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Administrative Services-POS Policy Office\Rate Setting\Rate Projects\CMR 421_ DMH - Adult Homelessness Supports\FY26 Rate Review\3. Proposal, Hearing &amp; Sign-off\"/>
    </mc:Choice>
  </mc:AlternateContent>
  <xr:revisionPtr revIDLastSave="0" documentId="13_ncr:1_{CFF5DB7E-CF17-465D-9666-97532F75B24B}" xr6:coauthVersionLast="47" xr6:coauthVersionMax="47" xr10:uidLastSave="{00000000-0000-0000-0000-000000000000}"/>
  <bookViews>
    <workbookView xWindow="-28920" yWindow="-120" windowWidth="29040" windowHeight="15720" tabRatio="921" firstSheet="10" activeTab="10" xr2:uid="{00000000-000D-0000-FFFF-FFFF00000000}"/>
  </bookViews>
  <sheets>
    <sheet name="2018 Summary of Rates" sheetId="28" state="hidden" r:id="rId1"/>
    <sheet name="FI Summary" sheetId="32" state="hidden" r:id="rId2"/>
    <sheet name="Project Benchmarks" sheetId="36" state="hidden" r:id="rId3"/>
    <sheet name="2018 Safe Haven 7-9, 10-2 beds" sheetId="57" state="hidden" r:id="rId4"/>
    <sheet name="Fiscal Impact (3)" sheetId="70" state="hidden" r:id="rId5"/>
    <sheet name="M2021 BLS  SALARY CHART" sheetId="69" state="hidden" r:id="rId6"/>
    <sheet name="FY24 Summary of Rates " sheetId="53" state="hidden" r:id="rId7"/>
    <sheet name="2020 Fiscal Impact (2018 SPEND)" sheetId="54" state="hidden" r:id="rId8"/>
    <sheet name="Fiscal Impact" sheetId="52" state="hidden" r:id="rId9"/>
    <sheet name="Fiscal Impact (2)" sheetId="65" state="hidden" r:id="rId10"/>
    <sheet name="Fall 2024" sheetId="73" r:id="rId11"/>
    <sheet name="M2023 BLS SALARY CHART (53rd)" sheetId="72" r:id="rId12"/>
    <sheet name="Outreach and Engagement" sheetId="42" r:id="rId13"/>
    <sheet name="2018 Outreach and Engagement" sheetId="31" state="hidden" r:id="rId14"/>
    <sheet name="BAD 2020 Safe Haven 7-9,10-12 " sheetId="43" state="hidden" r:id="rId15"/>
    <sheet name=" Safe Haven 7-9, 10-12 beds" sheetId="26" r:id="rId16"/>
    <sheet name="FY22 Dual DX (donated)" sheetId="62" r:id="rId17"/>
    <sheet name="FY22 Dual DX (w-occupancy)" sheetId="63" r:id="rId18"/>
    <sheet name=" Housing First - HOP " sheetId="44" r:id="rId19"/>
    <sheet name="2018 Housing First - HOP" sheetId="12" state="hidden" r:id="rId20"/>
    <sheet name="Housing First - ATARP " sheetId="45" r:id="rId21"/>
    <sheet name=" Program Staffing Sup" sheetId="49" r:id="rId22"/>
    <sheet name="2018 Housing First - ATARP" sheetId="13" state="hidden" r:id="rId23"/>
    <sheet name="2020 Program Staffing Sup w" sheetId="46" state="hidden" r:id="rId24"/>
    <sheet name="2018Program Staffing Sup w Grid" sheetId="14" state="hidden" r:id="rId25"/>
    <sheet name="Spring 2019 CAF" sheetId="56" state="hidden" r:id="rId26"/>
    <sheet name="Clean Data" sheetId="47" state="hidden" r:id="rId27"/>
    <sheet name="CAF Fall 2018" sheetId="41" state="hidden" r:id="rId28"/>
    <sheet name="CAF Spring2017" sheetId="40" state="hidden" r:id="rId29"/>
    <sheet name="Dual Dx Shelter donated space " sheetId="25" state="hidden" r:id="rId30"/>
    <sheet name="Dual Dx Shelter w occupancy" sheetId="27" state="hidden" r:id="rId31"/>
    <sheet name="Safe H Model 6 beds" sheetId="8" state="hidden" r:id="rId32"/>
    <sheet name="CAF" sheetId="37" state="hidden" r:id="rId33"/>
    <sheet name="3039&amp;3049 UFR data" sheetId="35" state="hidden" r:id="rId34"/>
    <sheet name="FY21 Add on Rates " sheetId="66" state="hidden" r:id="rId35"/>
    <sheet name="2020 Fiscal Impact (2019 SPEND)" sheetId="60" state="hidden"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Key1" hidden="1">#REF!</definedName>
    <definedName name="_Sort" hidden="1">#REF!</definedName>
    <definedName name="alldata" localSheetId="5">#REF!</definedName>
    <definedName name="alldata" localSheetId="11">#REF!</definedName>
    <definedName name="alldata">#REF!</definedName>
    <definedName name="alled" localSheetId="5">#REF!</definedName>
    <definedName name="alled" localSheetId="11">#REF!</definedName>
    <definedName name="alled">#REF!</definedName>
    <definedName name="allstem" localSheetId="5">#REF!</definedName>
    <definedName name="allstem" localSheetId="11">#REF!</definedName>
    <definedName name="allstem">#REF!</definedName>
    <definedName name="Area">[1]Sheet2!$A$2:$A$28</definedName>
    <definedName name="ARENEW">[2]amendA!$B$1:$U$51</definedName>
    <definedName name="asdfasdf" localSheetId="34">#REF!</definedName>
    <definedName name="asdfasdf">#REF!</definedName>
    <definedName name="ATTABOY">[2]amendA!$B$2:$S$2</definedName>
    <definedName name="AutoInsurance">[3]Universal!$C$19</definedName>
    <definedName name="Average" localSheetId="34">#REF!</definedName>
    <definedName name="Average">#REF!</definedName>
    <definedName name="BB6_4">#REF!</definedName>
    <definedName name="CAF_NEW">[4]RawDataCalcs!$L$70:$DB$70</definedName>
    <definedName name="Cap" localSheetId="34">[5]RawDataCalcs!$L$70:$DB$70</definedName>
    <definedName name="Cap" localSheetId="5">[6]RawDataCalcs!$L$35:$DB$35</definedName>
    <definedName name="Cap" localSheetId="11">[6]RawDataCalcs!$L$35:$DB$35</definedName>
    <definedName name="Cap">[7]RawDataCalcs!$L$13:$DB$13</definedName>
    <definedName name="COLA">[3]Universal!$C$12</definedName>
    <definedName name="Data" localSheetId="34">#REF!</definedName>
    <definedName name="Data">#REF!</definedName>
    <definedName name="Electricity">[3]Universal!$C$21</definedName>
    <definedName name="FiveDay">[3]Universal!$C$17</definedName>
    <definedName name="Floor" localSheetId="34">[5]RawDataCalcs!$L$69:$DB$69</definedName>
    <definedName name="Floor" localSheetId="5">[6]RawDataCalcs!$L$34:$DB$34</definedName>
    <definedName name="Floor" localSheetId="11">[6]RawDataCalcs!$L$34:$DB$34</definedName>
    <definedName name="Floor">[7]RawDataCalcs!$L$12:$DB$12</definedName>
    <definedName name="Fringe">[3]Universal!$C$8</definedName>
    <definedName name="FROM">[2]amendA!$G$7</definedName>
    <definedName name="Funds">'[8]RawDataCalcs3386&amp;3401'!$L$68:$DB$68</definedName>
    <definedName name="GA">[3]Universal!$C$13</definedName>
    <definedName name="Gas">[3]Universal!$C$22</definedName>
    <definedName name="gk" localSheetId="18">#REF!</definedName>
    <definedName name="gk" localSheetId="21">#REF!</definedName>
    <definedName name="gk" localSheetId="3">#REF!</definedName>
    <definedName name="gk" localSheetId="7">#REF!</definedName>
    <definedName name="gk" localSheetId="35">#REF!</definedName>
    <definedName name="gk" localSheetId="23">#REF!</definedName>
    <definedName name="gk" localSheetId="14">#REF!</definedName>
    <definedName name="gk" localSheetId="1">#REF!</definedName>
    <definedName name="gk" localSheetId="34">#REF!</definedName>
    <definedName name="gk" localSheetId="20">#REF!</definedName>
    <definedName name="gk" localSheetId="12">#REF!</definedName>
    <definedName name="gk">#REF!</definedName>
    <definedName name="hhh" localSheetId="34">#REF!</definedName>
    <definedName name="hhh">#REF!</definedName>
    <definedName name="Holidays">[3]Universal!$C$49:$C$59</definedName>
    <definedName name="JailDAverage" localSheetId="34">#REF!</definedName>
    <definedName name="JailDAverage">#REF!</definedName>
    <definedName name="JailDCap">[9]ALLRawDataCalcs!$L$80:$DB$80</definedName>
    <definedName name="JailDFloor">[9]ALLRawDataCalcs!$L$79:$DB$79</definedName>
    <definedName name="JailDgk" localSheetId="34">#REF!</definedName>
    <definedName name="JailDgk">#REF!</definedName>
    <definedName name="JailDMax" localSheetId="34">#REF!</definedName>
    <definedName name="JailDMax">#REF!</definedName>
    <definedName name="JailDMedian" localSheetId="34">#REF!</definedName>
    <definedName name="JailDMedian">#REF!</definedName>
    <definedName name="kls" localSheetId="34">#REF!</definedName>
    <definedName name="kls">#REF!</definedName>
    <definedName name="ListProviders">'[10]List of Programs'!$A$24:$A$29</definedName>
    <definedName name="Max" localSheetId="34">#REF!</definedName>
    <definedName name="Max">#REF!</definedName>
    <definedName name="Median" localSheetId="34">#REF!</definedName>
    <definedName name="Median">#REF!</definedName>
    <definedName name="Min" localSheetId="34">#REF!</definedName>
    <definedName name="Min">#REF!</definedName>
    <definedName name="MT" localSheetId="34">#REF!</definedName>
    <definedName name="MT">#REF!</definedName>
    <definedName name="new" localSheetId="34">#REF!</definedName>
    <definedName name="new">#REF!</definedName>
    <definedName name="Oil">[3]Universal!$C$23</definedName>
    <definedName name="ok" localSheetId="34">#REF!</definedName>
    <definedName name="ok">#REF!</definedName>
    <definedName name="Paydays">[3]Universal!$C$33:$N$33</definedName>
    <definedName name="Phone">[3]Universal!$C$25</definedName>
    <definedName name="_xlnm.Print_Area" localSheetId="18">' Housing First - HOP '!$G$1:$O$33</definedName>
    <definedName name="_xlnm.Print_Area" localSheetId="21">' Program Staffing Sup'!$B$1:$L$49</definedName>
    <definedName name="_xlnm.Print_Area" localSheetId="15">' Safe Haven 7-9, 10-12 beds'!$G$1:$O$42</definedName>
    <definedName name="_xlnm.Print_Area" localSheetId="22">'2018 Housing First - ATARP'!$B$2:$Q$26</definedName>
    <definedName name="_xlnm.Print_Area" localSheetId="19">'2018 Housing First - HOP'!$B$2:$O$29</definedName>
    <definedName name="_xlnm.Print_Area" localSheetId="13">'2018 Outreach and Engagement'!$A$1:$I$26</definedName>
    <definedName name="_xlnm.Print_Area" localSheetId="24">'2018Program Staffing Sup w Grid'!$B$2:$L$45</definedName>
    <definedName name="_xlnm.Print_Area" localSheetId="7">'2020 Fiscal Impact (2018 SPEND)'!$C$1:$K$12</definedName>
    <definedName name="_xlnm.Print_Area" localSheetId="35">'2020 Fiscal Impact (2019 SPEND)'!$C$6:$K$17</definedName>
    <definedName name="_xlnm.Print_Area" localSheetId="23">'2020 Program Staffing Sup w'!$B$1:$L$54</definedName>
    <definedName name="_xlnm.Print_Area" localSheetId="14">'BAD 2020 Safe Haven 7-9,10-12 '!$B$1:$O$45</definedName>
    <definedName name="_xlnm.Print_Area" localSheetId="28">'CAF Spring2017'!$AZ$16:$BK$28</definedName>
    <definedName name="_xlnm.Print_Area" localSheetId="29">'Dual Dx Shelter donated space '!$B$1:$I$39</definedName>
    <definedName name="_xlnm.Print_Area" localSheetId="30">'Dual Dx Shelter w occupancy'!$B$1:$J$38</definedName>
    <definedName name="_xlnm.Print_Area" localSheetId="8">'Fiscal Impact'!$C$1:$J$12</definedName>
    <definedName name="_xlnm.Print_Area" localSheetId="34">'FY21 Add on Rates '!$A$18:$M$41</definedName>
    <definedName name="_xlnm.Print_Area" localSheetId="6">'FY24 Summary of Rates '!$A$1:$K$28</definedName>
    <definedName name="_xlnm.Print_Area" localSheetId="20">'Housing First - ATARP '!$G$1:$Q$28</definedName>
    <definedName name="_xlnm.Print_Area" localSheetId="5">'M2021 BLS  SALARY CHART'!$B$1:$H$41</definedName>
    <definedName name="_xlnm.Print_Area" localSheetId="11">'M2023 BLS SALARY CHART (53rd)'!$B$1:$E$46</definedName>
    <definedName name="_xlnm.Print_Area" localSheetId="12">'Outreach and Engagement'!$A$1:$I$38</definedName>
    <definedName name="_xlnm.Print_Area" localSheetId="2">'Project Benchmarks'!$A$2:$F$26</definedName>
    <definedName name="_xlnm.Print_Titles" localSheetId="32">CAF!$A:$A</definedName>
    <definedName name="_xlnm.Print_Titles" localSheetId="27">'CAF Fall 2018'!$A:$A</definedName>
    <definedName name="_xlnm.Print_Titles" localSheetId="28">'CAF Spring2017'!$A:$A</definedName>
    <definedName name="_xlnm.Print_Titles" localSheetId="10">'Fall 2024'!$A:$A</definedName>
    <definedName name="_xlnm.Print_Titles" localSheetId="25">'Spring 2019 CAF'!$A:$A</definedName>
    <definedName name="Program_File" localSheetId="34">#REF!</definedName>
    <definedName name="Program_File">#REF!</definedName>
    <definedName name="Programs">'[10]List of Programs'!$B$3:$B$19</definedName>
    <definedName name="PropInsurance">[3]Universal!$C$20</definedName>
    <definedName name="ProvFTE" localSheetId="34">'[11]FTE Data'!$A$3:$AW$56</definedName>
    <definedName name="ProvFTE">'[12]FTE Data'!$A$3:$AW$56</definedName>
    <definedName name="PTO_Hours">[3]Universal!$F$72:$F$78</definedName>
    <definedName name="PTO_Years">[3]Universal!$B$72:$B$78</definedName>
    <definedName name="PurchasedBy" localSheetId="34">'[11]FTE Data'!$C$263:$AZ$657</definedName>
    <definedName name="PurchasedBy">'[12]FTE Data'!$C$263:$AZ$657</definedName>
    <definedName name="REGION">[1]Sheet2!$B$1:$B$5</definedName>
    <definedName name="Relief">[3]Universal!$C$14</definedName>
    <definedName name="resmay2007" localSheetId="34">#REF!</definedName>
    <definedName name="resmay2007">#REF!</definedName>
    <definedName name="SevenDay">[3]Universal!$C$18</definedName>
    <definedName name="sheet1" localSheetId="5">#REF!</definedName>
    <definedName name="sheet1" localSheetId="11">#REF!</definedName>
    <definedName name="sheet1">#REF!</definedName>
    <definedName name="Site_list" localSheetId="34">[11]Lists!$A$2:$A$53</definedName>
    <definedName name="Site_list">[12]Lists!$A$2:$A$53</definedName>
    <definedName name="Source" localSheetId="34">#REF!</definedName>
    <definedName name="Source">#REF!</definedName>
    <definedName name="Source_2" localSheetId="18">#REF!</definedName>
    <definedName name="Source_2" localSheetId="21">#REF!</definedName>
    <definedName name="Source_2" localSheetId="3">#REF!</definedName>
    <definedName name="Source_2" localSheetId="7">#REF!</definedName>
    <definedName name="Source_2" localSheetId="35">#REF!</definedName>
    <definedName name="Source_2" localSheetId="23">#REF!</definedName>
    <definedName name="Source_2" localSheetId="14">#REF!</definedName>
    <definedName name="Source_2" localSheetId="34">#REF!</definedName>
    <definedName name="Source_2" localSheetId="20">#REF!</definedName>
    <definedName name="Source_2" localSheetId="12">#REF!</definedName>
    <definedName name="Source_2">#REF!</definedName>
    <definedName name="SourcePathAndFileName" localSheetId="34">#REF!</definedName>
    <definedName name="SourcePathAndFileName">#REF!</definedName>
    <definedName name="StaffApp">[3]Universal!$C$11</definedName>
    <definedName name="Tax">[3]Universal!$C$7</definedName>
    <definedName name="TO">[2]amendA!$K$7:$O$7</definedName>
    <definedName name="Total_UFR" localSheetId="18">#REF!</definedName>
    <definedName name="Total_UFR" localSheetId="21">#REF!</definedName>
    <definedName name="Total_UFR" localSheetId="3">#REF!</definedName>
    <definedName name="Total_UFR" localSheetId="7">#REF!</definedName>
    <definedName name="Total_UFR" localSheetId="35">#REF!</definedName>
    <definedName name="Total_UFR" localSheetId="23">#REF!</definedName>
    <definedName name="Total_UFR" localSheetId="14">#REF!</definedName>
    <definedName name="Total_UFR" localSheetId="34">#REF!</definedName>
    <definedName name="Total_UFR" localSheetId="20">#REF!</definedName>
    <definedName name="Total_UFR" localSheetId="12">#REF!</definedName>
    <definedName name="Total_UFR">#REF!</definedName>
    <definedName name="Total_UFRs" localSheetId="34">#REF!</definedName>
    <definedName name="Total_UFRs">#REF!</definedName>
    <definedName name="Total_UFRs_" localSheetId="34">#REF!</definedName>
    <definedName name="Total_UFRs_">#REF!</definedName>
    <definedName name="TotalDays">[3]Universal!$C$30:$N$30</definedName>
    <definedName name="UFR" localSheetId="34">'[13]Complete UFR List'!#REF!</definedName>
    <definedName name="UFR">'[13]Complete UFR List'!#REF!</definedName>
    <definedName name="UFRS" localSheetId="34">'[13]Complete UFR List'!#REF!</definedName>
    <definedName name="UFRS">'[13]Complete UFR List'!#REF!</definedName>
    <definedName name="VacAccr">[3]Universal!$C$9</definedName>
    <definedName name="VBB">[3]Universal!$C$10</definedName>
    <definedName name="VBBDist">[3]Universal!$B$35:$N$35</definedName>
    <definedName name="VBBLines">[3]Universal!$B$85:$B$97</definedName>
    <definedName name="Wages5">[3]Universal!$C$37:$N$37</definedName>
    <definedName name="Wages7">[3]Universal!$C$38:$N$38</definedName>
    <definedName name="Water">[3]Universal!$C$24</definedName>
    <definedName name="Weekdays">[3]Universal!$C$31:$N$31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4" l="1"/>
  <c r="E4" i="44"/>
  <c r="D6" i="63"/>
  <c r="D7" i="63"/>
  <c r="D8" i="63"/>
  <c r="D9" i="63"/>
  <c r="D10" i="63"/>
  <c r="D11" i="63"/>
  <c r="D12" i="63"/>
  <c r="D13" i="63"/>
  <c r="D5" i="63"/>
  <c r="D6" i="62"/>
  <c r="D7" i="62"/>
  <c r="D8" i="62"/>
  <c r="D9" i="62"/>
  <c r="D10" i="62"/>
  <c r="D11" i="62"/>
  <c r="D12" i="62"/>
  <c r="D13" i="62"/>
  <c r="D5" i="62"/>
  <c r="E5" i="26"/>
  <c r="E6" i="26"/>
  <c r="E7" i="26"/>
  <c r="E4" i="26"/>
  <c r="C15" i="44" l="1"/>
  <c r="C14" i="44"/>
  <c r="C13" i="44"/>
  <c r="C11" i="44"/>
  <c r="C29" i="63"/>
  <c r="C28" i="63"/>
  <c r="C27" i="63"/>
  <c r="C26" i="63"/>
  <c r="C27" i="62"/>
  <c r="C26" i="62"/>
  <c r="C13" i="42"/>
  <c r="E19" i="26" l="1"/>
  <c r="E17" i="26"/>
  <c r="C15" i="26"/>
  <c r="C20" i="26"/>
  <c r="C19" i="26"/>
  <c r="C17" i="26"/>
  <c r="C16" i="42"/>
  <c r="C15" i="42"/>
  <c r="C14" i="42"/>
  <c r="E8" i="49" l="1"/>
  <c r="D8" i="49"/>
  <c r="C8" i="49"/>
  <c r="C25" i="63"/>
  <c r="C25" i="62"/>
  <c r="C14" i="45"/>
  <c r="C10" i="44"/>
  <c r="C14" i="26"/>
  <c r="C12" i="42"/>
  <c r="C17" i="42"/>
  <c r="CN36" i="73"/>
  <c r="CM36" i="73"/>
  <c r="CL36" i="73"/>
  <c r="CK36" i="73"/>
  <c r="CJ36" i="73"/>
  <c r="CI36" i="73"/>
  <c r="CH36" i="73"/>
  <c r="CG36" i="73"/>
  <c r="CP36" i="73" s="1"/>
  <c r="CP38" i="73" s="1"/>
  <c r="CJ34" i="73"/>
  <c r="CI34" i="73"/>
  <c r="CG31" i="73"/>
  <c r="CP31" i="73" s="1"/>
  <c r="CN21" i="73"/>
  <c r="CM21" i="73"/>
  <c r="CL21" i="73"/>
  <c r="CK21" i="73"/>
  <c r="CJ21" i="73"/>
  <c r="CI21" i="73"/>
  <c r="CH21" i="73"/>
  <c r="CG21" i="73"/>
  <c r="CP21" i="73" s="1"/>
  <c r="CN19" i="73"/>
  <c r="CN34" i="73" s="1"/>
  <c r="CM19" i="73"/>
  <c r="CM34" i="73" s="1"/>
  <c r="CL19" i="73"/>
  <c r="CL34" i="73" s="1"/>
  <c r="CK19" i="73"/>
  <c r="CK34" i="73" s="1"/>
  <c r="CJ19" i="73"/>
  <c r="CI19" i="73"/>
  <c r="CH19" i="73"/>
  <c r="CH34" i="73" s="1"/>
  <c r="CG19" i="73"/>
  <c r="CG34" i="73" s="1"/>
  <c r="CG16" i="73"/>
  <c r="CP16" i="73" s="1"/>
  <c r="C52" i="72"/>
  <c r="J52" i="72" s="1"/>
  <c r="C51" i="72"/>
  <c r="J51" i="72" s="1"/>
  <c r="C50" i="72"/>
  <c r="J50" i="72" s="1"/>
  <c r="J45" i="72"/>
  <c r="J44" i="72"/>
  <c r="C33" i="72"/>
  <c r="J33" i="72" s="1"/>
  <c r="K33" i="72" s="1"/>
  <c r="C31" i="72"/>
  <c r="C32" i="72" s="1"/>
  <c r="J32" i="72" s="1"/>
  <c r="K32" i="72" s="1"/>
  <c r="C29" i="72"/>
  <c r="J29" i="72" s="1"/>
  <c r="K29" i="72" s="1"/>
  <c r="C27" i="72"/>
  <c r="C28" i="72" s="1"/>
  <c r="J28" i="72" s="1"/>
  <c r="K28" i="72" s="1"/>
  <c r="C25" i="72"/>
  <c r="J25" i="72" s="1"/>
  <c r="K25" i="72" s="1"/>
  <c r="C23" i="72"/>
  <c r="C24" i="72" s="1"/>
  <c r="J24" i="72" s="1"/>
  <c r="K24" i="72" s="1"/>
  <c r="C21" i="72"/>
  <c r="J21" i="72" s="1"/>
  <c r="K21" i="72" s="1"/>
  <c r="C19" i="72"/>
  <c r="C20" i="72" s="1"/>
  <c r="J20" i="72" s="1"/>
  <c r="K20" i="72" s="1"/>
  <c r="C17" i="72"/>
  <c r="J17" i="72" s="1"/>
  <c r="K17" i="72" s="1"/>
  <c r="C15" i="72"/>
  <c r="C16" i="72" s="1"/>
  <c r="J16" i="72" s="1"/>
  <c r="K16" i="72" s="1"/>
  <c r="C13" i="72"/>
  <c r="J13" i="72" s="1"/>
  <c r="K13" i="72" s="1"/>
  <c r="C11" i="72"/>
  <c r="C12" i="72" s="1"/>
  <c r="J12" i="72" s="1"/>
  <c r="K12" i="72" s="1"/>
  <c r="C10" i="72"/>
  <c r="J10" i="72" s="1"/>
  <c r="K10" i="72" s="1"/>
  <c r="C9" i="72"/>
  <c r="J9" i="72" s="1"/>
  <c r="K9" i="72" s="1"/>
  <c r="C7" i="72"/>
  <c r="C8" i="72" s="1"/>
  <c r="C5" i="42" s="1"/>
  <c r="C5" i="72"/>
  <c r="J5" i="72" s="1"/>
  <c r="K5" i="72" s="1"/>
  <c r="E10" i="70"/>
  <c r="D10" i="70"/>
  <c r="D11" i="70" s="1"/>
  <c r="CP23" i="73" l="1"/>
  <c r="C6" i="62"/>
  <c r="C26" i="72"/>
  <c r="J26" i="72" s="1"/>
  <c r="K26" i="72" s="1"/>
  <c r="C9" i="62"/>
  <c r="C6" i="63"/>
  <c r="C30" i="72"/>
  <c r="J30" i="72" s="1"/>
  <c r="K30" i="72" s="1"/>
  <c r="C5" i="26"/>
  <c r="C9" i="63"/>
  <c r="D7" i="49"/>
  <c r="C6" i="72"/>
  <c r="C18" i="72"/>
  <c r="C22" i="72"/>
  <c r="C34" i="72"/>
  <c r="C14" i="72"/>
  <c r="J14" i="72" s="1"/>
  <c r="K14" i="72" s="1"/>
  <c r="J8" i="72"/>
  <c r="K8" i="72" s="1"/>
  <c r="C49" i="72"/>
  <c r="J49" i="72" s="1"/>
  <c r="J11" i="72"/>
  <c r="K11" i="72" s="1"/>
  <c r="J19" i="72"/>
  <c r="K19" i="72" s="1"/>
  <c r="J27" i="72"/>
  <c r="K27" i="72" s="1"/>
  <c r="J15" i="72"/>
  <c r="K15" i="72" s="1"/>
  <c r="J7" i="72"/>
  <c r="K7" i="72" s="1"/>
  <c r="J23" i="72"/>
  <c r="K23" i="72" s="1"/>
  <c r="J31" i="72"/>
  <c r="K31" i="72" s="1"/>
  <c r="C47" i="72" l="1"/>
  <c r="J47" i="72" s="1"/>
  <c r="C6" i="26"/>
  <c r="C7" i="26" s="1"/>
  <c r="C7" i="49"/>
  <c r="C11" i="62"/>
  <c r="C12" i="62" s="1"/>
  <c r="C13" i="62" s="1"/>
  <c r="C5" i="44"/>
  <c r="C5" i="45"/>
  <c r="C6" i="45" s="1"/>
  <c r="C7" i="45" s="1"/>
  <c r="C11" i="63"/>
  <c r="C12" i="63" s="1"/>
  <c r="C13" i="63" s="1"/>
  <c r="C36" i="72"/>
  <c r="C8" i="63"/>
  <c r="C8" i="62"/>
  <c r="C4" i="44"/>
  <c r="C4" i="26"/>
  <c r="C5" i="63"/>
  <c r="C7" i="63" s="1"/>
  <c r="C7" i="62"/>
  <c r="C5" i="62"/>
  <c r="C4" i="45"/>
  <c r="C48" i="72"/>
  <c r="J48" i="72" s="1"/>
  <c r="J6" i="72"/>
  <c r="K6" i="72" s="1"/>
  <c r="C10" i="62"/>
  <c r="E7" i="49"/>
  <c r="C10" i="63"/>
  <c r="J18" i="72"/>
  <c r="K18" i="72" s="1"/>
  <c r="C6" i="42"/>
  <c r="J22" i="72"/>
  <c r="K22" i="72" s="1"/>
  <c r="C4" i="42"/>
  <c r="J34" i="72"/>
  <c r="K34" i="72" s="1"/>
  <c r="C46" i="72"/>
  <c r="J46" i="72" s="1"/>
  <c r="C30" i="63"/>
  <c r="J18" i="63" s="1"/>
  <c r="J25" i="62"/>
  <c r="J18" i="62"/>
  <c r="C29" i="62"/>
  <c r="K18" i="62" s="1"/>
  <c r="K35" i="72" l="1"/>
  <c r="C17" i="45"/>
  <c r="I11" i="45" s="1"/>
  <c r="O11" i="45" s="1"/>
  <c r="C16" i="44"/>
  <c r="C21" i="26"/>
  <c r="C12" i="44"/>
  <c r="M12" i="44" l="1"/>
  <c r="H12" i="44"/>
  <c r="M11" i="26"/>
  <c r="H10" i="26"/>
  <c r="G10" i="42" l="1"/>
  <c r="F10" i="42"/>
  <c r="G5" i="42"/>
  <c r="D38" i="69"/>
  <c r="K25" i="62" l="1"/>
  <c r="C28" i="62"/>
  <c r="E9" i="49"/>
  <c r="E10" i="49" s="1"/>
  <c r="E11" i="49" s="1"/>
  <c r="E12" i="49" s="1"/>
  <c r="D9" i="49"/>
  <c r="D10" i="49" s="1"/>
  <c r="D11" i="49" s="1"/>
  <c r="D12" i="49" s="1"/>
  <c r="G15" i="45"/>
  <c r="C16" i="45"/>
  <c r="I15" i="45" s="1"/>
  <c r="I10" i="45"/>
  <c r="I5" i="45"/>
  <c r="I6" i="45"/>
  <c r="D16" i="49" l="1"/>
  <c r="D13" i="49"/>
  <c r="E13" i="49"/>
  <c r="E16" i="49"/>
  <c r="C9" i="49"/>
  <c r="C10" i="49" s="1"/>
  <c r="C11" i="49" s="1"/>
  <c r="C12" i="49" s="1"/>
  <c r="E34" i="69"/>
  <c r="O34" i="69"/>
  <c r="I33" i="69"/>
  <c r="K33" i="69" s="1"/>
  <c r="E32" i="69"/>
  <c r="I31" i="69"/>
  <c r="K31" i="69" s="1"/>
  <c r="I29" i="69"/>
  <c r="O30" i="69"/>
  <c r="E28" i="69"/>
  <c r="O28" i="69"/>
  <c r="I27" i="69"/>
  <c r="K27" i="69" s="1"/>
  <c r="O26" i="69"/>
  <c r="O24" i="69"/>
  <c r="O22" i="69"/>
  <c r="O20" i="69"/>
  <c r="E18" i="69"/>
  <c r="I17" i="69"/>
  <c r="E16" i="69"/>
  <c r="E14" i="69"/>
  <c r="O14" i="69"/>
  <c r="K13" i="69"/>
  <c r="I13" i="69"/>
  <c r="E12" i="69"/>
  <c r="E10" i="69"/>
  <c r="I9" i="69"/>
  <c r="E8" i="69"/>
  <c r="I7" i="69"/>
  <c r="E6" i="69"/>
  <c r="I5" i="69"/>
  <c r="C16" i="49" l="1"/>
  <c r="C13" i="49"/>
  <c r="E14" i="49"/>
  <c r="E15" i="49"/>
  <c r="D15" i="49"/>
  <c r="D14" i="49"/>
  <c r="O12" i="69"/>
  <c r="F12" i="69"/>
  <c r="O32" i="69"/>
  <c r="F32" i="69"/>
  <c r="F18" i="69"/>
  <c r="O18" i="69"/>
  <c r="F8" i="69"/>
  <c r="O8" i="69"/>
  <c r="F10" i="69"/>
  <c r="O10" i="69"/>
  <c r="D36" i="69"/>
  <c r="O6" i="69"/>
  <c r="F6" i="69"/>
  <c r="O16" i="69"/>
  <c r="F16" i="69"/>
  <c r="F34" i="69"/>
  <c r="F28" i="69"/>
  <c r="K9" i="69"/>
  <c r="K17" i="69"/>
  <c r="F14" i="69"/>
  <c r="K7" i="69"/>
  <c r="K5" i="69"/>
  <c r="K29" i="69"/>
  <c r="C15" i="49" l="1"/>
  <c r="C14" i="49"/>
  <c r="I8" i="45"/>
  <c r="I7" i="45"/>
  <c r="D10" i="65" l="1"/>
  <c r="G3" i="66" l="1"/>
  <c r="H3" i="66"/>
  <c r="I3" i="66"/>
  <c r="I5" i="66" s="1"/>
  <c r="I6" i="66" s="1"/>
  <c r="E4" i="66"/>
  <c r="E5" i="66" s="1"/>
  <c r="E6" i="66" s="1"/>
  <c r="F4" i="66"/>
  <c r="F5" i="66" s="1"/>
  <c r="F6" i="66" s="1"/>
  <c r="G4" i="66"/>
  <c r="H4" i="66"/>
  <c r="I4" i="66"/>
  <c r="E7" i="66"/>
  <c r="F7" i="66"/>
  <c r="G7" i="66"/>
  <c r="H7" i="66"/>
  <c r="I7" i="66"/>
  <c r="G19" i="66"/>
  <c r="G23" i="66" s="1"/>
  <c r="H19" i="66"/>
  <c r="H23" i="66" s="1"/>
  <c r="I19" i="66"/>
  <c r="E20" i="66"/>
  <c r="E21" i="66" s="1"/>
  <c r="E22" i="66" s="1"/>
  <c r="F20" i="66"/>
  <c r="F21" i="66" s="1"/>
  <c r="F22" i="66" s="1"/>
  <c r="F24" i="66" s="1"/>
  <c r="G20" i="66"/>
  <c r="H20" i="66"/>
  <c r="I20" i="66"/>
  <c r="G21" i="66"/>
  <c r="G22" i="66" s="1"/>
  <c r="E23" i="66"/>
  <c r="F23" i="66"/>
  <c r="E32" i="66"/>
  <c r="G32" i="66"/>
  <c r="H32" i="66"/>
  <c r="I32" i="66"/>
  <c r="C3" i="66"/>
  <c r="C7" i="66" s="1"/>
  <c r="C4" i="66"/>
  <c r="C19" i="66"/>
  <c r="C23" i="66" s="1"/>
  <c r="C20" i="66"/>
  <c r="C32" i="66"/>
  <c r="K3" i="66"/>
  <c r="K4" i="66"/>
  <c r="K5" i="66" s="1"/>
  <c r="K6" i="66" s="1"/>
  <c r="K7" i="66"/>
  <c r="K19" i="66"/>
  <c r="K23" i="66" s="1"/>
  <c r="K20" i="66"/>
  <c r="K32" i="66"/>
  <c r="M37" i="66"/>
  <c r="D37" i="66"/>
  <c r="M36" i="66"/>
  <c r="M38" i="66" s="1"/>
  <c r="M39" i="66" s="1"/>
  <c r="K26" i="66" s="1"/>
  <c r="D36" i="66"/>
  <c r="D38" i="66" s="1"/>
  <c r="D39" i="66" s="1"/>
  <c r="C26" i="66" s="1"/>
  <c r="L32" i="66"/>
  <c r="J32" i="66"/>
  <c r="D32" i="66"/>
  <c r="B32" i="66"/>
  <c r="N25" i="66"/>
  <c r="L9" i="66" s="1"/>
  <c r="M23" i="66"/>
  <c r="L23" i="66"/>
  <c r="J23" i="66"/>
  <c r="D23" i="66"/>
  <c r="M20" i="66"/>
  <c r="M21" i="66" s="1"/>
  <c r="M22" i="66" s="1"/>
  <c r="L20" i="66"/>
  <c r="L21" i="66" s="1"/>
  <c r="L22" i="66" s="1"/>
  <c r="J20" i="66"/>
  <c r="J21" i="66" s="1"/>
  <c r="J22" i="66" s="1"/>
  <c r="D20" i="66"/>
  <c r="D21" i="66" s="1"/>
  <c r="D22" i="66" s="1"/>
  <c r="B20" i="66"/>
  <c r="B19" i="66"/>
  <c r="B23" i="66" s="1"/>
  <c r="J7" i="66"/>
  <c r="D7" i="66"/>
  <c r="J4" i="66"/>
  <c r="J5" i="66" s="1"/>
  <c r="J6" i="66" s="1"/>
  <c r="D4" i="66"/>
  <c r="D5" i="66" s="1"/>
  <c r="D6" i="66" s="1"/>
  <c r="B4" i="66"/>
  <c r="B3" i="66"/>
  <c r="B7" i="66" s="1"/>
  <c r="E17" i="45"/>
  <c r="C15" i="45"/>
  <c r="M17" i="44"/>
  <c r="H18" i="44"/>
  <c r="L17" i="44"/>
  <c r="G18" i="44"/>
  <c r="H16" i="44"/>
  <c r="M20" i="44"/>
  <c r="E21" i="26"/>
  <c r="E16" i="44" s="1"/>
  <c r="E15" i="26"/>
  <c r="E4" i="45"/>
  <c r="K21" i="66" l="1"/>
  <c r="K22" i="66" s="1"/>
  <c r="C5" i="66"/>
  <c r="C6" i="66" s="1"/>
  <c r="C21" i="66"/>
  <c r="C22" i="66" s="1"/>
  <c r="G24" i="66"/>
  <c r="G25" i="66" s="1"/>
  <c r="G5" i="66"/>
  <c r="G6" i="66" s="1"/>
  <c r="G8" i="66" s="1"/>
  <c r="G9" i="66" s="1"/>
  <c r="G10" i="66" s="1"/>
  <c r="H5" i="66"/>
  <c r="H6" i="66" s="1"/>
  <c r="H8" i="66" s="1"/>
  <c r="H9" i="66" s="1"/>
  <c r="H10" i="66" s="1"/>
  <c r="I22" i="53"/>
  <c r="I24" i="53"/>
  <c r="E24" i="66"/>
  <c r="E25" i="66" s="1"/>
  <c r="C8" i="66"/>
  <c r="C9" i="66" s="1"/>
  <c r="C10" i="66" s="1"/>
  <c r="I21" i="66"/>
  <c r="I22" i="66" s="1"/>
  <c r="F8" i="66"/>
  <c r="F9" i="66" s="1"/>
  <c r="F10" i="66" s="1"/>
  <c r="I8" i="66"/>
  <c r="I9" i="66" s="1"/>
  <c r="I10" i="66" s="1"/>
  <c r="E8" i="66"/>
  <c r="E9" i="66" s="1"/>
  <c r="E10" i="66" s="1"/>
  <c r="K8" i="66"/>
  <c r="K9" i="66" s="1"/>
  <c r="K10" i="66" s="1"/>
  <c r="H21" i="66"/>
  <c r="H22" i="66" s="1"/>
  <c r="H24" i="66" s="1"/>
  <c r="H25" i="66" s="1"/>
  <c r="H27" i="66" s="1"/>
  <c r="I23" i="66"/>
  <c r="C24" i="66"/>
  <c r="C25" i="66" s="1"/>
  <c r="C27" i="66" s="1"/>
  <c r="I23" i="53"/>
  <c r="K24" i="66"/>
  <c r="K25" i="66" s="1"/>
  <c r="H26" i="66"/>
  <c r="F26" i="66"/>
  <c r="I26" i="66"/>
  <c r="G26" i="66"/>
  <c r="E26" i="66"/>
  <c r="F25" i="66"/>
  <c r="J24" i="66"/>
  <c r="J25" i="66" s="1"/>
  <c r="J8" i="66"/>
  <c r="D8" i="66"/>
  <c r="M24" i="66"/>
  <c r="D26" i="66"/>
  <c r="B26" i="66"/>
  <c r="B5" i="66"/>
  <c r="B6" i="66" s="1"/>
  <c r="B8" i="66" s="1"/>
  <c r="D24" i="66"/>
  <c r="L24" i="66"/>
  <c r="M26" i="66"/>
  <c r="L26" i="66"/>
  <c r="J26" i="66"/>
  <c r="B21" i="66"/>
  <c r="B22" i="66" s="1"/>
  <c r="B24" i="66" s="1"/>
  <c r="H20" i="44"/>
  <c r="F9" i="70" l="1"/>
  <c r="G9" i="70" s="1"/>
  <c r="E9" i="65"/>
  <c r="F9" i="65" s="1"/>
  <c r="F27" i="66"/>
  <c r="E12" i="66"/>
  <c r="E11" i="66"/>
  <c r="E13" i="66"/>
  <c r="I24" i="66"/>
  <c r="I25" i="66" s="1"/>
  <c r="K27" i="66"/>
  <c r="C11" i="66"/>
  <c r="C13" i="66"/>
  <c r="C12" i="66"/>
  <c r="I11" i="66"/>
  <c r="I13" i="66"/>
  <c r="I12" i="66"/>
  <c r="F12" i="66"/>
  <c r="F11" i="66"/>
  <c r="F13" i="66"/>
  <c r="E27" i="66"/>
  <c r="G11" i="66"/>
  <c r="G13" i="66"/>
  <c r="G12" i="66"/>
  <c r="H12" i="66"/>
  <c r="H11" i="66"/>
  <c r="H13" i="66"/>
  <c r="G27" i="66"/>
  <c r="K11" i="66"/>
  <c r="K13" i="66"/>
  <c r="K12" i="66"/>
  <c r="J27" i="66"/>
  <c r="B25" i="66"/>
  <c r="B28" i="66" s="1"/>
  <c r="B9" i="66"/>
  <c r="B10" i="66" s="1"/>
  <c r="D9" i="66"/>
  <c r="D10" i="66" s="1"/>
  <c r="J9" i="66"/>
  <c r="J10" i="66" s="1"/>
  <c r="L25" i="66"/>
  <c r="L27" i="66" s="1"/>
  <c r="D25" i="66"/>
  <c r="D27" i="66" s="1"/>
  <c r="M25" i="66"/>
  <c r="M27" i="66" s="1"/>
  <c r="H9" i="26"/>
  <c r="C36" i="63"/>
  <c r="C35" i="63"/>
  <c r="C34" i="63"/>
  <c r="C33" i="63"/>
  <c r="D28" i="63"/>
  <c r="J25" i="63"/>
  <c r="I25" i="63"/>
  <c r="D27" i="63"/>
  <c r="L22" i="63"/>
  <c r="K21" i="63"/>
  <c r="K23" i="63"/>
  <c r="L23" i="63" s="1"/>
  <c r="I22" i="63"/>
  <c r="I21" i="63"/>
  <c r="C21" i="63"/>
  <c r="K13" i="63" s="1"/>
  <c r="C20" i="63"/>
  <c r="K12" i="63" s="1"/>
  <c r="I17" i="63"/>
  <c r="C18" i="63"/>
  <c r="K10" i="63" s="1"/>
  <c r="C16" i="63"/>
  <c r="K8" i="63" s="1"/>
  <c r="K15" i="63"/>
  <c r="I15" i="63"/>
  <c r="C15" i="63"/>
  <c r="K7" i="63" s="1"/>
  <c r="I14" i="63"/>
  <c r="I13" i="63"/>
  <c r="I12" i="63"/>
  <c r="K11" i="63"/>
  <c r="I11" i="63"/>
  <c r="I10" i="63"/>
  <c r="K9" i="63"/>
  <c r="I9" i="63"/>
  <c r="I8" i="63"/>
  <c r="J7" i="63"/>
  <c r="I7" i="63"/>
  <c r="L5" i="63"/>
  <c r="C34" i="62"/>
  <c r="C33" i="62"/>
  <c r="C32" i="62"/>
  <c r="C31" i="62"/>
  <c r="L21" i="62"/>
  <c r="M21" i="62" s="1"/>
  <c r="M20" i="62"/>
  <c r="K23" i="62"/>
  <c r="J17" i="63"/>
  <c r="A22" i="62"/>
  <c r="C21" i="62"/>
  <c r="L13" i="62" s="1"/>
  <c r="A21" i="62"/>
  <c r="J20" i="62"/>
  <c r="C20" i="62"/>
  <c r="L12" i="62" s="1"/>
  <c r="A20" i="62"/>
  <c r="A19" i="62"/>
  <c r="J17" i="62"/>
  <c r="C18" i="62"/>
  <c r="L10" i="62" s="1"/>
  <c r="A18" i="62"/>
  <c r="A17" i="62"/>
  <c r="C16" i="62"/>
  <c r="L8" i="62" s="1"/>
  <c r="A16" i="62"/>
  <c r="L15" i="62"/>
  <c r="J15" i="62"/>
  <c r="C15" i="62"/>
  <c r="L7" i="62" s="1"/>
  <c r="A15" i="62"/>
  <c r="J14" i="62"/>
  <c r="J13" i="62"/>
  <c r="J12" i="62"/>
  <c r="L11" i="62"/>
  <c r="J11" i="62"/>
  <c r="J10" i="62"/>
  <c r="L9" i="62"/>
  <c r="J9" i="62"/>
  <c r="J8" i="62"/>
  <c r="K7" i="62"/>
  <c r="J7" i="62"/>
  <c r="M5" i="62"/>
  <c r="J10" i="63"/>
  <c r="K11" i="62"/>
  <c r="J8" i="63"/>
  <c r="J12" i="63"/>
  <c r="M7" i="26"/>
  <c r="I27" i="66" l="1"/>
  <c r="M25" i="62"/>
  <c r="M11" i="62"/>
  <c r="C35" i="62"/>
  <c r="C36" i="62" s="1"/>
  <c r="C22" i="62" s="1"/>
  <c r="L14" i="62" s="1"/>
  <c r="L16" i="62" s="1"/>
  <c r="L8" i="63"/>
  <c r="K17" i="62"/>
  <c r="C37" i="63"/>
  <c r="C38" i="63" s="1"/>
  <c r="C22" i="63" s="1"/>
  <c r="K14" i="63" s="1"/>
  <c r="K16" i="63" s="1"/>
  <c r="L7" i="63"/>
  <c r="L12" i="63"/>
  <c r="M7" i="62"/>
  <c r="J14" i="63"/>
  <c r="L10" i="63"/>
  <c r="L21" i="63"/>
  <c r="B27" i="66"/>
  <c r="B13" i="66"/>
  <c r="B12" i="66"/>
  <c r="B11" i="66"/>
  <c r="B31" i="66"/>
  <c r="B29" i="66"/>
  <c r="B30" i="66"/>
  <c r="J13" i="66"/>
  <c r="J12" i="66"/>
  <c r="J11" i="66"/>
  <c r="D13" i="66"/>
  <c r="D12" i="66"/>
  <c r="D11" i="66"/>
  <c r="K8" i="62"/>
  <c r="M8" i="62" s="1"/>
  <c r="K10" i="62"/>
  <c r="M10" i="62" s="1"/>
  <c r="K12" i="62"/>
  <c r="M12" i="62" s="1"/>
  <c r="K14" i="62"/>
  <c r="J11" i="63"/>
  <c r="L11" i="63" s="1"/>
  <c r="J13" i="63"/>
  <c r="L13" i="63" s="1"/>
  <c r="J15" i="63"/>
  <c r="L15" i="63" s="1"/>
  <c r="K13" i="62"/>
  <c r="M13" i="62" s="1"/>
  <c r="K15" i="62"/>
  <c r="M15" i="62" s="1"/>
  <c r="M14" i="62" l="1"/>
  <c r="J27" i="63"/>
  <c r="L27" i="63" s="1"/>
  <c r="L14" i="63"/>
  <c r="K9" i="62"/>
  <c r="M9" i="62" s="1"/>
  <c r="J9" i="63"/>
  <c r="L9" i="63" s="1"/>
  <c r="L16" i="63" s="1"/>
  <c r="M16" i="62" l="1"/>
  <c r="M17" i="62" s="1"/>
  <c r="L17" i="63"/>
  <c r="L18" i="63" s="1"/>
  <c r="L19" i="63" s="1"/>
  <c r="M18" i="62" l="1"/>
  <c r="M19" i="62" s="1"/>
  <c r="L24" i="63"/>
  <c r="L25" i="63" l="1"/>
  <c r="L26" i="63" s="1"/>
  <c r="M22" i="62"/>
  <c r="M23" i="62" s="1"/>
  <c r="L28" i="63" l="1"/>
  <c r="L29" i="63" s="1"/>
  <c r="L30" i="63" s="1"/>
  <c r="M24" i="62"/>
  <c r="M26" i="62" s="1"/>
  <c r="M27" i="62" s="1"/>
  <c r="M29" i="62" s="1"/>
  <c r="I28" i="53" l="1"/>
  <c r="J28" i="53" s="1"/>
  <c r="I27" i="53"/>
  <c r="J27" i="53" s="1"/>
  <c r="B8" i="44"/>
  <c r="L7" i="70" l="1"/>
  <c r="K7" i="65"/>
  <c r="K7" i="70"/>
  <c r="J7" i="65"/>
  <c r="N8" i="44"/>
  <c r="G13" i="60" l="1"/>
  <c r="F13" i="60"/>
  <c r="G1" i="45" l="1"/>
  <c r="G1" i="44"/>
  <c r="F17" i="42" l="1"/>
  <c r="G17" i="42"/>
  <c r="D30" i="57" l="1"/>
  <c r="D29" i="57"/>
  <c r="D28" i="57"/>
  <c r="D27" i="57"/>
  <c r="D31" i="57" s="1"/>
  <c r="D32" i="57" s="1"/>
  <c r="C23" i="57"/>
  <c r="H24" i="57" s="1"/>
  <c r="M22" i="57"/>
  <c r="L22" i="57"/>
  <c r="H21" i="57"/>
  <c r="G21" i="57"/>
  <c r="M18" i="57"/>
  <c r="O18" i="57" s="1"/>
  <c r="M17" i="57"/>
  <c r="H17" i="57"/>
  <c r="J17" i="57" s="1"/>
  <c r="M16" i="57"/>
  <c r="H16" i="57"/>
  <c r="N15" i="57"/>
  <c r="M15" i="57"/>
  <c r="O15" i="57" s="1"/>
  <c r="H15" i="57"/>
  <c r="I14" i="57"/>
  <c r="H14" i="57"/>
  <c r="J14" i="57" s="1"/>
  <c r="M12" i="57"/>
  <c r="H11" i="57"/>
  <c r="N9" i="57"/>
  <c r="M9" i="57"/>
  <c r="O9" i="57" s="1"/>
  <c r="L9" i="57"/>
  <c r="N8" i="57"/>
  <c r="M8" i="57"/>
  <c r="O8" i="57" s="1"/>
  <c r="L8" i="57"/>
  <c r="I8" i="57"/>
  <c r="H8" i="57"/>
  <c r="G8" i="57"/>
  <c r="N7" i="57"/>
  <c r="M7" i="57"/>
  <c r="O7" i="57" s="1"/>
  <c r="L7" i="57"/>
  <c r="I7" i="57"/>
  <c r="H7" i="57"/>
  <c r="J7" i="57" s="1"/>
  <c r="G7" i="57"/>
  <c r="N6" i="57"/>
  <c r="M6" i="57"/>
  <c r="L6" i="57"/>
  <c r="I6" i="57"/>
  <c r="H6" i="57"/>
  <c r="G6" i="57"/>
  <c r="N5" i="57"/>
  <c r="M5" i="57"/>
  <c r="O5" i="57" s="1"/>
  <c r="L5" i="57"/>
  <c r="I5" i="57"/>
  <c r="H5" i="57"/>
  <c r="J5" i="57" s="1"/>
  <c r="G5" i="57"/>
  <c r="O3" i="57"/>
  <c r="J3" i="57"/>
  <c r="J15" i="57" s="1"/>
  <c r="J8" i="57" l="1"/>
  <c r="J9" i="57" s="1"/>
  <c r="J11" i="57" s="1"/>
  <c r="J12" i="57" s="1"/>
  <c r="J19" i="57" s="1"/>
  <c r="O6" i="57"/>
  <c r="J16" i="57"/>
  <c r="N10" i="57"/>
  <c r="O17" i="57"/>
  <c r="I9" i="57"/>
  <c r="O10" i="57"/>
  <c r="O16" i="57"/>
  <c r="J6" i="57"/>
  <c r="M25" i="57"/>
  <c r="O12" i="57" l="1"/>
  <c r="O13" i="57" s="1"/>
  <c r="O20" i="57" s="1"/>
  <c r="J21" i="57"/>
  <c r="J22" i="57" s="1"/>
  <c r="O22" i="57" l="1"/>
  <c r="O23" i="57" s="1"/>
  <c r="O25" i="57" s="1"/>
  <c r="O26" i="57" s="1"/>
  <c r="O28" i="57" s="1"/>
  <c r="J24" i="57"/>
  <c r="J25" i="57" s="1"/>
  <c r="J27" i="57" s="1"/>
  <c r="O29" i="57" l="1"/>
  <c r="O30" i="57"/>
  <c r="J28" i="57"/>
  <c r="J29" i="57"/>
  <c r="C6" i="43" l="1"/>
  <c r="C7" i="43"/>
  <c r="C5" i="43"/>
  <c r="BM22" i="56" l="1"/>
  <c r="BN22" i="56"/>
  <c r="BO22" i="56"/>
  <c r="BP22" i="56"/>
  <c r="BQ22" i="56"/>
  <c r="BR22" i="56"/>
  <c r="BS22" i="56"/>
  <c r="BM23" i="56"/>
  <c r="BN23" i="56"/>
  <c r="BO23" i="56"/>
  <c r="BP23" i="56"/>
  <c r="BQ23" i="56"/>
  <c r="BR23" i="56"/>
  <c r="BS23" i="56"/>
  <c r="BL23" i="56"/>
  <c r="BU23" i="56" s="1"/>
  <c r="BL22" i="56"/>
  <c r="BL19" i="56"/>
  <c r="BU19" i="56" s="1"/>
  <c r="BU25" i="56" l="1"/>
  <c r="C23" i="43" s="1"/>
  <c r="G8" i="54" l="1"/>
  <c r="F8" i="54"/>
  <c r="F8" i="52"/>
  <c r="I8" i="52"/>
  <c r="J8" i="52" s="1"/>
  <c r="I9" i="52"/>
  <c r="J9" i="52" s="1"/>
  <c r="J12" i="53"/>
  <c r="J13" i="53"/>
  <c r="J14" i="53"/>
  <c r="J15" i="53"/>
  <c r="G10" i="52"/>
  <c r="F10" i="52"/>
  <c r="H7" i="52"/>
  <c r="I7" i="52" s="1"/>
  <c r="J7" i="52" s="1"/>
  <c r="I5" i="52"/>
  <c r="J5" i="52" s="1"/>
  <c r="I1" i="52"/>
  <c r="H6" i="52" s="1"/>
  <c r="I6" i="52" s="1"/>
  <c r="J6" i="52" s="1"/>
  <c r="H4" i="52" l="1"/>
  <c r="H10" i="52" s="1"/>
  <c r="I4" i="52" l="1"/>
  <c r="I10" i="52"/>
  <c r="J4" i="52"/>
  <c r="J10" i="52" s="1"/>
  <c r="M22" i="43" l="1"/>
  <c r="L22" i="43"/>
  <c r="H22" i="43"/>
  <c r="G22" i="43"/>
  <c r="J23" i="53" l="1"/>
  <c r="J22" i="53"/>
  <c r="J24" i="53"/>
  <c r="C20" i="43" l="1"/>
  <c r="C19" i="43"/>
  <c r="C18" i="43"/>
  <c r="C16" i="43"/>
  <c r="C4" i="43"/>
  <c r="G19" i="42"/>
  <c r="HV7" i="47" l="1"/>
  <c r="HS7" i="47"/>
  <c r="HP7" i="47"/>
  <c r="HM7" i="47"/>
  <c r="HJ7" i="47"/>
  <c r="HG7" i="47"/>
  <c r="HD7" i="47"/>
  <c r="HA7" i="47"/>
  <c r="GX7" i="47"/>
  <c r="GU7" i="47"/>
  <c r="GR7" i="47"/>
  <c r="GO7" i="47"/>
  <c r="GL7" i="47"/>
  <c r="GI7" i="47"/>
  <c r="GF7" i="47"/>
  <c r="GC7" i="47"/>
  <c r="FZ7" i="47"/>
  <c r="FW7" i="47"/>
  <c r="FT7" i="47"/>
  <c r="FQ7" i="47"/>
  <c r="FN7" i="47"/>
  <c r="FK7" i="47"/>
  <c r="FH7" i="47"/>
  <c r="FE7" i="47"/>
  <c r="FB7" i="47"/>
  <c r="EY7" i="47"/>
  <c r="EV7" i="47"/>
  <c r="ES7" i="47"/>
  <c r="EP7" i="47"/>
  <c r="EM7" i="47"/>
  <c r="EJ7" i="47"/>
  <c r="EG7" i="47"/>
  <c r="ED7" i="47"/>
  <c r="EA7" i="47"/>
  <c r="DX7" i="47"/>
  <c r="DU7" i="47"/>
  <c r="DR7" i="47"/>
  <c r="CX7" i="47"/>
  <c r="BN7" i="47"/>
  <c r="HV6" i="47"/>
  <c r="HS6" i="47"/>
  <c r="HP6" i="47"/>
  <c r="HM6" i="47"/>
  <c r="HJ6" i="47"/>
  <c r="HG6" i="47"/>
  <c r="HD6" i="47"/>
  <c r="HA6" i="47"/>
  <c r="GX6" i="47"/>
  <c r="GU6" i="47"/>
  <c r="GR6" i="47"/>
  <c r="GO6" i="47"/>
  <c r="GL6" i="47"/>
  <c r="GI6" i="47"/>
  <c r="GF6" i="47"/>
  <c r="GC6" i="47"/>
  <c r="FZ6" i="47"/>
  <c r="FW6" i="47"/>
  <c r="FT6" i="47"/>
  <c r="FQ6" i="47"/>
  <c r="FN6" i="47"/>
  <c r="FK6" i="47"/>
  <c r="FH6" i="47"/>
  <c r="FE6" i="47"/>
  <c r="FB6" i="47"/>
  <c r="EY6" i="47"/>
  <c r="EV6" i="47"/>
  <c r="ES6" i="47"/>
  <c r="EP6" i="47"/>
  <c r="EM6" i="47"/>
  <c r="EJ6" i="47"/>
  <c r="EG6" i="47"/>
  <c r="ED6" i="47"/>
  <c r="EA6" i="47"/>
  <c r="DX6" i="47"/>
  <c r="DU6" i="47"/>
  <c r="DR6" i="47"/>
  <c r="CX6" i="47"/>
  <c r="BN6" i="47"/>
  <c r="HV5" i="47"/>
  <c r="HS5" i="47"/>
  <c r="HP5" i="47"/>
  <c r="HM5" i="47"/>
  <c r="HJ5" i="47"/>
  <c r="HG5" i="47"/>
  <c r="HD5" i="47"/>
  <c r="HA5" i="47"/>
  <c r="GX5" i="47"/>
  <c r="GU5" i="47"/>
  <c r="GR5" i="47"/>
  <c r="GO5" i="47"/>
  <c r="GL5" i="47"/>
  <c r="GI5" i="47"/>
  <c r="GF5" i="47"/>
  <c r="GC5" i="47"/>
  <c r="FZ5" i="47"/>
  <c r="FW5" i="47"/>
  <c r="FT5" i="47"/>
  <c r="FQ5" i="47"/>
  <c r="FN5" i="47"/>
  <c r="FK5" i="47"/>
  <c r="FH5" i="47"/>
  <c r="FE5" i="47"/>
  <c r="FB5" i="47"/>
  <c r="EY5" i="47"/>
  <c r="EV5" i="47"/>
  <c r="ES5" i="47"/>
  <c r="EP5" i="47"/>
  <c r="EM5" i="47"/>
  <c r="EJ5" i="47"/>
  <c r="EG5" i="47"/>
  <c r="ED5" i="47"/>
  <c r="EA5" i="47"/>
  <c r="DX5" i="47"/>
  <c r="DU5" i="47"/>
  <c r="DR5" i="47"/>
  <c r="CX5" i="47"/>
  <c r="BN5" i="47"/>
  <c r="HV4" i="47"/>
  <c r="HS4" i="47"/>
  <c r="HP4" i="47"/>
  <c r="HM4" i="47"/>
  <c r="HJ4" i="47"/>
  <c r="HG4" i="47"/>
  <c r="HD4" i="47"/>
  <c r="HA4" i="47"/>
  <c r="GX4" i="47"/>
  <c r="GU4" i="47"/>
  <c r="GR4" i="47"/>
  <c r="GO4" i="47"/>
  <c r="GL4" i="47"/>
  <c r="GI4" i="47"/>
  <c r="GF4" i="47"/>
  <c r="GC4" i="47"/>
  <c r="FZ4" i="47"/>
  <c r="FW4" i="47"/>
  <c r="FT4" i="47"/>
  <c r="FQ4" i="47"/>
  <c r="FN4" i="47"/>
  <c r="FK4" i="47"/>
  <c r="FH4" i="47"/>
  <c r="FE4" i="47"/>
  <c r="FB4" i="47"/>
  <c r="EY4" i="47"/>
  <c r="EV4" i="47"/>
  <c r="ES4" i="47"/>
  <c r="EP4" i="47"/>
  <c r="EM4" i="47"/>
  <c r="EJ4" i="47"/>
  <c r="EG4" i="47"/>
  <c r="ED4" i="47"/>
  <c r="EA4" i="47"/>
  <c r="DX4" i="47"/>
  <c r="DU4" i="47"/>
  <c r="DR4" i="47"/>
  <c r="CX4" i="47"/>
  <c r="BN4" i="47"/>
  <c r="HV3" i="47"/>
  <c r="HS3" i="47"/>
  <c r="HP3" i="47"/>
  <c r="HM3" i="47"/>
  <c r="HJ3" i="47"/>
  <c r="HG3" i="47"/>
  <c r="HD3" i="47"/>
  <c r="HA3" i="47"/>
  <c r="GX3" i="47"/>
  <c r="GU3" i="47"/>
  <c r="GR3" i="47"/>
  <c r="GO3" i="47"/>
  <c r="GL3" i="47"/>
  <c r="GI3" i="47"/>
  <c r="GF3" i="47"/>
  <c r="GC3" i="47"/>
  <c r="FZ3" i="47"/>
  <c r="FW3" i="47"/>
  <c r="FT3" i="47"/>
  <c r="FQ3" i="47"/>
  <c r="FN3" i="47"/>
  <c r="FK3" i="47"/>
  <c r="FH3" i="47"/>
  <c r="FE3" i="47"/>
  <c r="FB3" i="47"/>
  <c r="EY3" i="47"/>
  <c r="EV3" i="47"/>
  <c r="ES3" i="47"/>
  <c r="EP3" i="47"/>
  <c r="EM3" i="47"/>
  <c r="EJ3" i="47"/>
  <c r="EG3" i="47"/>
  <c r="ED3" i="47"/>
  <c r="EA3" i="47"/>
  <c r="DX3" i="47"/>
  <c r="DU3" i="47"/>
  <c r="DR3" i="47"/>
  <c r="CX3" i="47"/>
  <c r="BN3" i="47"/>
  <c r="C44" i="46" l="1"/>
  <c r="C34" i="46"/>
  <c r="C24" i="46"/>
  <c r="C14" i="46"/>
  <c r="O15" i="45"/>
  <c r="O17" i="45"/>
  <c r="O13" i="45"/>
  <c r="I13" i="45"/>
  <c r="O10" i="45"/>
  <c r="O8" i="45"/>
  <c r="M8" i="45"/>
  <c r="G8" i="45"/>
  <c r="P7" i="45"/>
  <c r="O7" i="45"/>
  <c r="M7" i="45"/>
  <c r="J7" i="45"/>
  <c r="G7" i="45"/>
  <c r="P6" i="45"/>
  <c r="O6" i="45"/>
  <c r="M6" i="45"/>
  <c r="J6" i="45"/>
  <c r="G6" i="45"/>
  <c r="AC6" i="45"/>
  <c r="O5" i="45"/>
  <c r="M5" i="45"/>
  <c r="J5" i="45"/>
  <c r="K5" i="45" s="1"/>
  <c r="G5" i="45"/>
  <c r="AC5" i="45"/>
  <c r="AC4" i="45"/>
  <c r="AC3" i="45"/>
  <c r="Q3" i="45"/>
  <c r="K3" i="45"/>
  <c r="M22" i="44"/>
  <c r="H22" i="44"/>
  <c r="L20" i="44"/>
  <c r="G20" i="44"/>
  <c r="J17" i="44"/>
  <c r="M16" i="44"/>
  <c r="M15" i="44"/>
  <c r="L15" i="44"/>
  <c r="H15" i="44"/>
  <c r="M11" i="44"/>
  <c r="H11" i="44"/>
  <c r="N9" i="44"/>
  <c r="N10" i="44" s="1"/>
  <c r="O17" i="44" s="1"/>
  <c r="M9" i="44"/>
  <c r="L9" i="44"/>
  <c r="I9" i="44"/>
  <c r="H9" i="44"/>
  <c r="G9" i="44"/>
  <c r="M8" i="44"/>
  <c r="L8" i="44"/>
  <c r="I8" i="44"/>
  <c r="H8" i="44"/>
  <c r="G8" i="44"/>
  <c r="D30" i="43"/>
  <c r="D29" i="43"/>
  <c r="D28" i="43"/>
  <c r="D27" i="43"/>
  <c r="M25" i="43"/>
  <c r="H25" i="43"/>
  <c r="M21" i="43"/>
  <c r="L21" i="43"/>
  <c r="H21" i="43"/>
  <c r="G21" i="43"/>
  <c r="M17" i="43"/>
  <c r="O17" i="43" s="1"/>
  <c r="M16" i="43"/>
  <c r="H17" i="43"/>
  <c r="J17" i="43" s="1"/>
  <c r="M15" i="43"/>
  <c r="H16" i="43"/>
  <c r="N14" i="43"/>
  <c r="M14" i="43"/>
  <c r="H15" i="43"/>
  <c r="I14" i="43"/>
  <c r="H14" i="43"/>
  <c r="M11" i="43"/>
  <c r="H11" i="43"/>
  <c r="N8" i="43"/>
  <c r="M8" i="43"/>
  <c r="L8" i="43"/>
  <c r="M7" i="43"/>
  <c r="L7" i="43"/>
  <c r="I7" i="43"/>
  <c r="H7" i="43"/>
  <c r="G7" i="43"/>
  <c r="H6" i="43"/>
  <c r="G6" i="43"/>
  <c r="N6" i="43"/>
  <c r="M6" i="43"/>
  <c r="L6" i="43"/>
  <c r="N5" i="43"/>
  <c r="M5" i="43"/>
  <c r="L5" i="43"/>
  <c r="I5" i="43"/>
  <c r="I8" i="43" s="1"/>
  <c r="H5" i="43"/>
  <c r="G5" i="43"/>
  <c r="O3" i="43"/>
  <c r="J3" i="43"/>
  <c r="G15" i="42"/>
  <c r="I15" i="42" s="1"/>
  <c r="G14" i="42"/>
  <c r="I14" i="42" s="1"/>
  <c r="G13" i="42"/>
  <c r="I13" i="42" s="1"/>
  <c r="G9" i="42"/>
  <c r="H7" i="42"/>
  <c r="G7" i="42"/>
  <c r="H6" i="42"/>
  <c r="G6" i="42"/>
  <c r="H5" i="42"/>
  <c r="BO37" i="41"/>
  <c r="BN37" i="41"/>
  <c r="BM37" i="41"/>
  <c r="BL37" i="41"/>
  <c r="BK37" i="41"/>
  <c r="BJ37" i="41"/>
  <c r="BI37" i="41"/>
  <c r="BH37" i="41"/>
  <c r="BO36" i="41"/>
  <c r="BN36" i="41"/>
  <c r="BM36" i="41"/>
  <c r="BL36" i="41"/>
  <c r="BK36" i="41"/>
  <c r="BJ36" i="41"/>
  <c r="BI36" i="41"/>
  <c r="BH36" i="41"/>
  <c r="BH33" i="41"/>
  <c r="BQ33" i="41" s="1"/>
  <c r="BO21" i="41"/>
  <c r="BN21" i="41"/>
  <c r="BM21" i="41"/>
  <c r="BL21" i="41"/>
  <c r="BK21" i="41"/>
  <c r="BJ21" i="41"/>
  <c r="BI21" i="41"/>
  <c r="BH21" i="41"/>
  <c r="BO20" i="41"/>
  <c r="BN20" i="41"/>
  <c r="BM20" i="41"/>
  <c r="BL20" i="41"/>
  <c r="BK20" i="41"/>
  <c r="BJ20" i="41"/>
  <c r="BI20" i="41"/>
  <c r="BH20" i="41"/>
  <c r="BH17" i="41"/>
  <c r="BQ17" i="41" s="1"/>
  <c r="I19" i="42" l="1"/>
  <c r="AC7" i="45"/>
  <c r="AC8" i="45" s="1"/>
  <c r="O15" i="43"/>
  <c r="BQ21" i="41"/>
  <c r="BQ37" i="41"/>
  <c r="J9" i="44"/>
  <c r="I10" i="44"/>
  <c r="O15" i="44"/>
  <c r="J8" i="44"/>
  <c r="J15" i="43"/>
  <c r="O8" i="44"/>
  <c r="Q7" i="45"/>
  <c r="K6" i="45"/>
  <c r="Q5" i="45"/>
  <c r="K7" i="45"/>
  <c r="O9" i="44"/>
  <c r="O5" i="43"/>
  <c r="O6" i="43"/>
  <c r="O7" i="43"/>
  <c r="O14" i="43"/>
  <c r="J5" i="43"/>
  <c r="N9" i="43"/>
  <c r="J6" i="43"/>
  <c r="J7" i="43"/>
  <c r="O8" i="43"/>
  <c r="J14" i="43"/>
  <c r="O16" i="43"/>
  <c r="D31" i="43"/>
  <c r="D32" i="43" s="1"/>
  <c r="J16" i="43"/>
  <c r="I7" i="42"/>
  <c r="I6" i="42"/>
  <c r="Q6" i="45"/>
  <c r="O16" i="44"/>
  <c r="I5" i="42"/>
  <c r="I17" i="45"/>
  <c r="BQ23" i="41"/>
  <c r="O9" i="43" l="1"/>
  <c r="O22" i="44"/>
  <c r="J10" i="44"/>
  <c r="J11" i="44" s="1"/>
  <c r="J12" i="44" s="1"/>
  <c r="J16" i="44"/>
  <c r="J18" i="44"/>
  <c r="BQ39" i="41"/>
  <c r="BS35" i="41"/>
  <c r="J15" i="44"/>
  <c r="J22" i="44" s="1"/>
  <c r="O10" i="44"/>
  <c r="I8" i="42"/>
  <c r="J8" i="43"/>
  <c r="J13" i="44" l="1"/>
  <c r="J19" i="44" s="1"/>
  <c r="J20" i="44" s="1"/>
  <c r="C41" i="46"/>
  <c r="C31" i="46"/>
  <c r="C11" i="46"/>
  <c r="C21" i="46"/>
  <c r="O11" i="44"/>
  <c r="I9" i="42"/>
  <c r="I10" i="42" s="1"/>
  <c r="J11" i="43"/>
  <c r="J22" i="43"/>
  <c r="O11" i="43"/>
  <c r="O12" i="43" s="1"/>
  <c r="O19" i="43" s="1"/>
  <c r="O22" i="43"/>
  <c r="I15" i="13"/>
  <c r="I12" i="13"/>
  <c r="I11" i="42" l="1"/>
  <c r="I16" i="42" s="1"/>
  <c r="I17" i="42" s="1"/>
  <c r="O12" i="44"/>
  <c r="O13" i="44" s="1"/>
  <c r="O19" i="44" s="1"/>
  <c r="O20" i="44" s="1"/>
  <c r="O21" i="44" s="1"/>
  <c r="O23" i="44" s="1"/>
  <c r="J21" i="44"/>
  <c r="J23" i="44" s="1"/>
  <c r="J12" i="43"/>
  <c r="J19" i="43" s="1"/>
  <c r="J21" i="43" s="1"/>
  <c r="O21" i="43"/>
  <c r="O23" i="43" s="1"/>
  <c r="O25" i="43" s="1"/>
  <c r="O26" i="43" s="1"/>
  <c r="O28" i="43" s="1"/>
  <c r="I18" i="42" l="1"/>
  <c r="I20" i="42" s="1"/>
  <c r="J23" i="43"/>
  <c r="O29" i="43"/>
  <c r="O30" i="43"/>
  <c r="C24" i="14"/>
  <c r="C34" i="14"/>
  <c r="C44" i="14"/>
  <c r="C14" i="14"/>
  <c r="O19" i="13"/>
  <c r="O15" i="13"/>
  <c r="O12" i="13"/>
  <c r="I19" i="13"/>
  <c r="P7" i="13"/>
  <c r="P8" i="13"/>
  <c r="P9" i="13"/>
  <c r="P6" i="13"/>
  <c r="J7" i="13"/>
  <c r="J8" i="13"/>
  <c r="J9" i="13"/>
  <c r="J6" i="13"/>
  <c r="O7" i="13"/>
  <c r="O8" i="13"/>
  <c r="O9" i="13"/>
  <c r="O6" i="13"/>
  <c r="M7" i="13"/>
  <c r="M8" i="13"/>
  <c r="M9" i="13"/>
  <c r="M6" i="13"/>
  <c r="I9" i="13"/>
  <c r="I7" i="13"/>
  <c r="I8" i="13"/>
  <c r="I6" i="13"/>
  <c r="G7" i="13"/>
  <c r="G8" i="13"/>
  <c r="G9" i="13"/>
  <c r="G6" i="13"/>
  <c r="K3" i="13"/>
  <c r="L15" i="12"/>
  <c r="M25" i="12"/>
  <c r="H25" i="12"/>
  <c r="J17" i="12"/>
  <c r="M16" i="12"/>
  <c r="M15" i="12"/>
  <c r="H16" i="12"/>
  <c r="H15" i="12"/>
  <c r="L21" i="12"/>
  <c r="G21" i="12"/>
  <c r="M12" i="12"/>
  <c r="H12" i="12"/>
  <c r="M9" i="12"/>
  <c r="M8" i="12"/>
  <c r="L9" i="12"/>
  <c r="L8" i="12"/>
  <c r="N9" i="12"/>
  <c r="N8" i="12"/>
  <c r="I9" i="12"/>
  <c r="I8" i="12"/>
  <c r="G9" i="12"/>
  <c r="G8" i="12"/>
  <c r="H9" i="12"/>
  <c r="H8" i="12"/>
  <c r="N33" i="43" l="1"/>
  <c r="J25" i="43"/>
  <c r="J26" i="43" l="1"/>
  <c r="L19" i="26"/>
  <c r="G18" i="26"/>
  <c r="N14" i="26"/>
  <c r="I13" i="26"/>
  <c r="M19" i="26"/>
  <c r="M17" i="26"/>
  <c r="M16" i="26"/>
  <c r="M15" i="26"/>
  <c r="M14" i="26"/>
  <c r="M10" i="26"/>
  <c r="N7" i="26"/>
  <c r="N6" i="26"/>
  <c r="N5" i="26"/>
  <c r="M8" i="26"/>
  <c r="M6" i="26"/>
  <c r="M5" i="26"/>
  <c r="L8" i="26"/>
  <c r="L7" i="26"/>
  <c r="L6" i="26"/>
  <c r="L5" i="26"/>
  <c r="H18" i="26"/>
  <c r="H16" i="26"/>
  <c r="J16" i="26" s="1"/>
  <c r="H15" i="26"/>
  <c r="H14" i="26"/>
  <c r="H13" i="26"/>
  <c r="I6" i="26"/>
  <c r="I5" i="26"/>
  <c r="H7" i="26"/>
  <c r="H6" i="26"/>
  <c r="H5" i="26"/>
  <c r="G7" i="26"/>
  <c r="G6" i="26"/>
  <c r="G5" i="26"/>
  <c r="H20" i="26"/>
  <c r="G18" i="31"/>
  <c r="G10" i="31"/>
  <c r="H7" i="31"/>
  <c r="H6" i="31"/>
  <c r="H5" i="31"/>
  <c r="F6" i="31"/>
  <c r="F7" i="31"/>
  <c r="F5" i="31"/>
  <c r="F18" i="31"/>
  <c r="BC25" i="40"/>
  <c r="BK25" i="40" s="1"/>
  <c r="BD25" i="40"/>
  <c r="BE25" i="40"/>
  <c r="BF25" i="40"/>
  <c r="BG25" i="40"/>
  <c r="BH25" i="40"/>
  <c r="BI25" i="40"/>
  <c r="BB25" i="40"/>
  <c r="BB21" i="40"/>
  <c r="BK21" i="40"/>
  <c r="BI39" i="40"/>
  <c r="BH39" i="40"/>
  <c r="BG39" i="40"/>
  <c r="BF39" i="40"/>
  <c r="BE39" i="40"/>
  <c r="BD39" i="40"/>
  <c r="BC39" i="40"/>
  <c r="BB39" i="40"/>
  <c r="BE35" i="40"/>
  <c r="BD35" i="40"/>
  <c r="BC35" i="40"/>
  <c r="BB35" i="40"/>
  <c r="BK35" i="40" s="1"/>
  <c r="J13" i="26" l="1"/>
  <c r="BK39" i="40"/>
  <c r="O14" i="26"/>
  <c r="J28" i="43"/>
  <c r="I21" i="42"/>
  <c r="M21" i="26"/>
  <c r="BK27" i="40"/>
  <c r="BK41" i="40"/>
  <c r="C21" i="14" l="1"/>
  <c r="D17" i="46" s="1"/>
  <c r="D18" i="46" s="1"/>
  <c r="D20" i="46" s="1"/>
  <c r="C11" i="14"/>
  <c r="D7" i="46" s="1"/>
  <c r="C17" i="13"/>
  <c r="C31" i="14"/>
  <c r="D27" i="46" s="1"/>
  <c r="C41" i="14"/>
  <c r="D37" i="46" s="1"/>
  <c r="D38" i="46" s="1"/>
  <c r="D40" i="46" s="1"/>
  <c r="G22" i="31"/>
  <c r="C17" i="31"/>
  <c r="J29" i="43"/>
  <c r="J30" i="43"/>
  <c r="I7" i="53"/>
  <c r="J7" i="53" s="1"/>
  <c r="C8" i="14"/>
  <c r="Q3" i="13"/>
  <c r="N10" i="12"/>
  <c r="I10" i="12"/>
  <c r="O3" i="26"/>
  <c r="J3" i="26"/>
  <c r="J14" i="26" s="1"/>
  <c r="C15" i="36"/>
  <c r="C14" i="36"/>
  <c r="E6" i="65" l="1"/>
  <c r="F6" i="65" s="1"/>
  <c r="F6" i="70"/>
  <c r="G6" i="70" s="1"/>
  <c r="E40" i="46"/>
  <c r="E41" i="46" s="1"/>
  <c r="E43" i="46" s="1"/>
  <c r="K12" i="46" s="1"/>
  <c r="K18" i="46" s="1"/>
  <c r="F40" i="46"/>
  <c r="F41" i="46" s="1"/>
  <c r="F43" i="46" s="1"/>
  <c r="J12" i="46" s="1"/>
  <c r="J18" i="46" s="1"/>
  <c r="D41" i="46"/>
  <c r="D43" i="46" s="1"/>
  <c r="C28" i="14"/>
  <c r="C8" i="46"/>
  <c r="D8" i="46" s="1"/>
  <c r="D10" i="46" s="1"/>
  <c r="C28" i="46"/>
  <c r="D28" i="46" s="1"/>
  <c r="D30" i="46" s="1"/>
  <c r="O22" i="13"/>
  <c r="I22" i="13"/>
  <c r="F20" i="46"/>
  <c r="E20" i="46"/>
  <c r="E21" i="46" s="1"/>
  <c r="E23" i="46" s="1"/>
  <c r="K10" i="46" s="1"/>
  <c r="K16" i="46" s="1"/>
  <c r="D21" i="46"/>
  <c r="D23" i="46" s="1"/>
  <c r="H4" i="54"/>
  <c r="I4" i="54" s="1"/>
  <c r="J4" i="54" s="1"/>
  <c r="K4" i="54" s="1"/>
  <c r="H9" i="60"/>
  <c r="I9" i="60" s="1"/>
  <c r="J9" i="60" s="1"/>
  <c r="K9" i="60" s="1"/>
  <c r="J33" i="43"/>
  <c r="M21" i="12"/>
  <c r="H21" i="12"/>
  <c r="O16" i="26"/>
  <c r="J15" i="26"/>
  <c r="J20" i="26" s="1"/>
  <c r="F30" i="46" l="1"/>
  <c r="F31" i="46" s="1"/>
  <c r="F33" i="46" s="1"/>
  <c r="J11" i="46" s="1"/>
  <c r="J17" i="46" s="1"/>
  <c r="E30" i="46"/>
  <c r="E31" i="46" s="1"/>
  <c r="E33" i="46" s="1"/>
  <c r="K11" i="46" s="1"/>
  <c r="K17" i="46" s="1"/>
  <c r="D31" i="46"/>
  <c r="D33" i="46" s="1"/>
  <c r="L10" i="46"/>
  <c r="L16" i="46" s="1"/>
  <c r="D24" i="46"/>
  <c r="I16" i="46" s="1"/>
  <c r="D11" i="46"/>
  <c r="D13" i="46" s="1"/>
  <c r="F10" i="46"/>
  <c r="F11" i="46" s="1"/>
  <c r="F13" i="46" s="1"/>
  <c r="J9" i="46" s="1"/>
  <c r="J15" i="46" s="1"/>
  <c r="E10" i="46"/>
  <c r="E11" i="46" s="1"/>
  <c r="E13" i="46" s="1"/>
  <c r="K9" i="46" s="1"/>
  <c r="K15" i="46" s="1"/>
  <c r="F21" i="46"/>
  <c r="F23" i="46" s="1"/>
  <c r="J10" i="46" s="1"/>
  <c r="J16" i="46" s="1"/>
  <c r="L12" i="46"/>
  <c r="L18" i="46" s="1"/>
  <c r="D44" i="46"/>
  <c r="I18" i="46" s="1"/>
  <c r="D3" i="36"/>
  <c r="C16" i="36" s="1"/>
  <c r="C23" i="27"/>
  <c r="C21" i="27"/>
  <c r="C12" i="27"/>
  <c r="C11" i="27"/>
  <c r="C10" i="27"/>
  <c r="C9" i="27"/>
  <c r="C24" i="25"/>
  <c r="E21" i="25"/>
  <c r="C12" i="25"/>
  <c r="C11" i="25"/>
  <c r="C10" i="25"/>
  <c r="C9" i="25"/>
  <c r="L11" i="46" l="1"/>
  <c r="L17" i="46" s="1"/>
  <c r="D34" i="46"/>
  <c r="I17" i="46" s="1"/>
  <c r="L9" i="46"/>
  <c r="L15" i="46" s="1"/>
  <c r="D14" i="46"/>
  <c r="I15" i="46" s="1"/>
  <c r="C27" i="27"/>
  <c r="C22" i="27"/>
  <c r="E22" i="27" s="1"/>
  <c r="C18" i="27"/>
  <c r="J18" i="27"/>
  <c r="J17" i="27"/>
  <c r="J16" i="27"/>
  <c r="J15" i="27"/>
  <c r="E23" i="27"/>
  <c r="E12" i="27"/>
  <c r="E11" i="27"/>
  <c r="E10" i="27"/>
  <c r="E9" i="27"/>
  <c r="E6" i="27"/>
  <c r="E21" i="27" s="1"/>
  <c r="C28" i="25"/>
  <c r="E24" i="25"/>
  <c r="C22" i="25"/>
  <c r="E22" i="25" s="1"/>
  <c r="C18" i="25"/>
  <c r="E11" i="25"/>
  <c r="E12" i="25"/>
  <c r="E10" i="25"/>
  <c r="E9" i="25"/>
  <c r="E6" i="25"/>
  <c r="I18" i="25"/>
  <c r="I17" i="25"/>
  <c r="I16" i="25"/>
  <c r="I15" i="25"/>
  <c r="J19" i="27" l="1"/>
  <c r="J20" i="27" s="1"/>
  <c r="D14" i="27" s="1"/>
  <c r="D16" i="27" s="1"/>
  <c r="I19" i="25"/>
  <c r="I20" i="25" s="1"/>
  <c r="D14" i="25" s="1"/>
  <c r="D28" i="26"/>
  <c r="D27" i="26"/>
  <c r="D26" i="26"/>
  <c r="D25" i="26"/>
  <c r="G13" i="31" l="1"/>
  <c r="I13" i="31" s="1"/>
  <c r="G14" i="31"/>
  <c r="G15" i="31"/>
  <c r="D29" i="26"/>
  <c r="AT18" i="37"/>
  <c r="AU18" i="37"/>
  <c r="AV18" i="37"/>
  <c r="AW18" i="37"/>
  <c r="AT22" i="37"/>
  <c r="AU22" i="37"/>
  <c r="AV22" i="37"/>
  <c r="AW22" i="37"/>
  <c r="AX22" i="37"/>
  <c r="AY22" i="37"/>
  <c r="AZ22" i="37"/>
  <c r="BA22" i="37"/>
  <c r="BC22" i="37" l="1"/>
  <c r="I14" i="31"/>
  <c r="O16" i="12"/>
  <c r="J16" i="12"/>
  <c r="O15" i="12"/>
  <c r="J15" i="12"/>
  <c r="O15" i="26"/>
  <c r="O17" i="26"/>
  <c r="O21" i="26" s="1"/>
  <c r="I15" i="31"/>
  <c r="D30" i="26"/>
  <c r="BC18" i="37"/>
  <c r="BC24" i="37" s="1"/>
  <c r="B16" i="36" s="1"/>
  <c r="AC6" i="13"/>
  <c r="AC5" i="13"/>
  <c r="AC4" i="13"/>
  <c r="AC3" i="13"/>
  <c r="D12" i="45" l="1"/>
  <c r="P8" i="45" s="1"/>
  <c r="C12" i="45"/>
  <c r="J8" i="45" s="1"/>
  <c r="C12" i="26"/>
  <c r="I7" i="26" s="1"/>
  <c r="D12" i="26"/>
  <c r="N8" i="26" s="1"/>
  <c r="C3" i="36"/>
  <c r="C32" i="25"/>
  <c r="C31" i="27"/>
  <c r="AC7" i="13"/>
  <c r="AC8" i="13" s="1"/>
  <c r="P10" i="13" s="1"/>
  <c r="Q15" i="13" s="1"/>
  <c r="K8" i="45" l="1"/>
  <c r="K9" i="45" s="1"/>
  <c r="J9" i="45"/>
  <c r="K13" i="45" s="1"/>
  <c r="K17" i="45" s="1"/>
  <c r="Q8" i="45"/>
  <c r="Q9" i="45" s="1"/>
  <c r="P9" i="45"/>
  <c r="Q13" i="45" s="1"/>
  <c r="Q17" i="45" s="1"/>
  <c r="C24" i="36"/>
  <c r="D24" i="36" s="1"/>
  <c r="C22" i="36"/>
  <c r="D22" i="36" s="1"/>
  <c r="C21" i="36"/>
  <c r="D21" i="36" s="1"/>
  <c r="C20" i="36"/>
  <c r="C18" i="36"/>
  <c r="D18" i="36" s="1"/>
  <c r="C35" i="36"/>
  <c r="C33" i="36"/>
  <c r="C25" i="36"/>
  <c r="D25" i="36" s="1"/>
  <c r="C19" i="36"/>
  <c r="D19" i="36" s="1"/>
  <c r="C38" i="36"/>
  <c r="C26" i="36"/>
  <c r="D26" i="36" s="1"/>
  <c r="C37" i="36"/>
  <c r="C23" i="36"/>
  <c r="D23" i="36" s="1"/>
  <c r="C39" i="36"/>
  <c r="C36" i="36"/>
  <c r="C34" i="36"/>
  <c r="J10" i="13"/>
  <c r="K15" i="13" s="1"/>
  <c r="N9" i="26"/>
  <c r="Q10" i="45" l="1"/>
  <c r="K10" i="45"/>
  <c r="K11" i="45" s="1"/>
  <c r="K12" i="45" s="1"/>
  <c r="K14" i="45" s="1"/>
  <c r="K15" i="45" s="1"/>
  <c r="K16" i="45" s="1"/>
  <c r="K18" i="45" s="1"/>
  <c r="K19" i="45" s="1"/>
  <c r="B5" i="36"/>
  <c r="DR34" i="35"/>
  <c r="I19" i="53" l="1"/>
  <c r="J19" i="53" s="1"/>
  <c r="Q11" i="45"/>
  <c r="Q12" i="45" s="1"/>
  <c r="Q14" i="45" s="1"/>
  <c r="G7" i="31"/>
  <c r="C5" i="36"/>
  <c r="D38" i="14" s="1"/>
  <c r="D40" i="14" s="1"/>
  <c r="HV7" i="35"/>
  <c r="HS7" i="35"/>
  <c r="HP7" i="35"/>
  <c r="HM7" i="35"/>
  <c r="HJ7" i="35"/>
  <c r="HG7" i="35"/>
  <c r="HD7" i="35"/>
  <c r="HA7" i="35"/>
  <c r="GX7" i="35"/>
  <c r="GU7" i="35"/>
  <c r="GR7" i="35"/>
  <c r="GO7" i="35"/>
  <c r="GL7" i="35"/>
  <c r="GI7" i="35"/>
  <c r="GF7" i="35"/>
  <c r="GC7" i="35"/>
  <c r="FZ7" i="35"/>
  <c r="FW7" i="35"/>
  <c r="FT7" i="35"/>
  <c r="FQ7" i="35"/>
  <c r="FN7" i="35"/>
  <c r="FK7" i="35"/>
  <c r="FH7" i="35"/>
  <c r="FE7" i="35"/>
  <c r="FB7" i="35"/>
  <c r="EY7" i="35"/>
  <c r="EV7" i="35"/>
  <c r="ES7" i="35"/>
  <c r="EP7" i="35"/>
  <c r="EM7" i="35"/>
  <c r="EJ7" i="35"/>
  <c r="EG7" i="35"/>
  <c r="ED7" i="35"/>
  <c r="EA7" i="35"/>
  <c r="DX7" i="35"/>
  <c r="DU7" i="35"/>
  <c r="DR7" i="35"/>
  <c r="CX7" i="35"/>
  <c r="BN7" i="35"/>
  <c r="HV6" i="35"/>
  <c r="HS6" i="35"/>
  <c r="HP6" i="35"/>
  <c r="HM6" i="35"/>
  <c r="HJ6" i="35"/>
  <c r="HG6" i="35"/>
  <c r="HD6" i="35"/>
  <c r="HA6" i="35"/>
  <c r="GX6" i="35"/>
  <c r="GU6" i="35"/>
  <c r="GR6" i="35"/>
  <c r="GO6" i="35"/>
  <c r="GL6" i="35"/>
  <c r="GI6" i="35"/>
  <c r="GF6" i="35"/>
  <c r="GC6" i="35"/>
  <c r="FZ6" i="35"/>
  <c r="FW6" i="35"/>
  <c r="FT6" i="35"/>
  <c r="FQ6" i="35"/>
  <c r="FN6" i="35"/>
  <c r="FK6" i="35"/>
  <c r="FH6" i="35"/>
  <c r="FE6" i="35"/>
  <c r="FB6" i="35"/>
  <c r="EY6" i="35"/>
  <c r="EV6" i="35"/>
  <c r="ES6" i="35"/>
  <c r="EP6" i="35"/>
  <c r="EM6" i="35"/>
  <c r="EJ6" i="35"/>
  <c r="EG6" i="35"/>
  <c r="ED6" i="35"/>
  <c r="EA6" i="35"/>
  <c r="DX6" i="35"/>
  <c r="DU6" i="35"/>
  <c r="DR6" i="35"/>
  <c r="CX6" i="35"/>
  <c r="BN6" i="35"/>
  <c r="HV5" i="35"/>
  <c r="HS5" i="35"/>
  <c r="HP5" i="35"/>
  <c r="HM5" i="35"/>
  <c r="HJ5" i="35"/>
  <c r="HG5" i="35"/>
  <c r="HD5" i="35"/>
  <c r="HA5" i="35"/>
  <c r="GX5" i="35"/>
  <c r="GU5" i="35"/>
  <c r="GR5" i="35"/>
  <c r="GO5" i="35"/>
  <c r="GL5" i="35"/>
  <c r="GI5" i="35"/>
  <c r="GF5" i="35"/>
  <c r="GC5" i="35"/>
  <c r="FZ5" i="35"/>
  <c r="FW5" i="35"/>
  <c r="FT5" i="35"/>
  <c r="FQ5" i="35"/>
  <c r="FN5" i="35"/>
  <c r="FK5" i="35"/>
  <c r="FH5" i="35"/>
  <c r="FE5" i="35"/>
  <c r="FB5" i="35"/>
  <c r="EY5" i="35"/>
  <c r="EV5" i="35"/>
  <c r="ES5" i="35"/>
  <c r="EP5" i="35"/>
  <c r="EM5" i="35"/>
  <c r="EJ5" i="35"/>
  <c r="EG5" i="35"/>
  <c r="ED5" i="35"/>
  <c r="EA5" i="35"/>
  <c r="DX5" i="35"/>
  <c r="DU5" i="35"/>
  <c r="DR5" i="35"/>
  <c r="CX5" i="35"/>
  <c r="BN5" i="35"/>
  <c r="HV4" i="35"/>
  <c r="HS4" i="35"/>
  <c r="HP4" i="35"/>
  <c r="HM4" i="35"/>
  <c r="HJ4" i="35"/>
  <c r="HG4" i="35"/>
  <c r="HD4" i="35"/>
  <c r="HA4" i="35"/>
  <c r="GX4" i="35"/>
  <c r="GU4" i="35"/>
  <c r="GR4" i="35"/>
  <c r="GO4" i="35"/>
  <c r="GL4" i="35"/>
  <c r="GI4" i="35"/>
  <c r="GF4" i="35"/>
  <c r="GC4" i="35"/>
  <c r="FZ4" i="35"/>
  <c r="FW4" i="35"/>
  <c r="FT4" i="35"/>
  <c r="FQ4" i="35"/>
  <c r="FN4" i="35"/>
  <c r="FK4" i="35"/>
  <c r="FH4" i="35"/>
  <c r="FE4" i="35"/>
  <c r="FB4" i="35"/>
  <c r="EY4" i="35"/>
  <c r="EV4" i="35"/>
  <c r="ES4" i="35"/>
  <c r="EP4" i="35"/>
  <c r="EM4" i="35"/>
  <c r="EJ4" i="35"/>
  <c r="EG4" i="35"/>
  <c r="ED4" i="35"/>
  <c r="EA4" i="35"/>
  <c r="DX4" i="35"/>
  <c r="DU4" i="35"/>
  <c r="DR4" i="35"/>
  <c r="CX4" i="35"/>
  <c r="BN4" i="35"/>
  <c r="HV3" i="35"/>
  <c r="HS3" i="35"/>
  <c r="HP3" i="35"/>
  <c r="HM3" i="35"/>
  <c r="HJ3" i="35"/>
  <c r="HG3" i="35"/>
  <c r="HD3" i="35"/>
  <c r="HA3" i="35"/>
  <c r="GX3" i="35"/>
  <c r="GU3" i="35"/>
  <c r="GR3" i="35"/>
  <c r="GO3" i="35"/>
  <c r="GL3" i="35"/>
  <c r="GI3" i="35"/>
  <c r="GF3" i="35"/>
  <c r="GC3" i="35"/>
  <c r="FZ3" i="35"/>
  <c r="FW3" i="35"/>
  <c r="FT3" i="35"/>
  <c r="FQ3" i="35"/>
  <c r="FN3" i="35"/>
  <c r="FK3" i="35"/>
  <c r="FH3" i="35"/>
  <c r="FE3" i="35"/>
  <c r="FB3" i="35"/>
  <c r="EY3" i="35"/>
  <c r="EV3" i="35"/>
  <c r="ES3" i="35"/>
  <c r="EP3" i="35"/>
  <c r="EM3" i="35"/>
  <c r="EJ3" i="35"/>
  <c r="EG3" i="35"/>
  <c r="ED3" i="35"/>
  <c r="EA3" i="35"/>
  <c r="DX3" i="35"/>
  <c r="DU3" i="35"/>
  <c r="DR3" i="35"/>
  <c r="CX3" i="35"/>
  <c r="BN3" i="35"/>
  <c r="F8" i="70" l="1"/>
  <c r="G8" i="70" s="1"/>
  <c r="E8" i="65"/>
  <c r="F8" i="65" s="1"/>
  <c r="Q15" i="45"/>
  <c r="Q16" i="45" s="1"/>
  <c r="Q18" i="45" s="1"/>
  <c r="Q19" i="45" s="1"/>
  <c r="E40" i="14"/>
  <c r="E41" i="14" s="1"/>
  <c r="E43" i="14" s="1"/>
  <c r="D41" i="14"/>
  <c r="D43" i="14" s="1"/>
  <c r="F40" i="14"/>
  <c r="F41" i="14" s="1"/>
  <c r="F43" i="14" s="1"/>
  <c r="I7" i="31"/>
  <c r="D5" i="36"/>
  <c r="B6" i="36"/>
  <c r="B7" i="36"/>
  <c r="B8" i="36"/>
  <c r="B4" i="36"/>
  <c r="B9" i="36"/>
  <c r="F6" i="32"/>
  <c r="F11" i="32" s="1"/>
  <c r="D6" i="32"/>
  <c r="D11" i="32" s="1"/>
  <c r="K10" i="32"/>
  <c r="L10" i="32" s="1"/>
  <c r="G10" i="32"/>
  <c r="H10" i="32" s="1"/>
  <c r="F7" i="32"/>
  <c r="G7" i="32" s="1"/>
  <c r="H7" i="32"/>
  <c r="G5" i="32"/>
  <c r="H5" i="32"/>
  <c r="F5" i="8"/>
  <c r="F29" i="8"/>
  <c r="F24" i="8"/>
  <c r="D17" i="8"/>
  <c r="F17" i="8" s="1"/>
  <c r="D16" i="8"/>
  <c r="E18" i="8"/>
  <c r="F13" i="8"/>
  <c r="F10" i="8"/>
  <c r="F26" i="8"/>
  <c r="D18" i="8"/>
  <c r="D31" i="8"/>
  <c r="F31" i="8"/>
  <c r="D16" i="25"/>
  <c r="G6" i="32"/>
  <c r="G11" i="32" s="1"/>
  <c r="J8" i="32"/>
  <c r="J9" i="32"/>
  <c r="J6" i="32"/>
  <c r="F8" i="32"/>
  <c r="F9" i="32"/>
  <c r="G9" i="32"/>
  <c r="H9" i="32" s="1"/>
  <c r="K6" i="32"/>
  <c r="K9" i="32"/>
  <c r="L9" i="32" s="1"/>
  <c r="K8" i="32"/>
  <c r="M8" i="32" s="1"/>
  <c r="G8" i="32"/>
  <c r="H8" i="32" s="1"/>
  <c r="L8" i="32" l="1"/>
  <c r="F18" i="8"/>
  <c r="H11" i="32"/>
  <c r="I20" i="53"/>
  <c r="J20" i="53" s="1"/>
  <c r="H6" i="32"/>
  <c r="J12" i="14"/>
  <c r="J18" i="14" s="1"/>
  <c r="D44" i="14"/>
  <c r="I18" i="14" s="1"/>
  <c r="L12" i="14"/>
  <c r="L18" i="14" s="1"/>
  <c r="M9" i="32"/>
  <c r="K12" i="14"/>
  <c r="K18" i="14" s="1"/>
  <c r="G5" i="31"/>
  <c r="C4" i="36"/>
  <c r="C7" i="36"/>
  <c r="B11" i="36"/>
  <c r="C11" i="36" s="1"/>
  <c r="C9" i="36"/>
  <c r="D8" i="14" s="1"/>
  <c r="D10" i="14" s="1"/>
  <c r="C13" i="27"/>
  <c r="E13" i="27" s="1"/>
  <c r="C8" i="36"/>
  <c r="C6" i="36"/>
  <c r="C13" i="25"/>
  <c r="E13" i="25" s="1"/>
  <c r="B12" i="36"/>
  <c r="B10" i="36"/>
  <c r="M6" i="32"/>
  <c r="L6" i="32"/>
  <c r="D19" i="8"/>
  <c r="F16" i="8"/>
  <c r="F19" i="8" s="1"/>
  <c r="F21" i="8" s="1"/>
  <c r="F23" i="8" s="1"/>
  <c r="F33" i="8" s="1"/>
  <c r="F35" i="8" s="1"/>
  <c r="F37" i="8" s="1"/>
  <c r="D7" i="36" l="1"/>
  <c r="D28" i="14"/>
  <c r="D30" i="14" s="1"/>
  <c r="Q7" i="13"/>
  <c r="D11" i="14"/>
  <c r="D13" i="14" s="1"/>
  <c r="F10" i="14"/>
  <c r="E10" i="14"/>
  <c r="K6" i="13"/>
  <c r="Q6" i="13"/>
  <c r="K7" i="13"/>
  <c r="J9" i="12"/>
  <c r="O9" i="12"/>
  <c r="J8" i="12"/>
  <c r="O8" i="12"/>
  <c r="O6" i="26"/>
  <c r="O7" i="26"/>
  <c r="J5" i="26"/>
  <c r="O5" i="26"/>
  <c r="D11" i="36"/>
  <c r="J7" i="26"/>
  <c r="D9" i="36"/>
  <c r="D8" i="36"/>
  <c r="J6" i="26"/>
  <c r="I8" i="26"/>
  <c r="D6" i="36"/>
  <c r="I5" i="31"/>
  <c r="D4" i="36"/>
  <c r="C15" i="27"/>
  <c r="E15" i="27" s="1"/>
  <c r="C10" i="36"/>
  <c r="C14" i="25"/>
  <c r="E14" i="25" s="1"/>
  <c r="C12" i="36"/>
  <c r="Q9" i="13" s="1"/>
  <c r="C14" i="27"/>
  <c r="E14" i="27" s="1"/>
  <c r="C15" i="25"/>
  <c r="E15" i="25" s="1"/>
  <c r="F38" i="8"/>
  <c r="F39" i="8" s="1"/>
  <c r="F40" i="8" s="1"/>
  <c r="L9" i="14" l="1"/>
  <c r="L15" i="14" s="1"/>
  <c r="D14" i="14"/>
  <c r="I15" i="14" s="1"/>
  <c r="G6" i="31"/>
  <c r="I6" i="31" s="1"/>
  <c r="I8" i="31" s="1"/>
  <c r="I10" i="31" s="1"/>
  <c r="I11" i="31" s="1"/>
  <c r="I16" i="31" s="1"/>
  <c r="I18" i="31" s="1"/>
  <c r="F30" i="14"/>
  <c r="F31" i="14" s="1"/>
  <c r="F33" i="14" s="1"/>
  <c r="E30" i="14"/>
  <c r="E31" i="14" s="1"/>
  <c r="E33" i="14" s="1"/>
  <c r="D31" i="14"/>
  <c r="D33" i="14" s="1"/>
  <c r="D18" i="14"/>
  <c r="D20" i="14" s="1"/>
  <c r="E11" i="14"/>
  <c r="E13" i="14" s="1"/>
  <c r="F11" i="14"/>
  <c r="F13" i="14" s="1"/>
  <c r="J9" i="14" s="1"/>
  <c r="J15" i="14" s="1"/>
  <c r="K8" i="13"/>
  <c r="Q8" i="13"/>
  <c r="Q10" i="13" s="1"/>
  <c r="Q12" i="13" s="1"/>
  <c r="Q13" i="13" s="1"/>
  <c r="Q17" i="13" s="1"/>
  <c r="Q19" i="13" s="1"/>
  <c r="Q20" i="13" s="1"/>
  <c r="Q22" i="13" s="1"/>
  <c r="Q24" i="13" s="1"/>
  <c r="Q26" i="13" s="1"/>
  <c r="Q22" i="28" s="1"/>
  <c r="D12" i="36"/>
  <c r="K9" i="13"/>
  <c r="J10" i="12"/>
  <c r="J12" i="12" s="1"/>
  <c r="O10" i="12"/>
  <c r="O12" i="12" s="1"/>
  <c r="D10" i="36"/>
  <c r="J8" i="26"/>
  <c r="E16" i="25"/>
  <c r="E18" i="25" s="1"/>
  <c r="E16" i="27"/>
  <c r="E18" i="27" s="1"/>
  <c r="E19" i="27" s="1"/>
  <c r="E25" i="27" s="1"/>
  <c r="E27" i="27" s="1"/>
  <c r="E29" i="27" s="1"/>
  <c r="E31" i="27" s="1"/>
  <c r="E33" i="27" s="1"/>
  <c r="E35" i="27" s="1"/>
  <c r="E36" i="27" s="1"/>
  <c r="D34" i="14" l="1"/>
  <c r="I17" i="14" s="1"/>
  <c r="L11" i="14"/>
  <c r="K11" i="14"/>
  <c r="K17" i="14" s="1"/>
  <c r="J11" i="14"/>
  <c r="J17" i="14" s="1"/>
  <c r="K9" i="14"/>
  <c r="K15" i="14" s="1"/>
  <c r="J9" i="26"/>
  <c r="L17" i="14"/>
  <c r="E20" i="14"/>
  <c r="E21" i="14" s="1"/>
  <c r="E23" i="14" s="1"/>
  <c r="D21" i="14"/>
  <c r="F20" i="14"/>
  <c r="F21" i="14" s="1"/>
  <c r="F23" i="14" s="1"/>
  <c r="K10" i="13"/>
  <c r="K12" i="13" s="1"/>
  <c r="K13" i="13" s="1"/>
  <c r="K17" i="13" s="1"/>
  <c r="K19" i="13" s="1"/>
  <c r="K20" i="13" s="1"/>
  <c r="K22" i="13" s="1"/>
  <c r="K24" i="13" s="1"/>
  <c r="J13" i="12"/>
  <c r="O13" i="12"/>
  <c r="O19" i="12" s="1"/>
  <c r="O21" i="12" s="1"/>
  <c r="O23" i="12" s="1"/>
  <c r="O25" i="12" s="1"/>
  <c r="O27" i="12" s="1"/>
  <c r="O29" i="12" s="1"/>
  <c r="Q20" i="28" s="1"/>
  <c r="O8" i="26"/>
  <c r="I20" i="31"/>
  <c r="I22" i="31" s="1"/>
  <c r="I24" i="31" s="1"/>
  <c r="I26" i="31" s="1"/>
  <c r="E19" i="25"/>
  <c r="E26" i="25" s="1"/>
  <c r="E28" i="25" s="1"/>
  <c r="E30" i="25" s="1"/>
  <c r="E32" i="25" s="1"/>
  <c r="H16" i="28"/>
  <c r="J10" i="26" l="1"/>
  <c r="J11" i="26" s="1"/>
  <c r="J17" i="26" s="1"/>
  <c r="J18" i="26" s="1"/>
  <c r="K10" i="14"/>
  <c r="K16" i="14" s="1"/>
  <c r="J10" i="14"/>
  <c r="J16" i="14" s="1"/>
  <c r="H7" i="54"/>
  <c r="I7" i="54" s="1"/>
  <c r="J7" i="54" s="1"/>
  <c r="K7" i="54" s="1"/>
  <c r="H12" i="60"/>
  <c r="I12" i="60" s="1"/>
  <c r="J12" i="60" s="1"/>
  <c r="K12" i="60" s="1"/>
  <c r="K26" i="13"/>
  <c r="Q21" i="28" s="1"/>
  <c r="Q7" i="28"/>
  <c r="D23" i="14"/>
  <c r="O9" i="26"/>
  <c r="E34" i="25"/>
  <c r="H20" i="28"/>
  <c r="H19" i="28"/>
  <c r="J19" i="26" l="1"/>
  <c r="L10" i="14"/>
  <c r="L16" i="14" s="1"/>
  <c r="D24" i="14"/>
  <c r="I16" i="14" s="1"/>
  <c r="O10" i="26"/>
  <c r="H7" i="28"/>
  <c r="I5" i="32" s="1"/>
  <c r="J5" i="32" s="1"/>
  <c r="K5" i="32" s="1"/>
  <c r="M5" i="32" s="1"/>
  <c r="M11" i="32" s="1"/>
  <c r="H22" i="28"/>
  <c r="H21" i="28"/>
  <c r="E36" i="25"/>
  <c r="H11" i="28"/>
  <c r="I8" i="32"/>
  <c r="O11" i="26" l="1"/>
  <c r="O12" i="26" s="1"/>
  <c r="O18" i="26" s="1"/>
  <c r="O19" i="26" s="1"/>
  <c r="J21" i="26"/>
  <c r="J22" i="26" s="1"/>
  <c r="J23" i="26" s="1"/>
  <c r="H12" i="28"/>
  <c r="I9" i="32"/>
  <c r="L5" i="32"/>
  <c r="J11" i="32"/>
  <c r="K11" i="32"/>
  <c r="L11" i="32" s="1"/>
  <c r="E37" i="25"/>
  <c r="H15" i="28" s="1"/>
  <c r="O20" i="26" l="1"/>
  <c r="O22" i="26" s="1"/>
  <c r="I10" i="53"/>
  <c r="J10" i="53" s="1"/>
  <c r="Q12" i="28"/>
  <c r="I6" i="32"/>
  <c r="I7" i="32"/>
  <c r="J7" i="32" s="1"/>
  <c r="K7" i="32" s="1"/>
  <c r="M7" i="32" s="1"/>
  <c r="N7" i="70" l="1"/>
  <c r="M7" i="65"/>
  <c r="O23" i="26"/>
  <c r="O24" i="26" s="1"/>
  <c r="L7" i="32"/>
  <c r="J19" i="12"/>
  <c r="J21" i="12" s="1"/>
  <c r="J23" i="12" s="1"/>
  <c r="I11" i="53" l="1"/>
  <c r="J11" i="53" s="1"/>
  <c r="Q11" i="28"/>
  <c r="J25" i="12"/>
  <c r="J27" i="12" s="1"/>
  <c r="J29" i="12" s="1"/>
  <c r="Q19" i="28" s="1"/>
  <c r="M7" i="70" l="1"/>
  <c r="F7" i="70" s="1"/>
  <c r="G7" i="70" s="1"/>
  <c r="G10" i="70" s="1"/>
  <c r="L7" i="65"/>
  <c r="E7" i="65" s="1"/>
  <c r="F7" i="65" s="1"/>
  <c r="F10" i="65" s="1"/>
  <c r="H5" i="54"/>
  <c r="I5" i="54" s="1"/>
  <c r="J5" i="54" s="1"/>
  <c r="H10" i="60"/>
  <c r="I10" i="60" s="1"/>
  <c r="G10" i="65" l="1"/>
  <c r="G11" i="65"/>
  <c r="H10" i="70"/>
  <c r="H11" i="70"/>
  <c r="J10" i="60"/>
  <c r="K5" i="54"/>
  <c r="K10" i="60" l="1"/>
  <c r="J24" i="44"/>
  <c r="O24" i="44"/>
  <c r="I17" i="53" l="1"/>
  <c r="J17" i="53" s="1"/>
  <c r="I18" i="53"/>
  <c r="J18" i="53" s="1"/>
  <c r="H11" i="60" l="1"/>
  <c r="I11" i="60" s="1"/>
  <c r="J11" i="60" s="1"/>
  <c r="H6" i="54"/>
  <c r="I6" i="54" s="1"/>
  <c r="J6" i="54" s="1"/>
  <c r="I13" i="60" l="1"/>
  <c r="I16" i="60" s="1"/>
  <c r="K11" i="60"/>
  <c r="K13" i="60" s="1"/>
  <c r="K20" i="60" s="1"/>
  <c r="J13" i="60"/>
  <c r="J20" i="60" s="1"/>
  <c r="I8" i="54"/>
  <c r="I11" i="54" s="1"/>
  <c r="K6" i="54"/>
  <c r="K8" i="54" s="1"/>
  <c r="J8"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Hewitt</author>
  </authors>
  <commentList>
    <comment ref="D3" authorId="0" shapeId="0" xr:uid="{00000000-0006-0000-0100-000001000000}">
      <text>
        <r>
          <rPr>
            <b/>
            <sz val="9"/>
            <color indexed="81"/>
            <rFont val="Tahoma"/>
            <family val="2"/>
          </rPr>
          <t xml:space="preserve">Jennifer Hewitt:  </t>
        </r>
        <r>
          <rPr>
            <sz val="9"/>
            <color indexed="81"/>
            <rFont val="Tahoma"/>
            <family val="2"/>
          </rPr>
          <t>Updated to reflect total contract costs - DMH + federal.  Since rates reflect full costs, should include in base for % comparison.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G5" authorId="0" shapeId="0" xr:uid="{6CE283A5-E6FA-4F55-82D8-0FC63FB1FCC8}">
      <text>
        <r>
          <rPr>
            <b/>
            <sz val="9"/>
            <color indexed="81"/>
            <rFont val="Tahoma"/>
            <family val="2"/>
          </rPr>
          <t>Solimini, Kara (EHS):</t>
        </r>
        <r>
          <rPr>
            <sz val="9"/>
            <color indexed="81"/>
            <rFont val="Tahoma"/>
            <family val="2"/>
          </rPr>
          <t xml:space="preserve">
1</t>
        </r>
        <r>
          <rPr>
            <sz val="14"/>
            <color indexed="81"/>
            <rFont val="Source Sans Pro Black"/>
            <family val="2"/>
          </rPr>
          <t>/11/2023  Current rates found in 101 CMR 433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H14" authorId="0" shapeId="0" xr:uid="{00000000-0006-0000-0600-000001000000}">
      <text>
        <r>
          <rPr>
            <b/>
            <sz val="9"/>
            <color indexed="81"/>
            <rFont val="Tahoma"/>
            <family val="2"/>
          </rPr>
          <t>kara: 9.9.19
This version increases the PFLMA contribution from 0.63% to 0.75%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H5" authorId="0" shapeId="0" xr:uid="{00000000-0006-0000-0700-000001000000}">
      <text>
        <r>
          <rPr>
            <b/>
            <sz val="9"/>
            <color indexed="81"/>
            <rFont val="Tahoma"/>
            <family val="2"/>
          </rPr>
          <t>kara:</t>
        </r>
        <r>
          <rPr>
            <sz val="9"/>
            <color indexed="81"/>
            <rFont val="Tahoma"/>
            <family val="2"/>
          </rPr>
          <t xml:space="preserve">
No change in spend because the Utilization went from 95% to 98% so rates decreased very slightly.</t>
        </r>
      </text>
    </comment>
    <comment ref="G8" authorId="0" shapeId="0" xr:uid="{00000000-0006-0000-0700-000002000000}">
      <text>
        <r>
          <rPr>
            <b/>
            <sz val="9"/>
            <color indexed="81"/>
            <rFont val="Tahoma"/>
            <family val="2"/>
          </rPr>
          <t>kara:</t>
        </r>
        <r>
          <rPr>
            <sz val="9"/>
            <color indexed="81"/>
            <rFont val="Tahoma"/>
            <family val="2"/>
          </rPr>
          <t xml:space="preserve">
5/15/17:  Removed $733,572 which was related to Dual Diagnosis.  Dual x rate was updated for 7/1/17 and is on a different rate review cycle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38C89090-3673-4A50-8BE8-7DC30A154593}">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sysadmin</author>
    <author xml:space="preserve">Department Of Mental Health </author>
  </authors>
  <commentList>
    <comment ref="D10" authorId="0" shapeId="0" xr:uid="{00000000-0006-0000-1B00-000001000000}">
      <text>
        <r>
          <rPr>
            <b/>
            <sz val="9"/>
            <color indexed="81"/>
            <rFont val="Tahoma"/>
            <family val="2"/>
          </rPr>
          <t>DDurivan:
Have left the 1 FTE as per 12 bed model, unless &amp; until DMH</t>
        </r>
        <r>
          <rPr>
            <sz val="9"/>
            <color indexed="81"/>
            <rFont val="Tahoma"/>
            <family val="2"/>
          </rPr>
          <t xml:space="preserve">
indicates otherwise; we should recall provider session where emphasized was need for a full timer here, without reference to # of beds</t>
        </r>
      </text>
    </comment>
    <comment ref="D13" authorId="0" shapeId="0" xr:uid="{00000000-0006-0000-1B00-000002000000}">
      <text>
        <r>
          <rPr>
            <b/>
            <sz val="9"/>
            <color indexed="81"/>
            <rFont val="Tahoma"/>
            <family val="2"/>
          </rPr>
          <t>DDurivan:
Have left this part-time at .25 as in 12 bed, unless DMH indicates changing it</t>
        </r>
        <r>
          <rPr>
            <sz val="9"/>
            <color indexed="81"/>
            <rFont val="Tahoma"/>
            <family val="2"/>
          </rPr>
          <t xml:space="preserve">
</t>
        </r>
      </text>
    </comment>
    <comment ref="D16" authorId="0" shapeId="0" xr:uid="{00000000-0006-0000-1B00-000003000000}">
      <text>
        <r>
          <rPr>
            <b/>
            <sz val="9"/>
            <color indexed="81"/>
            <rFont val="Tahoma"/>
            <family val="2"/>
          </rPr>
          <t xml:space="preserve">DDurivan:
Benchmarked to the 12 bed model, reduced by 1/2
</t>
        </r>
        <r>
          <rPr>
            <sz val="9"/>
            <color indexed="81"/>
            <rFont val="Tahoma"/>
            <family val="2"/>
          </rPr>
          <t xml:space="preserve">
</t>
        </r>
      </text>
    </comment>
    <comment ref="D17" authorId="0" shapeId="0" xr:uid="{00000000-0006-0000-1B00-000004000000}">
      <text>
        <r>
          <rPr>
            <b/>
            <sz val="9"/>
            <color indexed="81"/>
            <rFont val="Tahoma"/>
            <family val="2"/>
          </rPr>
          <t>DDurivan:
Benchmarked to the 12 bed model, reduced by half</t>
        </r>
        <r>
          <rPr>
            <sz val="9"/>
            <color indexed="81"/>
            <rFont val="Tahoma"/>
            <family val="2"/>
          </rPr>
          <t xml:space="preserve">
</t>
        </r>
      </text>
    </comment>
    <comment ref="D18" authorId="0" shapeId="0" xr:uid="{00000000-0006-0000-1B00-000005000000}">
      <text>
        <r>
          <rPr>
            <b/>
            <sz val="9"/>
            <color indexed="81"/>
            <rFont val="Tahoma"/>
            <family val="2"/>
          </rPr>
          <t>DDurivan:
Benchmarked to the 12 bed model, reduced by 1/2</t>
        </r>
        <r>
          <rPr>
            <sz val="9"/>
            <color indexed="81"/>
            <rFont val="Tahoma"/>
            <family val="2"/>
          </rPr>
          <t xml:space="preserve">
</t>
        </r>
      </text>
    </comment>
    <comment ref="C24" authorId="0" shapeId="0" xr:uid="{00000000-0006-0000-1B00-000006000000}">
      <text>
        <r>
          <rPr>
            <b/>
            <sz val="9"/>
            <color indexed="81"/>
            <rFont val="Tahoma"/>
            <family val="2"/>
          </rPr>
          <t>DDurivan: This is based upon the annualized average salary for this category of $89,584 from FY11's op MH analysis. Note that this annualized salary is substantially LESS than CBFS for the same, for FY12's analysis, which is over $135,000. CBFS's data reflects only about 7 FTEs in total, versus OP MH which has well more than 10 times as many FTEs represented</t>
        </r>
        <r>
          <rPr>
            <sz val="9"/>
            <color indexed="81"/>
            <rFont val="Tahoma"/>
            <family val="2"/>
          </rPr>
          <t xml:space="preserve">
A different option, should we need it, is from BLS 2012 for Nurse P's: $102,340, position numeric 29-1171, and is based upon a sample of 4,370. In the context of psychiatry consult in Safe Havens, drawn from BLS 2012, it would decrease objections, as that salary is about $185,000</t>
        </r>
      </text>
    </comment>
    <comment ref="D24" authorId="0" shapeId="0" xr:uid="{00000000-0006-0000-1B00-000007000000}">
      <text>
        <r>
          <rPr>
            <b/>
            <sz val="9"/>
            <color indexed="81"/>
            <rFont val="Tahoma"/>
            <family val="2"/>
          </rPr>
          <t>DDurivan:
Benchmarked to the 12 bed model, reduced by 1/2</t>
        </r>
        <r>
          <rPr>
            <sz val="9"/>
            <color indexed="81"/>
            <rFont val="Tahoma"/>
            <family val="2"/>
          </rPr>
          <t xml:space="preserve">
</t>
        </r>
      </text>
    </comment>
    <comment ref="E24" authorId="0" shapeId="0" xr:uid="{00000000-0006-0000-1B00-000008000000}">
      <text>
        <r>
          <rPr>
            <b/>
            <sz val="9"/>
            <color indexed="81"/>
            <rFont val="Tahoma"/>
            <family val="2"/>
          </rPr>
          <t>DDurivan:
1/2 of the 12 bed model hours</t>
        </r>
        <r>
          <rPr>
            <sz val="9"/>
            <color indexed="81"/>
            <rFont val="Tahoma"/>
            <family val="2"/>
          </rPr>
          <t xml:space="preserve">
</t>
        </r>
      </text>
    </comment>
    <comment ref="D26" authorId="1" shapeId="0" xr:uid="{00000000-0006-0000-1B00-000009000000}">
      <text>
        <r>
          <rPr>
            <b/>
            <sz val="8"/>
            <color indexed="81"/>
            <rFont val="Tahoma"/>
            <family val="2"/>
          </rPr>
          <t>Department Of Mental Health :</t>
        </r>
        <r>
          <rPr>
            <sz val="8"/>
            <color indexed="81"/>
            <rFont val="Tahoma"/>
            <family val="2"/>
          </rPr>
          <t xml:space="preserve">
updated analysis of DMH survey information</t>
        </r>
      </text>
    </comment>
    <comment ref="G26" authorId="0" shapeId="0" xr:uid="{00000000-0006-0000-1B00-00000A000000}">
      <text>
        <r>
          <rPr>
            <b/>
            <sz val="9"/>
            <color indexed="81"/>
            <rFont val="Tahoma"/>
            <family val="2"/>
          </rPr>
          <t xml:space="preserve">ddurivan:
DPH BSAS model is a Year I model; 
</t>
        </r>
        <r>
          <rPr>
            <sz val="9"/>
            <color indexed="81"/>
            <rFont val="Tahoma"/>
            <family val="2"/>
          </rPr>
          <t xml:space="preserve">
</t>
        </r>
      </text>
    </comment>
    <comment ref="G31" authorId="0" shapeId="0" xr:uid="{00000000-0006-0000-1B00-00000B000000}">
      <text>
        <r>
          <rPr>
            <b/>
            <sz val="9"/>
            <color indexed="81"/>
            <rFont val="Tahoma"/>
            <family val="2"/>
          </rPr>
          <t xml:space="preserve">DDurivan:
The less intensive contracts are The Psychological Center, Pine St's Stapleton House, Eliot's Newbury St., and Bridgewell </t>
        </r>
        <r>
          <rPr>
            <sz val="9"/>
            <color indexed="81"/>
            <rFont val="Tahoma"/>
            <family val="2"/>
          </rPr>
          <t xml:space="preserve">
</t>
        </r>
      </text>
    </comment>
    <comment ref="C38" authorId="0" shapeId="0" xr:uid="{00000000-0006-0000-1B00-00000C000000}">
      <text>
        <r>
          <rPr>
            <b/>
            <sz val="9"/>
            <color indexed="81"/>
            <rFont val="Tahoma"/>
            <family val="2"/>
          </rPr>
          <t>DDurivan:
calculated from Global I. Spring 2013</t>
        </r>
        <r>
          <rPr>
            <sz val="9"/>
            <color indexed="81"/>
            <rFont val="Tahoma"/>
            <family val="2"/>
          </rPr>
          <t xml:space="preserve">
</t>
        </r>
      </text>
    </comment>
    <comment ref="G38" authorId="0" shapeId="0" xr:uid="{00000000-0006-0000-1B00-00000D000000}">
      <text>
        <r>
          <rPr>
            <b/>
            <sz val="9"/>
            <color indexed="81"/>
            <rFont val="Tahoma"/>
            <family val="2"/>
          </rPr>
          <t>DDurivan: this update reflects Hari's notification of change to effective date of January 1, 2014</t>
        </r>
        <r>
          <rPr>
            <sz val="9"/>
            <color indexed="81"/>
            <rFont val="Tahoma"/>
            <family val="2"/>
          </rPr>
          <t xml:space="preserve">
</t>
        </r>
      </text>
    </comment>
    <comment ref="C40" authorId="0" shapeId="0" xr:uid="{00000000-0006-0000-1B00-00000E000000}">
      <text>
        <r>
          <rPr>
            <b/>
            <sz val="9"/>
            <color indexed="81"/>
            <rFont val="Tahoma"/>
            <family val="2"/>
          </rPr>
          <t xml:space="preserve">DDurivan:
The utilization factor had been considered full (100%) all the way up to the conclusion of the 8 7 13 Provider Session. Post Session discussion (Jennifer H, Christina A. Rita B.
, Brooke D., Hari, Don) led to the decision to reduce to 95%, increasing the rate (from the placeholder $128.00 to the $134.74)
</t>
        </r>
        <r>
          <rPr>
            <sz val="9"/>
            <color indexed="81"/>
            <rFont val="Tahoma"/>
            <family val="2"/>
          </rPr>
          <t xml:space="preserve">
</t>
        </r>
      </text>
    </comment>
  </commentList>
</comments>
</file>

<file path=xl/sharedStrings.xml><?xml version="1.0" encoding="utf-8"?>
<sst xmlns="http://schemas.openxmlformats.org/spreadsheetml/2006/main" count="28315" uniqueCount="1145">
  <si>
    <t>FTEs</t>
  </si>
  <si>
    <t xml:space="preserve">Program Director </t>
  </si>
  <si>
    <t>Clinician, LICSW</t>
  </si>
  <si>
    <t>Total Staffing:</t>
  </si>
  <si>
    <t>Total Compensation</t>
  </si>
  <si>
    <t>Psychiatry consult</t>
  </si>
  <si>
    <t>Occupancy</t>
  </si>
  <si>
    <t>Program support</t>
  </si>
  <si>
    <t>Admin &amp; General allocation</t>
  </si>
  <si>
    <t>Beds:</t>
  </si>
  <si>
    <t>Bed days:</t>
  </si>
  <si>
    <t>Casework mngr non-masters</t>
  </si>
  <si>
    <t>Dir Care II</t>
  </si>
  <si>
    <t>Relief</t>
  </si>
  <si>
    <t>Meals</t>
  </si>
  <si>
    <t>Shelter Administrator</t>
  </si>
  <si>
    <t>A. L Term Res standard</t>
  </si>
  <si>
    <t>Clinical Program Director</t>
  </si>
  <si>
    <t>Nurse-RN</t>
  </si>
  <si>
    <t>Adult LT Res: MRC 70th Ptile</t>
  </si>
  <si>
    <t>Adult LT res, DDS, sal &amp; % basis (13.5%)</t>
  </si>
  <si>
    <t>Tax &amp; fringe:</t>
  </si>
  <si>
    <t>Occupancy (fac.maintenance)</t>
  </si>
  <si>
    <t>A. L Term Res: MRC, DDS model</t>
  </si>
  <si>
    <t>CAF:</t>
  </si>
  <si>
    <t>Per day/client rate</t>
  </si>
  <si>
    <t>A mock up "Safe Haven"</t>
  </si>
  <si>
    <t>Position</t>
  </si>
  <si>
    <t>Amount</t>
  </si>
  <si>
    <t>Reimb</t>
  </si>
  <si>
    <t>benchmarks</t>
  </si>
  <si>
    <t>Prog Management:</t>
  </si>
  <si>
    <t>Program Director</t>
  </si>
  <si>
    <t>Direct care staffing:</t>
  </si>
  <si>
    <t>Dir Care I</t>
  </si>
  <si>
    <t>A. L Term Res (DDS 70%)</t>
  </si>
  <si>
    <t>Taxes &amp; fringe:</t>
  </si>
  <si>
    <t>Total Compensation:</t>
  </si>
  <si>
    <t>Medical (NP)</t>
  </si>
  <si>
    <t>$78.78/hr</t>
  </si>
  <si>
    <t>Outpatient MH analysis FY11</t>
  </si>
  <si>
    <t>Occupancy:</t>
  </si>
  <si>
    <t>per client/day</t>
  </si>
  <si>
    <t>Survey placeholder</t>
  </si>
  <si>
    <t>per day:</t>
  </si>
  <si>
    <t>per bed or slot:</t>
  </si>
  <si>
    <t>The 4 less intensive contracts</t>
  </si>
  <si>
    <t>subTotal program costs:</t>
  </si>
  <si>
    <t>subTotal costs with A&amp;G</t>
  </si>
  <si>
    <t>assuming FY12 base; eff date of 1/1/2014</t>
  </si>
  <si>
    <t>if FY11 base: 7.51%</t>
  </si>
  <si>
    <t>Total program costs with CAF:</t>
  </si>
  <si>
    <t>Per day/client rate:</t>
  </si>
  <si>
    <t>95% utilization basis</t>
  </si>
  <si>
    <t>1/hrs/wk</t>
  </si>
  <si>
    <t>52 hrs</t>
  </si>
  <si>
    <t>Adult Homelessness Support - Save Haven Model for 6 beds</t>
  </si>
  <si>
    <t>Date:  08/28/13</t>
  </si>
  <si>
    <t>Asst Clinical Prog. Director</t>
  </si>
  <si>
    <t>Housing First Category of Services</t>
  </si>
  <si>
    <t>Supportive Service</t>
  </si>
  <si>
    <t>Salary</t>
  </si>
  <si>
    <t>FTE</t>
  </si>
  <si>
    <t>Expense</t>
  </si>
  <si>
    <t>Direct Care II</t>
  </si>
  <si>
    <t>Tax &amp; Fringe:</t>
  </si>
  <si>
    <t>Program support (clerical)</t>
  </si>
  <si>
    <t>Relief staffing</t>
  </si>
  <si>
    <t>Adult Homelessness Support - Outreach and Engagement</t>
  </si>
  <si>
    <t>Adult Individual Support  - Dual Diagnosis Shelter Model</t>
  </si>
  <si>
    <t>Tax &amp; fringe</t>
  </si>
  <si>
    <t>Total:</t>
  </si>
  <si>
    <t xml:space="preserve"> Program Staffing Supports Grid</t>
  </si>
  <si>
    <t>Program Staff Supports Rate Models</t>
  </si>
  <si>
    <t>FTE basis</t>
  </si>
  <si>
    <t>Position Title</t>
  </si>
  <si>
    <t>Annualized salaries</t>
  </si>
  <si>
    <t>Per Diem</t>
  </si>
  <si>
    <t xml:space="preserve">Monthly payments </t>
  </si>
  <si>
    <t>Program Staffing Supports model options</t>
  </si>
  <si>
    <t>Relief Assumptions:</t>
  </si>
  <si>
    <t>Days</t>
  </si>
  <si>
    <t>Hours</t>
  </si>
  <si>
    <t>Total Hours per FTE:</t>
  </si>
  <si>
    <t>Vacation</t>
  </si>
  <si>
    <t>Sick/ personal</t>
  </si>
  <si>
    <t>Holidays</t>
  </si>
  <si>
    <t>Training</t>
  </si>
  <si>
    <t>Relief Factor (% of FTE)</t>
  </si>
  <si>
    <t>Massachusetts Economic Indicators</t>
  </si>
  <si>
    <t>Prepared by Michael Lynch, 781-301-9129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</si>
  <si>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</si>
  <si>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</si>
  <si>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</si>
  <si>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</si>
  <si>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</si>
  <si>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</si>
  <si>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</si>
  <si>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</si>
  <si>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</si>
  <si>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</si>
  <si>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</si>
  <si>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</si>
  <si>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</si>
  <si>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</si>
  <si>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</si>
  <si>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</si>
  <si>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</si>
  <si>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</si>
  <si>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</si>
  <si>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</si>
  <si>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</si>
  <si>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</si>
  <si>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</si>
  <si>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</si>
  <si>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</si>
  <si>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</si>
  <si>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</si>
  <si>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</si>
  <si>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</si>
  <si>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</si>
  <si>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</si>
  <si>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</si>
  <si>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</si>
  <si>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</si>
  <si>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</si>
  <si>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</si>
  <si>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</si>
  <si>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</si>
  <si>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</si>
  <si>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</si>
  <si>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</si>
  <si>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</si>
  <si>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</si>
  <si>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</si>
  <si>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</si>
  <si>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</si>
  <si>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</si>
  <si>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</si>
  <si>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</si>
  <si>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</si>
  <si>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</si>
  <si>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</si>
  <si>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</si>
  <si>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</si>
  <si>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</si>
  <si>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</si>
  <si>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</si>
  <si>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</si>
  <si>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</si>
  <si>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</si>
  <si>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</si>
  <si>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</si>
  <si>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</si>
  <si>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</si>
  <si>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</si>
  <si>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CPI--BASELINE SCENARIO (1982-84=1)</t>
  </si>
  <si>
    <t>CPIBASEMA</t>
  </si>
  <si>
    <t>CPI--OPTIMISTIC SCENARIO (1982-84=1)</t>
  </si>
  <si>
    <t>CPIOPTMA</t>
  </si>
  <si>
    <t>CPI--PESSIMISTIC SCENARIO (1982-84=1)</t>
  </si>
  <si>
    <t>CPIPESSMA</t>
  </si>
  <si>
    <t>CAF</t>
  </si>
  <si>
    <t>Outreach and Engagement</t>
  </si>
  <si>
    <t>Dual Diagnosis Shelters</t>
  </si>
  <si>
    <t>Safe Havens</t>
  </si>
  <si>
    <t>with occupancy</t>
  </si>
  <si>
    <t>Housing First Programs</t>
  </si>
  <si>
    <t>HOP Model 1</t>
  </si>
  <si>
    <t>HOP Model 2</t>
  </si>
  <si>
    <t>ATARP Model A</t>
  </si>
  <si>
    <t>ATARP Model B</t>
  </si>
  <si>
    <t>Program Staff Supports</t>
  </si>
  <si>
    <t>Program Name</t>
  </si>
  <si>
    <t>with donated space</t>
  </si>
  <si>
    <t>Rate type, or unit</t>
  </si>
  <si>
    <t>per client/month</t>
  </si>
  <si>
    <t>per diems</t>
  </si>
  <si>
    <t>monthly payments</t>
  </si>
  <si>
    <t>The Revised Dual Diagnosis Shelter Model  (where space is donated)</t>
  </si>
  <si>
    <t>Adult Housing and Community Support Services - Proposed Rates, and Revised Rates</t>
  </si>
  <si>
    <t>Proposed Rate</t>
  </si>
  <si>
    <t>Revised Rate</t>
  </si>
  <si>
    <t>Unit</t>
  </si>
  <si>
    <t>Occupancy purchased</t>
  </si>
  <si>
    <t>Adult Housing and Community Support Services Fiscal Impact Summary</t>
  </si>
  <si>
    <t>FY13 Spending</t>
  </si>
  <si>
    <t>Post-Hearing Proposed Rates</t>
  </si>
  <si>
    <t>Service</t>
  </si>
  <si>
    <t>Consumers</t>
  </si>
  <si>
    <t>Rate</t>
  </si>
  <si>
    <t>Annual Cost</t>
  </si>
  <si>
    <t>Variance</t>
  </si>
  <si>
    <t>%</t>
  </si>
  <si>
    <t>Change</t>
  </si>
  <si>
    <t>Outreach &amp; Engagement</t>
  </si>
  <si>
    <t>"Team" per 50 clients / Month</t>
  </si>
  <si>
    <t>per day/ per client</t>
  </si>
  <si>
    <t>per client/ enrolled day</t>
  </si>
  <si>
    <t>Housing First – Staffing Supports</t>
  </si>
  <si>
    <t>Total Annual Cost</t>
  </si>
  <si>
    <t>* Note: Safe Havens 7-9, 7 consumers accounted for under CBFS Contract (Zeigler Street).  Are we sure this is captured in DMH's budget OK?</t>
  </si>
  <si>
    <t>** Should discuss how other EHS agency contributions will work for HOP and ATARP - what "rate" are those agencies paying?  How factor into fiscal impact?</t>
  </si>
  <si>
    <t xml:space="preserve">Proposed </t>
  </si>
  <si>
    <t>Dual Diagnosis Shelter</t>
  </si>
  <si>
    <t>Housing Option Program</t>
  </si>
  <si>
    <t>ATARP</t>
  </si>
  <si>
    <t>CJA</t>
  </si>
  <si>
    <t>Counselor, Bachelors Level</t>
  </si>
  <si>
    <t>Total Staffing Costs:</t>
  </si>
  <si>
    <t>Subtotal Program Costs</t>
  </si>
  <si>
    <t>Mental Health Association, Inc.</t>
  </si>
  <si>
    <t>"7-9 bed model"</t>
  </si>
  <si>
    <t>"10-12 bed model"</t>
  </si>
  <si>
    <t>UFRs filed</t>
  </si>
  <si>
    <t>floor</t>
  </si>
  <si>
    <t xml:space="preserve">Minimum wage: </t>
  </si>
  <si>
    <t>-</t>
  </si>
  <si>
    <t>ceiling</t>
  </si>
  <si>
    <t>average</t>
  </si>
  <si>
    <t>weighted average</t>
  </si>
  <si>
    <t>median</t>
  </si>
  <si>
    <t>max</t>
  </si>
  <si>
    <t>UFRFilingPeriod</t>
  </si>
  <si>
    <t>min</t>
  </si>
  <si>
    <t>MMARSCode</t>
  </si>
  <si>
    <t>(All)</t>
  </si>
  <si>
    <t>1R</t>
  </si>
  <si>
    <t>2R</t>
  </si>
  <si>
    <t>3R</t>
  </si>
  <si>
    <t>4R</t>
  </si>
  <si>
    <t>5R</t>
  </si>
  <si>
    <t>6R</t>
  </si>
  <si>
    <t>7R</t>
  </si>
  <si>
    <t>8R</t>
  </si>
  <si>
    <t>9R</t>
  </si>
  <si>
    <t>10R</t>
  </si>
  <si>
    <t>11R</t>
  </si>
  <si>
    <t>12R</t>
  </si>
  <si>
    <t>13R</t>
  </si>
  <si>
    <t>14R</t>
  </si>
  <si>
    <t>15R</t>
  </si>
  <si>
    <t>16R</t>
  </si>
  <si>
    <t>17R</t>
  </si>
  <si>
    <t>18R</t>
  </si>
  <si>
    <t>19R</t>
  </si>
  <si>
    <t>20R</t>
  </si>
  <si>
    <t>21R</t>
  </si>
  <si>
    <t>22R</t>
  </si>
  <si>
    <t>23R</t>
  </si>
  <si>
    <t>24R</t>
  </si>
  <si>
    <t>25R</t>
  </si>
  <si>
    <t>26R</t>
  </si>
  <si>
    <t>27R</t>
  </si>
  <si>
    <t>28R</t>
  </si>
  <si>
    <t>29R</t>
  </si>
  <si>
    <t>30R</t>
  </si>
  <si>
    <t>31R</t>
  </si>
  <si>
    <t>32R</t>
  </si>
  <si>
    <t>33R</t>
  </si>
  <si>
    <t>34R</t>
  </si>
  <si>
    <t>35R</t>
  </si>
  <si>
    <t>36R</t>
  </si>
  <si>
    <t>37R</t>
  </si>
  <si>
    <t>38R</t>
  </si>
  <si>
    <t>39R</t>
  </si>
  <si>
    <t>40R</t>
  </si>
  <si>
    <t>41R</t>
  </si>
  <si>
    <t>42R</t>
  </si>
  <si>
    <t>43R</t>
  </si>
  <si>
    <t>44R</t>
  </si>
  <si>
    <t>45R</t>
  </si>
  <si>
    <t>46R</t>
  </si>
  <si>
    <t>47R</t>
  </si>
  <si>
    <t>48R</t>
  </si>
  <si>
    <t>49R</t>
  </si>
  <si>
    <t>50R</t>
  </si>
  <si>
    <t>51R</t>
  </si>
  <si>
    <t>52R</t>
  </si>
  <si>
    <t>53R</t>
  </si>
  <si>
    <t>1E</t>
  </si>
  <si>
    <t>2E</t>
  </si>
  <si>
    <t>3E</t>
  </si>
  <si>
    <t>4E</t>
  </si>
  <si>
    <t>5E</t>
  </si>
  <si>
    <t>6E</t>
  </si>
  <si>
    <t>7E</t>
  </si>
  <si>
    <t>8E</t>
  </si>
  <si>
    <t>9E</t>
  </si>
  <si>
    <t>10E</t>
  </si>
  <si>
    <t>11E</t>
  </si>
  <si>
    <t>12E</t>
  </si>
  <si>
    <t>13E</t>
  </si>
  <si>
    <t>14E</t>
  </si>
  <si>
    <t>15E</t>
  </si>
  <si>
    <t>16E</t>
  </si>
  <si>
    <t>17E</t>
  </si>
  <si>
    <t>18E</t>
  </si>
  <si>
    <t>19E</t>
  </si>
  <si>
    <t>20E</t>
  </si>
  <si>
    <t>21E</t>
  </si>
  <si>
    <t>22E</t>
  </si>
  <si>
    <t>23E</t>
  </si>
  <si>
    <t>24E</t>
  </si>
  <si>
    <t>25E</t>
  </si>
  <si>
    <t>26E</t>
  </si>
  <si>
    <t>27E</t>
  </si>
  <si>
    <t>28E</t>
  </si>
  <si>
    <t>29E</t>
  </si>
  <si>
    <t>30E</t>
  </si>
  <si>
    <t>31E</t>
  </si>
  <si>
    <t>32E</t>
  </si>
  <si>
    <t>33E</t>
  </si>
  <si>
    <t>34E</t>
  </si>
  <si>
    <t>35E</t>
  </si>
  <si>
    <t>36E</t>
  </si>
  <si>
    <t>42E</t>
  </si>
  <si>
    <t>43E</t>
  </si>
  <si>
    <t>44E</t>
  </si>
  <si>
    <t>48E</t>
  </si>
  <si>
    <t>49E</t>
  </si>
  <si>
    <t>50E</t>
  </si>
  <si>
    <t>51E</t>
  </si>
  <si>
    <t>52E</t>
  </si>
  <si>
    <t>53E</t>
  </si>
  <si>
    <t>54E</t>
  </si>
  <si>
    <t>55E</t>
  </si>
  <si>
    <t>56E</t>
  </si>
  <si>
    <t>57E</t>
  </si>
  <si>
    <t>58E</t>
  </si>
  <si>
    <t>1N</t>
  </si>
  <si>
    <t>2N</t>
  </si>
  <si>
    <t>3N</t>
  </si>
  <si>
    <t>4N</t>
  </si>
  <si>
    <t>5N</t>
  </si>
  <si>
    <t>6N</t>
  </si>
  <si>
    <t>7N</t>
  </si>
  <si>
    <t>8N</t>
  </si>
  <si>
    <t>9N</t>
  </si>
  <si>
    <t>10N</t>
  </si>
  <si>
    <t>11N</t>
  </si>
  <si>
    <t>12N</t>
  </si>
  <si>
    <t>1S</t>
  </si>
  <si>
    <t>2S</t>
  </si>
  <si>
    <t>3S</t>
  </si>
  <si>
    <t>4S</t>
  </si>
  <si>
    <t>5S</t>
  </si>
  <si>
    <t>6S</t>
  </si>
  <si>
    <t>7S</t>
  </si>
  <si>
    <t>8S</t>
  </si>
  <si>
    <t>9S</t>
  </si>
  <si>
    <t>10S</t>
  </si>
  <si>
    <t>11S</t>
  </si>
  <si>
    <t>12S</t>
  </si>
  <si>
    <t>13S</t>
  </si>
  <si>
    <t>14S</t>
  </si>
  <si>
    <t>15S</t>
  </si>
  <si>
    <t>16S</t>
  </si>
  <si>
    <t>17S</t>
  </si>
  <si>
    <t>18S</t>
  </si>
  <si>
    <t>19S</t>
  </si>
  <si>
    <t>20S</t>
  </si>
  <si>
    <t>21S</t>
  </si>
  <si>
    <t>22S</t>
  </si>
  <si>
    <t>23S</t>
  </si>
  <si>
    <t>24S</t>
  </si>
  <si>
    <t>25S</t>
  </si>
  <si>
    <t>26S</t>
  </si>
  <si>
    <t>27S</t>
  </si>
  <si>
    <t>28S</t>
  </si>
  <si>
    <t>29S</t>
  </si>
  <si>
    <t>30S</t>
  </si>
  <si>
    <t>31S</t>
  </si>
  <si>
    <t>32S</t>
  </si>
  <si>
    <t>33S</t>
  </si>
  <si>
    <t>34S</t>
  </si>
  <si>
    <t>35S</t>
  </si>
  <si>
    <t>36S</t>
  </si>
  <si>
    <t>37S</t>
  </si>
  <si>
    <t>38S</t>
  </si>
  <si>
    <t>39S</t>
  </si>
  <si>
    <t>Contrib., Gifts, Leg., Bequests, Spec. Ev.</t>
  </si>
  <si>
    <t>Gov. In-Kind/Capital Budget</t>
  </si>
  <si>
    <t>Private IN-Kind</t>
  </si>
  <si>
    <t>Total Contribution and In-Kind</t>
  </si>
  <si>
    <t>Mass Gov. Grant</t>
  </si>
  <si>
    <t>Other Grant (exclud. Fed.Direct)</t>
  </si>
  <si>
    <t>Total Grants</t>
  </si>
  <si>
    <t>Dept. of Mental Health (DMH)</t>
  </si>
  <si>
    <t>Dept.of Developmental Services(DDS/DMR)</t>
  </si>
  <si>
    <t>Dept. of Public Health (DPH)</t>
  </si>
  <si>
    <t>Dept.of Children and Families (DCF/DSS)</t>
  </si>
  <si>
    <t>Dept. of Transitional Assist (DTA/WEL)</t>
  </si>
  <si>
    <t>Dept. of Youth Services (DYS)</t>
  </si>
  <si>
    <t>Health Care Fin &amp; Policy (HCF)-Contract</t>
  </si>
  <si>
    <t>Health Care Fin &amp; Policy (HCF)-UCP</t>
  </si>
  <si>
    <t>MA. Comm. For the Blind (MCB)</t>
  </si>
  <si>
    <t>MA. Comm. for Deaf &amp; H H (MCD)</t>
  </si>
  <si>
    <t>MA. Rehabilitation Commission (MRC)</t>
  </si>
  <si>
    <t>MA. Off. For Refugees &amp; Immigr.(ORI)</t>
  </si>
  <si>
    <t>Dept.of Early Educ. &amp; Care  (EEC)-Contract</t>
  </si>
  <si>
    <t>Dept.of Early Educ. &amp; Care (EEC)-Voucher</t>
  </si>
  <si>
    <t>Dept of Correction (DOC)</t>
  </si>
  <si>
    <t>Dept. of Elementary &amp; Secondary Educ. (DOE)</t>
  </si>
  <si>
    <t>Parole Board (PAR)</t>
  </si>
  <si>
    <t>Veteran's Services (VET)</t>
  </si>
  <si>
    <t>Ex. Off. of Elder Affairs (ELD)</t>
  </si>
  <si>
    <t>Div.of Housing &amp; Community Develop(OCD)</t>
  </si>
  <si>
    <t>POS Subcontract</t>
  </si>
  <si>
    <t>Other Mass. State Agency POS</t>
  </si>
  <si>
    <t>Mass State Agency Non - POS</t>
  </si>
  <si>
    <t>Mass. Local Govt/Quasi-Govt. Entities</t>
  </si>
  <si>
    <t>Non-Mass. State/Local Government</t>
  </si>
  <si>
    <t>Direct Federal Grants/Contracts</t>
  </si>
  <si>
    <t>Medicaid - Direct Payments</t>
  </si>
  <si>
    <t>Medicaid - MBHP Subcontract</t>
  </si>
  <si>
    <t>Medicare</t>
  </si>
  <si>
    <t>Mass. Govt. Client Stipends</t>
  </si>
  <si>
    <t>Client Resources</t>
  </si>
  <si>
    <t>Mass. spon.client SF/3rd Pty offsets</t>
  </si>
  <si>
    <t>Other Publicly sponsored client offsets</t>
  </si>
  <si>
    <t>Private Client Fees (excluding 3rd Pty)</t>
  </si>
  <si>
    <t>Private Client 3rd Pty/other offsets</t>
  </si>
  <si>
    <t>Total Assistance and Fees</t>
  </si>
  <si>
    <t>Federated Fundraising</t>
  </si>
  <si>
    <t>Commercial Activities</t>
  </si>
  <si>
    <t>Non-Charitable Revenue</t>
  </si>
  <si>
    <t>Investment Revenue</t>
  </si>
  <si>
    <t>Other Revenue</t>
  </si>
  <si>
    <t>Allocated Admin (M&amp;G) Revenue</t>
  </si>
  <si>
    <t>Released Net Assets-Program</t>
  </si>
  <si>
    <t>Released Net Assets-Equipment</t>
  </si>
  <si>
    <t>Released Net Assets-Time</t>
  </si>
  <si>
    <t>Total Revenue = 57E</t>
  </si>
  <si>
    <t>Total Direct Program Staff = 39S</t>
  </si>
  <si>
    <t>Chief Executive Officer</t>
  </si>
  <si>
    <t>Chief Financial Officer</t>
  </si>
  <si>
    <t>Accting/Clerical Support</t>
  </si>
  <si>
    <t>Admin Maint/House-Grndskeeping</t>
  </si>
  <si>
    <t>Total Admin Employee</t>
  </si>
  <si>
    <t>Commercial products &amp; Svs/Mkting</t>
  </si>
  <si>
    <t>Total FTE/Salary/Wages</t>
  </si>
  <si>
    <t>Payroll Taxes 150</t>
  </si>
  <si>
    <t>Fringe Benefits 151</t>
  </si>
  <si>
    <t>Tax and Fringe %</t>
  </si>
  <si>
    <t>Accrual Adjustments</t>
  </si>
  <si>
    <t>Total Employee Compensation &amp; Rel. Exp.</t>
  </si>
  <si>
    <t>Facility and Prog. Equip.Expenses 301,390</t>
  </si>
  <si>
    <t>Facility &amp; Prog. Equip. Depreciation 301</t>
  </si>
  <si>
    <t>Facility Operation/Maint./Furn.390</t>
  </si>
  <si>
    <t>Facility General Liability Insurance 390</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</si>
  <si>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</si>
  <si>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</si>
  <si>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</si>
  <si>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</si>
  <si>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</si>
  <si>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</si>
  <si>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</si>
  <si>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</si>
  <si>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</si>
  <si>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</si>
  <si>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</si>
  <si>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</si>
  <si>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</si>
  <si>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</si>
  <si>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</si>
  <si>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</si>
  <si>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</si>
  <si>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</si>
  <si>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</si>
  <si>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</si>
  <si>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Other Professional Fees &amp; Other Admin. Exp. 410</t>
  </si>
  <si>
    <t>Leased Office/Program Office Equip.410,390</t>
  </si>
  <si>
    <t>Office Equipment Depreciation 410</t>
  </si>
  <si>
    <t>Program Support 216</t>
  </si>
  <si>
    <t>Professional Insurance 410</t>
  </si>
  <si>
    <t>Working Capital Interest 410</t>
  </si>
  <si>
    <t>Total Direct Administrative Expense</t>
  </si>
  <si>
    <t>Admin (M&amp;G) Reporting Center Allocation</t>
  </si>
  <si>
    <t>Total Reimbursable Expense</t>
  </si>
  <si>
    <t>Admin %</t>
  </si>
  <si>
    <t>Direct State/Federal Non-Reimbursable Expense</t>
  </si>
  <si>
    <t>Allocation of State/Fed Non-Reimbursable Expense</t>
  </si>
  <si>
    <t>TOTAL EXPENSE</t>
  </si>
  <si>
    <t>TOTAL REVENUE = 53R</t>
  </si>
  <si>
    <t>OPERATING RESULTS</t>
  </si>
  <si>
    <t>Direct Employee Compensation &amp; Related Exp.</t>
  </si>
  <si>
    <t>Direct Occupancy</t>
  </si>
  <si>
    <t>Direct Other Program/Operating</t>
  </si>
  <si>
    <t>Direct Subcontract Expense</t>
  </si>
  <si>
    <t>Direct Administrative Expense</t>
  </si>
  <si>
    <t>Direct Other Expense</t>
  </si>
  <si>
    <t>Direct Depreciation</t>
  </si>
  <si>
    <t>Total Direct Non-Reimbursable (Tie to 54E)</t>
  </si>
  <si>
    <t>Total Direct and Allocated Non-Reimb. (54E+55E)</t>
  </si>
  <si>
    <t xml:space="preserve">Eligible Non-Reimbursable Exp. Revenue Offsets </t>
  </si>
  <si>
    <t>Capital Budget Revenue Adjustment</t>
  </si>
  <si>
    <t>Excess of Non-Reimbursable Expense Over Offsets</t>
  </si>
  <si>
    <t>Program Director (UFR Title 102)</t>
  </si>
  <si>
    <t>Program Function Manager (UFR Title 101)</t>
  </si>
  <si>
    <t>Asst. Program Director (UFR Title 103)</t>
  </si>
  <si>
    <t xml:space="preserve">Supervising Professional (UFR Title 104) </t>
  </si>
  <si>
    <t>Physician &amp; Psychiatrist  (UFR Title 105 &amp; 121)</t>
  </si>
  <si>
    <t>Physician Asst. (UFR Title 106)</t>
  </si>
  <si>
    <t>N. Midwife, N.P., Psych N.,N.A., R.N.- MA (Title 107)</t>
  </si>
  <si>
    <t>R.N. - Non Masters (UFR Title 108)</t>
  </si>
  <si>
    <t>L.P.N. (UFR Title 109)</t>
  </si>
  <si>
    <t>Pharmacist (UFR Title 110)</t>
  </si>
  <si>
    <t>Occupational Therapist (UFR Title 111)</t>
  </si>
  <si>
    <t>Physical Therapist (UFR Title 112)</t>
  </si>
  <si>
    <t>Speech / Lang. Pathol., Audiologist (UFR Title 113)</t>
  </si>
  <si>
    <t>Dietician / Nutritionist (UFR Title 114)</t>
  </si>
  <si>
    <t>Spec. Education Teacher (UFR Title 115)</t>
  </si>
  <si>
    <t>Teacher (UFR Title 116)</t>
  </si>
  <si>
    <t>Day Care Director (UFR Title 117)</t>
  </si>
  <si>
    <t>Day Care Lead Teacher (UFR Title 118)</t>
  </si>
  <si>
    <t>Day Care Teacher (UFR Title 119)</t>
  </si>
  <si>
    <t>Day Care Asst. Teacher / Aide (UFR Title 120)</t>
  </si>
  <si>
    <t>Psychologist - Doctorate (UFR Title 122)</t>
  </si>
  <si>
    <t>Clinician-(formerly Psych.Masters)(UFR Title 123)</t>
  </si>
  <si>
    <t>Social Worker - L.I.C.S.W. (UFR Title 124)</t>
  </si>
  <si>
    <t>Social Worker - L.C.S.W., L.S.W (UFR Title 125 &amp; 126)</t>
  </si>
  <si>
    <t>Licensed Counselor (UFR Title 127)</t>
  </si>
  <si>
    <t>Cert. Voc. Rehab. Counselor (UFR Title 128)</t>
  </si>
  <si>
    <t>Cert. Alch. &amp;/or Drug Abuse Counselor (UFR Title 129)</t>
  </si>
  <si>
    <t>Counselor (UFR Title 130)</t>
  </si>
  <si>
    <t>Case Worker / Manager - Masters (UFR Title 131)</t>
  </si>
  <si>
    <t>Case Worker / Manager (UFR Title 132)</t>
  </si>
  <si>
    <t>Direct Care / Prog. Staff Superv. (UFR Title 133)</t>
  </si>
  <si>
    <t>Direct Care / Prog. Staff III (UFR Title 134)</t>
  </si>
  <si>
    <t>Direct Care / Prog. Staff II (UFR Title 135)</t>
  </si>
  <si>
    <t>Direct Care / Prog. Staff I (UFR Title 136)</t>
  </si>
  <si>
    <t>Prog. Secretarial / Clerical Staff (UFR Title 137)</t>
  </si>
  <si>
    <t>Maintainence, House/Groundskeeping, Cook 138</t>
  </si>
  <si>
    <t>Direct Care / Driver Staff (UFR Title 138)</t>
  </si>
  <si>
    <t xml:space="preserve">Direct Care Overtime, Shift Differential and Relief </t>
  </si>
  <si>
    <t>Total Direct Program Staff = 1E</t>
  </si>
  <si>
    <t>OrganizationName</t>
  </si>
  <si>
    <t>UFRProgramNumber</t>
  </si>
  <si>
    <t>Sum of Actual</t>
  </si>
  <si>
    <t>Sum of FTE</t>
  </si>
  <si>
    <t>Bay Cove Human Services, Inc.</t>
  </si>
  <si>
    <t>M208</t>
  </si>
  <si>
    <t/>
  </si>
  <si>
    <t>Bridgewell, Inc. and Affiliates</t>
  </si>
  <si>
    <t>9</t>
  </si>
  <si>
    <t>Centerboard Inc</t>
  </si>
  <si>
    <t>08</t>
  </si>
  <si>
    <t>Eliot Community Human Services, Inc.</t>
  </si>
  <si>
    <t>66</t>
  </si>
  <si>
    <t>67</t>
  </si>
  <si>
    <t>73</t>
  </si>
  <si>
    <t>GUIDEWIRE, INC.</t>
  </si>
  <si>
    <t>1</t>
  </si>
  <si>
    <t>Heading Home Inc</t>
  </si>
  <si>
    <t>12</t>
  </si>
  <si>
    <t>3</t>
  </si>
  <si>
    <t>Housing Assistance Corporation</t>
  </si>
  <si>
    <t>17</t>
  </si>
  <si>
    <t>Justice Resource Institute, Inc.</t>
  </si>
  <si>
    <t>29</t>
  </si>
  <si>
    <t>9H</t>
  </si>
  <si>
    <t>North Suffolk Mental Health Assoc. Inc.</t>
  </si>
  <si>
    <t>73A</t>
  </si>
  <si>
    <t>Pine Street Inn</t>
  </si>
  <si>
    <t>1.4</t>
  </si>
  <si>
    <t>Saint Francis House, Inc.</t>
  </si>
  <si>
    <t>02</t>
  </si>
  <si>
    <t>THE  PSYCHOLOGICAL CENTER INC</t>
  </si>
  <si>
    <t>26-A</t>
  </si>
  <si>
    <t>THE DEVEREUX FOUNDATION</t>
  </si>
  <si>
    <t>04</t>
  </si>
  <si>
    <t>Vinfen Corporation</t>
  </si>
  <si>
    <t>200</t>
  </si>
  <si>
    <t xml:space="preserve">weighted average, 1S, 2S, 3S, 4S: </t>
  </si>
  <si>
    <t>Social Worker - L.I.C.S.W.</t>
  </si>
  <si>
    <t>Counselor</t>
  </si>
  <si>
    <t>Average, 3039 &amp; 3049 FY14 UFR</t>
  </si>
  <si>
    <t>Direct Care III</t>
  </si>
  <si>
    <t>Direct Care I</t>
  </si>
  <si>
    <t>Weighted average, 3039 &amp; 3049 FY14 UFR</t>
  </si>
  <si>
    <t>Benchmarked to DC I salary (per Ch. 257 standard)</t>
  </si>
  <si>
    <t>0.5 FTE</t>
  </si>
  <si>
    <t>0.25 FTE</t>
  </si>
  <si>
    <t>Annualized salary DC I worker:</t>
  </si>
  <si>
    <t>Annualized salary DC II worker:</t>
  </si>
  <si>
    <t xml:space="preserve">Total: </t>
  </si>
  <si>
    <t>by varying FTE levels for DC: I,II,III, LICSW, or per diem</t>
  </si>
  <si>
    <t>LICSW</t>
  </si>
  <si>
    <t xml:space="preserve">Average clients: </t>
  </si>
  <si>
    <t xml:space="preserve">Client-days per year: </t>
  </si>
  <si>
    <t>Administrative allocation (Maintenance &amp; General)</t>
  </si>
  <si>
    <t>Occupancy - 150 ft2 / FTE</t>
  </si>
  <si>
    <t>TOTAL</t>
  </si>
  <si>
    <t>M&amp;G</t>
  </si>
  <si>
    <t>RATE per client / enrolled day</t>
  </si>
  <si>
    <t>Total with CAF</t>
  </si>
  <si>
    <t>01/01/2016 - 12/31/2017</t>
  </si>
  <si>
    <t xml:space="preserve">Prospective rate period: </t>
  </si>
  <si>
    <t>Average</t>
  </si>
  <si>
    <t>FY14</t>
  </si>
  <si>
    <t xml:space="preserve">Base period: </t>
  </si>
  <si>
    <t>LABEL</t>
  </si>
  <si>
    <t>2021Q4</t>
  </si>
  <si>
    <t>2021Q3</t>
  </si>
  <si>
    <t>2021Q2</t>
  </si>
  <si>
    <t>2021Q1</t>
  </si>
  <si>
    <t>2020Q4</t>
  </si>
  <si>
    <t>2020Q3</t>
  </si>
  <si>
    <t>2020Q2</t>
  </si>
  <si>
    <t>2020Q1</t>
  </si>
  <si>
    <t>FY19</t>
  </si>
  <si>
    <t>FY18</t>
  </si>
  <si>
    <t>FY17</t>
  </si>
  <si>
    <t>FY16</t>
  </si>
  <si>
    <t>FY15</t>
  </si>
  <si>
    <t>FY13</t>
  </si>
  <si>
    <t>FY12</t>
  </si>
  <si>
    <t xml:space="preserve">IHS Economics - Spring 2015 Forecast </t>
  </si>
  <si>
    <t>Cost Adjustment Factor (CAF)</t>
  </si>
  <si>
    <t>Housing Options Programs (HOP) - Low intensity</t>
  </si>
  <si>
    <t>Hop Model 2</t>
  </si>
  <si>
    <t>Total program staff</t>
  </si>
  <si>
    <t>Total compensation</t>
  </si>
  <si>
    <t>Subtotal program costs</t>
  </si>
  <si>
    <t xml:space="preserve">Clients: </t>
  </si>
  <si>
    <t>Staff mileage</t>
  </si>
  <si>
    <t>Staff mileage - per FTE</t>
  </si>
  <si>
    <t>RATE per client / month</t>
  </si>
  <si>
    <t>Psychiatry consultation, per hour</t>
  </si>
  <si>
    <t>Program support, per client</t>
  </si>
  <si>
    <t>Caseworker/manager non-masters</t>
  </si>
  <si>
    <t>Medical (NP), per hour</t>
  </si>
  <si>
    <t>Occupancy, per client / day</t>
  </si>
  <si>
    <t>Program support, per bed or slot</t>
  </si>
  <si>
    <t>RATE per day / client</t>
  </si>
  <si>
    <t>Utilization</t>
  </si>
  <si>
    <t>Benchmarked to 88% of DC I salary 
(per Adult Long-Term Residential relief survey)</t>
  </si>
  <si>
    <t>Nurse practitioner</t>
  </si>
  <si>
    <t>Commonwealth mileage reimbursement standard, per mile</t>
  </si>
  <si>
    <t>MassHealth outpatient analysis FY11, per hour</t>
  </si>
  <si>
    <t>Relief for Direct Care I</t>
  </si>
  <si>
    <t>Relief for Direct Care II</t>
  </si>
  <si>
    <t>Benchmarked to 88% of DC II salary 
(per Adult Long-Term Residential relief survey)</t>
  </si>
  <si>
    <t>Program Support</t>
  </si>
  <si>
    <t>Total Staffing</t>
  </si>
  <si>
    <t xml:space="preserve">Bed days: </t>
  </si>
  <si>
    <t xml:space="preserve">Beds: </t>
  </si>
  <si>
    <t>Program support, per client annually</t>
  </si>
  <si>
    <t>Admin. Allocation</t>
  </si>
  <si>
    <t xml:space="preserve">Meals, per client / day </t>
  </si>
  <si>
    <t>(prorated for 2 meals only on weekends)</t>
  </si>
  <si>
    <t>Date:  7/21/15</t>
  </si>
  <si>
    <t>1FTE</t>
  </si>
  <si>
    <t>Per square foot, CHIA market survey, via LoopNet, FY15</t>
  </si>
  <si>
    <t>Occupancy (Safe Havens)</t>
  </si>
  <si>
    <t>Safe Havens occupancy survey, 2013, per bed day</t>
  </si>
  <si>
    <t xml:space="preserve">BLS, 2012, Massachusetts, per hour. Includes t&amp;f. Productivity factor from analysis for Family Stabilization and Placement and Supports projects (1384 hours). </t>
  </si>
  <si>
    <t>Program support 
(Safe Havens)</t>
  </si>
  <si>
    <t>Asst. Clinical Prog. Director</t>
  </si>
  <si>
    <t>Nurse - RN</t>
  </si>
  <si>
    <t>Purchaser recommendation</t>
  </si>
  <si>
    <t>Contract data, annual amount</t>
  </si>
  <si>
    <t>Client personal allowance funds</t>
  </si>
  <si>
    <t>Purchaser recommendation, annual amount</t>
  </si>
  <si>
    <t>Annualized salary DC III worker:</t>
  </si>
  <si>
    <t>Annualized salary LICSW:</t>
  </si>
  <si>
    <t>Percentage Factors</t>
  </si>
  <si>
    <t>Below the line costs</t>
  </si>
  <si>
    <t>All models</t>
  </si>
  <si>
    <t>Safe Haven</t>
  </si>
  <si>
    <t>HOP</t>
  </si>
  <si>
    <t>Staffing Supports</t>
  </si>
  <si>
    <t>Safe Haven, Staffing Supports</t>
  </si>
  <si>
    <t>O&amp;E, Safe Haven, HOP, ATARP</t>
  </si>
  <si>
    <t>O&amp;E</t>
  </si>
  <si>
    <t>O&amp;E, HOP, ATARP</t>
  </si>
  <si>
    <t>Program Support (O&amp;E)</t>
  </si>
  <si>
    <t>O&amp;E, Staffing Supports</t>
  </si>
  <si>
    <t>Safe Haven, Dual Dx, HOP, ATARP, Staffing Supports</t>
  </si>
  <si>
    <t>Dual Dx</t>
  </si>
  <si>
    <t>Maintenance (Dual Dx no-occupancy)</t>
  </si>
  <si>
    <t>Dual Dx (no occupancy model)</t>
  </si>
  <si>
    <t>Program support (Dual Dx)</t>
  </si>
  <si>
    <t>Occupancy (Dual Dx)</t>
  </si>
  <si>
    <t>Dual Dx (w/ occupancy)</t>
  </si>
  <si>
    <t>Updated - see grid</t>
  </si>
  <si>
    <t>Date: 7/21/2015</t>
  </si>
  <si>
    <t>per client / day</t>
  </si>
  <si>
    <t>per client / month</t>
  </si>
  <si>
    <t>per client / enrolled day</t>
  </si>
  <si>
    <t>Benchmarked to Occupancy in Inpatient Detox, 101 CMR 346.00, Rates for Certain Substance Use Disorder Programs</t>
  </si>
  <si>
    <t xml:space="preserve"> Dual Diagnosis Shelter Model  (with occupancy)</t>
  </si>
  <si>
    <t>Contract data, FY15, sum of Program Supplies and Materials and Program Support lines, per client</t>
  </si>
  <si>
    <t>Benchmarked to 101 CMR 411.00, Rates for Certain Placement and Support Services</t>
  </si>
  <si>
    <t>Benchmarked to 114.4 CMR 20.00,  Rates for Adult Long Term Residential Services</t>
  </si>
  <si>
    <t>Ch. 257 clinical benchmark (101 CMR 413.00 Rates for Youth Intermediate-Term Stabilization)</t>
  </si>
  <si>
    <t>Program Staff</t>
  </si>
  <si>
    <t>LINE ITEM</t>
  </si>
  <si>
    <t>BENCHMARK</t>
  </si>
  <si>
    <t>SOURCE</t>
  </si>
  <si>
    <t>MODELS</t>
  </si>
  <si>
    <t>(per 300-client team)</t>
  </si>
  <si>
    <t>changed since proposed to
public hearing</t>
  </si>
  <si>
    <t>(per 50 Clients)</t>
  </si>
  <si>
    <t>See grid</t>
  </si>
  <si>
    <t>Average, Program Support and all client personal payments ($80), program supplies &amp; materials ($35), and per-client travel costs ($13),  FY12 contract data, per client. (Current contracts reflect same funding.)</t>
  </si>
  <si>
    <t xml:space="preserve">Sum of averages, Program Support ($810), program supplies &amp; materials ($333), and travel ($54), FY12 contract data, Safe Havens low-intensity programs, per bed (slot). (Current contracts reflect same funding.) </t>
  </si>
  <si>
    <r>
      <t xml:space="preserve">Ch. 257 standard (Adult Long-Term Residential benchmark), per client per day
</t>
    </r>
    <r>
      <rPr>
        <b/>
        <sz val="11"/>
        <color theme="1"/>
        <rFont val="Calibri"/>
        <family val="2"/>
        <scheme val="minor"/>
      </rPr>
      <t>Update 7/1/16 meals in ALTR = $8.16</t>
    </r>
  </si>
  <si>
    <t>2016 CAF</t>
  </si>
  <si>
    <t>FY20</t>
  </si>
  <si>
    <t>FY21</t>
  </si>
  <si>
    <t>Rate-to-rate CAF</t>
  </si>
  <si>
    <t>Assumption for Rate Reviews that are to be promulgated January 1, 2018</t>
  </si>
  <si>
    <t>FY18Q2</t>
  </si>
  <si>
    <t>1/1/18 - 12/31/19</t>
  </si>
  <si>
    <t>2018 CAF</t>
  </si>
  <si>
    <t>101 CMR 420.00: Rates for Adult Long Term Residential Services</t>
  </si>
  <si>
    <t>102 CMR 420.00: Rates for Adult Long Term Residential Services</t>
  </si>
  <si>
    <t>Base FY17 Q2 - Prospective 1/1/18 - 12/31/19</t>
  </si>
  <si>
    <t>Dual Diagnosis restructured and rebased, effective 7/1/17</t>
  </si>
  <si>
    <t>Meals, per client / day*</t>
  </si>
  <si>
    <t>*Note:</t>
  </si>
  <si>
    <t>the benchmarked per person per day Meal cost. The</t>
  </si>
  <si>
    <t>FY18 rate review CAF applied and the rebased models with</t>
  </si>
  <si>
    <t>The variance in rates between the original models with the</t>
  </si>
  <si>
    <t xml:space="preserve">regulation 101 CMR 420 raised the rate from $7.45 to </t>
  </si>
  <si>
    <t>the FY18 CAF applied is attributable to the increase in</t>
  </si>
  <si>
    <t>$8.16 per day, effective July 1, 2016. The actual adjustment</t>
  </si>
  <si>
    <t>to the Meal allowance represents a 9.53% increase.</t>
  </si>
  <si>
    <t>Current Rate</t>
  </si>
  <si>
    <t>FY18 Rate</t>
  </si>
  <si>
    <t>Adult Housing and Community Support Services - Proposed Rates FY18 Rate Review</t>
  </si>
  <si>
    <t>per 300-client team</t>
  </si>
  <si>
    <t>per month</t>
  </si>
  <si>
    <t>Rebased w/</t>
  </si>
  <si>
    <t>Projected ACTUALS 1/1/18-12/31/19</t>
  </si>
  <si>
    <t>IHS Economics Spring 2017 Forecast</t>
  </si>
  <si>
    <t>CAF using base year of data</t>
  </si>
  <si>
    <t>TEMPLATE ONLY -- CHANGE ME WITH YOUR RATE-SPECIFIC DATA!</t>
  </si>
  <si>
    <t>07/01/2017 - 06/30/2019</t>
  </si>
  <si>
    <t>Original salary rebased with original CAF</t>
  </si>
  <si>
    <t>Original expense rebased with original CAF</t>
  </si>
  <si>
    <t>Purchaser Recommendation</t>
  </si>
  <si>
    <t>Benchmark Salaries</t>
  </si>
  <si>
    <t>Source</t>
  </si>
  <si>
    <t>Benchmark FTEs</t>
  </si>
  <si>
    <t>Benchmark Expenses</t>
  </si>
  <si>
    <t>Tax &amp; Fringe</t>
  </si>
  <si>
    <t>Administrative Allocation</t>
  </si>
  <si>
    <t>Base 2017 Q4 - Prospective 1/1/18-12/31/19</t>
  </si>
  <si>
    <t>Unit Rate</t>
  </si>
  <si>
    <t>Units</t>
  </si>
  <si>
    <t>Adult Homelessness Support - Outreach and Engagement - Master Data Look-up Table</t>
  </si>
  <si>
    <t xml:space="preserve">RATE </t>
  </si>
  <si>
    <t>Service Unit: Per Month</t>
  </si>
  <si>
    <t>Total Months:</t>
  </si>
  <si>
    <t>Monthly Capacity</t>
  </si>
  <si>
    <t>Adult Homelessness Support - Safe Haven - Master Data Look-up Table</t>
  </si>
  <si>
    <t>7-9</t>
  </si>
  <si>
    <t>10-12</t>
  </si>
  <si>
    <t>Adult Homelessness Support - Safe Haven - 7-9 Bed Model</t>
  </si>
  <si>
    <t>Unit Cost</t>
  </si>
  <si>
    <t>NP hours per week</t>
  </si>
  <si>
    <t>Adult Homelessness Support - Safe Haven - 9-12 Bed Model</t>
  </si>
  <si>
    <t>Model 1</t>
  </si>
  <si>
    <t>Model 2</t>
  </si>
  <si>
    <t>*Housing Search &amp; Subsidy Management</t>
  </si>
  <si>
    <t>Personal client allowance</t>
  </si>
  <si>
    <t>Adult Homelessness Support - Housing First HOP - Master Data Look-up Table</t>
  </si>
  <si>
    <t>Adult Homelessness Support - ATARP Model A - 9-12 person model</t>
  </si>
  <si>
    <t>Adult Homelessness Support - ATARP Model B - 6-8 person model</t>
  </si>
  <si>
    <t>Program Director (Lic. SA Counselor)</t>
  </si>
  <si>
    <t>Model A</t>
  </si>
  <si>
    <t>Model B</t>
  </si>
  <si>
    <t>Adult Homelessness Supports - ATARP Models - Master Data Look-up Table</t>
  </si>
  <si>
    <t>Client-days per year:</t>
  </si>
  <si>
    <t>Per diem (2080 / 8)</t>
  </si>
  <si>
    <t>N/A</t>
  </si>
  <si>
    <t>IHS Markit, Fall 2018 Forecast</t>
  </si>
  <si>
    <t>FY22</t>
  </si>
  <si>
    <t>FY23</t>
  </si>
  <si>
    <t>2022Q1</t>
  </si>
  <si>
    <t>2022Q2</t>
  </si>
  <si>
    <t>2022Q3</t>
  </si>
  <si>
    <t>2022Q4</t>
  </si>
  <si>
    <t>2023Q1</t>
  </si>
  <si>
    <t>2023Q2</t>
  </si>
  <si>
    <t>2023Q3</t>
  </si>
  <si>
    <t>2023Q4</t>
  </si>
  <si>
    <t>Assumption for Rate Reviews that are to be promulgated July 1, 2019</t>
  </si>
  <si>
    <t>FY19Q4</t>
  </si>
  <si>
    <t>FY20 &amp; FY21</t>
  </si>
  <si>
    <t>Assumption for Rate Reviews that are to be promulgated January 1, 2020</t>
  </si>
  <si>
    <t>FY20Q2</t>
  </si>
  <si>
    <t>January 1, 2020 - December 31, 2021</t>
  </si>
  <si>
    <t>Advocates, Inc.</t>
  </si>
  <si>
    <t>100</t>
  </si>
  <si>
    <t>45C</t>
  </si>
  <si>
    <t>45D</t>
  </si>
  <si>
    <t>M606a</t>
  </si>
  <si>
    <t>M606b</t>
  </si>
  <si>
    <t>Bridgewell</t>
  </si>
  <si>
    <t>27</t>
  </si>
  <si>
    <t>Father Bill's &amp; MainSpring, Inc.</t>
  </si>
  <si>
    <t>19</t>
  </si>
  <si>
    <t>A</t>
  </si>
  <si>
    <t>22</t>
  </si>
  <si>
    <t>4</t>
  </si>
  <si>
    <t>9I</t>
  </si>
  <si>
    <t>1.6</t>
  </si>
  <si>
    <t>The Bridge of Central Massachusetts, Inc.</t>
  </si>
  <si>
    <t>253</t>
  </si>
  <si>
    <t>253A</t>
  </si>
  <si>
    <t>282</t>
  </si>
  <si>
    <t>283</t>
  </si>
  <si>
    <t>284</t>
  </si>
  <si>
    <t>285</t>
  </si>
  <si>
    <t>291</t>
  </si>
  <si>
    <t>Base 2019 Q4 - Prospective 1/1/20-12/31/21</t>
  </si>
  <si>
    <t xml:space="preserve"> </t>
  </si>
  <si>
    <t>Effective 7/1/19</t>
  </si>
  <si>
    <t xml:space="preserve">2020 Changes include: </t>
  </si>
  <si>
    <t xml:space="preserve">3) Included PFMLA contirbution  amount  0.63% per Grand Bargaining unit </t>
  </si>
  <si>
    <t>1) Rebase of prior  Salaries  with CAF's (2.72%).</t>
  </si>
  <si>
    <t>2) Rebase of prior  expenses with CAF's (2.72%).</t>
  </si>
  <si>
    <t>Activity Code</t>
  </si>
  <si>
    <t>Dept</t>
  </si>
  <si>
    <t xml:space="preserve">Program </t>
  </si>
  <si>
    <t>FY16 Spend</t>
  </si>
  <si>
    <t>FY17 Spend**</t>
  </si>
  <si>
    <t>Proposed Spend</t>
  </si>
  <si>
    <t>Annualized Variance</t>
  </si>
  <si>
    <t>Jan 2018 - June 2018</t>
  </si>
  <si>
    <t>DMH</t>
  </si>
  <si>
    <t>Homeless Support Services - Outreach and engagement</t>
  </si>
  <si>
    <t>Homeless Support Services - Stabilization (Safe Havens)</t>
  </si>
  <si>
    <t>Homeless Support Services - Housing First</t>
  </si>
  <si>
    <t>Homeless Support Services - Program Staffing Supports</t>
  </si>
  <si>
    <t>Homelessness Support Services (excluding Dual Dx)</t>
  </si>
  <si>
    <t>Adult Residential Services</t>
  </si>
  <si>
    <t>Totals</t>
  </si>
  <si>
    <t>FY18 Spend</t>
  </si>
  <si>
    <t>Jan 2020 - June 2020</t>
  </si>
  <si>
    <t>Original expense rebased with CAF's</t>
  </si>
  <si>
    <t>Original salary rebased with CAF's</t>
  </si>
  <si>
    <t>Proposed</t>
  </si>
  <si>
    <t xml:space="preserve">3) Included PFLMA contirbution  amount  0.63% per Grand Bargaining unit </t>
  </si>
  <si>
    <t>PFLMA Trust Contribution</t>
  </si>
  <si>
    <t>Notes</t>
  </si>
  <si>
    <t>Management</t>
  </si>
  <si>
    <t xml:space="preserve">Direct Care </t>
  </si>
  <si>
    <t>Caseworker non-masters</t>
  </si>
  <si>
    <t>Direct Care</t>
  </si>
  <si>
    <t>LICSW / Clinician</t>
  </si>
  <si>
    <t>% of increase</t>
  </si>
  <si>
    <t>Total Increase</t>
  </si>
  <si>
    <t>4) Benched Caseworker to BLS Direct Care III/Caseworker</t>
  </si>
  <si>
    <t xml:space="preserve">5)Benched  DC I, II &amp; Relief to Direct Care BLS </t>
  </si>
  <si>
    <t>IHS Markit, Spring 2019 Forecast</t>
  </si>
  <si>
    <t>Assumption for Rate Reviews that are to be promulgated  1/1/20-12/31/21</t>
  </si>
  <si>
    <t>Current</t>
  </si>
  <si>
    <t xml:space="preserve">Blended DC I and II together </t>
  </si>
  <si>
    <t>Direct Care Blend</t>
  </si>
  <si>
    <t>Updated from $25,051 to $13.50 /hr</t>
  </si>
  <si>
    <t>Adult Homelessness Support - Safe Haven - Master Data Look-up Table-3041</t>
  </si>
  <si>
    <t>p</t>
  </si>
  <si>
    <t>FY19 Spend</t>
  </si>
  <si>
    <t>Post Public Hearing Increase (also using FY19 figures)</t>
  </si>
  <si>
    <t>Difference from PH</t>
  </si>
  <si>
    <t>Source:</t>
  </si>
  <si>
    <t>BLS / OES</t>
  </si>
  <si>
    <t>Median</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</si>
  <si>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</si>
  <si>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</si>
  <si>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</si>
  <si>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</si>
  <si>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</si>
  <si>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</si>
  <si>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</si>
  <si>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</si>
  <si>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</si>
  <si>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</si>
  <si>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</si>
  <si>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</si>
  <si>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</si>
  <si>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</si>
  <si>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</si>
  <si>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</si>
  <si>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</si>
  <si>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</si>
  <si>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</si>
  <si>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</si>
  <si>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</si>
  <si>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</si>
  <si>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</si>
  <si>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</si>
  <si>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</si>
  <si>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</si>
  <si>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</si>
  <si>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</si>
  <si>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</si>
  <si>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</si>
  <si>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</si>
  <si>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</si>
  <si>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</si>
  <si>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</si>
  <si>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</si>
  <si>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</si>
  <si>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</si>
  <si>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</si>
  <si>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</si>
  <si>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</si>
  <si>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MASTER DATA LOOK-UP TABLE  (Updated Model - Donated Space)</t>
  </si>
  <si>
    <t>BENCHMARK SALARIES</t>
  </si>
  <si>
    <t>Adult Individual Support  - Dual Diagnosis Shelter Model (Donated Space)</t>
  </si>
  <si>
    <t>Assistant Clinical Program Director</t>
  </si>
  <si>
    <t>RN - Masters/APRN</t>
  </si>
  <si>
    <t>RN - Non Masters</t>
  </si>
  <si>
    <t>Social Worker - LICSW</t>
  </si>
  <si>
    <t>Secretary/Clerical</t>
  </si>
  <si>
    <t>Program Support (per client annually)</t>
  </si>
  <si>
    <t>BENCHMARK EXPENSES</t>
  </si>
  <si>
    <t>Subcontracts</t>
  </si>
  <si>
    <t>Rebased with prior CAFs</t>
  </si>
  <si>
    <t>Program Support (per client annually)*</t>
  </si>
  <si>
    <t>Admin Allocation</t>
  </si>
  <si>
    <t>Benchmark Chapter 257</t>
  </si>
  <si>
    <t>vacation</t>
  </si>
  <si>
    <t xml:space="preserve">Total </t>
  </si>
  <si>
    <t>sick/ personal</t>
  </si>
  <si>
    <t>holidays</t>
  </si>
  <si>
    <t>Per bed day</t>
  </si>
  <si>
    <t>training</t>
  </si>
  <si>
    <t>% of FTE</t>
  </si>
  <si>
    <t>* Program Support includes allowances for Program Supplies and Materials and Program Support</t>
  </si>
  <si>
    <t>MASTER DATA LOOK-UP TABLE  (Updated Model - With Occupancy)</t>
  </si>
  <si>
    <t>Adult Individual Support  - Dual Diagnosis Shelter Model (With Occupancy)</t>
  </si>
  <si>
    <t>Capacity:</t>
  </si>
  <si>
    <t>Expenses</t>
  </si>
  <si>
    <t>Total Reimb Excl M &amp; G</t>
  </si>
  <si>
    <t>Occupancy purchased (per bed day)</t>
  </si>
  <si>
    <t>Total</t>
  </si>
  <si>
    <t>Code</t>
  </si>
  <si>
    <t>Increase %</t>
  </si>
  <si>
    <t>Caseworker</t>
  </si>
  <si>
    <t>C.257 Benchmark</t>
  </si>
  <si>
    <t>BLS Benchmark</t>
  </si>
  <si>
    <t>Service Unit: Per Month Capacity</t>
  </si>
  <si>
    <t>Program support, per client per month</t>
  </si>
  <si>
    <t>Supplies and Materials per FTE</t>
  </si>
  <si>
    <t xml:space="preserve">Managment </t>
  </si>
  <si>
    <t xml:space="preserve">Monthly Add-on Rates </t>
  </si>
  <si>
    <t>Certified Nursing Assistant</t>
  </si>
  <si>
    <t>Occupantional Therapist</t>
  </si>
  <si>
    <t>Occupantional Therapist Assistant</t>
  </si>
  <si>
    <t>Case Manager, Social Worker, Clinician (MA level-not Indep Licensed)</t>
  </si>
  <si>
    <t>LPN</t>
  </si>
  <si>
    <t>Registered Nurse</t>
  </si>
  <si>
    <t>Clinician w/Independent License</t>
  </si>
  <si>
    <t>Social / Caseworker (BA Level)</t>
  </si>
  <si>
    <t xml:space="preserve">BLS /OES Massachusetts Median </t>
  </si>
  <si>
    <t>Commonwealth FY20 Rate</t>
  </si>
  <si>
    <t>Total Tax &amp; Fringe</t>
  </si>
  <si>
    <t>Subtotal Compensation</t>
  </si>
  <si>
    <t>PFMLA</t>
  </si>
  <si>
    <t>TOTAL COMPENSATION</t>
  </si>
  <si>
    <t>Proposed FY22 Monthly Rates (1.0 FTE)</t>
  </si>
  <si>
    <t>Proposed FY22 Monthly Rates (0.75FTE)</t>
  </si>
  <si>
    <t>Proposed FY22 Monthly Rates (0.50FTE)</t>
  </si>
  <si>
    <t>Proposed FY22 Monthly Rates (0.25FTE)</t>
  </si>
  <si>
    <t xml:space="preserve">  </t>
  </si>
  <si>
    <t>Hourly Add-on Rates</t>
  </si>
  <si>
    <t>Case Mgr, Social Worker, Clinician (MA level but not Indep Lic)</t>
  </si>
  <si>
    <t>Clinician w/Independent Lic</t>
  </si>
  <si>
    <t>Nurse Practioner / APRN</t>
  </si>
  <si>
    <t>Psycologist / Phychiatrist (PhD Lvl)</t>
  </si>
  <si>
    <t>Billable Hours</t>
  </si>
  <si>
    <t>Proposed FY21 Rates (per hour)</t>
  </si>
  <si>
    <t>Monthly Rate (1.0 FTE Add-on)</t>
  </si>
  <si>
    <t>Monthly Rate (0.75 FTE Add-on)</t>
  </si>
  <si>
    <t>Monthly Rate (0.50 FTE Add-on)</t>
  </si>
  <si>
    <t>Monthly Rate (0.25 FTE Add-on)</t>
  </si>
  <si>
    <t>Direct Care Productivity Chart</t>
  </si>
  <si>
    <t>Nursing and Other Staff Productivity Chart</t>
  </si>
  <si>
    <t>Paid Time Off (PTO)</t>
  </si>
  <si>
    <t>Training (not OJT)</t>
  </si>
  <si>
    <t>Travel / Admin / Supervision / Training / Misc</t>
  </si>
  <si>
    <t>Adult Housing and Community Support Services - Proposed Rates FY22 Rate Review</t>
  </si>
  <si>
    <t>2017/2018</t>
  </si>
  <si>
    <t>Program Management (hourly)</t>
  </si>
  <si>
    <t>BA Level w/ 3+ years related work experience</t>
  </si>
  <si>
    <t>Program Management (annual)</t>
  </si>
  <si>
    <t>Change over M2020</t>
  </si>
  <si>
    <r>
      <t>Median</t>
    </r>
    <r>
      <rPr>
        <b/>
        <sz val="20"/>
        <color indexed="10"/>
        <rFont val="Calibri"/>
        <family val="2"/>
      </rPr>
      <t xml:space="preserve"> </t>
    </r>
  </si>
  <si>
    <t>BLS Occupational Code(s)</t>
  </si>
  <si>
    <t>21-1093, 31-1120, 31-2022, 31-9099</t>
  </si>
  <si>
    <t>21-1094, 21-1015, 21-1018, 21-1023, 39-1022</t>
  </si>
  <si>
    <t xml:space="preserve">Developmental Specialist, </t>
  </si>
  <si>
    <t>31-1131</t>
  </si>
  <si>
    <t>21-1021, 21-1099</t>
  </si>
  <si>
    <t>21-1021, 21-1019, 21-1022, 21-1029</t>
  </si>
  <si>
    <t>29-2061</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</si>
  <si>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</si>
  <si>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</si>
  <si>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</si>
  <si>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</si>
  <si>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</si>
  <si>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</si>
  <si>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</si>
  <si>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</si>
  <si>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</si>
  <si>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</si>
  <si>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</si>
  <si>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</si>
  <si>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</si>
  <si>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</si>
  <si>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</si>
  <si>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</si>
  <si>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</si>
  <si>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19-3033, 19-3034</t>
  </si>
  <si>
    <t>Clinical Manager /  Psychologists  (annual)</t>
  </si>
  <si>
    <t>Speech Language Pathologists (hourly)</t>
  </si>
  <si>
    <t>29-1129, 29-1127</t>
  </si>
  <si>
    <t>Speech Language Pathologists (annual)</t>
  </si>
  <si>
    <t>29-1141</t>
  </si>
  <si>
    <t>29-1171</t>
  </si>
  <si>
    <t>Clerical, Support &amp; Direct Care Relief Staff are benched to Direct Care</t>
  </si>
  <si>
    <t xml:space="preserve">Tax and Fringe =  </t>
  </si>
  <si>
    <t xml:space="preserve">Terminal leave, and  retirement.  Does include Paid Family Medical Leave tax.
Includes and additional 2% to be used at providers descretion for retirement and/or other benefits
</t>
  </si>
  <si>
    <t>Misc. BLS benchmarks</t>
  </si>
  <si>
    <t>Psychiatrist</t>
  </si>
  <si>
    <t>Medical Director</t>
  </si>
  <si>
    <t>Physician Assistants</t>
  </si>
  <si>
    <t>53 rd %ile</t>
  </si>
  <si>
    <t xml:space="preserve">Benchmarked to FY23 (approved) Commonwealth (office of the Comptroller) T&amp;F rate, less </t>
  </si>
  <si>
    <t>M2021 BLS Occ Code 29-1223 NAICS 622200 (Nat'l)</t>
  </si>
  <si>
    <t>M2021 BLS Occ Code 29-1229 NAICS 622200 (Nat'l)</t>
  </si>
  <si>
    <t>M2021 BLS  Occ Code 29-1071</t>
  </si>
  <si>
    <t>FY24 Rate</t>
  </si>
  <si>
    <t>program expenses, per client, per day</t>
  </si>
  <si>
    <t>Sub total COMPENSATION</t>
  </si>
  <si>
    <t>Dual Diagnosis</t>
  </si>
  <si>
    <t>Donated Space</t>
  </si>
  <si>
    <t>w/ occupancy costs</t>
  </si>
  <si>
    <t>enrolled day</t>
  </si>
  <si>
    <t xml:space="preserve">CAF </t>
  </si>
  <si>
    <t xml:space="preserve"> CAF</t>
  </si>
  <si>
    <t>FY22 Spend</t>
  </si>
  <si>
    <t>Homeless Support Services-Outreach and Engagement</t>
  </si>
  <si>
    <t>Homeless Support Services- Program Staffing Supports</t>
  </si>
  <si>
    <t>Homeless Support Services- Housing First / ATARP</t>
  </si>
  <si>
    <t>Program</t>
  </si>
  <si>
    <t>Homeless Support Services- Safe Havens &amp; Dual Diagnosis</t>
  </si>
  <si>
    <t>State Spend</t>
  </si>
  <si>
    <t>Fed Spend</t>
  </si>
  <si>
    <t>53 Percentile</t>
  </si>
  <si>
    <t xml:space="preserve">
21-1093, 31-1120, 31-2022, 31-9099</t>
  </si>
  <si>
    <t>Developmental Specialist,  Triage Specialist, Medical Assistant</t>
  </si>
  <si>
    <t xml:space="preserve"> 31-1131</t>
  </si>
  <si>
    <t>Assistant Manager</t>
  </si>
  <si>
    <t>Occupational Therapist (hourly) *</t>
  </si>
  <si>
    <t xml:space="preserve">
29-1129, 31-2011, 29-1122 (25%/25%/50%)</t>
  </si>
  <si>
    <t>Occupational Therapist (annual) *</t>
  </si>
  <si>
    <t>Speech Language Pathologists (hourly) *</t>
  </si>
  <si>
    <t xml:space="preserve">
29-1129, 29-1127</t>
  </si>
  <si>
    <t>Speech Language Pathologists (annual) *</t>
  </si>
  <si>
    <r>
      <t xml:space="preserve">Clerical, Support &amp; Direct Care Relief Staff are benched to Direct Care </t>
    </r>
    <r>
      <rPr>
        <b/>
        <i/>
        <sz val="20"/>
        <color theme="1"/>
        <rFont val="Calibri"/>
        <family val="2"/>
        <scheme val="minor"/>
      </rPr>
      <t>**</t>
    </r>
  </si>
  <si>
    <t xml:space="preserve">Benchmarked to FY25 (proposed)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</si>
  <si>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</si>
  <si>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</si>
  <si>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</si>
  <si>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</si>
  <si>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</si>
  <si>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</si>
  <si>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</si>
  <si>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</si>
  <si>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</si>
  <si>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</si>
  <si>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</si>
  <si>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</si>
  <si>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</si>
  <si>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</si>
  <si>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</si>
  <si>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</si>
  <si>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</si>
  <si>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</si>
  <si>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</si>
  <si>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</si>
  <si>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</si>
  <si>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2024</t>
  </si>
  <si>
    <t>FY26Q1</t>
  </si>
  <si>
    <t>FY26Q2</t>
  </si>
  <si>
    <t>FY26Q3</t>
  </si>
  <si>
    <t>FY26Q4</t>
  </si>
  <si>
    <t>FY27Q1</t>
  </si>
  <si>
    <t>FY27Q2</t>
  </si>
  <si>
    <t>FY27Q3</t>
  </si>
  <si>
    <t>FY27Q4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</si>
  <si>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</si>
  <si>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</si>
  <si>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</si>
  <si>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</si>
  <si>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</si>
  <si>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</si>
  <si>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</si>
  <si>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</si>
  <si>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</si>
  <si>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</si>
  <si>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</si>
  <si>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</si>
  <si>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</si>
  <si>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</si>
  <si>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</si>
  <si>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</si>
  <si>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</si>
  <si>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</si>
  <si>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</si>
  <si>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</si>
  <si>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</si>
  <si>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</si>
  <si>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</si>
  <si>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</si>
  <si>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</si>
  <si>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</si>
  <si>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</si>
  <si>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</si>
  <si>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Assumption for Rate Reviews that are to be promulgated July 1, 2025</t>
  </si>
  <si>
    <t>FY25Q4</t>
  </si>
  <si>
    <t>OPT</t>
  </si>
  <si>
    <t>July 1, 2025 - June 30, 2027</t>
  </si>
  <si>
    <t>BASE</t>
  </si>
  <si>
    <t>FY26 &amp;FY27 (Baseline Scenario)</t>
  </si>
  <si>
    <t xml:space="preserve">BLS Benchmark May 2023 @ 53rd percentile </t>
  </si>
  <si>
    <t>Adult Homelessness Support - Safe Haven - 10-12 Bed Model</t>
  </si>
  <si>
    <t>FY26 &amp; FY27</t>
  </si>
  <si>
    <t>Prior Amount Plus CAF</t>
  </si>
  <si>
    <t>USDA Novemeber 2024</t>
  </si>
  <si>
    <t>Prior amount with CAF</t>
  </si>
  <si>
    <t>FY26 Benchmark</t>
  </si>
  <si>
    <t>FY26 C.257 Benchmark</t>
  </si>
  <si>
    <t>FY26 C257 Benchmark</t>
  </si>
  <si>
    <t>Proposed Monthly Rates (0.50FTE)</t>
  </si>
  <si>
    <t>Proposed Monthly Rates (0.25FTE)</t>
  </si>
  <si>
    <t>Proposed Monthly Rates (1.0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</si>
</sst>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00"/>
    <numFmt numFmtId="166" formatCode="0.0%"/>
    <numFmt numFmtId="167" formatCode="&quot;$&quot;#,##0.00"/>
    <numFmt numFmtId="168" formatCode="\$#,##0"/>
    <numFmt numFmtId="169" formatCode="_(&quot;$&quot;* #,##0_);_(&quot;$&quot;* \(#,##0\);_(&quot;$&quot;* &quot;-&quot;??_);_(@_)"/>
    <numFmt numFmtId="170" formatCode="_(* #,##0_);_(* \(#,##0\);_(* &quot;-&quot;??_);_(@_)"/>
    <numFmt numFmtId="171" formatCode="0.0"/>
    <numFmt numFmtId="172" formatCode="0.00000"/>
    <numFmt numFmtId="173" formatCode="&quot;$&quot;#,##0.0000"/>
    <numFmt numFmtId="174" formatCode="&quot;$&quot;#,##0.00000"/>
    <numFmt numFmtId="175" formatCode="_(* #,##0.00000_);_(* \(#,##0.00000\);_(* &quot;-&quot;??_);_(@_)"/>
    <numFmt numFmtId="176" formatCode="0.000%"/>
    <numFmt numFmtId="177" formatCode="[$-409]mmmm\ d\,\ yyyy;@"/>
    <numFmt numFmtId="178" formatCode="m/d/yy;@"/>
    <numFmt numFmtId="179" formatCode="#,###,##0.00;\(#,###,##0.00\)"/>
    <numFmt numFmtId="180" formatCode="&quot;$&quot;#,###,##0.00;\(&quot;$&quot;#,###,##0.00\)"/>
    <numFmt numFmtId="181" formatCode="#,##0.00%;\(#,##0.00%\)"/>
    <numFmt numFmtId="182" formatCode="_(&quot;$&quot;* #,##0.000_);_(&quot;$&quot;* \(#,##0.000\);_(&quot;$&quot;* &quot;-&quot;??_);_(@_)"/>
    <numFmt numFmtId="183" formatCode="0.0000"/>
    <numFmt numFmtId="184" formatCode="\$#,##0.0000"/>
    <numFmt numFmtId="185" formatCode="&quot;$&quot;#,##0.0000_);[Red]\(&quot;$&quot;#,##0.0000\)"/>
  </numFmts>
  <fonts count="174">
    <font>
      <sz val="11"/>
      <color theme="1"/>
      <name val="Calibri"/>
      <family val="2"/>
      <scheme val="minor"/>
    </font>
    <font>
      <sz val="11"/>
      <color theme="1"/>
      <name val="Calibri"/>
      <family val="2"/>
    </font>
    <font>
      <sz val="11"/>
      <color indexed="8"/>
      <name val="Calibri"/>
      <family val="2"/>
    </font>
    <font>
      <b/>
      <sz val="14"/>
      <color indexed="8"/>
      <name val="Calibri"/>
      <family val="2"/>
    </font>
    <font>
      <b/>
      <sz val="9"/>
      <color indexed="81"/>
      <name val="Tahoma"/>
      <family val="2"/>
    </font>
    <font>
      <sz val="9"/>
      <color indexed="81"/>
      <name val="Tahoma"/>
      <family val="2"/>
    </font>
    <font>
      <b/>
      <sz val="18"/>
      <color indexed="8"/>
      <name val="Calibri"/>
      <family val="2"/>
    </font>
    <font>
      <b/>
      <sz val="8"/>
      <color indexed="81"/>
      <name val="Tahoma"/>
      <family val="2"/>
    </font>
    <font>
      <sz val="8"/>
      <color indexed="81"/>
      <name val="Tahoma"/>
      <family val="2"/>
    </font>
    <font>
      <b/>
      <sz val="11"/>
      <color indexed="8"/>
      <name val="Calibri"/>
      <family val="2"/>
    </font>
    <font>
      <b/>
      <sz val="10"/>
      <name val="Arial"/>
      <family val="2"/>
    </font>
    <font>
      <sz val="10"/>
      <name val="Arial"/>
      <family val="2"/>
    </font>
    <font>
      <sz val="11"/>
      <name val="Arial"/>
      <family val="2"/>
    </font>
    <font>
      <b/>
      <sz val="14"/>
      <name val="Arial"/>
      <family val="2"/>
    </font>
    <font>
      <b/>
      <sz val="12"/>
      <name val="Arial"/>
      <family val="2"/>
    </font>
    <font>
      <b/>
      <sz val="11"/>
      <name val="Arial"/>
      <family val="2"/>
    </font>
    <font>
      <b/>
      <u/>
      <sz val="10"/>
      <name val="Arial"/>
      <family val="2"/>
    </font>
    <font>
      <sz val="10"/>
      <name val="MS Sans Serif"/>
      <family val="2"/>
    </font>
    <font>
      <sz val="11"/>
      <color indexed="8"/>
      <name val="Calibri"/>
      <family val="2"/>
    </font>
    <font>
      <b/>
      <sz val="11"/>
      <color indexed="9"/>
      <name val="Calibri"/>
      <family val="2"/>
    </font>
    <font>
      <sz val="11"/>
      <color indexed="8"/>
      <name val="Calibri"/>
      <family val="2"/>
    </font>
    <font>
      <sz val="11"/>
      <color indexed="8"/>
      <name val="Calibri"/>
      <family val="2"/>
      <charset val="129"/>
    </font>
    <font>
      <b/>
      <sz val="11"/>
      <color indexed="8"/>
      <name val="Calibri"/>
      <family val="2"/>
    </font>
    <font>
      <sz val="14"/>
      <color indexed="8"/>
      <name val="Calibri"/>
      <family val="2"/>
    </font>
    <font>
      <sz val="12"/>
      <color indexed="8"/>
      <name val="Calibri"/>
      <family val="2"/>
    </font>
    <font>
      <sz val="14"/>
      <name val="Calibri"/>
      <family val="2"/>
    </font>
    <font>
      <b/>
      <sz val="14"/>
      <name val="Calibri"/>
      <family val="2"/>
    </font>
    <font>
      <sz val="14"/>
      <color indexed="10"/>
      <name val="Calibri"/>
      <family val="2"/>
    </font>
    <font>
      <sz val="14"/>
      <color indexed="8"/>
      <name val="Calibri"/>
      <family val="2"/>
    </font>
    <font>
      <i/>
      <sz val="12"/>
      <color indexed="8"/>
      <name val="Calibri"/>
      <family val="2"/>
    </font>
    <font>
      <b/>
      <sz val="12"/>
      <color indexed="8"/>
      <name val="Calibri"/>
      <family val="2"/>
    </font>
    <font>
      <i/>
      <sz val="11"/>
      <color indexed="8"/>
      <name val="Calibri"/>
      <family val="2"/>
    </font>
    <font>
      <sz val="9"/>
      <color indexed="8"/>
      <name val="Calibri"/>
      <family val="2"/>
    </font>
    <font>
      <sz val="12"/>
      <name val="Calibri"/>
      <family val="2"/>
    </font>
    <font>
      <b/>
      <sz val="12"/>
      <name val="Calibri"/>
      <family val="2"/>
    </font>
    <font>
      <b/>
      <sz val="12"/>
      <color indexed="9"/>
      <name val="Calibri"/>
      <family val="2"/>
    </font>
    <font>
      <sz val="8"/>
      <name val="Calibri"/>
      <family val="2"/>
    </font>
    <font>
      <b/>
      <sz val="12"/>
      <color indexed="8"/>
      <name val="Arial"/>
      <family val="2"/>
    </font>
    <font>
      <sz val="12"/>
      <color indexed="8"/>
      <name val="Arial"/>
      <family val="2"/>
    </font>
    <font>
      <b/>
      <sz val="12"/>
      <color indexed="60"/>
      <name val="Arial"/>
      <family val="2"/>
    </font>
    <font>
      <b/>
      <sz val="12"/>
      <color indexed="62"/>
      <name val="Arial"/>
      <family val="2"/>
    </font>
    <font>
      <b/>
      <sz val="14"/>
      <name val="Times New Roman"/>
      <family val="1"/>
    </font>
    <font>
      <sz val="12"/>
      <name val="Times New Roman"/>
      <family val="1"/>
    </font>
    <font>
      <b/>
      <sz val="12"/>
      <name val="Times New Roman"/>
      <family val="1"/>
    </font>
    <font>
      <b/>
      <i/>
      <u/>
      <sz val="12"/>
      <color indexed="8"/>
      <name val="Times New Roman"/>
      <family val="1"/>
    </font>
    <font>
      <b/>
      <sz val="12"/>
      <color indexed="8"/>
      <name val="Times New Roman"/>
      <family val="1"/>
    </font>
    <font>
      <b/>
      <i/>
      <sz val="12"/>
      <color indexed="8"/>
      <name val="Times New Roman"/>
      <family val="1"/>
    </font>
    <font>
      <b/>
      <i/>
      <sz val="12"/>
      <name val="Times New Roman"/>
      <family val="1"/>
    </font>
    <font>
      <sz val="12"/>
      <color indexed="8"/>
      <name val="Times New Roman"/>
      <family val="1"/>
    </font>
    <font>
      <i/>
      <sz val="10"/>
      <name val="Times New Roman"/>
      <family val="1"/>
    </font>
    <font>
      <b/>
      <sz val="9"/>
      <name val="Times New Roman"/>
      <family val="1"/>
    </font>
    <font>
      <sz val="11"/>
      <color theme="1"/>
      <name val="Calibri"/>
      <family val="2"/>
      <scheme val="minor"/>
    </font>
    <font>
      <sz val="11"/>
      <color theme="1"/>
      <name val="Calibri"/>
      <family val="2"/>
    </font>
    <font>
      <b/>
      <sz val="11"/>
      <color theme="1"/>
      <name val="Calibri"/>
      <family val="2"/>
      <scheme val="minor"/>
    </font>
    <font>
      <b/>
      <sz val="10"/>
      <color theme="1"/>
      <name val="Calibri"/>
      <family val="2"/>
      <scheme val="minor"/>
    </font>
    <font>
      <sz val="11"/>
      <name val="Calibri"/>
      <family val="2"/>
      <scheme val="minor"/>
    </font>
    <font>
      <sz val="10"/>
      <color theme="1"/>
      <name val="Arial"/>
      <family val="2"/>
    </font>
    <font>
      <sz val="12"/>
      <color theme="1"/>
      <name val="Calibri"/>
      <family val="2"/>
      <scheme val="minor"/>
    </font>
    <font>
      <b/>
      <sz val="12"/>
      <name val="Calibri"/>
      <family val="2"/>
      <scheme val="minor"/>
    </font>
    <font>
      <sz val="12"/>
      <name val="Calibri"/>
      <family val="2"/>
      <scheme val="minor"/>
    </font>
    <font>
      <b/>
      <sz val="12"/>
      <color theme="1"/>
      <name val="Calibri"/>
      <family val="2"/>
      <scheme val="minor"/>
    </font>
    <font>
      <sz val="12"/>
      <color rgb="FF000000"/>
      <name val="Times New Roman"/>
      <family val="1"/>
    </font>
    <font>
      <i/>
      <sz val="11"/>
      <color theme="1"/>
      <name val="Calibri"/>
      <family val="2"/>
      <scheme val="minor"/>
    </font>
    <font>
      <sz val="11"/>
      <color theme="0"/>
      <name val="Calibri"/>
      <family val="2"/>
    </font>
    <font>
      <b/>
      <sz val="10"/>
      <color theme="1"/>
      <name val="Calibri"/>
      <family val="2"/>
    </font>
    <font>
      <sz val="11"/>
      <color theme="0"/>
      <name val="Calibri"/>
      <family val="2"/>
      <scheme val="minor"/>
    </font>
    <font>
      <sz val="10"/>
      <color rgb="FFFF0000"/>
      <name val="Arial"/>
      <family val="2"/>
    </font>
    <font>
      <b/>
      <sz val="10"/>
      <color rgb="FFFF0000"/>
      <name val="Arial"/>
      <family val="2"/>
    </font>
    <font>
      <sz val="10"/>
      <color theme="0"/>
      <name val="Arial"/>
      <family val="2"/>
    </font>
    <font>
      <sz val="12"/>
      <color rgb="FFFF0000"/>
      <name val="Calibri"/>
      <family val="2"/>
    </font>
    <font>
      <sz val="12"/>
      <name val="Arial"/>
      <family val="2"/>
    </font>
    <font>
      <sz val="12"/>
      <color theme="0" tint="-0.499984740745262"/>
      <name val="Calibri"/>
      <family val="2"/>
    </font>
    <font>
      <u/>
      <sz val="12"/>
      <name val="Calibri"/>
      <family val="2"/>
      <scheme val="minor"/>
    </font>
    <font>
      <sz val="12"/>
      <color indexed="62"/>
      <name val="Calibri"/>
      <family val="2"/>
      <scheme val="minor"/>
    </font>
    <font>
      <sz val="14"/>
      <color rgb="FFFF0000"/>
      <name val="Calibri"/>
      <family val="2"/>
      <scheme val="minor"/>
    </font>
    <font>
      <sz val="16"/>
      <color rgb="FFFF0000"/>
      <name val="Calibri"/>
      <family val="2"/>
      <scheme val="minor"/>
    </font>
    <font>
      <sz val="12"/>
      <color rgb="FFFF0000"/>
      <name val="Calibri"/>
      <family val="2"/>
      <scheme val="minor"/>
    </font>
    <font>
      <sz val="10"/>
      <color rgb="FFFF0000"/>
      <name val="Calibri"/>
      <family val="2"/>
      <scheme val="minor"/>
    </font>
    <font>
      <sz val="10"/>
      <color theme="1"/>
      <name val="Calibri"/>
      <family val="2"/>
      <scheme val="minor"/>
    </font>
    <font>
      <sz val="10"/>
      <name val="Arial"/>
      <family val="2"/>
    </font>
    <font>
      <b/>
      <i/>
      <sz val="12"/>
      <name val="Calibri"/>
      <family val="2"/>
    </font>
    <font>
      <b/>
      <sz val="12"/>
      <color theme="1"/>
      <name val="Calibri"/>
      <family val="2"/>
    </font>
    <font>
      <b/>
      <sz val="12"/>
      <color indexed="9"/>
      <name val="Calibri"/>
      <family val="2"/>
      <scheme val="minor"/>
    </font>
    <font>
      <b/>
      <sz val="12"/>
      <color indexed="8"/>
      <name val="Calibri"/>
      <family val="2"/>
      <scheme val="minor"/>
    </font>
    <font>
      <sz val="12"/>
      <color indexed="8"/>
      <name val="Calibri"/>
      <family val="2"/>
      <scheme val="minor"/>
    </font>
    <font>
      <sz val="12"/>
      <color theme="1"/>
      <name val="Calibri"/>
      <family val="2"/>
    </font>
    <font>
      <b/>
      <sz val="12"/>
      <color rgb="FFFF0000"/>
      <name val="Calibri"/>
      <family val="2"/>
    </font>
    <font>
      <b/>
      <sz val="12"/>
      <color theme="0"/>
      <name val="Calibri"/>
      <family val="2"/>
    </font>
    <font>
      <sz val="12"/>
      <color theme="0"/>
      <name val="Calibri"/>
      <family val="2"/>
    </font>
    <font>
      <sz val="9"/>
      <color theme="0"/>
      <name val="Calibri"/>
      <family val="2"/>
    </font>
    <font>
      <sz val="10"/>
      <name val="Arial"/>
      <family val="2"/>
    </font>
    <font>
      <sz val="12"/>
      <color rgb="FFFF0000"/>
      <name val="Arial"/>
      <family val="2"/>
    </font>
    <font>
      <b/>
      <sz val="14"/>
      <color rgb="FF000000"/>
      <name val="Calibri"/>
      <family val="2"/>
      <scheme val="minor"/>
    </font>
    <font>
      <sz val="14"/>
      <color rgb="FF000000"/>
      <name val="Calibri"/>
      <family val="2"/>
      <scheme val="minor"/>
    </font>
    <font>
      <sz val="11"/>
      <color rgb="FF000000"/>
      <name val="Calibri"/>
      <family val="2"/>
    </font>
    <font>
      <sz val="11"/>
      <color indexed="9"/>
      <name val="Calibri"/>
      <family val="2"/>
    </font>
    <font>
      <sz val="11"/>
      <color indexed="20"/>
      <name val="Calibri"/>
      <family val="2"/>
    </font>
    <font>
      <b/>
      <sz val="11"/>
      <color indexed="52"/>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i/>
      <sz val="11"/>
      <color theme="1"/>
      <name val="Calibri"/>
      <family val="2"/>
      <scheme val="minor"/>
    </font>
    <font>
      <b/>
      <sz val="12"/>
      <color theme="0"/>
      <name val="Calibri"/>
      <family val="2"/>
      <scheme val="minor"/>
    </font>
    <font>
      <sz val="12"/>
      <color rgb="FF000000"/>
      <name val="Calibri"/>
      <family val="2"/>
      <scheme val="minor"/>
    </font>
    <font>
      <b/>
      <i/>
      <sz val="11"/>
      <color indexed="8"/>
      <name val="Calibri"/>
      <family val="2"/>
    </font>
    <font>
      <sz val="14"/>
      <color theme="1"/>
      <name val="Calibri"/>
      <family val="2"/>
      <scheme val="minor"/>
    </font>
    <font>
      <sz val="14"/>
      <name val="Calibri"/>
      <family val="2"/>
      <scheme val="minor"/>
    </font>
    <font>
      <b/>
      <sz val="14"/>
      <name val="Calibri"/>
      <family val="2"/>
      <scheme val="minor"/>
    </font>
    <font>
      <sz val="16"/>
      <color theme="1"/>
      <name val="Calibri"/>
      <family val="2"/>
      <scheme val="minor"/>
    </font>
    <font>
      <b/>
      <sz val="18"/>
      <color theme="0"/>
      <name val="Calibri"/>
      <family val="2"/>
    </font>
    <font>
      <sz val="11"/>
      <color rgb="FFFF0000"/>
      <name val="Calibri"/>
      <family val="2"/>
      <scheme val="minor"/>
    </font>
    <font>
      <b/>
      <sz val="18"/>
      <color theme="3"/>
      <name val="Cambria"/>
      <family val="2"/>
      <scheme val="major"/>
    </font>
    <font>
      <b/>
      <sz val="11"/>
      <name val="Calibri"/>
      <family val="2"/>
      <scheme val="minor"/>
    </font>
    <font>
      <sz val="10"/>
      <color theme="1"/>
      <name val="Tahoma"/>
      <family val="2"/>
    </font>
    <font>
      <sz val="10"/>
      <color indexed="0"/>
      <name val="Arial"/>
      <family val="2"/>
    </font>
    <font>
      <u/>
      <sz val="11"/>
      <color indexed="12"/>
      <name val="Calibri"/>
      <family val="2"/>
    </font>
    <font>
      <u/>
      <sz val="11"/>
      <color theme="10"/>
      <name val="Arial"/>
      <family val="2"/>
    </font>
    <font>
      <sz val="10"/>
      <color indexed="8"/>
      <name val="MS Sans Serif"/>
      <family val="2"/>
    </font>
    <font>
      <sz val="10"/>
      <color indexed="72"/>
      <name val="MS Sans Serif"/>
      <family val="2"/>
    </font>
    <font>
      <sz val="10"/>
      <color rgb="FF000000"/>
      <name val="Arial"/>
      <family val="2"/>
    </font>
    <font>
      <sz val="8.85"/>
      <color rgb="FF000000"/>
      <name val="Arial"/>
      <family val="2"/>
    </font>
    <font>
      <sz val="10"/>
      <name val="Verdana"/>
      <family val="2"/>
    </font>
    <font>
      <b/>
      <sz val="12"/>
      <color indexed="0"/>
      <name val="Times New Roman"/>
      <family val="1"/>
    </font>
    <font>
      <b/>
      <sz val="10"/>
      <color indexed="0"/>
      <name val="Times New Roman"/>
      <family val="1"/>
    </font>
    <font>
      <b/>
      <sz val="10"/>
      <color indexed="0"/>
      <name val="Arial"/>
      <family val="2"/>
    </font>
    <font>
      <b/>
      <sz val="16"/>
      <name val="Calibri"/>
      <family val="2"/>
    </font>
    <font>
      <sz val="16"/>
      <name val="Calibri"/>
      <family val="2"/>
      <scheme val="minor"/>
    </font>
    <font>
      <sz val="9"/>
      <name val="Calibri"/>
      <family val="2"/>
    </font>
    <font>
      <sz val="1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b/>
      <sz val="11"/>
      <name val="Calibri"/>
      <family val="2"/>
    </font>
    <font>
      <b/>
      <sz val="14"/>
      <color rgb="FF7030A0"/>
      <name val="Calibri"/>
      <family val="2"/>
    </font>
    <font>
      <b/>
      <sz val="11"/>
      <color rgb="FF7030A0"/>
      <name val="Calibri"/>
      <family val="2"/>
    </font>
    <font>
      <i/>
      <sz val="9"/>
      <name val="Calibri"/>
      <family val="2"/>
    </font>
    <font>
      <i/>
      <sz val="11"/>
      <name val="Calibri"/>
      <family val="2"/>
      <scheme val="minor"/>
    </font>
    <font>
      <b/>
      <sz val="9"/>
      <name val="Calibri"/>
      <family val="2"/>
      <scheme val="minor"/>
    </font>
    <font>
      <sz val="9"/>
      <name val="Calibri"/>
      <family val="2"/>
      <scheme val="minor"/>
    </font>
    <font>
      <sz val="9"/>
      <color theme="3" tint="0.39997558519241921"/>
      <name val="Calibri"/>
      <family val="2"/>
      <scheme val="minor"/>
    </font>
    <font>
      <sz val="9"/>
      <color theme="1"/>
      <name val="Calibri"/>
      <family val="2"/>
      <scheme val="minor"/>
    </font>
    <font>
      <sz val="8"/>
      <name val="Calibri"/>
      <family val="2"/>
      <scheme val="minor"/>
    </font>
    <font>
      <sz val="11"/>
      <color rgb="FF9C0006"/>
      <name val="Calibri"/>
      <family val="2"/>
    </font>
    <font>
      <b/>
      <sz val="9"/>
      <color indexed="8"/>
      <name val="Calibri"/>
      <family val="2"/>
    </font>
    <font>
      <sz val="11"/>
      <color indexed="8"/>
      <name val="Calibri"/>
      <family val="2"/>
      <scheme val="minor"/>
    </font>
    <font>
      <b/>
      <sz val="12"/>
      <color indexed="30"/>
      <name val="Calibri"/>
      <family val="2"/>
    </font>
    <font>
      <i/>
      <sz val="12"/>
      <name val="Calibri"/>
      <family val="2"/>
    </font>
    <font>
      <b/>
      <sz val="18"/>
      <name val="Calibri"/>
      <family val="2"/>
    </font>
    <font>
      <sz val="18"/>
      <name val="Calibri"/>
      <family val="2"/>
    </font>
    <font>
      <b/>
      <sz val="18"/>
      <name val="Calibri"/>
      <family val="2"/>
      <scheme val="minor"/>
    </font>
    <font>
      <sz val="10"/>
      <name val="Arial"/>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20"/>
      <color rgb="FFFF0000"/>
      <name val="Calibri"/>
      <family val="2"/>
      <scheme val="minor"/>
    </font>
    <font>
      <sz val="14"/>
      <color indexed="81"/>
      <name val="Source Sans Pro Black"/>
      <family val="2"/>
    </font>
    <font>
      <b/>
      <sz val="11"/>
      <color rgb="FFFF0000"/>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s>
  <fills count="6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theme="0"/>
        <bgColor indexed="64"/>
      </patternFill>
    </fill>
    <fill>
      <patternFill patternType="solid">
        <fgColor rgb="FFFFFF00"/>
        <bgColor indexed="64"/>
      </patternFill>
    </fill>
    <fill>
      <patternFill patternType="solid">
        <fgColor rgb="FFFFFFCC"/>
      </patternFill>
    </fill>
    <fill>
      <patternFill patternType="solid">
        <fgColor rgb="FF92D05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EEE800"/>
        <bgColor indexed="64"/>
      </patternFill>
    </fill>
    <fill>
      <patternFill patternType="solid">
        <fgColor rgb="FFFFC000"/>
        <bgColor indexed="64"/>
      </patternFill>
    </fill>
    <fill>
      <patternFill patternType="solid">
        <fgColor rgb="FFFF0000"/>
        <bgColor indexed="64"/>
      </patternFill>
    </fill>
    <fill>
      <patternFill patternType="solid">
        <fgColor rgb="FF7030A0"/>
        <bgColor indexed="64"/>
      </patternFill>
    </fill>
    <fill>
      <patternFill patternType="solid">
        <fgColor rgb="FF0070C0"/>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1" tint="0.3499862666707357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050EBB"/>
        <bgColor indexed="64"/>
      </patternFill>
    </fill>
    <fill>
      <patternFill patternType="solid">
        <fgColor rgb="FFFFC7CE"/>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indexed="26"/>
      </patternFill>
    </fill>
    <fill>
      <patternFill patternType="solid">
        <fgColor theme="9" tint="0.59999389629810485"/>
        <bgColor indexed="64"/>
      </patternFill>
    </fill>
    <fill>
      <patternFill patternType="solid">
        <fgColor theme="7" tint="0.59999389629810485"/>
        <bgColor indexed="64"/>
      </patternFill>
    </fill>
  </fills>
  <borders count="117">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theme="0" tint="-0.24994659260841701"/>
      </right>
      <top/>
      <bottom style="thin">
        <color theme="0" tint="-0.24994659260841701"/>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indexed="8"/>
      </left>
      <right/>
      <top style="thin">
        <color indexed="65"/>
      </top>
      <bottom/>
      <diagonal/>
    </border>
    <border>
      <left style="thin">
        <color indexed="65"/>
      </left>
      <right/>
      <top style="thin">
        <color indexed="65"/>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bottom style="dashed">
        <color rgb="FFBFBFBF"/>
      </bottom>
      <diagonal/>
    </border>
    <border>
      <left/>
      <right/>
      <top style="medium">
        <color rgb="FF0096D7"/>
      </top>
      <bottom/>
      <diagonal/>
    </border>
    <border>
      <left/>
      <right/>
      <top/>
      <bottom style="thick">
        <color rgb="FF0096D7"/>
      </bottom>
      <diagonal/>
    </border>
    <border>
      <left style="thin">
        <color indexed="22"/>
      </left>
      <right style="thin">
        <color indexed="22"/>
      </right>
      <top style="thin">
        <color indexed="22"/>
      </top>
      <bottom style="thin">
        <color indexed="22"/>
      </bottom>
      <diagonal/>
    </border>
    <border>
      <left/>
      <right/>
      <top/>
      <bottom style="thin">
        <color rgb="FFBFBFBF"/>
      </bottom>
      <diagonal/>
    </border>
    <border>
      <left style="thin">
        <color indexed="64"/>
      </left>
      <right style="thin">
        <color indexed="64"/>
      </right>
      <top style="thin">
        <color indexed="64"/>
      </top>
      <bottom style="medium">
        <color indexed="64"/>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s>
  <cellStyleXfs count="513">
    <xf numFmtId="0" fontId="0" fillId="0" borderId="0"/>
    <xf numFmtId="43" fontId="11"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1"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0" fontId="52" fillId="0" borderId="0"/>
    <xf numFmtId="0" fontId="11" fillId="0" borderId="0"/>
    <xf numFmtId="0" fontId="51" fillId="0" borderId="0"/>
    <xf numFmtId="0" fontId="51" fillId="0" borderId="0"/>
    <xf numFmtId="0" fontId="51" fillId="0" borderId="0"/>
    <xf numFmtId="0" fontId="11" fillId="0" borderId="0"/>
    <xf numFmtId="0" fontId="11" fillId="0" borderId="0"/>
    <xf numFmtId="0" fontId="17" fillId="0" borderId="0"/>
    <xf numFmtId="9" fontId="18"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0" fontId="1" fillId="0" borderId="0"/>
    <xf numFmtId="9" fontId="51" fillId="0" borderId="0" applyFont="0" applyFill="0" applyBorder="0" applyAlignment="0" applyProtection="0"/>
    <xf numFmtId="0" fontId="51" fillId="7" borderId="52" applyNumberFormat="0" applyFont="0" applyAlignment="0" applyProtection="0"/>
    <xf numFmtId="43" fontId="51" fillId="0" borderId="0" applyFont="0" applyFill="0" applyBorder="0" applyAlignment="0" applyProtection="0"/>
    <xf numFmtId="0" fontId="79" fillId="0" borderId="0"/>
    <xf numFmtId="0" fontId="11" fillId="0" borderId="0"/>
    <xf numFmtId="0" fontId="12" fillId="0" borderId="0"/>
    <xf numFmtId="43" fontId="12" fillId="0" borderId="0" applyFont="0" applyFill="0" applyBorder="0" applyAlignment="0" applyProtection="0"/>
    <xf numFmtId="43" fontId="51"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51" fillId="0" borderId="0" applyFont="0" applyFill="0" applyBorder="0" applyAlignment="0" applyProtection="0"/>
    <xf numFmtId="0" fontId="51" fillId="0" borderId="0"/>
    <xf numFmtId="9" fontId="51" fillId="0" borderId="0" applyFont="0" applyFill="0" applyBorder="0" applyAlignment="0" applyProtection="0"/>
    <xf numFmtId="9" fontId="11" fillId="0" borderId="0" applyFont="0" applyFill="0" applyBorder="0" applyAlignment="0" applyProtection="0"/>
    <xf numFmtId="0" fontId="90" fillId="0" borderId="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95" fillId="32" borderId="0" applyNumberFormat="0" applyBorder="0" applyAlignment="0" applyProtection="0"/>
    <xf numFmtId="0" fontId="95" fillId="29" borderId="0" applyNumberFormat="0" applyBorder="0" applyAlignment="0" applyProtection="0"/>
    <xf numFmtId="0" fontId="95" fillId="30" borderId="0" applyNumberFormat="0" applyBorder="0" applyAlignment="0" applyProtection="0"/>
    <xf numFmtId="0" fontId="95" fillId="33" borderId="0" applyNumberFormat="0" applyBorder="0" applyAlignment="0" applyProtection="0"/>
    <xf numFmtId="0" fontId="95" fillId="34" borderId="0" applyNumberFormat="0" applyBorder="0" applyAlignment="0" applyProtection="0"/>
    <xf numFmtId="0" fontId="95" fillId="35" borderId="0" applyNumberFormat="0" applyBorder="0" applyAlignment="0" applyProtection="0"/>
    <xf numFmtId="0" fontId="95" fillId="36" borderId="0" applyNumberFormat="0" applyBorder="0" applyAlignment="0" applyProtection="0"/>
    <xf numFmtId="0" fontId="95" fillId="37" borderId="0" applyNumberFormat="0" applyBorder="0" applyAlignment="0" applyProtection="0"/>
    <xf numFmtId="0" fontId="95" fillId="38" borderId="0" applyNumberFormat="0" applyBorder="0" applyAlignment="0" applyProtection="0"/>
    <xf numFmtId="0" fontId="95" fillId="33" borderId="0" applyNumberFormat="0" applyBorder="0" applyAlignment="0" applyProtection="0"/>
    <xf numFmtId="0" fontId="95" fillId="34" borderId="0" applyNumberFormat="0" applyBorder="0" applyAlignment="0" applyProtection="0"/>
    <xf numFmtId="0" fontId="95" fillId="39" borderId="0" applyNumberFormat="0" applyBorder="0" applyAlignment="0" applyProtection="0"/>
    <xf numFmtId="0" fontId="96" fillId="23" borderId="0" applyNumberFormat="0" applyBorder="0" applyAlignment="0" applyProtection="0"/>
    <xf numFmtId="0" fontId="97" fillId="40" borderId="87" applyNumberFormat="0" applyAlignment="0" applyProtection="0"/>
    <xf numFmtId="0" fontId="19" fillId="41" borderId="88" applyNumberFormat="0" applyAlignment="0" applyProtection="0"/>
    <xf numFmtId="43" fontId="11" fillId="0" borderId="0" applyFont="0" applyFill="0" applyBorder="0" applyAlignment="0" applyProtection="0"/>
    <xf numFmtId="43" fontId="98"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0" fontId="99" fillId="0" borderId="0" applyNumberFormat="0" applyFill="0" applyBorder="0" applyAlignment="0" applyProtection="0"/>
    <xf numFmtId="0" fontId="100" fillId="24" borderId="0" applyNumberFormat="0" applyBorder="0" applyAlignment="0" applyProtection="0"/>
    <xf numFmtId="0" fontId="101" fillId="0" borderId="89" applyNumberFormat="0" applyFill="0" applyAlignment="0" applyProtection="0"/>
    <xf numFmtId="0" fontId="102" fillId="0" borderId="90" applyNumberFormat="0" applyFill="0" applyAlignment="0" applyProtection="0"/>
    <xf numFmtId="0" fontId="103" fillId="0" borderId="91" applyNumberFormat="0" applyFill="0" applyAlignment="0" applyProtection="0"/>
    <xf numFmtId="0" fontId="103" fillId="0" borderId="0" applyNumberFormat="0" applyFill="0" applyBorder="0" applyAlignment="0" applyProtection="0"/>
    <xf numFmtId="0" fontId="104" fillId="27" borderId="87" applyNumberFormat="0" applyAlignment="0" applyProtection="0"/>
    <xf numFmtId="0" fontId="105" fillId="0" borderId="92" applyNumberFormat="0" applyFill="0" applyAlignment="0" applyProtection="0"/>
    <xf numFmtId="0" fontId="106" fillId="42" borderId="0" applyNumberFormat="0" applyBorder="0" applyAlignment="0" applyProtection="0"/>
    <xf numFmtId="0" fontId="11" fillId="0" borderId="0"/>
    <xf numFmtId="0" fontId="11" fillId="0" borderId="0"/>
    <xf numFmtId="0" fontId="51" fillId="0" borderId="0"/>
    <xf numFmtId="0" fontId="1" fillId="0" borderId="0"/>
    <xf numFmtId="0" fontId="11" fillId="0" borderId="0"/>
    <xf numFmtId="0" fontId="51" fillId="0" borderId="0"/>
    <xf numFmtId="0" fontId="107" fillId="40" borderId="93"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0" fontId="108" fillId="0" borderId="0" applyNumberFormat="0" applyFill="0" applyBorder="0" applyAlignment="0" applyProtection="0"/>
    <xf numFmtId="0" fontId="9" fillId="0" borderId="94" applyNumberFormat="0" applyFill="0" applyAlignment="0" applyProtection="0"/>
    <xf numFmtId="0" fontId="109" fillId="0" borderId="0" applyNumberFormat="0" applyFill="0" applyBorder="0" applyAlignment="0" applyProtection="0"/>
    <xf numFmtId="0" fontId="11" fillId="0" borderId="0"/>
    <xf numFmtId="0" fontId="11" fillId="0" borderId="0"/>
    <xf numFmtId="9" fontId="11" fillId="0" borderId="0" applyFont="0" applyFill="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0"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12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179" fontId="123" fillId="0" borderId="0"/>
    <xf numFmtId="179" fontId="123" fillId="0" borderId="0"/>
    <xf numFmtId="180" fontId="123" fillId="0" borderId="0"/>
    <xf numFmtId="180" fontId="123" fillId="0" borderId="0"/>
    <xf numFmtId="181" fontId="123" fillId="0" borderId="0"/>
    <xf numFmtId="181" fontId="123"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xf numFmtId="0" fontId="126" fillId="0" borderId="0"/>
    <xf numFmtId="0" fontId="12" fillId="0" borderId="0"/>
    <xf numFmtId="0" fontId="127"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3" fillId="0" borderId="0"/>
    <xf numFmtId="0" fontId="11" fillId="0" borderId="0"/>
    <xf numFmtId="0" fontId="12" fillId="0" borderId="0"/>
    <xf numFmtId="0" fontId="12" fillId="0" borderId="0"/>
    <xf numFmtId="0" fontId="123" fillId="0" borderId="0"/>
    <xf numFmtId="0" fontId="12" fillId="0" borderId="0"/>
    <xf numFmtId="0" fontId="12" fillId="0" borderId="0"/>
    <xf numFmtId="0" fontId="128" fillId="0" borderId="0"/>
    <xf numFmtId="0" fontId="128" fillId="0" borderId="0"/>
    <xf numFmtId="0" fontId="12" fillId="0" borderId="0"/>
    <xf numFmtId="0" fontId="17" fillId="0" borderId="0"/>
    <xf numFmtId="0" fontId="51" fillId="0" borderId="0"/>
    <xf numFmtId="0" fontId="51" fillId="0" borderId="0"/>
    <xf numFmtId="0" fontId="51" fillId="0" borderId="0"/>
    <xf numFmtId="0" fontId="51" fillId="0" borderId="0"/>
    <xf numFmtId="0" fontId="51" fillId="0" borderId="0"/>
    <xf numFmtId="0" fontId="2" fillId="0" borderId="0"/>
    <xf numFmtId="0" fontId="17" fillId="0" borderId="0"/>
    <xf numFmtId="0" fontId="11" fillId="0" borderId="0" applyAlignment="0"/>
    <xf numFmtId="0" fontId="129" fillId="0" borderId="0" applyAlignment="0"/>
    <xf numFmtId="0" fontId="51" fillId="0" borderId="0"/>
    <xf numFmtId="0" fontId="51" fillId="0" borderId="0"/>
    <xf numFmtId="0" fontId="51" fillId="0" borderId="0"/>
    <xf numFmtId="0" fontId="51" fillId="0" borderId="0"/>
    <xf numFmtId="0" fontId="51" fillId="0" borderId="0"/>
    <xf numFmtId="0" fontId="130" fillId="0" borderId="0"/>
    <xf numFmtId="0" fontId="1" fillId="0" borderId="0"/>
    <xf numFmtId="0" fontId="12" fillId="0" borderId="0"/>
    <xf numFmtId="0" fontId="7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98" fillId="0" borderId="0"/>
    <xf numFmtId="0" fontId="51" fillId="0" borderId="0"/>
    <xf numFmtId="0" fontId="51" fillId="0" borderId="0"/>
    <xf numFmtId="0" fontId="51" fillId="0" borderId="0"/>
    <xf numFmtId="0" fontId="51" fillId="0" borderId="0"/>
    <xf numFmtId="0" fontId="51" fillId="0" borderId="0"/>
    <xf numFmtId="0" fontId="2" fillId="7" borderId="52" applyNumberFormat="0" applyFont="0" applyAlignment="0" applyProtection="0"/>
    <xf numFmtId="0" fontId="2" fillId="7" borderId="52" applyNumberFormat="0" applyFont="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123" fillId="0" borderId="0"/>
    <xf numFmtId="0" fontId="123" fillId="0" borderId="0"/>
    <xf numFmtId="0" fontId="128" fillId="0" borderId="0" applyNumberFormat="0" applyBorder="0" applyAlignment="0"/>
    <xf numFmtId="0" fontId="123" fillId="0" borderId="0"/>
    <xf numFmtId="0" fontId="98" fillId="0" borderId="0" applyNumberFormat="0" applyBorder="0" applyAlignment="0"/>
    <xf numFmtId="0" fontId="131" fillId="0" borderId="0"/>
    <xf numFmtId="0" fontId="131" fillId="0" borderId="0"/>
    <xf numFmtId="0" fontId="132" fillId="0" borderId="0"/>
    <xf numFmtId="0" fontId="132" fillId="0" borderId="0"/>
    <xf numFmtId="0" fontId="133" fillId="0" borderId="0"/>
    <xf numFmtId="0" fontId="132" fillId="0" borderId="0"/>
    <xf numFmtId="0" fontId="133" fillId="0" borderId="0"/>
    <xf numFmtId="0" fontId="120" fillId="0" borderId="0" applyNumberFormat="0" applyFill="0" applyBorder="0" applyAlignment="0" applyProtection="0"/>
    <xf numFmtId="44" fontId="2" fillId="0" borderId="0" applyFont="0" applyFill="0" applyBorder="0" applyAlignment="0" applyProtection="0"/>
    <xf numFmtId="0" fontId="153" fillId="57" borderId="0" applyNumberFormat="0" applyBorder="0" applyAlignment="0" applyProtection="0"/>
    <xf numFmtId="0" fontId="32" fillId="0" borderId="108" applyNumberFormat="0" applyFont="0" applyProtection="0">
      <alignment wrapText="1"/>
    </xf>
    <xf numFmtId="0" fontId="97" fillId="40" borderId="87" applyNumberFormat="0" applyAlignment="0" applyProtection="0"/>
    <xf numFmtId="0" fontId="97" fillId="40" borderId="87" applyNumberFormat="0" applyAlignment="0" applyProtection="0"/>
    <xf numFmtId="41" fontId="11" fillId="0" borderId="0" applyFont="0" applyFill="0" applyBorder="0" applyAlignment="0" applyProtection="0"/>
    <xf numFmtId="43" fontId="12"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2"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0" fontId="142" fillId="0" borderId="0" applyNumberFormat="0" applyFill="0" applyBorder="0" applyAlignment="0" applyProtection="0"/>
    <xf numFmtId="0" fontId="99" fillId="0" borderId="0" applyNumberFormat="0" applyFill="0" applyBorder="0" applyAlignment="0" applyProtection="0"/>
    <xf numFmtId="0" fontId="32" fillId="0" borderId="0" applyNumberFormat="0" applyFill="0" applyBorder="0" applyAlignment="0" applyProtection="0"/>
    <xf numFmtId="0" fontId="32" fillId="0" borderId="109" applyNumberFormat="0" applyProtection="0">
      <alignment wrapText="1"/>
    </xf>
    <xf numFmtId="0" fontId="154" fillId="0" borderId="110" applyNumberFormat="0" applyProtection="0">
      <alignment wrapText="1"/>
    </xf>
    <xf numFmtId="0" fontId="138" fillId="0" borderId="103" applyNumberFormat="0" applyFill="0" applyAlignment="0" applyProtection="0"/>
    <xf numFmtId="0" fontId="101" fillId="0" borderId="89" applyNumberFormat="0" applyFill="0" applyAlignment="0" applyProtection="0"/>
    <xf numFmtId="0" fontId="139" fillId="0" borderId="104" applyNumberFormat="0" applyFill="0" applyAlignment="0" applyProtection="0"/>
    <xf numFmtId="0" fontId="102" fillId="0" borderId="90" applyNumberFormat="0" applyFill="0" applyAlignment="0" applyProtection="0"/>
    <xf numFmtId="0" fontId="140" fillId="0" borderId="105" applyNumberFormat="0" applyFill="0" applyAlignment="0" applyProtection="0"/>
    <xf numFmtId="0" fontId="103" fillId="0" borderId="91" applyNumberFormat="0" applyFill="0" applyAlignment="0" applyProtection="0"/>
    <xf numFmtId="0" fontId="140" fillId="0" borderId="0" applyNumberFormat="0" applyFill="0" applyBorder="0" applyAlignment="0" applyProtection="0"/>
    <xf numFmtId="0" fontId="103" fillId="0" borderId="0" applyNumberFormat="0" applyFill="0" applyBorder="0" applyAlignment="0" applyProtection="0"/>
    <xf numFmtId="0" fontId="104" fillId="27" borderId="87" applyNumberFormat="0" applyAlignment="0" applyProtection="0"/>
    <xf numFmtId="0" fontId="104" fillId="27" borderId="87" applyNumberFormat="0" applyAlignment="0" applyProtection="0"/>
    <xf numFmtId="0" fontId="141" fillId="0" borderId="106" applyNumberFormat="0" applyFill="0" applyAlignment="0" applyProtection="0"/>
    <xf numFmtId="0" fontId="105" fillId="0" borderId="92" applyNumberFormat="0" applyFill="0" applyAlignment="0" applyProtection="0"/>
    <xf numFmtId="0" fontId="51" fillId="0" borderId="0"/>
    <xf numFmtId="0" fontId="51" fillId="0" borderId="0"/>
    <xf numFmtId="0" fontId="51" fillId="0" borderId="0"/>
    <xf numFmtId="0" fontId="51" fillId="0" borderId="0"/>
    <xf numFmtId="0" fontId="11" fillId="0" borderId="0"/>
    <xf numFmtId="0" fontId="11" fillId="0" borderId="0"/>
    <xf numFmtId="0" fontId="11" fillId="0" borderId="0"/>
    <xf numFmtId="0" fontId="1" fillId="0" borderId="0"/>
    <xf numFmtId="0" fontId="2" fillId="0" borderId="0"/>
    <xf numFmtId="0" fontId="155" fillId="0" borderId="0"/>
    <xf numFmtId="0" fontId="11" fillId="0" borderId="0"/>
    <xf numFmtId="0" fontId="11" fillId="0" borderId="0"/>
    <xf numFmtId="0" fontId="51" fillId="0" borderId="0"/>
    <xf numFmtId="0" fontId="98" fillId="0" borderId="0">
      <alignment vertical="top"/>
    </xf>
    <xf numFmtId="0" fontId="122" fillId="0" borderId="0"/>
    <xf numFmtId="0" fontId="51" fillId="0" borderId="0"/>
    <xf numFmtId="0" fontId="1" fillId="0" borderId="0"/>
    <xf numFmtId="0" fontId="11" fillId="0" borderId="0"/>
    <xf numFmtId="0" fontId="1" fillId="0" borderId="0"/>
    <xf numFmtId="0" fontId="51" fillId="0" borderId="0"/>
    <xf numFmtId="0" fontId="1" fillId="0" borderId="0"/>
    <xf numFmtId="0" fontId="51" fillId="0" borderId="0"/>
    <xf numFmtId="0" fontId="51" fillId="0" borderId="0"/>
    <xf numFmtId="0" fontId="51" fillId="0" borderId="0"/>
    <xf numFmtId="0" fontId="51" fillId="0" borderId="0"/>
    <xf numFmtId="0" fontId="11" fillId="0" borderId="0"/>
    <xf numFmtId="0" fontId="11" fillId="62" borderId="111" applyNumberFormat="0" applyFont="0" applyAlignment="0" applyProtection="0"/>
    <xf numFmtId="0" fontId="107" fillId="40" borderId="93" applyNumberFormat="0" applyAlignment="0" applyProtection="0"/>
    <xf numFmtId="0" fontId="107" fillId="40" borderId="93" applyNumberFormat="0" applyAlignment="0" applyProtection="0"/>
    <xf numFmtId="0" fontId="154" fillId="0" borderId="112" applyNumberFormat="0" applyProtection="0">
      <alignment wrapText="1"/>
    </xf>
    <xf numFmtId="9" fontId="2"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1" fillId="0" borderId="0" applyFont="0" applyFill="0" applyBorder="0" applyAlignment="0" applyProtection="0"/>
    <xf numFmtId="9" fontId="1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56" fillId="0" borderId="0" applyNumberFormat="0" applyProtection="0">
      <alignment horizontal="left"/>
    </xf>
    <xf numFmtId="0" fontId="108" fillId="0" borderId="0" applyNumberFormat="0" applyFill="0" applyBorder="0" applyAlignment="0" applyProtection="0"/>
    <xf numFmtId="0" fontId="108" fillId="0" borderId="0" applyNumberFormat="0" applyFill="0" applyBorder="0" applyAlignment="0" applyProtection="0"/>
    <xf numFmtId="0" fontId="53" fillId="0" borderId="107" applyNumberFormat="0" applyFill="0" applyAlignment="0" applyProtection="0"/>
    <xf numFmtId="0" fontId="9" fillId="0" borderId="94" applyNumberFormat="0" applyFill="0" applyAlignment="0" applyProtection="0"/>
    <xf numFmtId="0" fontId="119" fillId="0" borderId="0" applyNumberFormat="0" applyFill="0" applyBorder="0" applyAlignment="0" applyProtection="0"/>
    <xf numFmtId="0" fontId="109" fillId="0" borderId="0" applyNumberFormat="0" applyFill="0" applyBorder="0" applyAlignment="0" applyProtection="0"/>
    <xf numFmtId="0" fontId="161" fillId="0" borderId="0"/>
    <xf numFmtId="0" fontId="51" fillId="0" borderId="0"/>
    <xf numFmtId="9" fontId="17"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cellStyleXfs>
  <cellXfs count="1861">
    <xf numFmtId="0" fontId="0" fillId="0" borderId="0" xfId="0"/>
    <xf numFmtId="0" fontId="23" fillId="0" borderId="0" xfId="0" applyFont="1" applyAlignment="1">
      <alignment horizontal="center"/>
    </xf>
    <xf numFmtId="0" fontId="23" fillId="0" borderId="1" xfId="0" applyFont="1" applyBorder="1"/>
    <xf numFmtId="0" fontId="23" fillId="0" borderId="2" xfId="0" applyFont="1" applyBorder="1"/>
    <xf numFmtId="0" fontId="23" fillId="0" borderId="0" xfId="0" applyFont="1"/>
    <xf numFmtId="0" fontId="24" fillId="0" borderId="0" xfId="0" applyFont="1"/>
    <xf numFmtId="0" fontId="24" fillId="0" borderId="0" xfId="0" applyFont="1" applyAlignment="1">
      <alignment horizontal="center"/>
    </xf>
    <xf numFmtId="6" fontId="24" fillId="0" borderId="0" xfId="0" applyNumberFormat="1" applyFont="1" applyAlignment="1">
      <alignment horizontal="center"/>
    </xf>
    <xf numFmtId="0" fontId="24" fillId="0" borderId="0" xfId="0" applyFont="1" applyAlignment="1">
      <alignment horizontal="right"/>
    </xf>
    <xf numFmtId="6" fontId="24" fillId="0" borderId="0" xfId="0" applyNumberFormat="1" applyFont="1"/>
    <xf numFmtId="0" fontId="25" fillId="0" borderId="0" xfId="0" applyFont="1"/>
    <xf numFmtId="0" fontId="23" fillId="0" borderId="0" xfId="0" applyFont="1" applyAlignment="1">
      <alignment horizontal="center" vertical="center"/>
    </xf>
    <xf numFmtId="0" fontId="23" fillId="0" borderId="4" xfId="0" applyFont="1" applyBorder="1"/>
    <xf numFmtId="0" fontId="23" fillId="0" borderId="5" xfId="0" applyFont="1" applyBorder="1" applyAlignment="1">
      <alignment horizontal="center"/>
    </xf>
    <xf numFmtId="0" fontId="23" fillId="0" borderId="5" xfId="0" applyFont="1" applyBorder="1" applyAlignment="1">
      <alignment horizontal="center" vertical="center"/>
    </xf>
    <xf numFmtId="0" fontId="23" fillId="0" borderId="6" xfId="0" applyFont="1" applyBorder="1" applyAlignment="1">
      <alignment horizontal="center"/>
    </xf>
    <xf numFmtId="0" fontId="23" fillId="0" borderId="7" xfId="0" applyFont="1" applyBorder="1"/>
    <xf numFmtId="0" fontId="23" fillId="0" borderId="8" xfId="0" applyFont="1" applyBorder="1"/>
    <xf numFmtId="0" fontId="23" fillId="0" borderId="9" xfId="0" applyFont="1" applyBorder="1"/>
    <xf numFmtId="0" fontId="23" fillId="0" borderId="3" xfId="0" applyFont="1" applyBorder="1" applyAlignment="1">
      <alignment horizontal="center"/>
    </xf>
    <xf numFmtId="0" fontId="25" fillId="0" borderId="10" xfId="0" applyFont="1" applyBorder="1" applyAlignment="1">
      <alignment horizontal="center"/>
    </xf>
    <xf numFmtId="40" fontId="26" fillId="2" borderId="11" xfId="0" applyNumberFormat="1" applyFont="1" applyFill="1" applyBorder="1" applyAlignment="1">
      <alignment horizontal="center" vertical="center" wrapText="1"/>
    </xf>
    <xf numFmtId="38" fontId="26" fillId="2" borderId="12" xfId="0" applyNumberFormat="1" applyFont="1" applyFill="1" applyBorder="1" applyAlignment="1">
      <alignment horizontal="center" wrapText="1"/>
    </xf>
    <xf numFmtId="0" fontId="27" fillId="0" borderId="0" xfId="0" applyFont="1"/>
    <xf numFmtId="40" fontId="25" fillId="0" borderId="4" xfId="0" applyNumberFormat="1" applyFont="1" applyBorder="1" applyAlignment="1">
      <alignment horizontal="left"/>
    </xf>
    <xf numFmtId="40" fontId="25" fillId="0" borderId="0" xfId="0" applyNumberFormat="1" applyFont="1" applyAlignment="1">
      <alignment horizontal="left"/>
    </xf>
    <xf numFmtId="40" fontId="25" fillId="0" borderId="0" xfId="0" applyNumberFormat="1" applyFont="1" applyAlignment="1">
      <alignment horizontal="center" vertical="center"/>
    </xf>
    <xf numFmtId="38" fontId="23" fillId="0" borderId="0" xfId="0" applyNumberFormat="1" applyFont="1" applyAlignment="1">
      <alignment horizontal="right"/>
    </xf>
    <xf numFmtId="38" fontId="23" fillId="0" borderId="3" xfId="0" applyNumberFormat="1" applyFont="1" applyBorder="1"/>
    <xf numFmtId="40" fontId="25" fillId="0" borderId="2" xfId="0" applyNumberFormat="1" applyFont="1" applyBorder="1" applyAlignment="1">
      <alignment horizontal="right"/>
    </xf>
    <xf numFmtId="40" fontId="25" fillId="0" borderId="0" xfId="0" applyNumberFormat="1" applyFont="1" applyAlignment="1">
      <alignment horizontal="center"/>
    </xf>
    <xf numFmtId="40" fontId="23" fillId="3" borderId="0" xfId="0" applyNumberFormat="1" applyFont="1" applyFill="1" applyAlignment="1">
      <alignment horizontal="center" vertical="center"/>
    </xf>
    <xf numFmtId="5" fontId="23" fillId="0" borderId="0" xfId="0" applyNumberFormat="1" applyFont="1" applyAlignment="1">
      <alignment horizontal="center"/>
    </xf>
    <xf numFmtId="6" fontId="23" fillId="0" borderId="3" xfId="0" applyNumberFormat="1" applyFont="1" applyBorder="1" applyAlignment="1">
      <alignment horizontal="center"/>
    </xf>
    <xf numFmtId="40" fontId="23" fillId="0" borderId="0" xfId="0" applyNumberFormat="1" applyFont="1" applyAlignment="1">
      <alignment horizontal="center" vertical="center"/>
    </xf>
    <xf numFmtId="0" fontId="25" fillId="0" borderId="2" xfId="0" applyFont="1" applyBorder="1" applyAlignment="1">
      <alignment horizontal="left"/>
    </xf>
    <xf numFmtId="5" fontId="28" fillId="0" borderId="0" xfId="0" applyNumberFormat="1" applyFont="1" applyAlignment="1">
      <alignment horizontal="center"/>
    </xf>
    <xf numFmtId="0" fontId="25" fillId="3" borderId="2" xfId="0" applyFont="1" applyFill="1" applyBorder="1" applyAlignment="1">
      <alignment horizontal="right"/>
    </xf>
    <xf numFmtId="5" fontId="23" fillId="0" borderId="3" xfId="0" applyNumberFormat="1" applyFont="1" applyBorder="1" applyAlignment="1">
      <alignment horizontal="center"/>
    </xf>
    <xf numFmtId="0" fontId="23" fillId="0" borderId="3" xfId="0" applyFont="1" applyBorder="1" applyAlignment="1">
      <alignment horizontal="center" wrapText="1"/>
    </xf>
    <xf numFmtId="5" fontId="23" fillId="0" borderId="0" xfId="0" applyNumberFormat="1" applyFont="1" applyAlignment="1">
      <alignment horizontal="right"/>
    </xf>
    <xf numFmtId="0" fontId="25" fillId="0" borderId="2" xfId="0" applyFont="1" applyBorder="1" applyAlignment="1">
      <alignment horizontal="right"/>
    </xf>
    <xf numFmtId="2" fontId="23" fillId="0" borderId="0" xfId="0" applyNumberFormat="1" applyFont="1" applyAlignment="1">
      <alignment horizontal="center"/>
    </xf>
    <xf numFmtId="40" fontId="23" fillId="0" borderId="0" xfId="0" applyNumberFormat="1" applyFont="1" applyAlignment="1">
      <alignment horizontal="center"/>
    </xf>
    <xf numFmtId="0" fontId="25" fillId="0" borderId="7" xfId="0" applyFont="1" applyBorder="1" applyAlignment="1">
      <alignment horizontal="right"/>
    </xf>
    <xf numFmtId="2" fontId="23" fillId="0" borderId="0" xfId="0" applyNumberFormat="1" applyFont="1" applyAlignment="1">
      <alignment horizontal="center" vertical="center"/>
    </xf>
    <xf numFmtId="0" fontId="23" fillId="0" borderId="10" xfId="0" applyFont="1" applyBorder="1"/>
    <xf numFmtId="40" fontId="23" fillId="0" borderId="10" xfId="0" applyNumberFormat="1" applyFont="1" applyBorder="1" applyAlignment="1">
      <alignment horizontal="center" vertical="center"/>
    </xf>
    <xf numFmtId="5" fontId="23" fillId="0" borderId="11" xfId="0" applyNumberFormat="1" applyFont="1" applyBorder="1" applyAlignment="1">
      <alignment horizontal="center"/>
    </xf>
    <xf numFmtId="0" fontId="23" fillId="0" borderId="6" xfId="0" applyFont="1" applyBorder="1"/>
    <xf numFmtId="10" fontId="23" fillId="0" borderId="0" xfId="0" applyNumberFormat="1" applyFont="1" applyAlignment="1">
      <alignment horizontal="center"/>
    </xf>
    <xf numFmtId="0" fontId="23" fillId="0" borderId="3" xfId="0" applyFont="1" applyBorder="1"/>
    <xf numFmtId="0" fontId="23" fillId="0" borderId="10" xfId="0" applyFont="1" applyBorder="1" applyAlignment="1">
      <alignment horizontal="center" vertical="center"/>
    </xf>
    <xf numFmtId="0" fontId="23" fillId="0" borderId="2" xfId="0" applyFont="1" applyBorder="1" applyAlignment="1">
      <alignment horizontal="left" vertical="center"/>
    </xf>
    <xf numFmtId="0" fontId="23" fillId="0" borderId="0" xfId="0" applyFont="1" applyAlignment="1">
      <alignment horizontal="right" vertical="center"/>
    </xf>
    <xf numFmtId="8" fontId="23" fillId="0" borderId="0" xfId="0" applyNumberFormat="1" applyFont="1" applyAlignment="1">
      <alignment horizontal="center" vertical="center"/>
    </xf>
    <xf numFmtId="6" fontId="23" fillId="0" borderId="3" xfId="0" applyNumberFormat="1" applyFont="1" applyBorder="1" applyAlignment="1">
      <alignment horizontal="center" vertical="center"/>
    </xf>
    <xf numFmtId="6" fontId="23" fillId="0" borderId="0" xfId="0" applyNumberFormat="1" applyFont="1" applyAlignment="1">
      <alignment horizontal="center"/>
    </xf>
    <xf numFmtId="0" fontId="23" fillId="0" borderId="0" xfId="0" applyFont="1" applyAlignment="1">
      <alignment horizontal="right"/>
    </xf>
    <xf numFmtId="0" fontId="25" fillId="0" borderId="0" xfId="0" applyFont="1" applyAlignment="1">
      <alignment horizontal="right"/>
    </xf>
    <xf numFmtId="7" fontId="23" fillId="0" borderId="0" xfId="0" applyNumberFormat="1" applyFont="1" applyAlignment="1">
      <alignment horizontal="center" vertical="center"/>
    </xf>
    <xf numFmtId="6" fontId="23" fillId="0" borderId="0" xfId="0" applyNumberFormat="1" applyFont="1" applyAlignment="1">
      <alignment horizontal="center" vertical="center"/>
    </xf>
    <xf numFmtId="0" fontId="23" fillId="0" borderId="5" xfId="0" applyFont="1" applyBorder="1"/>
    <xf numFmtId="0" fontId="23" fillId="0" borderId="8" xfId="0" applyFont="1" applyBorder="1" applyAlignment="1">
      <alignment horizontal="center" vertical="center"/>
    </xf>
    <xf numFmtId="5" fontId="23" fillId="0" borderId="9" xfId="0" applyNumberFormat="1" applyFont="1" applyBorder="1" applyAlignment="1">
      <alignment horizontal="center"/>
    </xf>
    <xf numFmtId="5" fontId="23" fillId="0" borderId="6" xfId="0" applyNumberFormat="1" applyFont="1" applyBorder="1" applyAlignment="1">
      <alignment horizontal="center"/>
    </xf>
    <xf numFmtId="0" fontId="23" fillId="0" borderId="9" xfId="0" applyFont="1" applyBorder="1" applyAlignment="1">
      <alignment horizontal="center"/>
    </xf>
    <xf numFmtId="0" fontId="28" fillId="0" borderId="10" xfId="0" applyFont="1" applyBorder="1" applyAlignment="1">
      <alignment horizontal="center"/>
    </xf>
    <xf numFmtId="7" fontId="23" fillId="0" borderId="11" xfId="0" applyNumberFormat="1" applyFont="1" applyBorder="1" applyAlignment="1">
      <alignment horizontal="center"/>
    </xf>
    <xf numFmtId="9" fontId="23" fillId="0" borderId="10" xfId="0" applyNumberFormat="1" applyFont="1" applyBorder="1" applyAlignment="1">
      <alignment horizontal="center" vertical="center"/>
    </xf>
    <xf numFmtId="0" fontId="0" fillId="0" borderId="6" xfId="0" applyBorder="1"/>
    <xf numFmtId="0" fontId="0" fillId="0" borderId="3" xfId="0" applyBorder="1"/>
    <xf numFmtId="8" fontId="0" fillId="0" borderId="0" xfId="0" applyNumberFormat="1" applyAlignment="1">
      <alignment horizontal="center"/>
    </xf>
    <xf numFmtId="0" fontId="0" fillId="0" borderId="0" xfId="0" applyAlignment="1">
      <alignment horizontal="left"/>
    </xf>
    <xf numFmtId="0" fontId="29" fillId="0" borderId="0" xfId="0" applyFont="1"/>
    <xf numFmtId="0" fontId="24" fillId="0" borderId="4" xfId="0" applyFont="1" applyBorder="1"/>
    <xf numFmtId="0" fontId="24" fillId="0" borderId="2" xfId="0" applyFont="1" applyBorder="1"/>
    <xf numFmtId="0" fontId="24" fillId="0" borderId="1" xfId="0" applyFont="1" applyBorder="1"/>
    <xf numFmtId="0" fontId="22" fillId="0" borderId="12" xfId="0" applyFont="1" applyBorder="1" applyAlignment="1">
      <alignment horizontal="center"/>
    </xf>
    <xf numFmtId="0" fontId="0" fillId="0" borderId="12" xfId="0" applyBorder="1" applyAlignment="1">
      <alignment horizontal="center"/>
    </xf>
    <xf numFmtId="8" fontId="0" fillId="0" borderId="12" xfId="0" applyNumberFormat="1" applyBorder="1" applyAlignment="1">
      <alignment horizontal="center"/>
    </xf>
    <xf numFmtId="164" fontId="0" fillId="0" borderId="12" xfId="0" applyNumberFormat="1" applyBorder="1" applyAlignment="1">
      <alignment horizontal="center"/>
    </xf>
    <xf numFmtId="6" fontId="0" fillId="0" borderId="12" xfId="0" applyNumberFormat="1" applyBorder="1" applyAlignment="1">
      <alignment horizontal="center"/>
    </xf>
    <xf numFmtId="167" fontId="0" fillId="0" borderId="12" xfId="0" applyNumberFormat="1" applyBorder="1" applyAlignment="1">
      <alignment horizontal="center"/>
    </xf>
    <xf numFmtId="0" fontId="0" fillId="0" borderId="20" xfId="0" applyBorder="1"/>
    <xf numFmtId="0" fontId="0" fillId="0" borderId="21" xfId="0" applyBorder="1" applyAlignment="1">
      <alignment horizontal="center"/>
    </xf>
    <xf numFmtId="5" fontId="0" fillId="0" borderId="0" xfId="0" applyNumberFormat="1" applyAlignment="1">
      <alignment horizontal="center"/>
    </xf>
    <xf numFmtId="7" fontId="0" fillId="0" borderId="0" xfId="0" applyNumberFormat="1" applyAlignment="1">
      <alignment horizontal="center"/>
    </xf>
    <xf numFmtId="0" fontId="0" fillId="0" borderId="25" xfId="0" applyBorder="1"/>
    <xf numFmtId="0" fontId="0" fillId="0" borderId="24" xfId="0" applyBorder="1"/>
    <xf numFmtId="0" fontId="0" fillId="0" borderId="24" xfId="0" applyBorder="1" applyAlignment="1">
      <alignment horizontal="center"/>
    </xf>
    <xf numFmtId="0" fontId="0" fillId="0" borderId="23" xfId="0" applyBorder="1" applyAlignment="1">
      <alignment horizontal="center"/>
    </xf>
    <xf numFmtId="0" fontId="0" fillId="0" borderId="10" xfId="0" applyBorder="1"/>
    <xf numFmtId="0" fontId="0" fillId="0" borderId="21" xfId="0" applyBorder="1"/>
    <xf numFmtId="0" fontId="0" fillId="0" borderId="26" xfId="0" applyBorder="1" applyAlignment="1">
      <alignment horizontal="center"/>
    </xf>
    <xf numFmtId="0" fontId="0" fillId="0" borderId="27" xfId="0" applyBorder="1"/>
    <xf numFmtId="0" fontId="31" fillId="0" borderId="20" xfId="0" applyFont="1" applyBorder="1"/>
    <xf numFmtId="0" fontId="31" fillId="0" borderId="0" xfId="0" applyFont="1"/>
    <xf numFmtId="0" fontId="0" fillId="0" borderId="0" xfId="0" applyAlignment="1">
      <alignment horizontal="center" wrapText="1"/>
    </xf>
    <xf numFmtId="0" fontId="0" fillId="0" borderId="21" xfId="0" applyBorder="1" applyAlignment="1">
      <alignment horizontal="center" vertical="center"/>
    </xf>
    <xf numFmtId="0" fontId="31" fillId="0" borderId="20" xfId="0" applyFont="1" applyBorder="1" applyAlignment="1">
      <alignment vertical="center"/>
    </xf>
    <xf numFmtId="0" fontId="24" fillId="0" borderId="5" xfId="0" applyFont="1" applyBorder="1"/>
    <xf numFmtId="0" fontId="24" fillId="0" borderId="0" xfId="0" applyFont="1" applyAlignment="1">
      <alignment horizontal="center" vertical="center"/>
    </xf>
    <xf numFmtId="8" fontId="24" fillId="0" borderId="0" xfId="0" applyNumberFormat="1" applyFont="1" applyAlignment="1">
      <alignment horizontal="center" vertical="center"/>
    </xf>
    <xf numFmtId="7" fontId="24" fillId="0" borderId="0" xfId="0" applyNumberFormat="1" applyFont="1" applyAlignment="1">
      <alignment horizontal="center" vertical="center"/>
    </xf>
    <xf numFmtId="6" fontId="24" fillId="0" borderId="0" xfId="0" applyNumberFormat="1" applyFont="1" applyAlignment="1">
      <alignment horizontal="center" vertical="center"/>
    </xf>
    <xf numFmtId="0" fontId="30" fillId="5" borderId="0" xfId="0" applyFont="1" applyFill="1"/>
    <xf numFmtId="0" fontId="30" fillId="0" borderId="0" xfId="0" applyFont="1"/>
    <xf numFmtId="0" fontId="0" fillId="0" borderId="0" xfId="0" applyAlignment="1">
      <alignment horizontal="center"/>
    </xf>
    <xf numFmtId="0" fontId="53" fillId="0" borderId="10" xfId="0" applyFont="1" applyBorder="1"/>
    <xf numFmtId="0" fontId="53" fillId="0" borderId="10" xfId="0" applyFont="1" applyBorder="1" applyAlignment="1">
      <alignment horizontal="center"/>
    </xf>
    <xf numFmtId="14" fontId="2" fillId="0" borderId="0" xfId="0" applyNumberFormat="1" applyFont="1"/>
    <xf numFmtId="40" fontId="24" fillId="0" borderId="0" xfId="0" applyNumberFormat="1" applyFont="1" applyAlignment="1">
      <alignment horizontal="center" vertical="center"/>
    </xf>
    <xf numFmtId="2" fontId="24" fillId="0" borderId="0" xfId="0" applyNumberFormat="1" applyFont="1" applyAlignment="1">
      <alignment horizontal="center" vertical="center"/>
    </xf>
    <xf numFmtId="0" fontId="0" fillId="0" borderId="0" xfId="0" applyAlignment="1">
      <alignment vertical="center"/>
    </xf>
    <xf numFmtId="0" fontId="57" fillId="0" borderId="0" xfId="0" applyFont="1"/>
    <xf numFmtId="0" fontId="57" fillId="0" borderId="0" xfId="0" applyFont="1" applyAlignment="1">
      <alignment horizontal="center"/>
    </xf>
    <xf numFmtId="0" fontId="34" fillId="3" borderId="4" xfId="0" applyFont="1" applyFill="1" applyBorder="1"/>
    <xf numFmtId="0" fontId="33" fillId="3" borderId="5" xfId="0" applyFont="1" applyFill="1" applyBorder="1" applyAlignment="1">
      <alignment horizontal="right"/>
    </xf>
    <xf numFmtId="0" fontId="38" fillId="0" borderId="0" xfId="0" applyFont="1"/>
    <xf numFmtId="0" fontId="57" fillId="0" borderId="2" xfId="0" applyFont="1" applyBorder="1"/>
    <xf numFmtId="0" fontId="37" fillId="0" borderId="0" xfId="0" applyFont="1" applyAlignment="1">
      <alignment horizontal="center" vertical="center" wrapText="1"/>
    </xf>
    <xf numFmtId="6" fontId="57" fillId="0" borderId="0" xfId="0" applyNumberFormat="1" applyFont="1" applyAlignment="1">
      <alignment horizontal="center"/>
    </xf>
    <xf numFmtId="0" fontId="57" fillId="0" borderId="2" xfId="0" applyFont="1" applyBorder="1" applyAlignment="1">
      <alignment horizontal="left"/>
    </xf>
    <xf numFmtId="10" fontId="57" fillId="0" borderId="0" xfId="0" applyNumberFormat="1" applyFont="1"/>
    <xf numFmtId="2" fontId="57" fillId="0" borderId="0" xfId="0" applyNumberFormat="1" applyFont="1" applyAlignment="1">
      <alignment horizontal="center"/>
    </xf>
    <xf numFmtId="0" fontId="37" fillId="5" borderId="0" xfId="0" applyFont="1" applyFill="1" applyAlignment="1">
      <alignment horizontal="center"/>
    </xf>
    <xf numFmtId="0" fontId="57" fillId="0" borderId="10" xfId="0" applyFont="1" applyBorder="1"/>
    <xf numFmtId="0" fontId="57" fillId="0" borderId="10" xfId="0" applyFont="1" applyBorder="1" applyAlignment="1">
      <alignment horizontal="center"/>
    </xf>
    <xf numFmtId="8" fontId="57" fillId="0" borderId="0" xfId="0" applyNumberFormat="1" applyFont="1" applyAlignment="1">
      <alignment horizontal="center"/>
    </xf>
    <xf numFmtId="10" fontId="57" fillId="0" borderId="0" xfId="0" applyNumberFormat="1" applyFont="1" applyAlignment="1">
      <alignment horizontal="center"/>
    </xf>
    <xf numFmtId="0" fontId="57" fillId="0" borderId="7" xfId="0" applyFont="1" applyBorder="1"/>
    <xf numFmtId="0" fontId="57" fillId="0" borderId="6" xfId="0" applyFont="1" applyBorder="1" applyAlignment="1">
      <alignment horizontal="center"/>
    </xf>
    <xf numFmtId="0" fontId="41" fillId="0" borderId="0" xfId="0" applyFont="1"/>
    <xf numFmtId="0" fontId="42" fillId="0" borderId="0" xfId="0" applyFont="1" applyAlignment="1">
      <alignment horizontal="center"/>
    </xf>
    <xf numFmtId="0" fontId="43" fillId="0" borderId="0" xfId="0" applyFont="1" applyAlignment="1">
      <alignment wrapText="1"/>
    </xf>
    <xf numFmtId="0" fontId="42" fillId="0" borderId="0" xfId="0" applyFont="1" applyAlignment="1">
      <alignment horizontal="center" wrapText="1"/>
    </xf>
    <xf numFmtId="0" fontId="42" fillId="0" borderId="0" xfId="0" applyFont="1"/>
    <xf numFmtId="167" fontId="42" fillId="0" borderId="0" xfId="0" applyNumberFormat="1" applyFont="1"/>
    <xf numFmtId="3" fontId="44" fillId="0" borderId="0" xfId="0" applyNumberFormat="1" applyFont="1" applyAlignment="1">
      <alignment horizontal="center"/>
    </xf>
    <xf numFmtId="44" fontId="44" fillId="0" borderId="0" xfId="8" applyFont="1" applyFill="1" applyBorder="1" applyAlignment="1">
      <alignment horizontal="center"/>
    </xf>
    <xf numFmtId="0" fontId="43" fillId="0" borderId="0" xfId="0" applyFont="1" applyAlignment="1">
      <alignment horizontal="center"/>
    </xf>
    <xf numFmtId="3" fontId="45" fillId="0" borderId="0" xfId="0" applyNumberFormat="1" applyFont="1" applyAlignment="1">
      <alignment horizontal="center"/>
    </xf>
    <xf numFmtId="44" fontId="45" fillId="0" borderId="0" xfId="8" applyFont="1" applyFill="1" applyBorder="1" applyAlignment="1">
      <alignment horizontal="center"/>
    </xf>
    <xf numFmtId="0" fontId="43" fillId="0" borderId="35" xfId="0" applyFont="1" applyBorder="1" applyAlignment="1">
      <alignment horizontal="center"/>
    </xf>
    <xf numFmtId="3" fontId="45" fillId="0" borderId="36" xfId="0" applyNumberFormat="1" applyFont="1" applyBorder="1" applyAlignment="1">
      <alignment horizontal="center"/>
    </xf>
    <xf numFmtId="44" fontId="45" fillId="0" borderId="36" xfId="8" applyFont="1" applyFill="1" applyBorder="1" applyAlignment="1">
      <alignment horizontal="center"/>
    </xf>
    <xf numFmtId="44" fontId="45" fillId="0" borderId="22" xfId="8" applyFont="1" applyFill="1" applyBorder="1" applyAlignment="1">
      <alignment horizontal="center"/>
    </xf>
    <xf numFmtId="44" fontId="45" fillId="0" borderId="8" xfId="8" applyFont="1" applyFill="1" applyBorder="1" applyAlignment="1">
      <alignment horizontal="center"/>
    </xf>
    <xf numFmtId="44" fontId="45" fillId="0" borderId="33" xfId="8" applyFont="1" applyFill="1" applyBorder="1" applyAlignment="1">
      <alignment horizontal="center"/>
    </xf>
    <xf numFmtId="0" fontId="43" fillId="0" borderId="37" xfId="0" applyFont="1" applyBorder="1" applyAlignment="1">
      <alignment horizontal="center"/>
    </xf>
    <xf numFmtId="0" fontId="61" fillId="0" borderId="20" xfId="0" applyFont="1" applyBorder="1" applyAlignment="1">
      <alignment horizontal="left" vertical="center" wrapText="1" readingOrder="1"/>
    </xf>
    <xf numFmtId="3" fontId="42" fillId="0" borderId="0" xfId="0" applyNumberFormat="1" applyFont="1" applyAlignment="1">
      <alignment horizontal="center" vertical="center"/>
    </xf>
    <xf numFmtId="164" fontId="42" fillId="0" borderId="20" xfId="0" applyNumberFormat="1" applyFont="1" applyBorder="1" applyAlignment="1">
      <alignment horizontal="center" vertical="center"/>
    </xf>
    <xf numFmtId="5" fontId="48" fillId="0" borderId="0" xfId="8" applyNumberFormat="1" applyFont="1" applyFill="1" applyBorder="1" applyAlignment="1">
      <alignment horizontal="center" vertical="center"/>
    </xf>
    <xf numFmtId="166" fontId="48" fillId="0" borderId="21" xfId="25" applyNumberFormat="1" applyFont="1" applyFill="1" applyBorder="1" applyAlignment="1">
      <alignment horizontal="center" vertical="center"/>
    </xf>
    <xf numFmtId="164" fontId="42" fillId="0" borderId="0" xfId="0" applyNumberFormat="1" applyFont="1"/>
    <xf numFmtId="0" fontId="61" fillId="0" borderId="38" xfId="0" applyFont="1" applyBorder="1" applyAlignment="1">
      <alignment horizontal="left" vertical="center" wrapText="1" readingOrder="1"/>
    </xf>
    <xf numFmtId="3" fontId="42" fillId="0" borderId="39" xfId="0" applyNumberFormat="1" applyFont="1" applyBorder="1" applyAlignment="1">
      <alignment horizontal="center" vertical="center"/>
    </xf>
    <xf numFmtId="167" fontId="42" fillId="0" borderId="38" xfId="0" applyNumberFormat="1" applyFont="1" applyBorder="1" applyAlignment="1">
      <alignment horizontal="center" vertical="center"/>
    </xf>
    <xf numFmtId="5" fontId="42" fillId="0" borderId="39" xfId="0" applyNumberFormat="1" applyFont="1" applyBorder="1" applyAlignment="1">
      <alignment horizontal="center" vertical="center"/>
    </xf>
    <xf numFmtId="166" fontId="48" fillId="0" borderId="40" xfId="25" applyNumberFormat="1" applyFont="1" applyFill="1" applyBorder="1" applyAlignment="1">
      <alignment horizontal="center" vertical="center"/>
    </xf>
    <xf numFmtId="167" fontId="42" fillId="0" borderId="20" xfId="0" applyNumberFormat="1" applyFont="1" applyBorder="1" applyAlignment="1">
      <alignment horizontal="center" vertical="center"/>
    </xf>
    <xf numFmtId="5" fontId="42" fillId="0" borderId="0" xfId="0" applyNumberFormat="1" applyFont="1" applyAlignment="1">
      <alignment horizontal="center" vertical="center"/>
    </xf>
    <xf numFmtId="167" fontId="42" fillId="0" borderId="0" xfId="0" applyNumberFormat="1" applyFont="1" applyAlignment="1">
      <alignment horizontal="center" vertical="center" wrapText="1"/>
    </xf>
    <xf numFmtId="167" fontId="42" fillId="0" borderId="28" xfId="0" applyNumberFormat="1" applyFont="1" applyBorder="1" applyAlignment="1">
      <alignment horizontal="center" vertical="center"/>
    </xf>
    <xf numFmtId="3" fontId="42" fillId="0" borderId="24" xfId="0" applyNumberFormat="1" applyFont="1" applyBorder="1" applyAlignment="1">
      <alignment horizontal="center"/>
    </xf>
    <xf numFmtId="0" fontId="43" fillId="0" borderId="24" xfId="0" applyFont="1" applyBorder="1" applyAlignment="1">
      <alignment horizontal="right"/>
    </xf>
    <xf numFmtId="164" fontId="43" fillId="0" borderId="41" xfId="0" applyNumberFormat="1" applyFont="1" applyBorder="1" applyAlignment="1">
      <alignment horizontal="center"/>
    </xf>
    <xf numFmtId="0" fontId="43" fillId="0" borderId="25" xfId="0" applyFont="1" applyBorder="1" applyAlignment="1">
      <alignment horizontal="center"/>
    </xf>
    <xf numFmtId="5" fontId="43" fillId="0" borderId="24" xfId="0" applyNumberFormat="1" applyFont="1" applyBorder="1" applyAlignment="1">
      <alignment horizontal="center"/>
    </xf>
    <xf numFmtId="5" fontId="43" fillId="0" borderId="24" xfId="0" applyNumberFormat="1" applyFont="1" applyBorder="1"/>
    <xf numFmtId="166" fontId="45" fillId="0" borderId="23" xfId="25" applyNumberFormat="1" applyFont="1" applyFill="1" applyBorder="1" applyAlignment="1">
      <alignment horizontal="center"/>
    </xf>
    <xf numFmtId="5" fontId="43" fillId="0" borderId="41" xfId="0" applyNumberFormat="1" applyFont="1" applyBorder="1" applyAlignment="1">
      <alignment horizontal="center"/>
    </xf>
    <xf numFmtId="6" fontId="49" fillId="0" borderId="0" xfId="0" applyNumberFormat="1" applyFont="1" applyAlignment="1">
      <alignment horizontal="left" indent="1"/>
    </xf>
    <xf numFmtId="6" fontId="42" fillId="0" borderId="0" xfId="0" applyNumberFormat="1" applyFont="1" applyAlignment="1">
      <alignment horizontal="left"/>
    </xf>
    <xf numFmtId="0" fontId="62" fillId="0" borderId="20" xfId="0" applyFont="1" applyBorder="1"/>
    <xf numFmtId="166" fontId="48" fillId="0" borderId="34" xfId="25" applyNumberFormat="1" applyFont="1" applyFill="1" applyBorder="1" applyAlignment="1">
      <alignment horizontal="center" vertical="center"/>
    </xf>
    <xf numFmtId="164" fontId="42" fillId="5" borderId="51" xfId="0" applyNumberFormat="1" applyFont="1" applyFill="1" applyBorder="1" applyAlignment="1">
      <alignment horizontal="center" vertical="center"/>
    </xf>
    <xf numFmtId="164" fontId="61" fillId="0" borderId="42" xfId="0" applyNumberFormat="1" applyFont="1" applyBorder="1" applyAlignment="1">
      <alignment horizontal="center" vertical="center" wrapText="1" readingOrder="1"/>
    </xf>
    <xf numFmtId="167" fontId="42" fillId="0" borderId="40" xfId="0" applyNumberFormat="1" applyFont="1" applyBorder="1" applyAlignment="1">
      <alignment horizontal="center" vertical="center" wrapText="1"/>
    </xf>
    <xf numFmtId="164" fontId="61" fillId="0" borderId="43" xfId="0" applyNumberFormat="1" applyFont="1" applyBorder="1" applyAlignment="1">
      <alignment horizontal="center" vertical="center" wrapText="1" readingOrder="1"/>
    </xf>
    <xf numFmtId="167" fontId="42" fillId="0" borderId="34" xfId="0" applyNumberFormat="1" applyFont="1" applyBorder="1" applyAlignment="1">
      <alignment vertical="center" wrapText="1"/>
    </xf>
    <xf numFmtId="0" fontId="42" fillId="0" borderId="0" xfId="0" applyFont="1" applyAlignment="1">
      <alignment horizontal="center" readingOrder="1"/>
    </xf>
    <xf numFmtId="167" fontId="42" fillId="5" borderId="0" xfId="0" applyNumberFormat="1" applyFont="1" applyFill="1" applyAlignment="1">
      <alignment horizontal="center" vertical="center"/>
    </xf>
    <xf numFmtId="167" fontId="42" fillId="0" borderId="21" xfId="0" applyNumberFormat="1" applyFont="1" applyBorder="1" applyAlignment="1">
      <alignment horizontal="center" vertical="center" wrapText="1"/>
    </xf>
    <xf numFmtId="164" fontId="61" fillId="0" borderId="44" xfId="0" applyNumberFormat="1" applyFont="1" applyBorder="1" applyAlignment="1">
      <alignment horizontal="center" vertical="center" wrapText="1" readingOrder="1"/>
    </xf>
    <xf numFmtId="164" fontId="42" fillId="0" borderId="29" xfId="0" applyNumberFormat="1" applyFont="1" applyBorder="1" applyAlignment="1">
      <alignment horizontal="center" vertical="center"/>
    </xf>
    <xf numFmtId="5" fontId="48" fillId="0" borderId="29" xfId="8" applyNumberFormat="1" applyFont="1" applyFill="1" applyBorder="1" applyAlignment="1">
      <alignment horizontal="center" vertical="center"/>
    </xf>
    <xf numFmtId="166" fontId="48" fillId="0" borderId="30" xfId="25" applyNumberFormat="1" applyFont="1" applyFill="1" applyBorder="1" applyAlignment="1">
      <alignment horizontal="center" vertical="center"/>
    </xf>
    <xf numFmtId="0" fontId="61" fillId="0" borderId="45" xfId="0" applyFont="1" applyBorder="1" applyAlignment="1">
      <alignment horizontal="left" vertical="center" wrapText="1" readingOrder="1"/>
    </xf>
    <xf numFmtId="3" fontId="42" fillId="0" borderId="13" xfId="0" applyNumberFormat="1" applyFont="1" applyBorder="1" applyAlignment="1">
      <alignment horizontal="center" vertical="center"/>
    </xf>
    <xf numFmtId="167" fontId="42" fillId="0" borderId="46" xfId="0" applyNumberFormat="1" applyFont="1" applyBorder="1" applyAlignment="1">
      <alignment horizontal="center" vertical="center" wrapText="1"/>
    </xf>
    <xf numFmtId="164" fontId="61" fillId="0" borderId="47" xfId="0" applyNumberFormat="1" applyFont="1" applyBorder="1" applyAlignment="1">
      <alignment horizontal="center" vertical="center" wrapText="1" readingOrder="1"/>
    </xf>
    <xf numFmtId="167" fontId="42" fillId="0" borderId="45" xfId="0" applyNumberFormat="1" applyFont="1" applyBorder="1" applyAlignment="1">
      <alignment horizontal="center" vertical="center"/>
    </xf>
    <xf numFmtId="5" fontId="42" fillId="0" borderId="13" xfId="0" applyNumberFormat="1" applyFont="1" applyBorder="1" applyAlignment="1">
      <alignment horizontal="center" vertical="center"/>
    </xf>
    <xf numFmtId="5" fontId="48" fillId="0" borderId="13" xfId="8" applyNumberFormat="1" applyFont="1" applyFill="1" applyBorder="1" applyAlignment="1">
      <alignment horizontal="center" vertical="center"/>
    </xf>
    <xf numFmtId="166" fontId="48" fillId="0" borderId="46" xfId="25" applyNumberFormat="1" applyFont="1" applyFill="1" applyBorder="1" applyAlignment="1">
      <alignment horizontal="center" vertical="center"/>
    </xf>
    <xf numFmtId="0" fontId="50" fillId="0" borderId="25" xfId="0" applyFont="1" applyBorder="1" applyAlignment="1">
      <alignment horizontal="right"/>
    </xf>
    <xf numFmtId="0" fontId="61" fillId="0" borderId="48" xfId="0" applyFont="1" applyBorder="1" applyAlignment="1">
      <alignment horizontal="left" vertical="center" wrapText="1" readingOrder="1"/>
    </xf>
    <xf numFmtId="5" fontId="42" fillId="0" borderId="0" xfId="0" applyNumberFormat="1" applyFont="1"/>
    <xf numFmtId="5" fontId="42" fillId="0" borderId="13" xfId="0" quotePrefix="1" applyNumberFormat="1" applyFont="1" applyBorder="1" applyAlignment="1">
      <alignment horizontal="center" vertical="center"/>
    </xf>
    <xf numFmtId="0" fontId="64" fillId="0" borderId="0" xfId="31" applyFont="1"/>
    <xf numFmtId="0" fontId="1" fillId="0" borderId="0" xfId="31"/>
    <xf numFmtId="0" fontId="64" fillId="0" borderId="0" xfId="31" applyFont="1" applyAlignment="1">
      <alignment horizontal="right"/>
    </xf>
    <xf numFmtId="10" fontId="1" fillId="0" borderId="0" xfId="32" applyNumberFormat="1" applyFont="1"/>
    <xf numFmtId="44" fontId="1" fillId="0" borderId="0" xfId="31" applyNumberFormat="1"/>
    <xf numFmtId="169" fontId="1" fillId="0" borderId="0" xfId="31" applyNumberFormat="1"/>
    <xf numFmtId="0" fontId="64" fillId="0" borderId="4" xfId="31" applyFont="1" applyBorder="1" applyAlignment="1">
      <alignment horizontal="right"/>
    </xf>
    <xf numFmtId="10" fontId="1" fillId="0" borderId="6" xfId="32" applyNumberFormat="1" applyFont="1" applyBorder="1"/>
    <xf numFmtId="169" fontId="1" fillId="0" borderId="6" xfId="31" applyNumberFormat="1" applyBorder="1"/>
    <xf numFmtId="0" fontId="64" fillId="0" borderId="2" xfId="31" applyFont="1" applyBorder="1" applyAlignment="1">
      <alignment horizontal="right"/>
    </xf>
    <xf numFmtId="10" fontId="1" fillId="0" borderId="3" xfId="32" applyNumberFormat="1" applyFont="1" applyBorder="1"/>
    <xf numFmtId="169" fontId="1" fillId="0" borderId="3" xfId="31" applyNumberFormat="1" applyBorder="1"/>
    <xf numFmtId="0" fontId="0" fillId="0" borderId="53" xfId="0" applyBorder="1"/>
    <xf numFmtId="0" fontId="0" fillId="0" borderId="53" xfId="0" applyBorder="1" applyAlignment="1">
      <alignment horizontal="left"/>
    </xf>
    <xf numFmtId="0" fontId="54" fillId="0" borderId="7" xfId="31" applyFont="1" applyBorder="1" applyAlignment="1">
      <alignment horizontal="right"/>
    </xf>
    <xf numFmtId="10" fontId="1" fillId="0" borderId="9" xfId="32" applyNumberFormat="1" applyFont="1" applyBorder="1"/>
    <xf numFmtId="0" fontId="1" fillId="0" borderId="9" xfId="31" applyBorder="1"/>
    <xf numFmtId="0" fontId="0" fillId="0" borderId="54" xfId="0" applyBorder="1"/>
    <xf numFmtId="0" fontId="0" fillId="0" borderId="55" xfId="0" applyBorder="1"/>
    <xf numFmtId="0" fontId="0" fillId="0" borderId="56" xfId="0" applyBorder="1"/>
    <xf numFmtId="0" fontId="0" fillId="0" borderId="57" xfId="0" applyBorder="1"/>
    <xf numFmtId="169" fontId="0" fillId="0" borderId="58" xfId="0" applyNumberFormat="1" applyBorder="1"/>
    <xf numFmtId="0" fontId="0" fillId="0" borderId="54" xfId="0" applyBorder="1" applyAlignment="1">
      <alignment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xf numFmtId="169" fontId="0" fillId="0" borderId="58" xfId="0" applyNumberFormat="1" applyBorder="1" applyAlignment="1">
      <alignment wrapText="1"/>
    </xf>
    <xf numFmtId="0" fontId="0" fillId="0" borderId="0" xfId="0" applyAlignment="1">
      <alignment wrapText="1"/>
    </xf>
    <xf numFmtId="0" fontId="1" fillId="0" borderId="0" xfId="31" applyAlignment="1">
      <alignment wrapText="1"/>
    </xf>
    <xf numFmtId="0" fontId="0" fillId="0" borderId="58" xfId="0" applyBorder="1"/>
    <xf numFmtId="44" fontId="0" fillId="0" borderId="56" xfId="0" applyNumberFormat="1" applyBorder="1"/>
    <xf numFmtId="10" fontId="0" fillId="0" borderId="3" xfId="32" applyNumberFormat="1" applyFont="1" applyBorder="1"/>
    <xf numFmtId="44" fontId="0" fillId="0" borderId="58" xfId="0" applyNumberFormat="1" applyBorder="1"/>
    <xf numFmtId="169" fontId="0" fillId="0" borderId="3" xfId="0" applyNumberFormat="1" applyBorder="1"/>
    <xf numFmtId="0" fontId="65" fillId="0" borderId="0" xfId="0" applyFont="1"/>
    <xf numFmtId="0" fontId="63" fillId="0" borderId="0" xfId="31" applyFont="1"/>
    <xf numFmtId="0" fontId="0" fillId="0" borderId="59" xfId="0" applyBorder="1"/>
    <xf numFmtId="44" fontId="0" fillId="0" borderId="59" xfId="0" applyNumberFormat="1" applyBorder="1"/>
    <xf numFmtId="44" fontId="0" fillId="0" borderId="0" xfId="0" applyNumberFormat="1"/>
    <xf numFmtId="0" fontId="1" fillId="0" borderId="0" xfId="31" applyAlignment="1">
      <alignment horizontal="right"/>
    </xf>
    <xf numFmtId="0" fontId="0" fillId="0" borderId="12" xfId="0" applyBorder="1" applyAlignment="1">
      <alignment vertical="center"/>
    </xf>
    <xf numFmtId="164" fontId="0" fillId="0" borderId="12" xfId="0" applyNumberFormat="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53" fillId="0" borderId="0" xfId="0" applyFont="1"/>
    <xf numFmtId="169" fontId="24" fillId="0" borderId="0" xfId="0" applyNumberFormat="1" applyFont="1" applyAlignment="1">
      <alignment horizontal="center"/>
    </xf>
    <xf numFmtId="44" fontId="24" fillId="0" borderId="0" xfId="0" applyNumberFormat="1" applyFont="1"/>
    <xf numFmtId="169" fontId="24" fillId="0" borderId="6" xfId="0" applyNumberFormat="1" applyFont="1" applyBorder="1" applyAlignment="1">
      <alignment horizontal="center"/>
    </xf>
    <xf numFmtId="169" fontId="24" fillId="0" borderId="3" xfId="0" applyNumberFormat="1" applyFont="1" applyBorder="1"/>
    <xf numFmtId="167" fontId="0" fillId="0" borderId="12" xfId="0" applyNumberFormat="1" applyBorder="1" applyAlignment="1">
      <alignment horizontal="center" vertical="center"/>
    </xf>
    <xf numFmtId="0" fontId="11" fillId="0" borderId="0" xfId="21"/>
    <xf numFmtId="0" fontId="10" fillId="0" borderId="0" xfId="21" applyFont="1"/>
    <xf numFmtId="0" fontId="11" fillId="0" borderId="9" xfId="21" applyBorder="1"/>
    <xf numFmtId="0" fontId="11" fillId="0" borderId="8" xfId="21" applyBorder="1"/>
    <xf numFmtId="0" fontId="11" fillId="0" borderId="7" xfId="21" applyBorder="1"/>
    <xf numFmtId="10" fontId="10" fillId="6" borderId="3" xfId="32" applyNumberFormat="1" applyFont="1" applyFill="1" applyBorder="1" applyAlignment="1">
      <alignment horizontal="center"/>
    </xf>
    <xf numFmtId="0" fontId="10" fillId="6" borderId="0" xfId="21" applyFont="1" applyFill="1" applyAlignment="1">
      <alignment horizontal="right"/>
    </xf>
    <xf numFmtId="0" fontId="11" fillId="0" borderId="2" xfId="21" applyBorder="1"/>
    <xf numFmtId="0" fontId="11" fillId="0" borderId="3" xfId="21" applyBorder="1" applyAlignment="1">
      <alignment horizontal="center"/>
    </xf>
    <xf numFmtId="0" fontId="10" fillId="0" borderId="0" xfId="0" applyFont="1"/>
    <xf numFmtId="0" fontId="11" fillId="0" borderId="0" xfId="21" applyAlignment="1">
      <alignment horizontal="right"/>
    </xf>
    <xf numFmtId="165" fontId="11" fillId="0" borderId="3" xfId="21" applyNumberFormat="1" applyBorder="1" applyAlignment="1">
      <alignment horizontal="center"/>
    </xf>
    <xf numFmtId="165" fontId="11" fillId="0" borderId="0" xfId="21" applyNumberFormat="1"/>
    <xf numFmtId="0" fontId="16" fillId="0" borderId="3" xfId="21" applyFont="1" applyBorder="1" applyAlignment="1">
      <alignment horizontal="center"/>
    </xf>
    <xf numFmtId="14" fontId="10" fillId="0" borderId="0" xfId="0" applyNumberFormat="1" applyFont="1"/>
    <xf numFmtId="0" fontId="11" fillId="0" borderId="3" xfId="21" applyBorder="1"/>
    <xf numFmtId="0" fontId="11" fillId="0" borderId="6" xfId="21" applyBorder="1"/>
    <xf numFmtId="0" fontId="11" fillId="0" borderId="5" xfId="21" applyBorder="1"/>
    <xf numFmtId="0" fontId="11" fillId="0" borderId="4" xfId="21" applyBorder="1"/>
    <xf numFmtId="0" fontId="66" fillId="0" borderId="0" xfId="21" applyFont="1"/>
    <xf numFmtId="0" fontId="67" fillId="0" borderId="0" xfId="21" applyFont="1"/>
    <xf numFmtId="165" fontId="0" fillId="0" borderId="0" xfId="0" applyNumberFormat="1"/>
    <xf numFmtId="0" fontId="68" fillId="9" borderId="0" xfId="0" applyFont="1" applyFill="1"/>
    <xf numFmtId="0" fontId="68" fillId="10" borderId="0" xfId="0" applyFont="1" applyFill="1"/>
    <xf numFmtId="0" fontId="68" fillId="8" borderId="0" xfId="0" applyFont="1" applyFill="1"/>
    <xf numFmtId="0" fontId="68" fillId="11" borderId="0" xfId="0" applyFont="1" applyFill="1"/>
    <xf numFmtId="0" fontId="68" fillId="12" borderId="0" xfId="0" applyFont="1" applyFill="1"/>
    <xf numFmtId="0" fontId="56" fillId="12" borderId="0" xfId="0" applyFont="1" applyFill="1"/>
    <xf numFmtId="0" fontId="11" fillId="12" borderId="0" xfId="0" applyFont="1" applyFill="1"/>
    <xf numFmtId="0" fontId="11" fillId="13" borderId="0" xfId="0" applyFont="1" applyFill="1"/>
    <xf numFmtId="0" fontId="11" fillId="14" borderId="0" xfId="0" applyFont="1" applyFill="1"/>
    <xf numFmtId="0" fontId="11" fillId="15" borderId="0" xfId="0" applyFont="1" applyFill="1"/>
    <xf numFmtId="0" fontId="10" fillId="2" borderId="23" xfId="0" applyFont="1" applyFill="1" applyBorder="1"/>
    <xf numFmtId="0" fontId="15" fillId="2" borderId="24" xfId="0" applyFont="1" applyFill="1" applyBorder="1"/>
    <xf numFmtId="0" fontId="10" fillId="2" borderId="21" xfId="0" applyFont="1" applyFill="1" applyBorder="1"/>
    <xf numFmtId="0" fontId="14" fillId="2" borderId="0" xfId="0" applyFont="1" applyFill="1"/>
    <xf numFmtId="0" fontId="53" fillId="0" borderId="0" xfId="0" applyFont="1" applyAlignment="1">
      <alignment horizontal="left"/>
    </xf>
    <xf numFmtId="0" fontId="24" fillId="0" borderId="0" xfId="0" applyFont="1" applyAlignment="1">
      <alignment horizontal="center" wrapText="1"/>
    </xf>
    <xf numFmtId="0" fontId="30" fillId="0" borderId="1" xfId="0" applyFont="1" applyBorder="1"/>
    <xf numFmtId="40" fontId="34" fillId="0" borderId="8" xfId="0" applyNumberFormat="1" applyFont="1" applyBorder="1" applyAlignment="1">
      <alignment horizontal="center" vertical="center" wrapText="1"/>
    </xf>
    <xf numFmtId="0" fontId="70" fillId="0" borderId="0" xfId="0" applyFont="1" applyAlignment="1">
      <alignment horizontal="center"/>
    </xf>
    <xf numFmtId="10" fontId="24" fillId="0" borderId="0" xfId="0" applyNumberFormat="1" applyFont="1" applyAlignment="1">
      <alignment horizontal="center" vertical="center"/>
    </xf>
    <xf numFmtId="40" fontId="30" fillId="0" borderId="10" xfId="0" applyNumberFormat="1" applyFont="1" applyBorder="1"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167" fontId="24" fillId="0" borderId="0" xfId="0" applyNumberFormat="1" applyFont="1" applyAlignment="1">
      <alignment vertical="center"/>
    </xf>
    <xf numFmtId="0" fontId="30" fillId="0" borderId="29" xfId="0" applyFont="1" applyBorder="1" applyAlignment="1">
      <alignment horizontal="center" vertical="center"/>
    </xf>
    <xf numFmtId="0" fontId="30" fillId="0" borderId="5" xfId="0" applyFont="1" applyBorder="1" applyAlignment="1">
      <alignment horizontal="center" vertical="center"/>
    </xf>
    <xf numFmtId="164" fontId="24" fillId="0" borderId="0" xfId="0" applyNumberFormat="1" applyFont="1"/>
    <xf numFmtId="164" fontId="24" fillId="0" borderId="0" xfId="0" applyNumberFormat="1" applyFont="1" applyAlignment="1">
      <alignment horizontal="right" vertical="center"/>
    </xf>
    <xf numFmtId="164" fontId="30" fillId="0" borderId="10" xfId="0" applyNumberFormat="1" applyFont="1" applyBorder="1" applyAlignment="1">
      <alignment horizontal="right" vertical="center"/>
    </xf>
    <xf numFmtId="0" fontId="72" fillId="0" borderId="4" xfId="0" applyFont="1" applyBorder="1"/>
    <xf numFmtId="0" fontId="72" fillId="0" borderId="5" xfId="0" applyFont="1" applyBorder="1" applyAlignment="1">
      <alignment horizontal="center"/>
    </xf>
    <xf numFmtId="168" fontId="72" fillId="0" borderId="6" xfId="0" applyNumberFormat="1" applyFont="1" applyBorder="1" applyAlignment="1">
      <alignment horizontal="center"/>
    </xf>
    <xf numFmtId="0" fontId="59" fillId="0" borderId="2" xfId="0" applyFont="1" applyBorder="1"/>
    <xf numFmtId="0" fontId="73" fillId="0" borderId="0" xfId="0" applyFont="1" applyAlignment="1">
      <alignment horizontal="center"/>
    </xf>
    <xf numFmtId="0" fontId="59" fillId="0" borderId="3" xfId="0" applyFont="1" applyBorder="1" applyAlignment="1">
      <alignment horizontal="center"/>
    </xf>
    <xf numFmtId="0" fontId="59" fillId="0" borderId="2" xfId="0" applyFont="1" applyBorder="1" applyAlignment="1">
      <alignment horizontal="left"/>
    </xf>
    <xf numFmtId="0" fontId="59" fillId="0" borderId="31" xfId="0" applyFont="1" applyBorder="1" applyAlignment="1">
      <alignment horizontal="center"/>
    </xf>
    <xf numFmtId="0" fontId="59" fillId="0" borderId="0" xfId="0" applyFont="1" applyAlignment="1">
      <alignment horizontal="right"/>
    </xf>
    <xf numFmtId="166" fontId="58" fillId="0" borderId="9" xfId="26" applyNumberFormat="1" applyFont="1" applyFill="1" applyBorder="1" applyAlignment="1">
      <alignment horizontal="center"/>
    </xf>
    <xf numFmtId="0" fontId="74" fillId="0" borderId="0" xfId="0" applyFont="1" applyAlignment="1">
      <alignment vertical="center"/>
    </xf>
    <xf numFmtId="0" fontId="75" fillId="0" borderId="0" xfId="0" applyFont="1"/>
    <xf numFmtId="0" fontId="75" fillId="0" borderId="0" xfId="0" applyFont="1" applyAlignment="1">
      <alignment vertical="center"/>
    </xf>
    <xf numFmtId="0" fontId="30" fillId="0" borderId="0" xfId="0" applyFont="1" applyAlignment="1">
      <alignment horizontal="center"/>
    </xf>
    <xf numFmtId="0" fontId="33" fillId="3" borderId="7" xfId="0" applyFont="1" applyFill="1" applyBorder="1" applyAlignment="1">
      <alignment horizontal="center" vertical="center"/>
    </xf>
    <xf numFmtId="167" fontId="24" fillId="0" borderId="0" xfId="0" applyNumberFormat="1" applyFont="1" applyAlignment="1">
      <alignment horizontal="right" vertical="center"/>
    </xf>
    <xf numFmtId="167" fontId="24" fillId="0" borderId="0" xfId="0" applyNumberFormat="1" applyFont="1"/>
    <xf numFmtId="2" fontId="24" fillId="0" borderId="0" xfId="0" applyNumberFormat="1" applyFont="1" applyAlignment="1">
      <alignment horizontal="center"/>
    </xf>
    <xf numFmtId="0" fontId="76" fillId="0" borderId="0" xfId="0" applyFont="1" applyAlignment="1">
      <alignment vertical="center"/>
    </xf>
    <xf numFmtId="167" fontId="57" fillId="0" borderId="0" xfId="0" applyNumberFormat="1" applyFont="1" applyAlignment="1">
      <alignment horizontal="right"/>
    </xf>
    <xf numFmtId="167" fontId="71" fillId="0" borderId="0" xfId="0" applyNumberFormat="1" applyFont="1" applyAlignment="1">
      <alignment horizontal="center"/>
    </xf>
    <xf numFmtId="8" fontId="57" fillId="3" borderId="0" xfId="0" applyNumberFormat="1" applyFont="1" applyFill="1" applyAlignment="1">
      <alignment horizontal="center"/>
    </xf>
    <xf numFmtId="164" fontId="57" fillId="0" borderId="0" xfId="0" applyNumberFormat="1" applyFont="1"/>
    <xf numFmtId="0" fontId="60" fillId="0" borderId="1" xfId="0" applyFont="1" applyBorder="1"/>
    <xf numFmtId="0" fontId="60" fillId="0" borderId="10" xfId="0" applyFont="1" applyBorder="1"/>
    <xf numFmtId="2" fontId="60" fillId="0" borderId="10" xfId="0" applyNumberFormat="1" applyFont="1" applyBorder="1" applyAlignment="1">
      <alignment horizontal="center"/>
    </xf>
    <xf numFmtId="0" fontId="60" fillId="0" borderId="10" xfId="0" applyFont="1" applyBorder="1" applyAlignment="1">
      <alignment horizontal="center"/>
    </xf>
    <xf numFmtId="0" fontId="34" fillId="3" borderId="2" xfId="0" applyFont="1" applyFill="1" applyBorder="1"/>
    <xf numFmtId="0" fontId="33" fillId="3" borderId="0" xfId="0" applyFont="1" applyFill="1" applyAlignment="1">
      <alignment horizontal="right"/>
    </xf>
    <xf numFmtId="0" fontId="33" fillId="3" borderId="0" xfId="0" applyFont="1" applyFill="1" applyAlignment="1">
      <alignment horizontal="center"/>
    </xf>
    <xf numFmtId="9" fontId="24" fillId="0" borderId="8" xfId="0" applyNumberFormat="1" applyFont="1" applyBorder="1"/>
    <xf numFmtId="0" fontId="35" fillId="0" borderId="0" xfId="0" applyFont="1" applyAlignment="1">
      <alignment horizontal="center"/>
    </xf>
    <xf numFmtId="0" fontId="33" fillId="3" borderId="0" xfId="0" applyFont="1" applyFill="1" applyAlignment="1">
      <alignment horizontal="center" vertical="center"/>
    </xf>
    <xf numFmtId="0" fontId="33" fillId="3" borderId="6" xfId="0" applyFont="1" applyFill="1" applyBorder="1" applyAlignment="1">
      <alignment horizontal="center"/>
    </xf>
    <xf numFmtId="0" fontId="33" fillId="3" borderId="3" xfId="0" applyFont="1" applyFill="1" applyBorder="1" applyAlignment="1">
      <alignment horizontal="center"/>
    </xf>
    <xf numFmtId="166" fontId="57" fillId="0" borderId="0" xfId="24" applyNumberFormat="1" applyFont="1" applyBorder="1" applyAlignment="1">
      <alignment horizontal="center"/>
    </xf>
    <xf numFmtId="0" fontId="34" fillId="3" borderId="8" xfId="0" applyFont="1" applyFill="1" applyBorder="1" applyAlignment="1">
      <alignment horizontal="center"/>
    </xf>
    <xf numFmtId="0" fontId="34" fillId="3" borderId="8" xfId="0" applyFont="1" applyFill="1" applyBorder="1" applyAlignment="1">
      <alignment horizontal="center" vertical="center"/>
    </xf>
    <xf numFmtId="0" fontId="34" fillId="3" borderId="9" xfId="0" applyFont="1" applyFill="1" applyBorder="1" applyAlignment="1">
      <alignment horizontal="center" vertical="center"/>
    </xf>
    <xf numFmtId="6" fontId="76" fillId="0" borderId="0" xfId="0" applyNumberFormat="1" applyFont="1" applyAlignment="1">
      <alignment horizontal="left"/>
    </xf>
    <xf numFmtId="164" fontId="57" fillId="0" borderId="3" xfId="0" applyNumberFormat="1" applyFont="1" applyBorder="1" applyAlignment="1">
      <alignment horizontal="right"/>
    </xf>
    <xf numFmtId="164" fontId="60" fillId="0" borderId="11" xfId="0" applyNumberFormat="1" applyFont="1" applyBorder="1" applyAlignment="1">
      <alignment horizontal="right"/>
    </xf>
    <xf numFmtId="164" fontId="76" fillId="0" borderId="0" xfId="0" applyNumberFormat="1" applyFont="1" applyAlignment="1">
      <alignment horizontal="left"/>
    </xf>
    <xf numFmtId="0" fontId="69" fillId="0" borderId="0" xfId="0" applyFont="1"/>
    <xf numFmtId="164" fontId="57" fillId="0" borderId="0" xfId="0" applyNumberFormat="1" applyFont="1" applyAlignment="1">
      <alignment horizontal="right"/>
    </xf>
    <xf numFmtId="10" fontId="24" fillId="0" borderId="0" xfId="0" applyNumberFormat="1" applyFont="1"/>
    <xf numFmtId="0" fontId="60" fillId="0" borderId="0" xfId="0" applyFont="1"/>
    <xf numFmtId="0" fontId="60" fillId="0" borderId="2" xfId="0" applyFont="1" applyBorder="1"/>
    <xf numFmtId="0" fontId="60" fillId="0" borderId="0" xfId="0" applyFont="1" applyAlignment="1">
      <alignment horizontal="center"/>
    </xf>
    <xf numFmtId="164" fontId="60" fillId="0" borderId="3" xfId="0" applyNumberFormat="1" applyFont="1" applyBorder="1" applyAlignment="1">
      <alignment horizontal="right"/>
    </xf>
    <xf numFmtId="0" fontId="60" fillId="0" borderId="29" xfId="0" applyFont="1" applyBorder="1"/>
    <xf numFmtId="0" fontId="60" fillId="0" borderId="29" xfId="0" applyFont="1" applyBorder="1" applyAlignment="1">
      <alignment horizontal="center"/>
    </xf>
    <xf numFmtId="0" fontId="60" fillId="0" borderId="60" xfId="0" applyFont="1" applyBorder="1"/>
    <xf numFmtId="164" fontId="60" fillId="0" borderId="31" xfId="0" applyNumberFormat="1" applyFont="1" applyBorder="1" applyAlignment="1">
      <alignment horizontal="right"/>
    </xf>
    <xf numFmtId="167" fontId="60" fillId="0" borderId="3" xfId="0" applyNumberFormat="1" applyFont="1" applyBorder="1" applyAlignment="1">
      <alignment horizontal="right"/>
    </xf>
    <xf numFmtId="167" fontId="60" fillId="6" borderId="9" xfId="0" applyNumberFormat="1" applyFont="1" applyFill="1" applyBorder="1" applyAlignment="1">
      <alignment horizontal="right"/>
    </xf>
    <xf numFmtId="6" fontId="77" fillId="0" borderId="0" xfId="0" applyNumberFormat="1" applyFont="1" applyAlignment="1">
      <alignment horizontal="left" vertical="top"/>
    </xf>
    <xf numFmtId="0" fontId="78" fillId="0" borderId="2" xfId="0" applyFont="1" applyBorder="1" applyAlignment="1">
      <alignment vertical="top"/>
    </xf>
    <xf numFmtId="10" fontId="24" fillId="0" borderId="0" xfId="0" applyNumberFormat="1" applyFont="1" applyAlignment="1">
      <alignment horizontal="right" vertical="center"/>
    </xf>
    <xf numFmtId="0" fontId="30" fillId="0" borderId="10" xfId="0" applyFont="1" applyBorder="1"/>
    <xf numFmtId="0" fontId="24" fillId="0" borderId="10" xfId="0" applyFont="1" applyBorder="1"/>
    <xf numFmtId="5" fontId="30" fillId="0" borderId="60" xfId="0" applyNumberFormat="1" applyFont="1" applyBorder="1" applyAlignment="1">
      <alignment horizontal="left"/>
    </xf>
    <xf numFmtId="5" fontId="24" fillId="0" borderId="29" xfId="0" applyNumberFormat="1" applyFont="1" applyBorder="1"/>
    <xf numFmtId="0" fontId="24" fillId="0" borderId="2" xfId="0" applyFont="1" applyBorder="1" applyAlignment="1">
      <alignment horizontal="left"/>
    </xf>
    <xf numFmtId="0" fontId="0" fillId="0" borderId="0" xfId="0" applyAlignment="1">
      <alignment horizontal="left" vertical="center"/>
    </xf>
    <xf numFmtId="167" fontId="57" fillId="0" borderId="0" xfId="0" applyNumberFormat="1" applyFont="1"/>
    <xf numFmtId="0" fontId="0" fillId="0" borderId="12" xfId="0" applyBorder="1" applyAlignment="1">
      <alignment vertical="center" wrapText="1"/>
    </xf>
    <xf numFmtId="0" fontId="0" fillId="0" borderId="14" xfId="0" applyBorder="1" applyAlignment="1">
      <alignment vertical="center"/>
    </xf>
    <xf numFmtId="0" fontId="0" fillId="0" borderId="14" xfId="0" applyBorder="1" applyAlignment="1">
      <alignment horizontal="left" vertical="center" wrapText="1"/>
    </xf>
    <xf numFmtId="0" fontId="0" fillId="0" borderId="16" xfId="0" applyBorder="1" applyAlignment="1">
      <alignment horizontal="left" vertical="center"/>
    </xf>
    <xf numFmtId="164" fontId="0" fillId="0" borderId="0" xfId="0" applyNumberFormat="1" applyAlignment="1">
      <alignment horizontal="center" vertical="center"/>
    </xf>
    <xf numFmtId="0" fontId="0" fillId="0" borderId="0" xfId="0" applyAlignment="1">
      <alignment horizontal="left" vertical="center" wrapText="1"/>
    </xf>
    <xf numFmtId="0" fontId="0" fillId="0" borderId="16" xfId="0" applyBorder="1" applyAlignment="1">
      <alignment vertical="center" wrapText="1"/>
    </xf>
    <xf numFmtId="0" fontId="0" fillId="0" borderId="14" xfId="0" applyBorder="1" applyAlignment="1">
      <alignment horizontal="left" vertical="center"/>
    </xf>
    <xf numFmtId="10" fontId="0" fillId="0" borderId="10" xfId="24" applyNumberFormat="1" applyFont="1" applyBorder="1" applyAlignment="1">
      <alignment horizontal="center" vertical="center"/>
    </xf>
    <xf numFmtId="0" fontId="0" fillId="0" borderId="10" xfId="0" applyBorder="1" applyAlignment="1">
      <alignment horizontal="left" vertical="center"/>
    </xf>
    <xf numFmtId="0" fontId="53" fillId="0" borderId="10" xfId="0" applyFont="1" applyBorder="1" applyAlignment="1">
      <alignment horizontal="left"/>
    </xf>
    <xf numFmtId="0" fontId="55" fillId="0" borderId="0" xfId="0" applyFont="1" applyAlignment="1">
      <alignment vertical="center"/>
    </xf>
    <xf numFmtId="0" fontId="53" fillId="0" borderId="0" xfId="0" applyFont="1" applyAlignment="1">
      <alignment vertical="center"/>
    </xf>
    <xf numFmtId="0" fontId="53" fillId="0" borderId="0" xfId="0" applyFont="1" applyAlignment="1">
      <alignment horizontal="center"/>
    </xf>
    <xf numFmtId="0" fontId="55" fillId="0" borderId="12" xfId="0" applyFont="1" applyBorder="1" applyAlignment="1">
      <alignment horizontal="left" vertical="center" wrapText="1"/>
    </xf>
    <xf numFmtId="5" fontId="78" fillId="0" borderId="0" xfId="0" applyNumberFormat="1" applyFont="1" applyAlignment="1">
      <alignment horizontal="center"/>
    </xf>
    <xf numFmtId="0" fontId="40" fillId="0" borderId="0" xfId="0" applyFont="1" applyAlignment="1">
      <alignment horizontal="center" vertical="center" wrapText="1"/>
    </xf>
    <xf numFmtId="43" fontId="24" fillId="0" borderId="0" xfId="34" applyFont="1"/>
    <xf numFmtId="170" fontId="24" fillId="0" borderId="0" xfId="34" applyNumberFormat="1" applyFont="1"/>
    <xf numFmtId="0" fontId="0" fillId="0" borderId="10" xfId="0" applyBorder="1" applyAlignment="1">
      <alignment horizontal="center"/>
    </xf>
    <xf numFmtId="0" fontId="11" fillId="11" borderId="0" xfId="36" applyFill="1"/>
    <xf numFmtId="0" fontId="68" fillId="11" borderId="0" xfId="36" applyFont="1" applyFill="1"/>
    <xf numFmtId="0" fontId="68" fillId="8" borderId="0" xfId="36" applyFont="1" applyFill="1"/>
    <xf numFmtId="0" fontId="68" fillId="10" borderId="0" xfId="36" applyFont="1" applyFill="1"/>
    <xf numFmtId="0" fontId="68" fillId="9" borderId="0" xfId="36" applyFont="1" applyFill="1"/>
    <xf numFmtId="0" fontId="68" fillId="16" borderId="0" xfId="36" applyFont="1" applyFill="1"/>
    <xf numFmtId="0" fontId="68" fillId="17" borderId="0" xfId="36" applyFont="1" applyFill="1"/>
    <xf numFmtId="10" fontId="10" fillId="6" borderId="3" xfId="25" applyNumberFormat="1" applyFont="1" applyFill="1" applyBorder="1" applyAlignment="1">
      <alignment horizontal="center"/>
    </xf>
    <xf numFmtId="0" fontId="0" fillId="0" borderId="8" xfId="0" applyBorder="1"/>
    <xf numFmtId="0" fontId="60" fillId="0" borderId="8" xfId="0" applyFont="1" applyBorder="1"/>
    <xf numFmtId="14" fontId="24" fillId="0" borderId="0" xfId="0" applyNumberFormat="1" applyFont="1" applyAlignment="1">
      <alignment horizontal="left"/>
    </xf>
    <xf numFmtId="0" fontId="24" fillId="0" borderId="20" xfId="0" applyFont="1" applyBorder="1" applyAlignment="1">
      <alignment horizontal="right"/>
    </xf>
    <xf numFmtId="0" fontId="24" fillId="0" borderId="21" xfId="0" applyFont="1" applyBorder="1" applyAlignment="1">
      <alignment horizontal="center"/>
    </xf>
    <xf numFmtId="0" fontId="24" fillId="0" borderId="22" xfId="0" applyFont="1" applyBorder="1"/>
    <xf numFmtId="38" fontId="34" fillId="0" borderId="33" xfId="0" applyNumberFormat="1" applyFont="1" applyBorder="1" applyAlignment="1">
      <alignment horizontal="center" wrapText="1"/>
    </xf>
    <xf numFmtId="40" fontId="33" fillId="0" borderId="20" xfId="0" applyNumberFormat="1" applyFont="1" applyBorder="1" applyAlignment="1">
      <alignment horizontal="left"/>
    </xf>
    <xf numFmtId="164" fontId="24" fillId="0" borderId="21" xfId="0" applyNumberFormat="1" applyFont="1" applyBorder="1" applyAlignment="1">
      <alignment horizontal="right" vertical="center"/>
    </xf>
    <xf numFmtId="0" fontId="33" fillId="0" borderId="20" xfId="0" applyFont="1" applyBorder="1" applyAlignment="1">
      <alignment horizontal="left"/>
    </xf>
    <xf numFmtId="0" fontId="33" fillId="0" borderId="22" xfId="0" applyFont="1" applyBorder="1" applyAlignment="1">
      <alignment horizontal="left"/>
    </xf>
    <xf numFmtId="0" fontId="30" fillId="0" borderId="63" xfId="0" applyFont="1" applyBorder="1"/>
    <xf numFmtId="164" fontId="30" fillId="0" borderId="26" xfId="0" applyNumberFormat="1" applyFont="1" applyBorder="1" applyAlignment="1">
      <alignment horizontal="right"/>
    </xf>
    <xf numFmtId="0" fontId="23" fillId="0" borderId="20" xfId="0" applyFont="1" applyBorder="1"/>
    <xf numFmtId="164" fontId="23" fillId="0" borderId="21" xfId="0" applyNumberFormat="1" applyFont="1" applyBorder="1" applyAlignment="1">
      <alignment horizontal="right"/>
    </xf>
    <xf numFmtId="0" fontId="24" fillId="0" borderId="20" xfId="0" applyFont="1" applyBorder="1"/>
    <xf numFmtId="164" fontId="24" fillId="0" borderId="21" xfId="0" applyNumberFormat="1" applyFont="1" applyBorder="1" applyAlignment="1">
      <alignment horizontal="right"/>
    </xf>
    <xf numFmtId="0" fontId="30" fillId="0" borderId="20" xfId="0" applyFont="1" applyBorder="1"/>
    <xf numFmtId="164" fontId="30" fillId="0" borderId="21" xfId="0" applyNumberFormat="1" applyFont="1" applyBorder="1" applyAlignment="1">
      <alignment horizontal="right"/>
    </xf>
    <xf numFmtId="0" fontId="24" fillId="0" borderId="20" xfId="0" applyFont="1" applyBorder="1" applyAlignment="1">
      <alignment horizontal="left" vertical="center"/>
    </xf>
    <xf numFmtId="0" fontId="30" fillId="0" borderId="28" xfId="0" applyFont="1" applyBorder="1"/>
    <xf numFmtId="164" fontId="30" fillId="0" borderId="30" xfId="0" applyNumberFormat="1" applyFont="1" applyBorder="1" applyAlignment="1">
      <alignment horizontal="right"/>
    </xf>
    <xf numFmtId="0" fontId="30" fillId="0" borderId="64" xfId="0" applyFont="1" applyBorder="1"/>
    <xf numFmtId="164" fontId="30" fillId="0" borderId="34" xfId="0" applyNumberFormat="1" applyFont="1" applyBorder="1" applyAlignment="1">
      <alignment horizontal="right"/>
    </xf>
    <xf numFmtId="167" fontId="30" fillId="0" borderId="21" xfId="0" applyNumberFormat="1" applyFont="1" applyBorder="1" applyAlignment="1">
      <alignment horizontal="right"/>
    </xf>
    <xf numFmtId="0" fontId="24" fillId="0" borderId="65" xfId="0" applyFont="1" applyBorder="1"/>
    <xf numFmtId="0" fontId="32" fillId="0" borderId="66" xfId="0" applyFont="1" applyBorder="1" applyAlignment="1">
      <alignment horizontal="center"/>
    </xf>
    <xf numFmtId="167" fontId="30" fillId="6" borderId="67" xfId="0" applyNumberFormat="1" applyFont="1" applyFill="1" applyBorder="1" applyAlignment="1">
      <alignment horizontal="right"/>
    </xf>
    <xf numFmtId="0" fontId="33" fillId="0" borderId="0" xfId="0" applyFont="1" applyAlignment="1">
      <alignment horizontal="left"/>
    </xf>
    <xf numFmtId="0" fontId="33" fillId="0" borderId="5" xfId="0" applyFont="1" applyBorder="1" applyAlignment="1">
      <alignment horizontal="left"/>
    </xf>
    <xf numFmtId="0" fontId="33" fillId="0" borderId="6" xfId="0" applyFont="1" applyBorder="1" applyAlignment="1">
      <alignment horizontal="left"/>
    </xf>
    <xf numFmtId="0" fontId="33" fillId="0" borderId="3" xfId="0" applyFont="1" applyBorder="1" applyAlignment="1">
      <alignment horizontal="left"/>
    </xf>
    <xf numFmtId="0" fontId="33" fillId="0" borderId="8" xfId="0" applyFont="1" applyBorder="1" applyAlignment="1">
      <alignment horizontal="left"/>
    </xf>
    <xf numFmtId="0" fontId="33" fillId="0" borderId="9" xfId="0" applyFont="1" applyBorder="1" applyAlignment="1">
      <alignment horizontal="left"/>
    </xf>
    <xf numFmtId="0" fontId="80" fillId="0" borderId="4" xfId="0" applyFont="1" applyBorder="1" applyAlignment="1">
      <alignment horizontal="left"/>
    </xf>
    <xf numFmtId="0" fontId="80" fillId="0" borderId="2" xfId="0" applyFont="1" applyBorder="1" applyAlignment="1">
      <alignment horizontal="left"/>
    </xf>
    <xf numFmtId="0" fontId="80" fillId="0" borderId="7" xfId="0" applyFont="1" applyBorder="1" applyAlignment="1">
      <alignment horizontal="left"/>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0" fontId="0" fillId="0" borderId="1" xfId="0" applyNumberFormat="1" applyBorder="1" applyAlignment="1">
      <alignment horizontal="center" vertical="center"/>
    </xf>
    <xf numFmtId="10" fontId="0" fillId="0" borderId="7" xfId="0" applyNumberFormat="1" applyBorder="1" applyAlignment="1">
      <alignment horizontal="center" vertical="center"/>
    </xf>
    <xf numFmtId="10" fontId="0" fillId="0" borderId="4" xfId="24" applyNumberFormat="1" applyFont="1" applyBorder="1" applyAlignment="1">
      <alignment horizontal="center" vertical="center"/>
    </xf>
    <xf numFmtId="167" fontId="0" fillId="0" borderId="7" xfId="0" applyNumberFormat="1" applyBorder="1" applyAlignment="1">
      <alignment horizontal="center" vertical="center"/>
    </xf>
    <xf numFmtId="167" fontId="0" fillId="0" borderId="1" xfId="0" applyNumberFormat="1" applyBorder="1" applyAlignment="1">
      <alignment horizontal="center" vertical="center"/>
    </xf>
    <xf numFmtId="0" fontId="53" fillId="0" borderId="49" xfId="0" applyFont="1" applyBorder="1" applyAlignment="1">
      <alignment horizontal="center"/>
    </xf>
    <xf numFmtId="164" fontId="53" fillId="0" borderId="68" xfId="0" applyNumberFormat="1" applyFont="1" applyBorder="1" applyAlignment="1">
      <alignment horizontal="center" vertical="center"/>
    </xf>
    <xf numFmtId="164" fontId="53" fillId="0" borderId="69" xfId="0" applyNumberFormat="1" applyFont="1" applyBorder="1" applyAlignment="1">
      <alignment horizontal="center" vertical="center"/>
    </xf>
    <xf numFmtId="164" fontId="53" fillId="0" borderId="43" xfId="0" applyNumberFormat="1" applyFont="1" applyBorder="1" applyAlignment="1">
      <alignment horizontal="center" vertical="center"/>
    </xf>
    <xf numFmtId="10" fontId="53" fillId="0" borderId="68" xfId="0" applyNumberFormat="1" applyFont="1" applyBorder="1" applyAlignment="1">
      <alignment horizontal="center" vertical="center"/>
    </xf>
    <xf numFmtId="10" fontId="53" fillId="0" borderId="50" xfId="0" applyNumberFormat="1" applyFont="1" applyBorder="1" applyAlignment="1">
      <alignment horizontal="center" vertical="center"/>
    </xf>
    <xf numFmtId="10" fontId="53" fillId="0" borderId="69" xfId="24" applyNumberFormat="1" applyFont="1" applyBorder="1" applyAlignment="1">
      <alignment horizontal="center" vertical="center"/>
    </xf>
    <xf numFmtId="10" fontId="53" fillId="0" borderId="68" xfId="24" applyNumberFormat="1" applyFont="1" applyBorder="1" applyAlignment="1">
      <alignment horizontal="center" vertical="center"/>
    </xf>
    <xf numFmtId="167" fontId="53" fillId="0" borderId="50" xfId="0" applyNumberFormat="1" applyFont="1" applyBorder="1" applyAlignment="1">
      <alignment horizontal="center" vertical="center"/>
    </xf>
    <xf numFmtId="167" fontId="53" fillId="0" borderId="68" xfId="0" applyNumberFormat="1" applyFont="1" applyBorder="1" applyAlignment="1">
      <alignment horizontal="center" vertical="center"/>
    </xf>
    <xf numFmtId="164" fontId="53" fillId="0" borderId="70" xfId="0" applyNumberFormat="1" applyFont="1" applyBorder="1" applyAlignment="1">
      <alignment horizontal="center" vertical="center"/>
    </xf>
    <xf numFmtId="14" fontId="0" fillId="0" borderId="0" xfId="0" applyNumberFormat="1" applyAlignment="1">
      <alignment horizontal="left"/>
    </xf>
    <xf numFmtId="167" fontId="30" fillId="6" borderId="62" xfId="0" applyNumberFormat="1" applyFont="1" applyFill="1" applyBorder="1" applyAlignment="1">
      <alignment horizontal="center"/>
    </xf>
    <xf numFmtId="5" fontId="30" fillId="0" borderId="75" xfId="0" applyNumberFormat="1" applyFont="1" applyBorder="1" applyAlignment="1">
      <alignment horizontal="left"/>
    </xf>
    <xf numFmtId="5" fontId="24" fillId="0" borderId="72" xfId="0" applyNumberFormat="1" applyFont="1" applyBorder="1"/>
    <xf numFmtId="0" fontId="53" fillId="0" borderId="63" xfId="0" applyFont="1" applyBorder="1"/>
    <xf numFmtId="0" fontId="0" fillId="18" borderId="20" xfId="0" applyFill="1" applyBorder="1"/>
    <xf numFmtId="0" fontId="0" fillId="18" borderId="0" xfId="0" applyFill="1"/>
    <xf numFmtId="0" fontId="0" fillId="18" borderId="0" xfId="0" applyFill="1" applyAlignment="1">
      <alignment horizontal="center"/>
    </xf>
    <xf numFmtId="0" fontId="0" fillId="18" borderId="21" xfId="0" applyFill="1" applyBorder="1" applyAlignment="1">
      <alignment horizontal="center"/>
    </xf>
    <xf numFmtId="0" fontId="53" fillId="18" borderId="10" xfId="0" applyFont="1" applyFill="1" applyBorder="1"/>
    <xf numFmtId="0" fontId="0" fillId="18" borderId="10" xfId="0" applyFill="1" applyBorder="1"/>
    <xf numFmtId="0" fontId="53" fillId="18" borderId="10" xfId="0" applyFont="1" applyFill="1" applyBorder="1" applyAlignment="1">
      <alignment horizontal="center"/>
    </xf>
    <xf numFmtId="0" fontId="0" fillId="18" borderId="10" xfId="0" applyFill="1" applyBorder="1" applyAlignment="1">
      <alignment horizontal="center"/>
    </xf>
    <xf numFmtId="0" fontId="0" fillId="18" borderId="26" xfId="0" applyFill="1" applyBorder="1" applyAlignment="1">
      <alignment horizontal="center"/>
    </xf>
    <xf numFmtId="0" fontId="31" fillId="18" borderId="20" xfId="0" applyFont="1" applyFill="1" applyBorder="1"/>
    <xf numFmtId="0" fontId="0" fillId="18" borderId="6" xfId="0" applyFill="1" applyBorder="1"/>
    <xf numFmtId="5" fontId="0" fillId="18" borderId="0" xfId="0" applyNumberFormat="1" applyFill="1" applyAlignment="1">
      <alignment horizontal="center"/>
    </xf>
    <xf numFmtId="0" fontId="62" fillId="18" borderId="20" xfId="0" applyFont="1" applyFill="1" applyBorder="1"/>
    <xf numFmtId="0" fontId="0" fillId="18" borderId="3" xfId="0" applyFill="1" applyBorder="1"/>
    <xf numFmtId="0" fontId="78" fillId="18" borderId="0" xfId="0" applyFont="1" applyFill="1" applyAlignment="1">
      <alignment horizontal="center"/>
    </xf>
    <xf numFmtId="5" fontId="78" fillId="18" borderId="0" xfId="0" applyNumberFormat="1" applyFont="1" applyFill="1" applyAlignment="1">
      <alignment horizontal="center"/>
    </xf>
    <xf numFmtId="7" fontId="0" fillId="18" borderId="0" xfId="0" applyNumberFormat="1" applyFill="1" applyAlignment="1">
      <alignment horizontal="center"/>
    </xf>
    <xf numFmtId="8" fontId="0" fillId="18" borderId="0" xfId="0" applyNumberFormat="1" applyFill="1" applyAlignment="1">
      <alignment horizontal="center"/>
    </xf>
    <xf numFmtId="0" fontId="31" fillId="18" borderId="0" xfId="0" applyFont="1" applyFill="1"/>
    <xf numFmtId="0" fontId="31" fillId="18" borderId="20" xfId="0" applyFont="1" applyFill="1" applyBorder="1" applyAlignment="1">
      <alignment vertical="center"/>
    </xf>
    <xf numFmtId="0" fontId="0" fillId="18" borderId="0" xfId="0" applyFill="1" applyAlignment="1">
      <alignment horizontal="center" wrapText="1"/>
    </xf>
    <xf numFmtId="0" fontId="0" fillId="18" borderId="21" xfId="0" applyFill="1" applyBorder="1" applyAlignment="1">
      <alignment horizontal="center" vertical="center"/>
    </xf>
    <xf numFmtId="0" fontId="0" fillId="18" borderId="25" xfId="0" applyFill="1" applyBorder="1"/>
    <xf numFmtId="0" fontId="0" fillId="18" borderId="24" xfId="0" applyFill="1" applyBorder="1"/>
    <xf numFmtId="0" fontId="0" fillId="18" borderId="27" xfId="0" applyFill="1" applyBorder="1"/>
    <xf numFmtId="0" fontId="0" fillId="18" borderId="24" xfId="0" applyFill="1" applyBorder="1" applyAlignment="1">
      <alignment horizontal="center"/>
    </xf>
    <xf numFmtId="0" fontId="0" fillId="18" borderId="23" xfId="0" applyFill="1" applyBorder="1" applyAlignment="1">
      <alignment horizontal="center"/>
    </xf>
    <xf numFmtId="0" fontId="0" fillId="0" borderId="34" xfId="0" applyBorder="1" applyAlignment="1">
      <alignment horizontal="center" wrapText="1"/>
    </xf>
    <xf numFmtId="0" fontId="0" fillId="0" borderId="21" xfId="0" applyBorder="1" applyAlignment="1">
      <alignment horizontal="center" wrapText="1"/>
    </xf>
    <xf numFmtId="164" fontId="53" fillId="0" borderId="50" xfId="0" applyNumberFormat="1" applyFont="1" applyBorder="1" applyAlignment="1">
      <alignment horizontal="center" vertical="center"/>
    </xf>
    <xf numFmtId="0" fontId="53" fillId="0" borderId="43" xfId="0" applyFont="1" applyBorder="1" applyAlignment="1">
      <alignment horizontal="center"/>
    </xf>
    <xf numFmtId="10" fontId="53" fillId="0" borderId="41" xfId="0" applyNumberFormat="1" applyFont="1" applyBorder="1" applyAlignment="1">
      <alignment horizontal="center"/>
    </xf>
    <xf numFmtId="14" fontId="53" fillId="18" borderId="0" xfId="0" applyNumberFormat="1" applyFont="1" applyFill="1" applyAlignment="1">
      <alignment horizontal="left"/>
    </xf>
    <xf numFmtId="0" fontId="53" fillId="18" borderId="0" xfId="0" applyFont="1" applyFill="1" applyAlignment="1">
      <alignment horizontal="center"/>
    </xf>
    <xf numFmtId="10" fontId="53" fillId="18" borderId="0" xfId="0" applyNumberFormat="1" applyFont="1" applyFill="1"/>
    <xf numFmtId="164" fontId="0" fillId="18" borderId="11" xfId="0" applyNumberFormat="1" applyFill="1" applyBorder="1" applyAlignment="1">
      <alignment horizontal="center" vertical="center"/>
    </xf>
    <xf numFmtId="164" fontId="0" fillId="18" borderId="0" xfId="0" applyNumberFormat="1" applyFill="1" applyAlignment="1">
      <alignment horizontal="center" vertical="center"/>
    </xf>
    <xf numFmtId="0" fontId="0" fillId="18" borderId="11" xfId="0" applyFill="1" applyBorder="1"/>
    <xf numFmtId="10" fontId="0" fillId="18" borderId="6" xfId="24" applyNumberFormat="1" applyFont="1" applyFill="1" applyBorder="1" applyAlignment="1">
      <alignment horizontal="center" vertical="center"/>
    </xf>
    <xf numFmtId="10" fontId="0" fillId="18" borderId="10" xfId="24" applyNumberFormat="1" applyFont="1" applyFill="1" applyBorder="1" applyAlignment="1">
      <alignment horizontal="center" vertical="center"/>
    </xf>
    <xf numFmtId="167" fontId="0" fillId="18" borderId="11" xfId="0" applyNumberFormat="1" applyFill="1" applyBorder="1" applyAlignment="1">
      <alignment horizontal="center" vertical="center"/>
    </xf>
    <xf numFmtId="0" fontId="11" fillId="0" borderId="0" xfId="17"/>
    <xf numFmtId="0" fontId="10" fillId="0" borderId="0" xfId="17" applyFont="1"/>
    <xf numFmtId="14" fontId="10" fillId="0" borderId="0" xfId="17" applyNumberFormat="1" applyFont="1"/>
    <xf numFmtId="165" fontId="11" fillId="0" borderId="0" xfId="17" applyNumberFormat="1"/>
    <xf numFmtId="2" fontId="11" fillId="0" borderId="0" xfId="17" applyNumberFormat="1"/>
    <xf numFmtId="171" fontId="11" fillId="0" borderId="0" xfId="17" applyNumberFormat="1"/>
    <xf numFmtId="10" fontId="10" fillId="6" borderId="62" xfId="25" applyNumberFormat="1" applyFont="1" applyFill="1" applyBorder="1" applyAlignment="1">
      <alignment horizontal="center"/>
    </xf>
    <xf numFmtId="169" fontId="24" fillId="0" borderId="0" xfId="7" applyNumberFormat="1" applyFont="1" applyFill="1" applyBorder="1" applyAlignment="1">
      <alignment horizontal="right"/>
    </xf>
    <xf numFmtId="169" fontId="24" fillId="0" borderId="0" xfId="7" applyNumberFormat="1" applyFont="1" applyFill="1" applyAlignment="1">
      <alignment horizontal="right"/>
    </xf>
    <xf numFmtId="0" fontId="24" fillId="0" borderId="77" xfId="0" applyFont="1" applyBorder="1" applyAlignment="1">
      <alignment horizontal="left"/>
    </xf>
    <xf numFmtId="0" fontId="24" fillId="0" borderId="78" xfId="0" applyFont="1" applyBorder="1" applyAlignment="1">
      <alignment horizontal="left"/>
    </xf>
    <xf numFmtId="0" fontId="24" fillId="0" borderId="76" xfId="0" applyFont="1" applyBorder="1" applyAlignment="1">
      <alignment horizontal="left"/>
    </xf>
    <xf numFmtId="0" fontId="30" fillId="0" borderId="78" xfId="0" applyFont="1" applyBorder="1" applyAlignment="1">
      <alignment horizontal="center"/>
    </xf>
    <xf numFmtId="0" fontId="24" fillId="0" borderId="79" xfId="0" applyFont="1" applyBorder="1" applyAlignment="1">
      <alignment horizontal="left"/>
    </xf>
    <xf numFmtId="0" fontId="24" fillId="0" borderId="20" xfId="0" applyFont="1" applyBorder="1" applyAlignment="1">
      <alignment vertical="center"/>
    </xf>
    <xf numFmtId="0" fontId="30" fillId="0" borderId="22" xfId="0" applyFont="1" applyBorder="1"/>
    <xf numFmtId="2" fontId="24" fillId="0" borderId="8" xfId="0" applyNumberFormat="1" applyFont="1" applyBorder="1" applyAlignment="1">
      <alignment horizontal="center"/>
    </xf>
    <xf numFmtId="164" fontId="24" fillId="0" borderId="20" xfId="7" applyNumberFormat="1" applyFont="1" applyFill="1" applyBorder="1" applyAlignment="1">
      <alignment horizontal="left"/>
    </xf>
    <xf numFmtId="164" fontId="24" fillId="0" borderId="20" xfId="0" applyNumberFormat="1" applyFont="1" applyBorder="1"/>
    <xf numFmtId="0" fontId="24" fillId="0" borderId="24" xfId="0" applyFont="1" applyBorder="1" applyAlignment="1">
      <alignment horizontal="center"/>
    </xf>
    <xf numFmtId="169" fontId="24" fillId="0" borderId="25" xfId="7" applyNumberFormat="1" applyFont="1" applyFill="1" applyBorder="1" applyAlignment="1"/>
    <xf numFmtId="38" fontId="34" fillId="0" borderId="0" xfId="0" applyNumberFormat="1" applyFont="1" applyAlignment="1">
      <alignment horizontal="center" wrapText="1"/>
    </xf>
    <xf numFmtId="164" fontId="30" fillId="0" borderId="0" xfId="0" applyNumberFormat="1" applyFont="1" applyAlignment="1">
      <alignment horizontal="right"/>
    </xf>
    <xf numFmtId="164" fontId="23" fillId="0" borderId="0" xfId="0" applyNumberFormat="1" applyFont="1" applyAlignment="1">
      <alignment horizontal="right"/>
    </xf>
    <xf numFmtId="164" fontId="24" fillId="0" borderId="0" xfId="0" applyNumberFormat="1" applyFont="1" applyAlignment="1">
      <alignment horizontal="right"/>
    </xf>
    <xf numFmtId="167" fontId="30" fillId="0" borderId="0" xfId="0" applyNumberFormat="1" applyFont="1" applyAlignment="1">
      <alignment horizontal="right"/>
    </xf>
    <xf numFmtId="0" fontId="3" fillId="0" borderId="0" xfId="0" applyFont="1"/>
    <xf numFmtId="49" fontId="30" fillId="0" borderId="8" xfId="7" applyNumberFormat="1" applyFont="1" applyFill="1" applyBorder="1" applyAlignment="1">
      <alignment horizontal="center"/>
    </xf>
    <xf numFmtId="49" fontId="30" fillId="0" borderId="10" xfId="7" applyNumberFormat="1" applyFont="1" applyFill="1" applyBorder="1" applyAlignment="1">
      <alignment horizontal="center"/>
    </xf>
    <xf numFmtId="0" fontId="24" fillId="0" borderId="81" xfId="0" applyFont="1" applyBorder="1" applyAlignment="1">
      <alignment horizontal="left"/>
    </xf>
    <xf numFmtId="0" fontId="24" fillId="0" borderId="20" xfId="0" applyFont="1" applyBorder="1" applyAlignment="1">
      <alignment horizontal="center"/>
    </xf>
    <xf numFmtId="164" fontId="24" fillId="0" borderId="22" xfId="7" applyNumberFormat="1" applyFont="1" applyFill="1" applyBorder="1" applyAlignment="1">
      <alignment horizontal="left" vertical="center"/>
    </xf>
    <xf numFmtId="0" fontId="24" fillId="0" borderId="78" xfId="0" applyFont="1" applyBorder="1" applyAlignment="1">
      <alignment horizontal="left" vertical="center"/>
    </xf>
    <xf numFmtId="167" fontId="0" fillId="0" borderId="0" xfId="0" applyNumberFormat="1"/>
    <xf numFmtId="0" fontId="84" fillId="0" borderId="20" xfId="0" applyFont="1" applyBorder="1"/>
    <xf numFmtId="0" fontId="84" fillId="0" borderId="77" xfId="0" applyFont="1" applyBorder="1" applyAlignment="1">
      <alignment horizontal="left"/>
    </xf>
    <xf numFmtId="0" fontId="84" fillId="0" borderId="22" xfId="0" applyFont="1" applyBorder="1"/>
    <xf numFmtId="164" fontId="83" fillId="0" borderId="10" xfId="7" applyNumberFormat="1" applyFont="1" applyFill="1" applyBorder="1" applyAlignment="1"/>
    <xf numFmtId="164" fontId="83" fillId="0" borderId="11" xfId="7" applyNumberFormat="1" applyFont="1" applyFill="1" applyBorder="1" applyAlignment="1"/>
    <xf numFmtId="0" fontId="84" fillId="0" borderId="79" xfId="0" applyFont="1" applyBorder="1" applyAlignment="1">
      <alignment horizontal="left"/>
    </xf>
    <xf numFmtId="0" fontId="84" fillId="0" borderId="20" xfId="0" applyFont="1" applyBorder="1" applyAlignment="1">
      <alignment vertical="center"/>
    </xf>
    <xf numFmtId="2" fontId="84" fillId="0" borderId="0" xfId="0" applyNumberFormat="1" applyFont="1" applyAlignment="1">
      <alignment horizontal="center" vertical="center"/>
    </xf>
    <xf numFmtId="164" fontId="84" fillId="0" borderId="20" xfId="7" applyNumberFormat="1" applyFont="1" applyFill="1" applyBorder="1" applyAlignment="1">
      <alignment horizontal="left"/>
    </xf>
    <xf numFmtId="169" fontId="84" fillId="0" borderId="25" xfId="7" applyNumberFormat="1" applyFont="1" applyFill="1" applyBorder="1" applyAlignment="1"/>
    <xf numFmtId="14" fontId="57" fillId="0" borderId="0" xfId="0" applyNumberFormat="1" applyFont="1" applyAlignment="1">
      <alignment horizontal="left"/>
    </xf>
    <xf numFmtId="167" fontId="57" fillId="0" borderId="0" xfId="0" applyNumberFormat="1" applyFont="1" applyAlignment="1">
      <alignment horizontal="center"/>
    </xf>
    <xf numFmtId="0" fontId="85" fillId="0" borderId="0" xfId="0" applyFont="1"/>
    <xf numFmtId="14" fontId="85" fillId="0" borderId="0" xfId="0" applyNumberFormat="1" applyFont="1" applyAlignment="1">
      <alignment horizontal="left"/>
    </xf>
    <xf numFmtId="0" fontId="85" fillId="0" borderId="0" xfId="0" applyFont="1" applyAlignment="1">
      <alignment horizontal="center"/>
    </xf>
    <xf numFmtId="0" fontId="85" fillId="0" borderId="1" xfId="0" applyFont="1" applyBorder="1"/>
    <xf numFmtId="0" fontId="85" fillId="0" borderId="10" xfId="0" applyFont="1" applyBorder="1" applyAlignment="1">
      <alignment horizontal="center"/>
    </xf>
    <xf numFmtId="0" fontId="85" fillId="0" borderId="11" xfId="0" applyFont="1" applyBorder="1" applyAlignment="1">
      <alignment horizontal="center"/>
    </xf>
    <xf numFmtId="0" fontId="85" fillId="0" borderId="1" xfId="0" applyFont="1" applyBorder="1" applyAlignment="1">
      <alignment horizontal="right"/>
    </xf>
    <xf numFmtId="0" fontId="85" fillId="0" borderId="10" xfId="0" applyFont="1" applyBorder="1" applyAlignment="1">
      <alignment horizontal="right"/>
    </xf>
    <xf numFmtId="0" fontId="85" fillId="0" borderId="2" xfId="0" applyFont="1" applyBorder="1"/>
    <xf numFmtId="0" fontId="85" fillId="0" borderId="3" xfId="0" applyFont="1" applyBorder="1" applyAlignment="1">
      <alignment horizontal="center"/>
    </xf>
    <xf numFmtId="0" fontId="85" fillId="0" borderId="0" xfId="0" applyFont="1" applyAlignment="1">
      <alignment vertical="center"/>
    </xf>
    <xf numFmtId="0" fontId="81" fillId="0" borderId="63" xfId="0" applyFont="1" applyBorder="1"/>
    <xf numFmtId="0" fontId="81" fillId="0" borderId="10" xfId="0" applyFont="1" applyBorder="1"/>
    <xf numFmtId="0" fontId="81" fillId="0" borderId="10" xfId="0" applyFont="1" applyBorder="1" applyAlignment="1">
      <alignment horizontal="center"/>
    </xf>
    <xf numFmtId="0" fontId="81" fillId="0" borderId="26" xfId="0" applyFont="1" applyBorder="1" applyAlignment="1">
      <alignment horizontal="center"/>
    </xf>
    <xf numFmtId="0" fontId="81" fillId="0" borderId="8" xfId="0" applyFont="1" applyBorder="1"/>
    <xf numFmtId="0" fontId="81" fillId="0" borderId="8" xfId="0" applyFont="1" applyBorder="1" applyAlignment="1">
      <alignment horizontal="center"/>
    </xf>
    <xf numFmtId="0" fontId="85" fillId="0" borderId="20" xfId="0" applyFont="1" applyBorder="1"/>
    <xf numFmtId="6" fontId="33" fillId="0" borderId="0" xfId="0" applyNumberFormat="1" applyFont="1" applyAlignment="1">
      <alignment horizontal="right"/>
    </xf>
    <xf numFmtId="2" fontId="85" fillId="0" borderId="0" xfId="0" applyNumberFormat="1" applyFont="1" applyAlignment="1">
      <alignment horizontal="center"/>
    </xf>
    <xf numFmtId="6" fontId="85" fillId="0" borderId="21" xfId="0" applyNumberFormat="1" applyFont="1" applyBorder="1" applyAlignment="1">
      <alignment horizontal="right"/>
    </xf>
    <xf numFmtId="0" fontId="85" fillId="0" borderId="7" xfId="0" applyFont="1" applyBorder="1"/>
    <xf numFmtId="0" fontId="85" fillId="0" borderId="8" xfId="0" applyFont="1" applyBorder="1" applyAlignment="1">
      <alignment horizontal="center"/>
    </xf>
    <xf numFmtId="0" fontId="85" fillId="0" borderId="9" xfId="0" applyFont="1" applyBorder="1" applyAlignment="1">
      <alignment horizontal="center"/>
    </xf>
    <xf numFmtId="6" fontId="85" fillId="0" borderId="21" xfId="0" applyNumberFormat="1" applyFont="1" applyBorder="1" applyAlignment="1">
      <alignment horizontal="right" vertical="center"/>
    </xf>
    <xf numFmtId="0" fontId="85" fillId="0" borderId="0" xfId="0" applyFont="1" applyAlignment="1">
      <alignment horizontal="right"/>
    </xf>
    <xf numFmtId="0" fontId="85" fillId="0" borderId="8" xfId="0" applyFont="1" applyBorder="1"/>
    <xf numFmtId="166" fontId="85" fillId="0" borderId="9" xfId="24" applyNumberFormat="1" applyFont="1" applyFill="1" applyBorder="1" applyAlignment="1">
      <alignment horizontal="center"/>
    </xf>
    <xf numFmtId="2" fontId="85" fillId="0" borderId="0" xfId="0" applyNumberFormat="1" applyFont="1" applyAlignment="1">
      <alignment horizontal="center" vertical="center"/>
    </xf>
    <xf numFmtId="6" fontId="81" fillId="0" borderId="10" xfId="0" applyNumberFormat="1" applyFont="1" applyBorder="1" applyAlignment="1">
      <alignment horizontal="right"/>
    </xf>
    <xf numFmtId="2" fontId="81" fillId="0" borderId="10" xfId="0" applyNumberFormat="1" applyFont="1" applyBorder="1" applyAlignment="1">
      <alignment horizontal="center"/>
    </xf>
    <xf numFmtId="5" fontId="81" fillId="0" borderId="26" xfId="0" applyNumberFormat="1" applyFont="1" applyBorder="1" applyAlignment="1">
      <alignment horizontal="right"/>
    </xf>
    <xf numFmtId="10" fontId="85" fillId="0" borderId="0" xfId="0" applyNumberFormat="1" applyFont="1" applyAlignment="1">
      <alignment horizontal="right"/>
    </xf>
    <xf numFmtId="5" fontId="85" fillId="0" borderId="21" xfId="0" applyNumberFormat="1" applyFont="1" applyBorder="1" applyAlignment="1">
      <alignment horizontal="right"/>
    </xf>
    <xf numFmtId="0" fontId="81" fillId="0" borderId="10" xfId="0" applyFont="1" applyBorder="1" applyAlignment="1">
      <alignment horizontal="right"/>
    </xf>
    <xf numFmtId="0" fontId="81" fillId="0" borderId="0" xfId="0" applyFont="1"/>
    <xf numFmtId="0" fontId="85" fillId="0" borderId="25" xfId="0" applyFont="1" applyBorder="1"/>
    <xf numFmtId="0" fontId="85" fillId="0" borderId="24" xfId="0" applyFont="1" applyBorder="1"/>
    <xf numFmtId="0" fontId="85" fillId="0" borderId="24" xfId="0" applyFont="1" applyBorder="1" applyAlignment="1">
      <alignment horizontal="right"/>
    </xf>
    <xf numFmtId="0" fontId="85" fillId="0" borderId="24" xfId="0" applyFont="1" applyBorder="1" applyAlignment="1">
      <alignment horizontal="center"/>
    </xf>
    <xf numFmtId="7" fontId="81" fillId="6" borderId="23" xfId="0" applyNumberFormat="1" applyFont="1" applyFill="1" applyBorder="1" applyAlignment="1">
      <alignment horizontal="right"/>
    </xf>
    <xf numFmtId="0" fontId="85" fillId="0" borderId="8" xfId="0" applyFont="1" applyBorder="1" applyAlignment="1">
      <alignment horizontal="right"/>
    </xf>
    <xf numFmtId="7" fontId="86" fillId="0" borderId="0" xfId="0" applyNumberFormat="1" applyFont="1" applyAlignment="1">
      <alignment horizontal="right"/>
    </xf>
    <xf numFmtId="167" fontId="24" fillId="0" borderId="0" xfId="0" applyNumberFormat="1" applyFont="1" applyAlignment="1">
      <alignment horizontal="right"/>
    </xf>
    <xf numFmtId="0" fontId="85" fillId="0" borderId="0" xfId="0" quotePrefix="1" applyFont="1"/>
    <xf numFmtId="0" fontId="85" fillId="0" borderId="20" xfId="0" applyFont="1" applyBorder="1" applyAlignment="1">
      <alignment vertical="center"/>
    </xf>
    <xf numFmtId="0" fontId="24" fillId="0" borderId="77" xfId="0" applyFont="1" applyBorder="1"/>
    <xf numFmtId="0" fontId="24" fillId="0" borderId="79" xfId="0" applyFont="1" applyBorder="1"/>
    <xf numFmtId="0" fontId="30" fillId="0" borderId="85" xfId="0" applyFont="1" applyBorder="1" applyAlignment="1">
      <alignment horizontal="center"/>
    </xf>
    <xf numFmtId="0" fontId="24" fillId="0" borderId="20" xfId="0" applyFont="1" applyBorder="1" applyAlignment="1">
      <alignment horizontal="left"/>
    </xf>
    <xf numFmtId="0" fontId="85" fillId="0" borderId="22" xfId="0" applyFont="1" applyBorder="1" applyAlignment="1">
      <alignment horizontal="right"/>
    </xf>
    <xf numFmtId="0" fontId="85" fillId="0" borderId="33" xfId="0" applyFont="1" applyBorder="1" applyAlignment="1">
      <alignment horizontal="center"/>
    </xf>
    <xf numFmtId="0" fontId="81" fillId="0" borderId="22" xfId="0" applyFont="1" applyBorder="1"/>
    <xf numFmtId="0" fontId="81" fillId="0" borderId="33" xfId="0" applyFont="1" applyBorder="1" applyAlignment="1">
      <alignment horizontal="center"/>
    </xf>
    <xf numFmtId="14" fontId="29" fillId="0" borderId="0" xfId="0" applyNumberFormat="1" applyFont="1" applyAlignment="1">
      <alignment horizontal="left"/>
    </xf>
    <xf numFmtId="0" fontId="24" fillId="0" borderId="12" xfId="0" applyFont="1" applyBorder="1" applyAlignment="1">
      <alignment horizontal="center"/>
    </xf>
    <xf numFmtId="0" fontId="24" fillId="0" borderId="61" xfId="0" applyFont="1" applyBorder="1"/>
    <xf numFmtId="0" fontId="24" fillId="0" borderId="86" xfId="0" applyFont="1" applyBorder="1" applyAlignment="1">
      <alignment horizontal="center"/>
    </xf>
    <xf numFmtId="164" fontId="30" fillId="0" borderId="12" xfId="0" applyNumberFormat="1" applyFont="1" applyBorder="1" applyAlignment="1">
      <alignment horizontal="center"/>
    </xf>
    <xf numFmtId="164" fontId="34" fillId="0" borderId="12" xfId="0" applyNumberFormat="1" applyFont="1" applyBorder="1" applyAlignment="1">
      <alignment horizontal="center"/>
    </xf>
    <xf numFmtId="164" fontId="24" fillId="0" borderId="15" xfId="0" applyNumberFormat="1" applyFont="1" applyBorder="1" applyAlignment="1">
      <alignment horizontal="center"/>
    </xf>
    <xf numFmtId="164" fontId="33" fillId="0" borderId="15" xfId="0" applyNumberFormat="1" applyFont="1" applyBorder="1" applyAlignment="1">
      <alignment horizontal="center"/>
    </xf>
    <xf numFmtId="164" fontId="30" fillId="6" borderId="74" xfId="0" applyNumberFormat="1" applyFont="1" applyFill="1" applyBorder="1" applyAlignment="1">
      <alignment horizontal="center"/>
    </xf>
    <xf numFmtId="164" fontId="34" fillId="6" borderId="74" xfId="0" applyNumberFormat="1" applyFont="1" applyFill="1" applyBorder="1" applyAlignment="1">
      <alignment horizontal="center"/>
    </xf>
    <xf numFmtId="167" fontId="24" fillId="0" borderId="0" xfId="0" applyNumberFormat="1" applyFont="1" applyAlignment="1">
      <alignment horizontal="center"/>
    </xf>
    <xf numFmtId="169" fontId="24" fillId="0" borderId="3" xfId="0" applyNumberFormat="1" applyFont="1" applyBorder="1" applyAlignment="1">
      <alignment horizontal="center"/>
    </xf>
    <xf numFmtId="169" fontId="30" fillId="0" borderId="12" xfId="0" applyNumberFormat="1" applyFont="1" applyBorder="1" applyAlignment="1">
      <alignment horizontal="center"/>
    </xf>
    <xf numFmtId="164" fontId="30" fillId="6" borderId="32" xfId="0" applyNumberFormat="1" applyFont="1" applyFill="1" applyBorder="1" applyAlignment="1">
      <alignment horizontal="center"/>
    </xf>
    <xf numFmtId="164" fontId="34" fillId="6" borderId="32" xfId="0" applyNumberFormat="1" applyFont="1" applyFill="1" applyBorder="1" applyAlignment="1">
      <alignment horizontal="center"/>
    </xf>
    <xf numFmtId="0" fontId="88" fillId="0" borderId="65" xfId="0" applyFont="1" applyBorder="1"/>
    <xf numFmtId="9" fontId="88" fillId="0" borderId="66" xfId="0" applyNumberFormat="1" applyFont="1" applyBorder="1" applyAlignment="1">
      <alignment horizontal="center"/>
    </xf>
    <xf numFmtId="0" fontId="89" fillId="0" borderId="66" xfId="0" applyFont="1" applyBorder="1" applyAlignment="1">
      <alignment horizontal="center"/>
    </xf>
    <xf numFmtId="167" fontId="87" fillId="0" borderId="67" xfId="0" applyNumberFormat="1" applyFont="1" applyBorder="1" applyAlignment="1">
      <alignment horizontal="right"/>
    </xf>
    <xf numFmtId="9" fontId="24" fillId="6" borderId="66" xfId="0" applyNumberFormat="1" applyFont="1" applyFill="1" applyBorder="1" applyAlignment="1">
      <alignment horizontal="center"/>
    </xf>
    <xf numFmtId="164" fontId="30" fillId="0" borderId="63" xfId="7" applyNumberFormat="1" applyFont="1" applyFill="1" applyBorder="1" applyAlignment="1">
      <alignment horizontal="center"/>
    </xf>
    <xf numFmtId="10" fontId="24" fillId="0" borderId="0" xfId="0" applyNumberFormat="1" applyFont="1" applyAlignment="1">
      <alignment horizontal="center"/>
    </xf>
    <xf numFmtId="0" fontId="0" fillId="0" borderId="1" xfId="0" applyBorder="1" applyAlignment="1">
      <alignment horizontal="center"/>
    </xf>
    <xf numFmtId="0" fontId="13" fillId="2" borderId="18" xfId="46" applyFont="1" applyFill="1" applyBorder="1"/>
    <xf numFmtId="0" fontId="14" fillId="2" borderId="19" xfId="46" applyFont="1" applyFill="1" applyBorder="1"/>
    <xf numFmtId="0" fontId="90" fillId="0" borderId="0" xfId="46"/>
    <xf numFmtId="0" fontId="14" fillId="2" borderId="0" xfId="46" applyFont="1" applyFill="1"/>
    <xf numFmtId="0" fontId="10" fillId="2" borderId="21" xfId="46" applyFont="1" applyFill="1" applyBorder="1"/>
    <xf numFmtId="0" fontId="15" fillId="2" borderId="24" xfId="46" applyFont="1" applyFill="1" applyBorder="1"/>
    <xf numFmtId="0" fontId="10" fillId="2" borderId="23" xfId="46" applyFont="1" applyFill="1" applyBorder="1"/>
    <xf numFmtId="0" fontId="10" fillId="0" borderId="0" xfId="46" applyFont="1"/>
    <xf numFmtId="0" fontId="68" fillId="19" borderId="0" xfId="36" applyFont="1" applyFill="1"/>
    <xf numFmtId="0" fontId="68" fillId="20" borderId="0" xfId="36" applyFont="1" applyFill="1"/>
    <xf numFmtId="14" fontId="10" fillId="0" borderId="0" xfId="46" applyNumberFormat="1" applyFont="1"/>
    <xf numFmtId="165" fontId="90" fillId="0" borderId="0" xfId="46" applyNumberFormat="1"/>
    <xf numFmtId="165" fontId="90" fillId="0" borderId="0" xfId="46" applyNumberFormat="1" applyAlignment="1">
      <alignment horizontal="left"/>
    </xf>
    <xf numFmtId="14" fontId="10" fillId="0" borderId="0" xfId="46" applyNumberFormat="1" applyFont="1" applyAlignment="1">
      <alignment horizontal="right"/>
    </xf>
    <xf numFmtId="0" fontId="24" fillId="21" borderId="0" xfId="0" applyFont="1" applyFill="1"/>
    <xf numFmtId="169" fontId="24" fillId="21" borderId="0" xfId="7" applyNumberFormat="1" applyFont="1" applyFill="1" applyBorder="1" applyAlignment="1">
      <alignment horizontal="right"/>
    </xf>
    <xf numFmtId="0" fontId="24" fillId="21" borderId="5" xfId="0" applyFont="1" applyFill="1" applyBorder="1" applyAlignment="1">
      <alignment horizontal="center"/>
    </xf>
    <xf numFmtId="0" fontId="24" fillId="21" borderId="6" xfId="0" applyFont="1" applyFill="1" applyBorder="1" applyAlignment="1">
      <alignment horizontal="center"/>
    </xf>
    <xf numFmtId="14" fontId="24" fillId="21" borderId="0" xfId="34" applyNumberFormat="1" applyFont="1" applyFill="1" applyAlignment="1">
      <alignment horizontal="left"/>
    </xf>
    <xf numFmtId="170" fontId="24" fillId="21" borderId="0" xfId="34" applyNumberFormat="1" applyFont="1" applyFill="1"/>
    <xf numFmtId="0" fontId="30" fillId="21" borderId="78" xfId="0" applyFont="1" applyFill="1" applyBorder="1" applyAlignment="1">
      <alignment horizontal="center"/>
    </xf>
    <xf numFmtId="0" fontId="30" fillId="21" borderId="20" xfId="0" applyFont="1" applyFill="1" applyBorder="1"/>
    <xf numFmtId="0" fontId="30" fillId="21" borderId="18" xfId="0" applyFont="1" applyFill="1" applyBorder="1"/>
    <xf numFmtId="0" fontId="30" fillId="21" borderId="18" xfId="0" applyFont="1" applyFill="1" applyBorder="1" applyAlignment="1">
      <alignment horizontal="right"/>
    </xf>
    <xf numFmtId="0" fontId="30" fillId="21" borderId="21" xfId="0" applyFont="1" applyFill="1" applyBorder="1" applyAlignment="1">
      <alignment horizontal="center" wrapText="1"/>
    </xf>
    <xf numFmtId="0" fontId="24" fillId="21" borderId="20" xfId="0" applyFont="1" applyFill="1" applyBorder="1"/>
    <xf numFmtId="6" fontId="24" fillId="21" borderId="0" xfId="0" applyNumberFormat="1" applyFont="1" applyFill="1" applyAlignment="1">
      <alignment horizontal="center"/>
    </xf>
    <xf numFmtId="0" fontId="24" fillId="21" borderId="77" xfId="0" applyFont="1" applyFill="1" applyBorder="1" applyAlignment="1">
      <alignment horizontal="left"/>
    </xf>
    <xf numFmtId="0" fontId="30" fillId="21" borderId="22" xfId="0" applyFont="1" applyFill="1" applyBorder="1"/>
    <xf numFmtId="0" fontId="30" fillId="21" borderId="8" xfId="0" applyFont="1" applyFill="1" applyBorder="1" applyAlignment="1">
      <alignment horizontal="center" wrapText="1"/>
    </xf>
    <xf numFmtId="0" fontId="30" fillId="21" borderId="8" xfId="0" applyFont="1" applyFill="1" applyBorder="1" applyAlignment="1">
      <alignment horizontal="center"/>
    </xf>
    <xf numFmtId="169" fontId="30" fillId="21" borderId="33" xfId="7" applyNumberFormat="1" applyFont="1" applyFill="1" applyBorder="1" applyAlignment="1">
      <alignment horizontal="center"/>
    </xf>
    <xf numFmtId="0" fontId="24" fillId="21" borderId="20" xfId="0" applyFont="1" applyFill="1" applyBorder="1" applyAlignment="1">
      <alignment vertical="center"/>
    </xf>
    <xf numFmtId="6" fontId="24" fillId="21" borderId="5" xfId="0" applyNumberFormat="1" applyFont="1" applyFill="1" applyBorder="1" applyAlignment="1">
      <alignment horizontal="center" wrapText="1"/>
    </xf>
    <xf numFmtId="2" fontId="24" fillId="21" borderId="5" xfId="0" applyNumberFormat="1" applyFont="1" applyFill="1" applyBorder="1" applyAlignment="1">
      <alignment horizontal="center"/>
    </xf>
    <xf numFmtId="164" fontId="24" fillId="21" borderId="21" xfId="7" applyNumberFormat="1" applyFont="1" applyFill="1" applyBorder="1" applyAlignment="1">
      <alignment horizontal="right"/>
    </xf>
    <xf numFmtId="0" fontId="24" fillId="21" borderId="22" xfId="0" applyFont="1" applyFill="1" applyBorder="1"/>
    <xf numFmtId="6" fontId="24" fillId="21" borderId="8" xfId="0" applyNumberFormat="1" applyFont="1" applyFill="1" applyBorder="1" applyAlignment="1">
      <alignment horizontal="center"/>
    </xf>
    <xf numFmtId="0" fontId="24" fillId="21" borderId="78" xfId="0" applyFont="1" applyFill="1" applyBorder="1" applyAlignment="1">
      <alignment horizontal="left"/>
    </xf>
    <xf numFmtId="6" fontId="24" fillId="21" borderId="0" xfId="0" applyNumberFormat="1" applyFont="1" applyFill="1" applyAlignment="1">
      <alignment horizontal="center" vertical="center" wrapText="1"/>
    </xf>
    <xf numFmtId="2" fontId="24" fillId="21" borderId="0" xfId="0" applyNumberFormat="1" applyFont="1" applyFill="1" applyAlignment="1">
      <alignment horizontal="center" vertical="center"/>
    </xf>
    <xf numFmtId="164" fontId="24" fillId="21" borderId="21" xfId="7" applyNumberFormat="1" applyFont="1" applyFill="1" applyBorder="1" applyAlignment="1">
      <alignment horizontal="right" vertical="center"/>
    </xf>
    <xf numFmtId="0" fontId="30" fillId="21" borderId="0" xfId="0" applyFont="1" applyFill="1"/>
    <xf numFmtId="0" fontId="24" fillId="21" borderId="79" xfId="0" applyFont="1" applyFill="1" applyBorder="1" applyAlignment="1">
      <alignment horizontal="left"/>
    </xf>
    <xf numFmtId="6" fontId="24" fillId="21" borderId="0" xfId="0" applyNumberFormat="1" applyFont="1" applyFill="1" applyAlignment="1">
      <alignment horizontal="center" wrapText="1"/>
    </xf>
    <xf numFmtId="2" fontId="24" fillId="21" borderId="0" xfId="0" applyNumberFormat="1" applyFont="1" applyFill="1" applyAlignment="1">
      <alignment horizontal="center"/>
    </xf>
    <xf numFmtId="6" fontId="30" fillId="21" borderId="10" xfId="0" applyNumberFormat="1" applyFont="1" applyFill="1" applyBorder="1" applyAlignment="1">
      <alignment horizontal="center" wrapText="1"/>
    </xf>
    <xf numFmtId="2" fontId="30" fillId="21" borderId="10" xfId="0" applyNumberFormat="1" applyFont="1" applyFill="1" applyBorder="1" applyAlignment="1">
      <alignment horizontal="center"/>
    </xf>
    <xf numFmtId="164" fontId="30" fillId="21" borderId="26" xfId="7" applyNumberFormat="1" applyFont="1" applyFill="1" applyBorder="1" applyAlignment="1">
      <alignment horizontal="right"/>
    </xf>
    <xf numFmtId="6" fontId="30" fillId="21" borderId="0" xfId="0" applyNumberFormat="1" applyFont="1" applyFill="1" applyAlignment="1">
      <alignment horizontal="center" wrapText="1"/>
    </xf>
    <xf numFmtId="2" fontId="30" fillId="21" borderId="0" xfId="0" applyNumberFormat="1" applyFont="1" applyFill="1" applyAlignment="1">
      <alignment horizontal="center"/>
    </xf>
    <xf numFmtId="164" fontId="30" fillId="21" borderId="21" xfId="7" applyNumberFormat="1" applyFont="1" applyFill="1" applyBorder="1" applyAlignment="1">
      <alignment horizontal="right"/>
    </xf>
    <xf numFmtId="2" fontId="24" fillId="21" borderId="8" xfId="0" applyNumberFormat="1" applyFont="1" applyFill="1" applyBorder="1" applyAlignment="1">
      <alignment horizontal="center"/>
    </xf>
    <xf numFmtId="10" fontId="24" fillId="21" borderId="0" xfId="0" applyNumberFormat="1" applyFont="1" applyFill="1" applyAlignment="1">
      <alignment horizontal="center" wrapText="1"/>
    </xf>
    <xf numFmtId="0" fontId="24" fillId="21" borderId="0" xfId="0" applyFont="1" applyFill="1" applyAlignment="1">
      <alignment horizontal="center"/>
    </xf>
    <xf numFmtId="0" fontId="30" fillId="21" borderId="63" xfId="0" applyFont="1" applyFill="1" applyBorder="1"/>
    <xf numFmtId="0" fontId="30" fillId="21" borderId="10" xfId="0" applyFont="1" applyFill="1" applyBorder="1" applyAlignment="1">
      <alignment horizontal="center" wrapText="1"/>
    </xf>
    <xf numFmtId="0" fontId="30" fillId="21" borderId="10" xfId="0" applyFont="1" applyFill="1" applyBorder="1" applyAlignment="1">
      <alignment horizontal="center"/>
    </xf>
    <xf numFmtId="164" fontId="24" fillId="21" borderId="20" xfId="7" applyNumberFormat="1" applyFont="1" applyFill="1" applyBorder="1" applyAlignment="1">
      <alignment horizontal="left"/>
    </xf>
    <xf numFmtId="10" fontId="24" fillId="21" borderId="0" xfId="0" applyNumberFormat="1" applyFont="1" applyFill="1" applyAlignment="1">
      <alignment horizontal="center"/>
    </xf>
    <xf numFmtId="0" fontId="30" fillId="21" borderId="0" xfId="0" applyFont="1" applyFill="1" applyAlignment="1">
      <alignment horizontal="center"/>
    </xf>
    <xf numFmtId="167" fontId="24" fillId="21" borderId="0" xfId="0" applyNumberFormat="1" applyFont="1" applyFill="1" applyAlignment="1">
      <alignment horizontal="center" wrapText="1"/>
    </xf>
    <xf numFmtId="167" fontId="24" fillId="21" borderId="0" xfId="0" applyNumberFormat="1" applyFont="1" applyFill="1" applyAlignment="1">
      <alignment horizontal="center"/>
    </xf>
    <xf numFmtId="0" fontId="69" fillId="21" borderId="0" xfId="0" applyFont="1" applyFill="1"/>
    <xf numFmtId="8" fontId="24" fillId="21" borderId="0" xfId="0" applyNumberFormat="1" applyFont="1" applyFill="1" applyAlignment="1">
      <alignment horizontal="center"/>
    </xf>
    <xf numFmtId="164" fontId="24" fillId="21" borderId="22" xfId="7" applyNumberFormat="1" applyFont="1" applyFill="1" applyBorder="1" applyAlignment="1">
      <alignment horizontal="left"/>
    </xf>
    <xf numFmtId="10" fontId="24" fillId="21" borderId="8" xfId="0" applyNumberFormat="1" applyFont="1" applyFill="1" applyBorder="1" applyAlignment="1">
      <alignment horizontal="center"/>
    </xf>
    <xf numFmtId="0" fontId="81" fillId="21" borderId="63" xfId="0" applyFont="1" applyFill="1" applyBorder="1" applyAlignment="1">
      <alignment horizontal="left"/>
    </xf>
    <xf numFmtId="10" fontId="30" fillId="21" borderId="10" xfId="0" applyNumberFormat="1" applyFont="1" applyFill="1" applyBorder="1" applyAlignment="1">
      <alignment horizontal="center" wrapText="1"/>
    </xf>
    <xf numFmtId="169" fontId="24" fillId="21" borderId="25" xfId="7" applyNumberFormat="1" applyFont="1" applyFill="1" applyBorder="1" applyAlignment="1"/>
    <xf numFmtId="10" fontId="24" fillId="21" borderId="24" xfId="0" applyNumberFormat="1" applyFont="1" applyFill="1" applyBorder="1" applyAlignment="1">
      <alignment horizontal="center"/>
    </xf>
    <xf numFmtId="0" fontId="24" fillId="21" borderId="76" xfId="0" applyFont="1" applyFill="1" applyBorder="1" applyAlignment="1">
      <alignment horizontal="left"/>
    </xf>
    <xf numFmtId="0" fontId="30" fillId="21" borderId="64" xfId="0" applyFont="1" applyFill="1" applyBorder="1"/>
    <xf numFmtId="0" fontId="30" fillId="21" borderId="5" xfId="0" applyFont="1" applyFill="1" applyBorder="1" applyAlignment="1">
      <alignment horizontal="center" wrapText="1"/>
    </xf>
    <xf numFmtId="0" fontId="30" fillId="21" borderId="5" xfId="0" applyFont="1" applyFill="1" applyBorder="1" applyAlignment="1">
      <alignment horizontal="center"/>
    </xf>
    <xf numFmtId="164" fontId="30" fillId="21" borderId="34" xfId="7" applyNumberFormat="1" applyFont="1" applyFill="1" applyBorder="1" applyAlignment="1">
      <alignment horizontal="right"/>
    </xf>
    <xf numFmtId="169" fontId="24" fillId="21" borderId="0" xfId="7" applyNumberFormat="1" applyFont="1" applyFill="1" applyAlignment="1">
      <alignment horizontal="right"/>
    </xf>
    <xf numFmtId="164" fontId="24" fillId="21" borderId="20" xfId="0" applyNumberFormat="1" applyFont="1" applyFill="1" applyBorder="1"/>
    <xf numFmtId="0" fontId="24" fillId="21" borderId="8" xfId="0" applyFont="1" applyFill="1" applyBorder="1" applyAlignment="1">
      <alignment horizontal="center"/>
    </xf>
    <xf numFmtId="0" fontId="24" fillId="21" borderId="0" xfId="0" applyFont="1" applyFill="1" applyAlignment="1">
      <alignment horizontal="center" wrapText="1"/>
    </xf>
    <xf numFmtId="0" fontId="24" fillId="21" borderId="64" xfId="0" applyFont="1" applyFill="1" applyBorder="1"/>
    <xf numFmtId="0" fontId="24" fillId="21" borderId="5" xfId="0" applyFont="1" applyFill="1" applyBorder="1" applyAlignment="1">
      <alignment horizontal="center" wrapText="1"/>
    </xf>
    <xf numFmtId="0" fontId="30" fillId="21" borderId="25" xfId="0" applyFont="1" applyFill="1" applyBorder="1"/>
    <xf numFmtId="0" fontId="24" fillId="21" borderId="24" xfId="0" applyFont="1" applyFill="1" applyBorder="1" applyAlignment="1">
      <alignment horizontal="center" wrapText="1"/>
    </xf>
    <xf numFmtId="0" fontId="24" fillId="21" borderId="24" xfId="0" applyFont="1" applyFill="1" applyBorder="1" applyAlignment="1">
      <alignment horizontal="center"/>
    </xf>
    <xf numFmtId="164" fontId="30" fillId="21" borderId="23" xfId="7" applyNumberFormat="1" applyFont="1" applyFill="1" applyBorder="1" applyAlignment="1">
      <alignment horizontal="right"/>
    </xf>
    <xf numFmtId="43" fontId="24" fillId="21" borderId="0" xfId="34" applyFont="1" applyFill="1"/>
    <xf numFmtId="0" fontId="30" fillId="0" borderId="63" xfId="0" applyFont="1" applyBorder="1" applyAlignment="1">
      <alignment horizontal="center"/>
    </xf>
    <xf numFmtId="0" fontId="30" fillId="0" borderId="10" xfId="0" applyFont="1" applyBorder="1" applyAlignment="1">
      <alignment horizontal="center"/>
    </xf>
    <xf numFmtId="0" fontId="54" fillId="0" borderId="0" xfId="0" applyFont="1"/>
    <xf numFmtId="0" fontId="54" fillId="0" borderId="0" xfId="0" applyFont="1" applyAlignment="1">
      <alignment horizontal="right"/>
    </xf>
    <xf numFmtId="10" fontId="0" fillId="0" borderId="0" xfId="44" applyNumberFormat="1" applyFont="1"/>
    <xf numFmtId="169" fontId="0" fillId="0" borderId="0" xfId="0" applyNumberFormat="1"/>
    <xf numFmtId="0" fontId="54" fillId="0" borderId="4" xfId="0" applyFont="1" applyBorder="1" applyAlignment="1">
      <alignment horizontal="right"/>
    </xf>
    <xf numFmtId="10" fontId="0" fillId="0" borderId="6" xfId="44" applyNumberFormat="1" applyFont="1" applyBorder="1"/>
    <xf numFmtId="169" fontId="0" fillId="0" borderId="6" xfId="0" applyNumberFormat="1" applyBorder="1"/>
    <xf numFmtId="0" fontId="54" fillId="0" borderId="2" xfId="0" applyFont="1" applyBorder="1" applyAlignment="1">
      <alignment horizontal="right"/>
    </xf>
    <xf numFmtId="10" fontId="0" fillId="0" borderId="3" xfId="44" applyNumberFormat="1" applyFont="1" applyBorder="1"/>
    <xf numFmtId="0" fontId="54" fillId="0" borderId="7" xfId="0" applyFont="1" applyBorder="1" applyAlignment="1">
      <alignment horizontal="right"/>
    </xf>
    <xf numFmtId="10" fontId="0" fillId="0" borderId="9" xfId="44" applyNumberFormat="1" applyFont="1" applyBorder="1"/>
    <xf numFmtId="169" fontId="0" fillId="0" borderId="9" xfId="0" applyNumberFormat="1" applyBorder="1"/>
    <xf numFmtId="10" fontId="24" fillId="21" borderId="0" xfId="0" applyNumberFormat="1" applyFont="1" applyFill="1" applyAlignment="1">
      <alignment horizontal="center" vertical="center"/>
    </xf>
    <xf numFmtId="0" fontId="57" fillId="21" borderId="0" xfId="0" applyFont="1" applyFill="1"/>
    <xf numFmtId="0" fontId="57" fillId="21" borderId="0" xfId="0" applyFont="1" applyFill="1" applyAlignment="1">
      <alignment horizontal="center"/>
    </xf>
    <xf numFmtId="14" fontId="57" fillId="21" borderId="0" xfId="0" applyNumberFormat="1" applyFont="1" applyFill="1" applyAlignment="1">
      <alignment horizontal="left"/>
    </xf>
    <xf numFmtId="0" fontId="82" fillId="21" borderId="0" xfId="0" applyFont="1" applyFill="1"/>
    <xf numFmtId="0" fontId="83" fillId="21" borderId="78" xfId="0" applyFont="1" applyFill="1" applyBorder="1" applyAlignment="1">
      <alignment horizontal="center"/>
    </xf>
    <xf numFmtId="0" fontId="84" fillId="21" borderId="20" xfId="0" applyFont="1" applyFill="1" applyBorder="1"/>
    <xf numFmtId="0" fontId="84" fillId="21" borderId="77" xfId="0" applyFont="1" applyFill="1" applyBorder="1" applyAlignment="1">
      <alignment horizontal="left"/>
    </xf>
    <xf numFmtId="0" fontId="60" fillId="21" borderId="0" xfId="0" applyFont="1" applyFill="1" applyAlignment="1">
      <alignment horizontal="left"/>
    </xf>
    <xf numFmtId="0" fontId="84" fillId="21" borderId="22" xfId="0" applyFont="1" applyFill="1" applyBorder="1"/>
    <xf numFmtId="0" fontId="84" fillId="21" borderId="78" xfId="0" applyFont="1" applyFill="1" applyBorder="1" applyAlignment="1">
      <alignment horizontal="left"/>
    </xf>
    <xf numFmtId="0" fontId="60" fillId="21" borderId="0" xfId="0" applyFont="1" applyFill="1" applyAlignment="1">
      <alignment horizontal="center"/>
    </xf>
    <xf numFmtId="0" fontId="60" fillId="21" borderId="0" xfId="0" applyFont="1" applyFill="1"/>
    <xf numFmtId="164" fontId="83" fillId="21" borderId="63" xfId="7" applyNumberFormat="1" applyFont="1" applyFill="1" applyBorder="1" applyAlignment="1">
      <alignment horizontal="center"/>
    </xf>
    <xf numFmtId="164" fontId="83" fillId="21" borderId="10" xfId="7" applyNumberFormat="1" applyFont="1" applyFill="1" applyBorder="1" applyAlignment="1"/>
    <xf numFmtId="164" fontId="83" fillId="21" borderId="11" xfId="7" applyNumberFormat="1" applyFont="1" applyFill="1" applyBorder="1" applyAlignment="1"/>
    <xf numFmtId="0" fontId="84" fillId="21" borderId="79" xfId="0" applyFont="1" applyFill="1" applyBorder="1" applyAlignment="1">
      <alignment horizontal="left"/>
    </xf>
    <xf numFmtId="0" fontId="57" fillId="21" borderId="4" xfId="0" applyFont="1" applyFill="1" applyBorder="1" applyAlignment="1">
      <alignment horizontal="left"/>
    </xf>
    <xf numFmtId="0" fontId="57" fillId="21" borderId="5" xfId="0" applyFont="1" applyFill="1" applyBorder="1" applyAlignment="1">
      <alignment horizontal="center"/>
    </xf>
    <xf numFmtId="0" fontId="57" fillId="21" borderId="5" xfId="0" applyFont="1" applyFill="1" applyBorder="1" applyAlignment="1">
      <alignment horizontal="right"/>
    </xf>
    <xf numFmtId="0" fontId="57" fillId="21" borderId="6" xfId="0" applyFont="1" applyFill="1" applyBorder="1" applyAlignment="1">
      <alignment horizontal="center"/>
    </xf>
    <xf numFmtId="2" fontId="57" fillId="21" borderId="5" xfId="0" applyNumberFormat="1" applyFont="1" applyFill="1" applyBorder="1" applyAlignment="1">
      <alignment horizontal="center"/>
    </xf>
    <xf numFmtId="0" fontId="57" fillId="21" borderId="2" xfId="0" applyFont="1" applyFill="1" applyBorder="1" applyAlignment="1">
      <alignment horizontal="left"/>
    </xf>
    <xf numFmtId="0" fontId="60" fillId="21" borderId="3" xfId="0" applyFont="1" applyFill="1" applyBorder="1" applyAlignment="1">
      <alignment horizontal="center"/>
    </xf>
    <xf numFmtId="0" fontId="84" fillId="21" borderId="20" xfId="0" applyFont="1" applyFill="1" applyBorder="1" applyAlignment="1">
      <alignment vertical="center"/>
    </xf>
    <xf numFmtId="2" fontId="84" fillId="21" borderId="0" xfId="0" applyNumberFormat="1" applyFont="1" applyFill="1" applyAlignment="1">
      <alignment horizontal="center" vertical="center"/>
    </xf>
    <xf numFmtId="164" fontId="57" fillId="21" borderId="5" xfId="0" applyNumberFormat="1" applyFont="1" applyFill="1" applyBorder="1" applyAlignment="1">
      <alignment horizontal="right"/>
    </xf>
    <xf numFmtId="164" fontId="57" fillId="21" borderId="6" xfId="0" applyNumberFormat="1" applyFont="1" applyFill="1" applyBorder="1" applyAlignment="1">
      <alignment horizontal="right"/>
    </xf>
    <xf numFmtId="6" fontId="57" fillId="21" borderId="5" xfId="0" applyNumberFormat="1" applyFont="1" applyFill="1" applyBorder="1" applyAlignment="1">
      <alignment horizontal="center"/>
    </xf>
    <xf numFmtId="164" fontId="57" fillId="21" borderId="0" xfId="0" applyNumberFormat="1" applyFont="1" applyFill="1" applyAlignment="1">
      <alignment horizontal="right"/>
    </xf>
    <xf numFmtId="2" fontId="57" fillId="21" borderId="0" xfId="0" applyNumberFormat="1" applyFont="1" applyFill="1" applyAlignment="1">
      <alignment horizontal="center"/>
    </xf>
    <xf numFmtId="164" fontId="57" fillId="21" borderId="3" xfId="0" applyNumberFormat="1" applyFont="1" applyFill="1" applyBorder="1" applyAlignment="1">
      <alignment horizontal="right"/>
    </xf>
    <xf numFmtId="6" fontId="57" fillId="21" borderId="0" xfId="0" applyNumberFormat="1" applyFont="1" applyFill="1" applyAlignment="1">
      <alignment horizontal="center"/>
    </xf>
    <xf numFmtId="164" fontId="84" fillId="21" borderId="20" xfId="7" applyNumberFormat="1" applyFont="1" applyFill="1" applyBorder="1" applyAlignment="1">
      <alignment horizontal="left"/>
    </xf>
    <xf numFmtId="0" fontId="60" fillId="21" borderId="1" xfId="0" applyFont="1" applyFill="1" applyBorder="1" applyAlignment="1">
      <alignment horizontal="left"/>
    </xf>
    <xf numFmtId="164" fontId="60" fillId="21" borderId="10" xfId="0" applyNumberFormat="1" applyFont="1" applyFill="1" applyBorder="1" applyAlignment="1">
      <alignment horizontal="right"/>
    </xf>
    <xf numFmtId="2" fontId="60" fillId="21" borderId="10" xfId="0" applyNumberFormat="1" applyFont="1" applyFill="1" applyBorder="1" applyAlignment="1">
      <alignment horizontal="center"/>
    </xf>
    <xf numFmtId="164" fontId="60" fillId="21" borderId="11" xfId="0" applyNumberFormat="1" applyFont="1" applyFill="1" applyBorder="1" applyAlignment="1">
      <alignment horizontal="right"/>
    </xf>
    <xf numFmtId="0" fontId="60" fillId="21" borderId="10" xfId="0" applyFont="1" applyFill="1" applyBorder="1" applyAlignment="1">
      <alignment horizontal="center"/>
    </xf>
    <xf numFmtId="0" fontId="57" fillId="21" borderId="20" xfId="0" applyFont="1" applyFill="1" applyBorder="1" applyAlignment="1">
      <alignment horizontal="left"/>
    </xf>
    <xf numFmtId="10" fontId="57" fillId="21" borderId="0" xfId="0" applyNumberFormat="1" applyFont="1" applyFill="1" applyAlignment="1">
      <alignment horizontal="center"/>
    </xf>
    <xf numFmtId="164" fontId="84" fillId="21" borderId="22" xfId="7" applyNumberFormat="1" applyFont="1" applyFill="1" applyBorder="1" applyAlignment="1">
      <alignment horizontal="left"/>
    </xf>
    <xf numFmtId="0" fontId="60" fillId="21" borderId="2" xfId="0" applyFont="1" applyFill="1" applyBorder="1" applyAlignment="1">
      <alignment horizontal="left"/>
    </xf>
    <xf numFmtId="0" fontId="60" fillId="21" borderId="5" xfId="0" applyFont="1" applyFill="1" applyBorder="1" applyAlignment="1">
      <alignment horizontal="center"/>
    </xf>
    <xf numFmtId="164" fontId="60" fillId="21" borderId="3" xfId="0" applyNumberFormat="1" applyFont="1" applyFill="1" applyBorder="1" applyAlignment="1">
      <alignment horizontal="right"/>
    </xf>
    <xf numFmtId="169" fontId="84" fillId="21" borderId="25" xfId="7" applyNumberFormat="1" applyFont="1" applyFill="1" applyBorder="1" applyAlignment="1"/>
    <xf numFmtId="167" fontId="57" fillId="21" borderId="0" xfId="0" applyNumberFormat="1" applyFont="1" applyFill="1" applyAlignment="1">
      <alignment horizontal="center"/>
    </xf>
    <xf numFmtId="3" fontId="57" fillId="21" borderId="0" xfId="0" applyNumberFormat="1" applyFont="1" applyFill="1" applyAlignment="1">
      <alignment horizontal="center"/>
    </xf>
    <xf numFmtId="167" fontId="76" fillId="21" borderId="0" xfId="0" applyNumberFormat="1" applyFont="1" applyFill="1" applyAlignment="1">
      <alignment horizontal="center"/>
    </xf>
    <xf numFmtId="164" fontId="57" fillId="21" borderId="2" xfId="0" applyNumberFormat="1" applyFont="1" applyFill="1" applyBorder="1" applyAlignment="1">
      <alignment horizontal="left"/>
    </xf>
    <xf numFmtId="0" fontId="60" fillId="21" borderId="60" xfId="0" applyFont="1" applyFill="1" applyBorder="1" applyAlignment="1">
      <alignment horizontal="left"/>
    </xf>
    <xf numFmtId="0" fontId="60" fillId="21" borderId="29" xfId="0" applyFont="1" applyFill="1" applyBorder="1" applyAlignment="1">
      <alignment horizontal="center"/>
    </xf>
    <xf numFmtId="164" fontId="60" fillId="21" borderId="31" xfId="0" applyNumberFormat="1" applyFont="1" applyFill="1" applyBorder="1" applyAlignment="1">
      <alignment horizontal="right"/>
    </xf>
    <xf numFmtId="10" fontId="60" fillId="21" borderId="10" xfId="0" applyNumberFormat="1" applyFont="1" applyFill="1" applyBorder="1" applyAlignment="1">
      <alignment horizontal="center"/>
    </xf>
    <xf numFmtId="0" fontId="57" fillId="21" borderId="7" xfId="0" applyFont="1" applyFill="1" applyBorder="1" applyAlignment="1">
      <alignment horizontal="left"/>
    </xf>
    <xf numFmtId="0" fontId="57" fillId="21" borderId="8" xfId="0" applyFont="1" applyFill="1" applyBorder="1" applyAlignment="1">
      <alignment horizontal="center"/>
    </xf>
    <xf numFmtId="167" fontId="60" fillId="21" borderId="9" xfId="0" applyNumberFormat="1" applyFont="1" applyFill="1" applyBorder="1" applyAlignment="1">
      <alignment horizontal="right"/>
    </xf>
    <xf numFmtId="0" fontId="85" fillId="21" borderId="0" xfId="0" applyFont="1" applyFill="1"/>
    <xf numFmtId="14" fontId="85" fillId="21" borderId="0" xfId="0" applyNumberFormat="1" applyFont="1" applyFill="1" applyAlignment="1">
      <alignment horizontal="left"/>
    </xf>
    <xf numFmtId="0" fontId="85" fillId="21" borderId="0" xfId="0" applyFont="1" applyFill="1" applyAlignment="1">
      <alignment horizontal="center"/>
    </xf>
    <xf numFmtId="0" fontId="30" fillId="21" borderId="85" xfId="0" applyFont="1" applyFill="1" applyBorder="1" applyAlignment="1">
      <alignment horizontal="center"/>
    </xf>
    <xf numFmtId="0" fontId="85" fillId="21" borderId="1" xfId="0" applyFont="1" applyFill="1" applyBorder="1" applyAlignment="1">
      <alignment horizontal="right"/>
    </xf>
    <xf numFmtId="0" fontId="85" fillId="21" borderId="10" xfId="0" applyFont="1" applyFill="1" applyBorder="1" applyAlignment="1">
      <alignment horizontal="center"/>
    </xf>
    <xf numFmtId="0" fontId="85" fillId="21" borderId="10" xfId="0" applyFont="1" applyFill="1" applyBorder="1" applyAlignment="1">
      <alignment horizontal="right"/>
    </xf>
    <xf numFmtId="0" fontId="85" fillId="21" borderId="11" xfId="0" applyFont="1" applyFill="1" applyBorder="1" applyAlignment="1">
      <alignment horizontal="center"/>
    </xf>
    <xf numFmtId="0" fontId="85" fillId="21" borderId="22" xfId="0" applyFont="1" applyFill="1" applyBorder="1" applyAlignment="1">
      <alignment horizontal="right"/>
    </xf>
    <xf numFmtId="0" fontId="85" fillId="21" borderId="8" xfId="0" applyFont="1" applyFill="1" applyBorder="1" applyAlignment="1">
      <alignment horizontal="center"/>
    </xf>
    <xf numFmtId="0" fontId="85" fillId="21" borderId="8" xfId="0" applyFont="1" applyFill="1" applyBorder="1" applyAlignment="1">
      <alignment horizontal="right"/>
    </xf>
    <xf numFmtId="0" fontId="85" fillId="21" borderId="33" xfId="0" applyFont="1" applyFill="1" applyBorder="1" applyAlignment="1">
      <alignment horizontal="center"/>
    </xf>
    <xf numFmtId="0" fontId="85" fillId="21" borderId="20" xfId="0" applyFont="1" applyFill="1" applyBorder="1"/>
    <xf numFmtId="0" fontId="24" fillId="21" borderId="77" xfId="0" applyFont="1" applyFill="1" applyBorder="1"/>
    <xf numFmtId="0" fontId="81" fillId="21" borderId="63" xfId="0" applyFont="1" applyFill="1" applyBorder="1"/>
    <xf numFmtId="0" fontId="81" fillId="21" borderId="10" xfId="0" applyFont="1" applyFill="1" applyBorder="1"/>
    <xf numFmtId="0" fontId="81" fillId="21" borderId="10" xfId="0" applyFont="1" applyFill="1" applyBorder="1" applyAlignment="1">
      <alignment horizontal="center"/>
    </xf>
    <xf numFmtId="0" fontId="81" fillId="21" borderId="26" xfId="0" applyFont="1" applyFill="1" applyBorder="1" applyAlignment="1">
      <alignment horizontal="center"/>
    </xf>
    <xf numFmtId="0" fontId="81" fillId="21" borderId="22" xfId="0" applyFont="1" applyFill="1" applyBorder="1"/>
    <xf numFmtId="0" fontId="81" fillId="21" borderId="8" xfId="0" applyFont="1" applyFill="1" applyBorder="1"/>
    <xf numFmtId="0" fontId="81" fillId="21" borderId="8" xfId="0" applyFont="1" applyFill="1" applyBorder="1" applyAlignment="1">
      <alignment horizontal="center"/>
    </xf>
    <xf numFmtId="0" fontId="81" fillId="21" borderId="33" xfId="0" applyFont="1" applyFill="1" applyBorder="1" applyAlignment="1">
      <alignment horizontal="center"/>
    </xf>
    <xf numFmtId="0" fontId="85" fillId="21" borderId="20" xfId="0" applyFont="1" applyFill="1" applyBorder="1" applyAlignment="1">
      <alignment vertical="center"/>
    </xf>
    <xf numFmtId="0" fontId="85" fillId="21" borderId="21" xfId="0" applyFont="1" applyFill="1" applyBorder="1" applyAlignment="1">
      <alignment horizontal="center"/>
    </xf>
    <xf numFmtId="6" fontId="33" fillId="21" borderId="0" xfId="0" applyNumberFormat="1" applyFont="1" applyFill="1" applyAlignment="1">
      <alignment horizontal="right"/>
    </xf>
    <xf numFmtId="2" fontId="85" fillId="21" borderId="0" xfId="0" applyNumberFormat="1" applyFont="1" applyFill="1" applyAlignment="1">
      <alignment horizontal="center"/>
    </xf>
    <xf numFmtId="6" fontId="85" fillId="21" borderId="21" xfId="0" applyNumberFormat="1" applyFont="1" applyFill="1" applyBorder="1" applyAlignment="1">
      <alignment horizontal="right"/>
    </xf>
    <xf numFmtId="0" fontId="85" fillId="21" borderId="0" xfId="0" applyFont="1" applyFill="1" applyAlignment="1">
      <alignment vertical="center"/>
    </xf>
    <xf numFmtId="6" fontId="85" fillId="21" borderId="21" xfId="0" applyNumberFormat="1" applyFont="1" applyFill="1" applyBorder="1" applyAlignment="1">
      <alignment horizontal="right" vertical="center"/>
    </xf>
    <xf numFmtId="0" fontId="30" fillId="21" borderId="63" xfId="0" applyFont="1" applyFill="1" applyBorder="1" applyAlignment="1">
      <alignment horizontal="center"/>
    </xf>
    <xf numFmtId="0" fontId="24" fillId="21" borderId="79" xfId="0" applyFont="1" applyFill="1" applyBorder="1"/>
    <xf numFmtId="0" fontId="69" fillId="21" borderId="0" xfId="0" applyFont="1" applyFill="1" applyAlignment="1">
      <alignment horizontal="right"/>
    </xf>
    <xf numFmtId="2" fontId="85" fillId="21" borderId="0" xfId="0" applyNumberFormat="1" applyFont="1" applyFill="1" applyAlignment="1">
      <alignment horizontal="center" vertical="center"/>
    </xf>
    <xf numFmtId="6" fontId="81" fillId="21" borderId="10" xfId="0" applyNumberFormat="1" applyFont="1" applyFill="1" applyBorder="1" applyAlignment="1">
      <alignment horizontal="right"/>
    </xf>
    <xf numFmtId="2" fontId="81" fillId="21" borderId="10" xfId="0" applyNumberFormat="1" applyFont="1" applyFill="1" applyBorder="1" applyAlignment="1">
      <alignment horizontal="center"/>
    </xf>
    <xf numFmtId="5" fontId="81" fillId="21" borderId="26" xfId="0" applyNumberFormat="1" applyFont="1" applyFill="1" applyBorder="1" applyAlignment="1">
      <alignment horizontal="right"/>
    </xf>
    <xf numFmtId="0" fontId="85" fillId="21" borderId="0" xfId="0" applyFont="1" applyFill="1" applyAlignment="1">
      <alignment horizontal="right"/>
    </xf>
    <xf numFmtId="0" fontId="85" fillId="21" borderId="21" xfId="0" applyFont="1" applyFill="1" applyBorder="1" applyAlignment="1">
      <alignment horizontal="right"/>
    </xf>
    <xf numFmtId="10" fontId="85" fillId="21" borderId="0" xfId="0" applyNumberFormat="1" applyFont="1" applyFill="1" applyAlignment="1">
      <alignment horizontal="right"/>
    </xf>
    <xf numFmtId="5" fontId="85" fillId="21" borderId="21" xfId="0" applyNumberFormat="1" applyFont="1" applyFill="1" applyBorder="1" applyAlignment="1">
      <alignment horizontal="right"/>
    </xf>
    <xf numFmtId="0" fontId="81" fillId="21" borderId="10" xfId="0" applyFont="1" applyFill="1" applyBorder="1" applyAlignment="1">
      <alignment horizontal="right"/>
    </xf>
    <xf numFmtId="0" fontId="24" fillId="21" borderId="20" xfId="0" applyFont="1" applyFill="1" applyBorder="1" applyAlignment="1">
      <alignment horizontal="left"/>
    </xf>
    <xf numFmtId="167" fontId="85" fillId="21" borderId="0" xfId="0" applyNumberFormat="1" applyFont="1" applyFill="1" applyAlignment="1">
      <alignment horizontal="right"/>
    </xf>
    <xf numFmtId="8" fontId="85" fillId="21" borderId="0" xfId="0" applyNumberFormat="1" applyFont="1" applyFill="1" applyAlignment="1">
      <alignment horizontal="center"/>
    </xf>
    <xf numFmtId="0" fontId="24" fillId="21" borderId="78" xfId="0" applyFont="1" applyFill="1" applyBorder="1"/>
    <xf numFmtId="0" fontId="24" fillId="21" borderId="84" xfId="0" applyFont="1" applyFill="1" applyBorder="1" applyAlignment="1">
      <alignment horizontal="left"/>
    </xf>
    <xf numFmtId="0" fontId="85" fillId="21" borderId="64" xfId="0" applyFont="1" applyFill="1" applyBorder="1"/>
    <xf numFmtId="0" fontId="85" fillId="21" borderId="5" xfId="0" applyFont="1" applyFill="1" applyBorder="1"/>
    <xf numFmtId="0" fontId="85" fillId="21" borderId="5" xfId="0" applyFont="1" applyFill="1" applyBorder="1" applyAlignment="1">
      <alignment horizontal="right"/>
    </xf>
    <xf numFmtId="0" fontId="85" fillId="21" borderId="5" xfId="0" applyFont="1" applyFill="1" applyBorder="1" applyAlignment="1">
      <alignment horizontal="center"/>
    </xf>
    <xf numFmtId="5" fontId="85" fillId="21" borderId="34" xfId="0" applyNumberFormat="1" applyFont="1" applyFill="1" applyBorder="1" applyAlignment="1">
      <alignment horizontal="right"/>
    </xf>
    <xf numFmtId="10" fontId="85" fillId="21" borderId="0" xfId="24" applyNumberFormat="1" applyFont="1" applyFill="1" applyBorder="1" applyAlignment="1">
      <alignment horizontal="right"/>
    </xf>
    <xf numFmtId="0" fontId="81" fillId="21" borderId="0" xfId="0" applyFont="1" applyFill="1"/>
    <xf numFmtId="0" fontId="81" fillId="21" borderId="71" xfId="0" applyFont="1" applyFill="1" applyBorder="1"/>
    <xf numFmtId="0" fontId="81" fillId="21" borderId="72" xfId="0" applyFont="1" applyFill="1" applyBorder="1"/>
    <xf numFmtId="0" fontId="81" fillId="21" borderId="72" xfId="0" applyFont="1" applyFill="1" applyBorder="1" applyAlignment="1">
      <alignment horizontal="right"/>
    </xf>
    <xf numFmtId="10" fontId="81" fillId="21" borderId="72" xfId="24" applyNumberFormat="1" applyFont="1" applyFill="1" applyBorder="1" applyAlignment="1">
      <alignment horizontal="center"/>
    </xf>
    <xf numFmtId="5" fontId="81" fillId="21" borderId="73" xfId="0" applyNumberFormat="1" applyFont="1" applyFill="1" applyBorder="1" applyAlignment="1">
      <alignment horizontal="right"/>
    </xf>
    <xf numFmtId="0" fontId="81" fillId="21" borderId="28" xfId="0" applyFont="1" applyFill="1" applyBorder="1"/>
    <xf numFmtId="0" fontId="81" fillId="21" borderId="29" xfId="0" applyFont="1" applyFill="1" applyBorder="1"/>
    <xf numFmtId="0" fontId="81" fillId="21" borderId="29" xfId="0" applyFont="1" applyFill="1" applyBorder="1" applyAlignment="1">
      <alignment horizontal="right"/>
    </xf>
    <xf numFmtId="10" fontId="81" fillId="21" borderId="29" xfId="24" applyNumberFormat="1" applyFont="1" applyFill="1" applyBorder="1" applyAlignment="1">
      <alignment horizontal="center"/>
    </xf>
    <xf numFmtId="5" fontId="81" fillId="21" borderId="30" xfId="0" applyNumberFormat="1" applyFont="1" applyFill="1" applyBorder="1" applyAlignment="1">
      <alignment horizontal="right"/>
    </xf>
    <xf numFmtId="10" fontId="85" fillId="21" borderId="0" xfId="24" applyNumberFormat="1" applyFont="1" applyFill="1" applyBorder="1" applyAlignment="1">
      <alignment horizontal="center"/>
    </xf>
    <xf numFmtId="10" fontId="81" fillId="21" borderId="10" xfId="24" applyNumberFormat="1" applyFont="1" applyFill="1" applyBorder="1" applyAlignment="1">
      <alignment horizontal="right"/>
    </xf>
    <xf numFmtId="0" fontId="30" fillId="21" borderId="10" xfId="0" applyFont="1" applyFill="1" applyBorder="1"/>
    <xf numFmtId="0" fontId="85" fillId="21" borderId="25" xfId="0" applyFont="1" applyFill="1" applyBorder="1"/>
    <xf numFmtId="0" fontId="85" fillId="21" borderId="24" xfId="0" applyFont="1" applyFill="1" applyBorder="1"/>
    <xf numFmtId="0" fontId="85" fillId="21" borderId="24" xfId="0" applyFont="1" applyFill="1" applyBorder="1" applyAlignment="1">
      <alignment horizontal="right"/>
    </xf>
    <xf numFmtId="0" fontId="85" fillId="21" borderId="24" xfId="0" applyFont="1" applyFill="1" applyBorder="1" applyAlignment="1">
      <alignment horizontal="center"/>
    </xf>
    <xf numFmtId="7" fontId="81" fillId="21" borderId="23" xfId="0" applyNumberFormat="1" applyFont="1" applyFill="1" applyBorder="1" applyAlignment="1">
      <alignment horizontal="right"/>
    </xf>
    <xf numFmtId="7" fontId="86" fillId="21" borderId="0" xfId="0" applyNumberFormat="1" applyFont="1" applyFill="1" applyAlignment="1">
      <alignment horizontal="right"/>
    </xf>
    <xf numFmtId="167" fontId="24" fillId="21" borderId="0" xfId="0" applyNumberFormat="1" applyFont="1" applyFill="1" applyAlignment="1">
      <alignment horizontal="right"/>
    </xf>
    <xf numFmtId="14" fontId="0" fillId="21" borderId="0" xfId="0" applyNumberFormat="1" applyFill="1" applyAlignment="1">
      <alignment horizontal="left"/>
    </xf>
    <xf numFmtId="0" fontId="0" fillId="21" borderId="0" xfId="0" applyFill="1" applyAlignment="1">
      <alignment horizontal="left"/>
    </xf>
    <xf numFmtId="0" fontId="29" fillId="21" borderId="0" xfId="0" applyFont="1" applyFill="1"/>
    <xf numFmtId="0" fontId="24" fillId="21" borderId="4" xfId="0" applyFont="1" applyFill="1" applyBorder="1"/>
    <xf numFmtId="0" fontId="24" fillId="21" borderId="5" xfId="0" applyFont="1" applyFill="1" applyBorder="1"/>
    <xf numFmtId="169" fontId="24" fillId="21" borderId="6" xfId="0" applyNumberFormat="1" applyFont="1" applyFill="1" applyBorder="1" applyAlignment="1">
      <alignment horizontal="center"/>
    </xf>
    <xf numFmtId="169" fontId="24" fillId="21" borderId="0" xfId="0" applyNumberFormat="1" applyFont="1" applyFill="1" applyAlignment="1">
      <alignment horizontal="center"/>
    </xf>
    <xf numFmtId="0" fontId="24" fillId="21" borderId="2" xfId="0" applyFont="1" applyFill="1" applyBorder="1"/>
    <xf numFmtId="169" fontId="24" fillId="21" borderId="3" xfId="0" applyNumberFormat="1" applyFont="1" applyFill="1" applyBorder="1"/>
    <xf numFmtId="0" fontId="24" fillId="21" borderId="12" xfId="0" applyFont="1" applyFill="1" applyBorder="1" applyAlignment="1">
      <alignment horizontal="center"/>
    </xf>
    <xf numFmtId="0" fontId="30" fillId="21" borderId="1" xfId="0" applyFont="1" applyFill="1" applyBorder="1"/>
    <xf numFmtId="164" fontId="30" fillId="21" borderId="12" xfId="0" applyNumberFormat="1" applyFont="1" applyFill="1" applyBorder="1" applyAlignment="1">
      <alignment horizontal="center"/>
    </xf>
    <xf numFmtId="164" fontId="34" fillId="21" borderId="12" xfId="0" applyNumberFormat="1" applyFont="1" applyFill="1" applyBorder="1" applyAlignment="1">
      <alignment horizontal="center"/>
    </xf>
    <xf numFmtId="164" fontId="24" fillId="21" borderId="15" xfId="0" applyNumberFormat="1" applyFont="1" applyFill="1" applyBorder="1" applyAlignment="1">
      <alignment horizontal="center"/>
    </xf>
    <xf numFmtId="164" fontId="33" fillId="21" borderId="15" xfId="0" applyNumberFormat="1" applyFont="1" applyFill="1" applyBorder="1" applyAlignment="1">
      <alignment horizontal="center"/>
    </xf>
    <xf numFmtId="44" fontId="24" fillId="21" borderId="0" xfId="0" applyNumberFormat="1" applyFont="1" applyFill="1"/>
    <xf numFmtId="5" fontId="30" fillId="21" borderId="75" xfId="0" applyNumberFormat="1" applyFont="1" applyFill="1" applyBorder="1" applyAlignment="1">
      <alignment horizontal="left"/>
    </xf>
    <xf numFmtId="5" fontId="24" fillId="21" borderId="72" xfId="0" applyNumberFormat="1" applyFont="1" applyFill="1" applyBorder="1"/>
    <xf numFmtId="164" fontId="30" fillId="21" borderId="74" xfId="0" applyNumberFormat="1" applyFont="1" applyFill="1" applyBorder="1" applyAlignment="1">
      <alignment horizontal="center"/>
    </xf>
    <xf numFmtId="164" fontId="34" fillId="21" borderId="74" xfId="0" applyNumberFormat="1" applyFont="1" applyFill="1" applyBorder="1" applyAlignment="1">
      <alignment horizontal="center"/>
    </xf>
    <xf numFmtId="0" fontId="24" fillId="21" borderId="61" xfId="0" applyFont="1" applyFill="1" applyBorder="1"/>
    <xf numFmtId="0" fontId="24" fillId="21" borderId="86" xfId="0" applyFont="1" applyFill="1" applyBorder="1" applyAlignment="1">
      <alignment horizontal="center"/>
    </xf>
    <xf numFmtId="167" fontId="30" fillId="21" borderId="62" xfId="0" applyNumberFormat="1" applyFont="1" applyFill="1" applyBorder="1" applyAlignment="1">
      <alignment horizontal="center"/>
    </xf>
    <xf numFmtId="167" fontId="71" fillId="21" borderId="0" xfId="0" applyNumberFormat="1" applyFont="1" applyFill="1" applyAlignment="1">
      <alignment horizontal="center"/>
    </xf>
    <xf numFmtId="169" fontId="24" fillId="21" borderId="3" xfId="0" applyNumberFormat="1" applyFont="1" applyFill="1" applyBorder="1" applyAlignment="1">
      <alignment horizontal="center"/>
    </xf>
    <xf numFmtId="0" fontId="24" fillId="21" borderId="1" xfId="0" applyFont="1" applyFill="1" applyBorder="1"/>
    <xf numFmtId="0" fontId="24" fillId="21" borderId="10" xfId="0" applyFont="1" applyFill="1" applyBorder="1"/>
    <xf numFmtId="169" fontId="30" fillId="21" borderId="12" xfId="0" applyNumberFormat="1" applyFont="1" applyFill="1" applyBorder="1" applyAlignment="1">
      <alignment horizontal="center"/>
    </xf>
    <xf numFmtId="0" fontId="24" fillId="21" borderId="2" xfId="0" applyFont="1" applyFill="1" applyBorder="1" applyAlignment="1">
      <alignment horizontal="left"/>
    </xf>
    <xf numFmtId="10" fontId="24" fillId="21" borderId="0" xfId="0" applyNumberFormat="1" applyFont="1" applyFill="1" applyAlignment="1">
      <alignment horizontal="right" vertical="center"/>
    </xf>
    <xf numFmtId="5" fontId="30" fillId="21" borderId="60" xfId="0" applyNumberFormat="1" applyFont="1" applyFill="1" applyBorder="1" applyAlignment="1">
      <alignment horizontal="left"/>
    </xf>
    <xf numFmtId="5" fontId="24" fillId="21" borderId="29" xfId="0" applyNumberFormat="1" applyFont="1" applyFill="1" applyBorder="1"/>
    <xf numFmtId="164" fontId="30" fillId="21" borderId="32" xfId="0" applyNumberFormat="1" applyFont="1" applyFill="1" applyBorder="1" applyAlignment="1">
      <alignment horizontal="center"/>
    </xf>
    <xf numFmtId="164" fontId="34" fillId="21" borderId="32" xfId="0" applyNumberFormat="1" applyFont="1" applyFill="1" applyBorder="1" applyAlignment="1">
      <alignment horizontal="center"/>
    </xf>
    <xf numFmtId="14" fontId="29" fillId="21" borderId="0" xfId="0" applyNumberFormat="1" applyFont="1" applyFill="1" applyAlignment="1">
      <alignment horizontal="left"/>
    </xf>
    <xf numFmtId="0" fontId="0" fillId="21" borderId="0" xfId="0" applyFill="1" applyAlignment="1">
      <alignment horizontal="center"/>
    </xf>
    <xf numFmtId="0" fontId="0" fillId="21" borderId="1" xfId="0" applyFill="1" applyBorder="1" applyAlignment="1">
      <alignment horizontal="center"/>
    </xf>
    <xf numFmtId="0" fontId="22" fillId="21" borderId="12" xfId="0" applyFont="1" applyFill="1" applyBorder="1" applyAlignment="1">
      <alignment horizontal="center"/>
    </xf>
    <xf numFmtId="0" fontId="0" fillId="21" borderId="12" xfId="0" applyFill="1" applyBorder="1" applyAlignment="1">
      <alignment horizontal="center"/>
    </xf>
    <xf numFmtId="8" fontId="0" fillId="21" borderId="12" xfId="0" applyNumberFormat="1" applyFill="1" applyBorder="1" applyAlignment="1">
      <alignment horizontal="center"/>
    </xf>
    <xf numFmtId="164" fontId="0" fillId="21" borderId="12" xfId="0" applyNumberFormat="1" applyFill="1" applyBorder="1" applyAlignment="1">
      <alignment horizontal="center"/>
    </xf>
    <xf numFmtId="6" fontId="0" fillId="21" borderId="12" xfId="0" applyNumberFormat="1" applyFill="1" applyBorder="1" applyAlignment="1">
      <alignment horizontal="center"/>
    </xf>
    <xf numFmtId="167" fontId="0" fillId="21" borderId="12" xfId="0" applyNumberFormat="1" applyFill="1" applyBorder="1" applyAlignment="1">
      <alignment horizontal="center"/>
    </xf>
    <xf numFmtId="172" fontId="0" fillId="0" borderId="0" xfId="0" applyNumberFormat="1"/>
    <xf numFmtId="174" fontId="57" fillId="0" borderId="0" xfId="0" applyNumberFormat="1" applyFont="1" applyAlignment="1">
      <alignment horizontal="center"/>
    </xf>
    <xf numFmtId="0" fontId="91" fillId="0" borderId="20" xfId="0" applyFont="1" applyBorder="1" applyAlignment="1">
      <alignment horizontal="left"/>
    </xf>
    <xf numFmtId="0" fontId="91" fillId="0" borderId="43" xfId="0" applyFont="1" applyBorder="1" applyAlignment="1">
      <alignment horizontal="left"/>
    </xf>
    <xf numFmtId="169" fontId="24" fillId="0" borderId="25" xfId="7" applyNumberFormat="1" applyFont="1" applyFill="1" applyBorder="1" applyAlignment="1">
      <alignment horizontal="right"/>
    </xf>
    <xf numFmtId="0" fontId="92" fillId="0" borderId="17" xfId="0" applyFont="1" applyBorder="1"/>
    <xf numFmtId="0" fontId="23" fillId="0" borderId="18" xfId="0" applyFont="1" applyBorder="1" applyAlignment="1">
      <alignment horizontal="center"/>
    </xf>
    <xf numFmtId="0" fontId="93" fillId="0" borderId="20" xfId="0" applyFont="1" applyBorder="1"/>
    <xf numFmtId="164" fontId="30" fillId="0" borderId="0" xfId="0" applyNumberFormat="1" applyFont="1" applyAlignment="1">
      <alignment horizontal="right" vertical="center"/>
    </xf>
    <xf numFmtId="40" fontId="30" fillId="0" borderId="0" xfId="0" applyNumberFormat="1" applyFont="1" applyAlignment="1">
      <alignment horizontal="center" vertical="center"/>
    </xf>
    <xf numFmtId="10" fontId="24" fillId="6" borderId="0" xfId="0" applyNumberFormat="1" applyFont="1" applyFill="1" applyAlignment="1">
      <alignment horizontal="center" vertical="center"/>
    </xf>
    <xf numFmtId="167" fontId="30" fillId="0" borderId="19" xfId="0" applyNumberFormat="1" applyFont="1" applyBorder="1" applyAlignment="1">
      <alignment horizontal="right"/>
    </xf>
    <xf numFmtId="0" fontId="70" fillId="0" borderId="21" xfId="0" applyFont="1" applyBorder="1" applyAlignment="1">
      <alignment horizontal="center"/>
    </xf>
    <xf numFmtId="0" fontId="30" fillId="0" borderId="21" xfId="0" applyFont="1" applyBorder="1" applyAlignment="1">
      <alignment horizontal="center"/>
    </xf>
    <xf numFmtId="0" fontId="35" fillId="0" borderId="21" xfId="0" applyFont="1" applyBorder="1" applyAlignment="1">
      <alignment horizontal="center"/>
    </xf>
    <xf numFmtId="0" fontId="24" fillId="0" borderId="23" xfId="0" applyFont="1" applyBorder="1" applyAlignment="1">
      <alignment horizontal="center"/>
    </xf>
    <xf numFmtId="0" fontId="24" fillId="0" borderId="81" xfId="0" applyFont="1" applyBorder="1"/>
    <xf numFmtId="0" fontId="24" fillId="0" borderId="17" xfId="0" applyFont="1" applyBorder="1"/>
    <xf numFmtId="0" fontId="24" fillId="0" borderId="18" xfId="0" applyFont="1" applyBorder="1"/>
    <xf numFmtId="0" fontId="24" fillId="0" borderId="19" xfId="0" applyFont="1" applyBorder="1"/>
    <xf numFmtId="0" fontId="92" fillId="0" borderId="20" xfId="0" applyFont="1" applyBorder="1"/>
    <xf numFmtId="0" fontId="24" fillId="0" borderId="21" xfId="0" applyFont="1" applyBorder="1"/>
    <xf numFmtId="0" fontId="35" fillId="0" borderId="24" xfId="0" applyFont="1" applyBorder="1" applyAlignment="1">
      <alignment horizontal="center"/>
    </xf>
    <xf numFmtId="0" fontId="24" fillId="0" borderId="24" xfId="0" applyFont="1" applyBorder="1"/>
    <xf numFmtId="0" fontId="24" fillId="0" borderId="23" xfId="0" applyFont="1" applyBorder="1"/>
    <xf numFmtId="0" fontId="111" fillId="10" borderId="0" xfId="37" applyFont="1" applyFill="1" applyAlignment="1">
      <alignment horizontal="center" vertical="center" wrapText="1"/>
    </xf>
    <xf numFmtId="0" fontId="57" fillId="0" borderId="0" xfId="0" applyFont="1" applyAlignment="1">
      <alignment vertical="center" wrapText="1"/>
    </xf>
    <xf numFmtId="0" fontId="57" fillId="0" borderId="67" xfId="0" applyFont="1" applyBorder="1" applyAlignment="1">
      <alignment horizontal="center" vertical="center"/>
    </xf>
    <xf numFmtId="0" fontId="57" fillId="0" borderId="67" xfId="0" applyFont="1" applyBorder="1" applyAlignment="1">
      <alignment vertical="center" wrapText="1"/>
    </xf>
    <xf numFmtId="164" fontId="57" fillId="0" borderId="62" xfId="0" applyNumberFormat="1" applyFont="1" applyBorder="1" applyAlignment="1">
      <alignment vertical="center"/>
    </xf>
    <xf numFmtId="6" fontId="85" fillId="0" borderId="67" xfId="0" applyNumberFormat="1" applyFont="1" applyBorder="1" applyAlignment="1">
      <alignment horizontal="right" vertical="center"/>
    </xf>
    <xf numFmtId="0" fontId="57" fillId="0" borderId="0" xfId="0" applyFont="1" applyAlignment="1">
      <alignment vertical="center"/>
    </xf>
    <xf numFmtId="0" fontId="57" fillId="0" borderId="23" xfId="0" applyFont="1" applyBorder="1" applyAlignment="1">
      <alignment horizontal="center" vertical="center"/>
    </xf>
    <xf numFmtId="0" fontId="57" fillId="0" borderId="23" xfId="0" applyFont="1" applyBorder="1" applyAlignment="1">
      <alignment vertical="center" wrapText="1"/>
    </xf>
    <xf numFmtId="164" fontId="57" fillId="0" borderId="62" xfId="0" applyNumberFormat="1" applyFont="1" applyBorder="1"/>
    <xf numFmtId="6" fontId="85" fillId="0" borderId="23" xfId="0" applyNumberFormat="1" applyFont="1" applyBorder="1" applyAlignment="1">
      <alignment horizontal="right"/>
    </xf>
    <xf numFmtId="164" fontId="57" fillId="0" borderId="62" xfId="0" applyNumberFormat="1" applyFont="1" applyBorder="1" applyAlignment="1">
      <alignment horizontal="right"/>
    </xf>
    <xf numFmtId="6" fontId="85" fillId="0" borderId="23" xfId="0" applyNumberFormat="1" applyFont="1" applyBorder="1" applyAlignment="1">
      <alignment horizontal="right" vertical="center"/>
    </xf>
    <xf numFmtId="0" fontId="112" fillId="0" borderId="21" xfId="0" applyFont="1" applyBorder="1" applyAlignment="1">
      <alignment horizontal="center" vertical="center"/>
    </xf>
    <xf numFmtId="0" fontId="57" fillId="0" borderId="21" xfId="0" applyFont="1" applyBorder="1" applyAlignment="1">
      <alignment vertical="center" wrapText="1"/>
    </xf>
    <xf numFmtId="6" fontId="85" fillId="0" borderId="23" xfId="0" applyNumberFormat="1" applyFont="1" applyBorder="1" applyAlignment="1">
      <alignment horizontal="right" vertical="center" wrapText="1"/>
    </xf>
    <xf numFmtId="0" fontId="57" fillId="0" borderId="62" xfId="0" applyFont="1" applyBorder="1" applyAlignment="1">
      <alignment horizontal="center" vertical="center"/>
    </xf>
    <xf numFmtId="164" fontId="85" fillId="0" borderId="23" xfId="0" applyNumberFormat="1" applyFont="1" applyBorder="1" applyAlignment="1">
      <alignment horizontal="right" vertical="center"/>
    </xf>
    <xf numFmtId="0" fontId="60" fillId="0" borderId="0" xfId="0" applyFont="1" applyAlignment="1">
      <alignment horizontal="right" vertical="center" wrapText="1"/>
    </xf>
    <xf numFmtId="164" fontId="60" fillId="0" borderId="0" xfId="0" applyNumberFormat="1" applyFont="1"/>
    <xf numFmtId="6" fontId="60" fillId="0" borderId="0" xfId="0" applyNumberFormat="1" applyFont="1"/>
    <xf numFmtId="0" fontId="0" fillId="0" borderId="0" xfId="0" applyAlignment="1">
      <alignment vertical="center" wrapText="1"/>
    </xf>
    <xf numFmtId="0" fontId="53" fillId="0" borderId="20" xfId="0" applyFont="1" applyBorder="1"/>
    <xf numFmtId="8" fontId="94" fillId="0" borderId="0" xfId="0" applyNumberFormat="1" applyFont="1" applyAlignment="1">
      <alignment horizontal="center" vertical="center"/>
    </xf>
    <xf numFmtId="0" fontId="112" fillId="0" borderId="23" xfId="0" applyFont="1" applyBorder="1" applyAlignment="1">
      <alignment horizontal="center" vertical="center"/>
    </xf>
    <xf numFmtId="0" fontId="53" fillId="0" borderId="22" xfId="0" applyFont="1" applyBorder="1"/>
    <xf numFmtId="0" fontId="53" fillId="0" borderId="8" xfId="0" applyFont="1" applyBorder="1"/>
    <xf numFmtId="0" fontId="0" fillId="0" borderId="8" xfId="0" applyBorder="1" applyAlignment="1">
      <alignment horizontal="center"/>
    </xf>
    <xf numFmtId="0" fontId="53" fillId="0" borderId="8" xfId="0" applyFont="1" applyBorder="1" applyAlignment="1">
      <alignment horizontal="center"/>
    </xf>
    <xf numFmtId="0" fontId="113" fillId="0" borderId="20" xfId="0" applyFont="1" applyBorder="1"/>
    <xf numFmtId="0" fontId="113" fillId="0" borderId="20" xfId="0" applyFont="1" applyBorder="1" applyAlignment="1">
      <alignment vertical="center"/>
    </xf>
    <xf numFmtId="0" fontId="53" fillId="0" borderId="25" xfId="0" applyFont="1" applyBorder="1"/>
    <xf numFmtId="44" fontId="24" fillId="0" borderId="0" xfId="7" applyFont="1"/>
    <xf numFmtId="8" fontId="24" fillId="0" borderId="0" xfId="0" applyNumberFormat="1" applyFont="1"/>
    <xf numFmtId="14" fontId="53" fillId="0" borderId="8" xfId="0" applyNumberFormat="1" applyFont="1" applyBorder="1" applyAlignment="1">
      <alignment horizontal="center"/>
    </xf>
    <xf numFmtId="0" fontId="93" fillId="0" borderId="25" xfId="0" applyFont="1" applyBorder="1"/>
    <xf numFmtId="0" fontId="0" fillId="0" borderId="0" xfId="0" applyAlignment="1">
      <alignment horizontal="center" vertical="center" wrapText="1"/>
    </xf>
    <xf numFmtId="0" fontId="110" fillId="0" borderId="22" xfId="0" applyFont="1" applyBorder="1"/>
    <xf numFmtId="0" fontId="0" fillId="0" borderId="8" xfId="0" applyBorder="1" applyAlignment="1">
      <alignment horizontal="center" wrapText="1"/>
    </xf>
    <xf numFmtId="5" fontId="78" fillId="0" borderId="8" xfId="0" applyNumberFormat="1" applyFont="1" applyBorder="1" applyAlignment="1">
      <alignment horizontal="center"/>
    </xf>
    <xf numFmtId="7" fontId="0" fillId="0" borderId="8" xfId="0" applyNumberFormat="1" applyBorder="1" applyAlignment="1">
      <alignment horizontal="center"/>
    </xf>
    <xf numFmtId="0" fontId="31" fillId="0" borderId="8" xfId="0" applyFont="1" applyBorder="1"/>
    <xf numFmtId="8" fontId="0" fillId="0" borderId="8" xfId="0" applyNumberFormat="1" applyBorder="1" applyAlignment="1">
      <alignment horizontal="center"/>
    </xf>
    <xf numFmtId="10" fontId="24" fillId="0" borderId="0" xfId="24" applyNumberFormat="1" applyFont="1"/>
    <xf numFmtId="44" fontId="0" fillId="0" borderId="0" xfId="7" applyFont="1"/>
    <xf numFmtId="44" fontId="0" fillId="0" borderId="0" xfId="7" applyFont="1" applyAlignment="1">
      <alignment vertical="center"/>
    </xf>
    <xf numFmtId="44" fontId="0" fillId="0" borderId="0" xfId="7" applyFont="1" applyFill="1"/>
    <xf numFmtId="10" fontId="0" fillId="0" borderId="0" xfId="24" applyNumberFormat="1" applyFont="1"/>
    <xf numFmtId="10" fontId="0" fillId="0" borderId="0" xfId="24" applyNumberFormat="1" applyFont="1" applyFill="1"/>
    <xf numFmtId="0" fontId="0" fillId="0" borderId="43" xfId="0" applyBorder="1"/>
    <xf numFmtId="0" fontId="0" fillId="0" borderId="41" xfId="0" applyBorder="1"/>
    <xf numFmtId="0" fontId="69" fillId="0" borderId="0" xfId="0" applyFont="1" applyAlignment="1">
      <alignment horizontal="right"/>
    </xf>
    <xf numFmtId="10" fontId="85" fillId="0" borderId="67" xfId="0" applyNumberFormat="1" applyFont="1" applyBorder="1" applyAlignment="1">
      <alignment horizontal="right" vertical="center"/>
    </xf>
    <xf numFmtId="10" fontId="85" fillId="0" borderId="23" xfId="0" applyNumberFormat="1" applyFont="1" applyBorder="1" applyAlignment="1">
      <alignment horizontal="right"/>
    </xf>
    <xf numFmtId="10" fontId="85" fillId="0" borderId="23" xfId="0" applyNumberFormat="1" applyFont="1" applyBorder="1" applyAlignment="1">
      <alignment horizontal="right" vertical="center"/>
    </xf>
    <xf numFmtId="10" fontId="57" fillId="0" borderId="0" xfId="24" applyNumberFormat="1" applyFont="1"/>
    <xf numFmtId="10" fontId="0" fillId="0" borderId="0" xfId="24" applyNumberFormat="1" applyFont="1" applyBorder="1" applyAlignment="1">
      <alignment horizontal="center"/>
    </xf>
    <xf numFmtId="10" fontId="0" fillId="0" borderId="8" xfId="24" applyNumberFormat="1" applyFont="1" applyBorder="1" applyAlignment="1">
      <alignment horizontal="center"/>
    </xf>
    <xf numFmtId="0" fontId="0" fillId="0" borderId="43" xfId="0" applyBorder="1" applyAlignment="1">
      <alignment wrapText="1"/>
    </xf>
    <xf numFmtId="0" fontId="13" fillId="2" borderId="18" xfId="17" applyFont="1" applyFill="1" applyBorder="1"/>
    <xf numFmtId="0" fontId="14" fillId="2" borderId="19" xfId="17" applyFont="1" applyFill="1" applyBorder="1"/>
    <xf numFmtId="0" fontId="14" fillId="2" borderId="0" xfId="17" applyFont="1" applyFill="1"/>
    <xf numFmtId="0" fontId="10" fillId="2" borderId="21" xfId="17" applyFont="1" applyFill="1" applyBorder="1"/>
    <xf numFmtId="0" fontId="15" fillId="2" borderId="24" xfId="17" applyFont="1" applyFill="1" applyBorder="1"/>
    <xf numFmtId="0" fontId="10" fillId="2" borderId="23" xfId="17" applyFont="1" applyFill="1" applyBorder="1"/>
    <xf numFmtId="0" fontId="68" fillId="0" borderId="0" xfId="36" applyFont="1"/>
    <xf numFmtId="0" fontId="68" fillId="43" borderId="0" xfId="36" applyFont="1" applyFill="1"/>
    <xf numFmtId="0" fontId="114" fillId="0" borderId="0" xfId="0" applyFont="1"/>
    <xf numFmtId="166" fontId="116" fillId="0" borderId="9" xfId="26" applyNumberFormat="1" applyFont="1" applyFill="1" applyBorder="1" applyAlignment="1">
      <alignment horizontal="center"/>
    </xf>
    <xf numFmtId="44" fontId="114" fillId="0" borderId="0" xfId="7" applyFont="1"/>
    <xf numFmtId="10" fontId="114" fillId="0" borderId="0" xfId="24" applyNumberFormat="1" applyFont="1"/>
    <xf numFmtId="0" fontId="24" fillId="0" borderId="21" xfId="0" applyFont="1" applyBorder="1" applyAlignment="1">
      <alignment horizontal="left"/>
    </xf>
    <xf numFmtId="40" fontId="24" fillId="0" borderId="0" xfId="0" applyNumberFormat="1" applyFont="1" applyAlignment="1">
      <alignment horizontal="center"/>
    </xf>
    <xf numFmtId="0" fontId="55" fillId="0" borderId="0" xfId="0" applyFont="1"/>
    <xf numFmtId="0" fontId="117" fillId="0" borderId="0" xfId="0" applyFont="1"/>
    <xf numFmtId="10" fontId="117" fillId="0" borderId="0" xfId="24" applyNumberFormat="1" applyFont="1"/>
    <xf numFmtId="167" fontId="117" fillId="0" borderId="0" xfId="0" applyNumberFormat="1" applyFont="1"/>
    <xf numFmtId="173" fontId="117" fillId="0" borderId="0" xfId="0" applyNumberFormat="1" applyFont="1"/>
    <xf numFmtId="10" fontId="57" fillId="0" borderId="0" xfId="24" applyNumberFormat="1" applyFont="1" applyAlignment="1">
      <alignment horizontal="center"/>
    </xf>
    <xf numFmtId="10" fontId="24" fillId="0" borderId="0" xfId="24" applyNumberFormat="1" applyFont="1" applyAlignment="1">
      <alignment horizontal="center"/>
    </xf>
    <xf numFmtId="0" fontId="24" fillId="0" borderId="33" xfId="0" applyFont="1" applyBorder="1" applyAlignment="1">
      <alignment horizontal="left"/>
    </xf>
    <xf numFmtId="0" fontId="53" fillId="10" borderId="62" xfId="0" applyFont="1" applyFill="1" applyBorder="1" applyAlignment="1">
      <alignment horizontal="center"/>
    </xf>
    <xf numFmtId="0" fontId="53" fillId="10" borderId="62" xfId="0" applyFont="1" applyFill="1" applyBorder="1" applyAlignment="1">
      <alignment horizontal="center" wrapText="1"/>
    </xf>
    <xf numFmtId="164" fontId="30" fillId="0" borderId="63" xfId="8" applyNumberFormat="1" applyFont="1" applyFill="1" applyBorder="1" applyAlignment="1">
      <alignment horizontal="center"/>
    </xf>
    <xf numFmtId="49" fontId="30" fillId="0" borderId="10" xfId="8" applyNumberFormat="1" applyFont="1" applyFill="1" applyBorder="1" applyAlignment="1">
      <alignment horizontal="center"/>
    </xf>
    <xf numFmtId="49" fontId="30" fillId="0" borderId="8" xfId="8" applyNumberFormat="1" applyFont="1" applyFill="1" applyBorder="1" applyAlignment="1">
      <alignment horizontal="center"/>
    </xf>
    <xf numFmtId="164" fontId="24" fillId="0" borderId="20" xfId="8" applyNumberFormat="1" applyFont="1" applyFill="1" applyBorder="1" applyAlignment="1">
      <alignment horizontal="left"/>
    </xf>
    <xf numFmtId="164" fontId="24" fillId="0" borderId="22" xfId="8" applyNumberFormat="1" applyFont="1" applyFill="1" applyBorder="1" applyAlignment="1">
      <alignment horizontal="left" vertical="center"/>
    </xf>
    <xf numFmtId="169" fontId="24" fillId="0" borderId="25" xfId="8" applyNumberFormat="1" applyFont="1" applyFill="1" applyBorder="1" applyAlignment="1"/>
    <xf numFmtId="169" fontId="24" fillId="0" borderId="0" xfId="8" applyNumberFormat="1" applyFont="1" applyFill="1" applyAlignment="1">
      <alignment horizontal="right"/>
    </xf>
    <xf numFmtId="0" fontId="80" fillId="0" borderId="0" xfId="0" applyFont="1" applyAlignment="1">
      <alignment horizontal="left"/>
    </xf>
    <xf numFmtId="2" fontId="57" fillId="0" borderId="5" xfId="0" applyNumberFormat="1" applyFont="1" applyBorder="1" applyAlignment="1">
      <alignment horizontal="center"/>
    </xf>
    <xf numFmtId="169" fontId="57" fillId="0" borderId="0" xfId="7" applyNumberFormat="1" applyFont="1"/>
    <xf numFmtId="164" fontId="83" fillId="0" borderId="63" xfId="7" applyNumberFormat="1" applyFont="1" applyFill="1" applyBorder="1" applyAlignment="1">
      <alignment horizontal="center"/>
    </xf>
    <xf numFmtId="0" fontId="92" fillId="0" borderId="0" xfId="0" applyFont="1"/>
    <xf numFmtId="0" fontId="93" fillId="0" borderId="0" xfId="0" applyFont="1"/>
    <xf numFmtId="178" fontId="29" fillId="0" borderId="0" xfId="0" applyNumberFormat="1" applyFont="1" applyAlignment="1">
      <alignment horizontal="left"/>
    </xf>
    <xf numFmtId="0" fontId="24" fillId="0" borderId="0" xfId="0" applyFont="1" applyAlignment="1">
      <alignment vertical="center"/>
    </xf>
    <xf numFmtId="0" fontId="35" fillId="0" borderId="0" xfId="0" applyFont="1" applyAlignment="1">
      <alignment horizontal="center" vertical="center"/>
    </xf>
    <xf numFmtId="0" fontId="59" fillId="5" borderId="2" xfId="0" applyFont="1" applyFill="1" applyBorder="1"/>
    <xf numFmtId="0" fontId="59" fillId="5" borderId="0" xfId="0" applyFont="1" applyFill="1"/>
    <xf numFmtId="6" fontId="59" fillId="5" borderId="0" xfId="0" applyNumberFormat="1" applyFont="1" applyFill="1" applyAlignment="1">
      <alignment horizontal="center"/>
    </xf>
    <xf numFmtId="0" fontId="59" fillId="5" borderId="2" xfId="0" applyFont="1" applyFill="1" applyBorder="1" applyAlignment="1">
      <alignment horizontal="left"/>
    </xf>
    <xf numFmtId="49" fontId="59" fillId="5" borderId="0" xfId="0" applyNumberFormat="1" applyFont="1" applyFill="1" applyAlignment="1">
      <alignment horizontal="left"/>
    </xf>
    <xf numFmtId="0" fontId="59" fillId="5" borderId="6" xfId="0" applyFont="1" applyFill="1" applyBorder="1"/>
    <xf numFmtId="0" fontId="33" fillId="0" borderId="0" xfId="0" applyFont="1"/>
    <xf numFmtId="0" fontId="33" fillId="0" borderId="0" xfId="0" applyFont="1" applyAlignment="1">
      <alignment horizontal="center"/>
    </xf>
    <xf numFmtId="0" fontId="33" fillId="0" borderId="1" xfId="0" applyFont="1" applyBorder="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33" fillId="5" borderId="2" xfId="0" applyFont="1" applyFill="1" applyBorder="1"/>
    <xf numFmtId="0" fontId="33" fillId="5" borderId="0" xfId="0" applyFont="1" applyFill="1"/>
    <xf numFmtId="0" fontId="59" fillId="5" borderId="0" xfId="0" applyFont="1" applyFill="1" applyAlignment="1">
      <alignment horizontal="left"/>
    </xf>
    <xf numFmtId="0" fontId="59" fillId="5" borderId="3" xfId="0" applyFont="1" applyFill="1" applyBorder="1"/>
    <xf numFmtId="0" fontId="33" fillId="0" borderId="7" xfId="0" applyFont="1" applyBorder="1" applyAlignment="1">
      <alignment horizontal="center" vertical="center"/>
    </xf>
    <xf numFmtId="0" fontId="34" fillId="0" borderId="8" xfId="0" applyFont="1" applyBorder="1" applyAlignment="1">
      <alignment horizont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6" fontId="59" fillId="0" borderId="0" xfId="0" applyNumberFormat="1" applyFont="1" applyAlignment="1">
      <alignment horizontal="center"/>
    </xf>
    <xf numFmtId="164" fontId="59" fillId="0" borderId="0" xfId="0" applyNumberFormat="1" applyFont="1" applyAlignment="1">
      <alignment horizontal="center"/>
    </xf>
    <xf numFmtId="2" fontId="59" fillId="0" borderId="0" xfId="0" applyNumberFormat="1" applyFont="1" applyAlignment="1">
      <alignment horizontal="center"/>
    </xf>
    <xf numFmtId="164" fontId="59" fillId="0" borderId="3" xfId="0" applyNumberFormat="1" applyFont="1" applyBorder="1" applyAlignment="1">
      <alignment horizontal="right"/>
    </xf>
    <xf numFmtId="0" fontId="33" fillId="0" borderId="0" xfId="0" applyFont="1" applyAlignment="1">
      <alignment horizontal="center" vertical="center"/>
    </xf>
    <xf numFmtId="0" fontId="59" fillId="5" borderId="7" xfId="0" applyFont="1" applyFill="1" applyBorder="1"/>
    <xf numFmtId="0" fontId="59" fillId="5" borderId="9" xfId="0" applyFont="1" applyFill="1" applyBorder="1"/>
    <xf numFmtId="6" fontId="59" fillId="0" borderId="0" xfId="0" applyNumberFormat="1" applyFont="1" applyAlignment="1">
      <alignment horizontal="left"/>
    </xf>
    <xf numFmtId="0" fontId="59" fillId="5" borderId="1" xfId="0" applyFont="1" applyFill="1" applyBorder="1" applyAlignment="1">
      <alignment horizontal="left"/>
    </xf>
    <xf numFmtId="0" fontId="59" fillId="5" borderId="10" xfId="0" applyFont="1" applyFill="1" applyBorder="1" applyAlignment="1">
      <alignment horizontal="left"/>
    </xf>
    <xf numFmtId="0" fontId="59" fillId="5" borderId="11" xfId="0" applyFont="1" applyFill="1" applyBorder="1"/>
    <xf numFmtId="6" fontId="59" fillId="0" borderId="0" xfId="0" applyNumberFormat="1" applyFont="1" applyAlignment="1">
      <alignment horizontal="left" vertical="top"/>
    </xf>
    <xf numFmtId="0" fontId="58" fillId="5" borderId="0" xfId="0" applyFont="1" applyFill="1" applyAlignment="1">
      <alignment horizontal="center"/>
    </xf>
    <xf numFmtId="2" fontId="59" fillId="5" borderId="0" xfId="0" applyNumberFormat="1" applyFont="1" applyFill="1" applyAlignment="1">
      <alignment horizontal="center"/>
    </xf>
    <xf numFmtId="0" fontId="58" fillId="0" borderId="1" xfId="0" applyFont="1" applyBorder="1"/>
    <xf numFmtId="0" fontId="58" fillId="0" borderId="10" xfId="0" applyFont="1" applyBorder="1" applyAlignment="1">
      <alignment horizontal="center"/>
    </xf>
    <xf numFmtId="2" fontId="58" fillId="0" borderId="10" xfId="0" applyNumberFormat="1" applyFont="1" applyBorder="1" applyAlignment="1">
      <alignment horizontal="center"/>
    </xf>
    <xf numFmtId="164" fontId="58" fillId="0" borderId="11" xfId="0" applyNumberFormat="1" applyFont="1" applyBorder="1" applyAlignment="1">
      <alignment horizontal="right"/>
    </xf>
    <xf numFmtId="10" fontId="59" fillId="0" borderId="0" xfId="0" applyNumberFormat="1" applyFont="1" applyAlignment="1">
      <alignment horizontal="center"/>
    </xf>
    <xf numFmtId="0" fontId="59" fillId="0" borderId="0" xfId="0" applyFont="1" applyAlignment="1">
      <alignment horizontal="center"/>
    </xf>
    <xf numFmtId="167" fontId="59" fillId="0" borderId="0" xfId="0" applyNumberFormat="1" applyFont="1" applyAlignment="1">
      <alignment horizontal="center"/>
    </xf>
    <xf numFmtId="164" fontId="59" fillId="0" borderId="0" xfId="0" applyNumberFormat="1" applyFont="1" applyAlignment="1">
      <alignment horizontal="left"/>
    </xf>
    <xf numFmtId="0" fontId="59" fillId="5" borderId="8" xfId="0" applyFont="1" applyFill="1" applyBorder="1"/>
    <xf numFmtId="2" fontId="59" fillId="5" borderId="8" xfId="0" applyNumberFormat="1" applyFont="1" applyFill="1" applyBorder="1" applyAlignment="1">
      <alignment horizontal="center"/>
    </xf>
    <xf numFmtId="0" fontId="59" fillId="5" borderId="7" xfId="0" applyFont="1" applyFill="1" applyBorder="1" applyAlignment="1">
      <alignment horizontal="left"/>
    </xf>
    <xf numFmtId="0" fontId="59" fillId="5" borderId="8" xfId="0" applyFont="1" applyFill="1" applyBorder="1" applyAlignment="1">
      <alignment horizontal="left"/>
    </xf>
    <xf numFmtId="0" fontId="59" fillId="0" borderId="10" xfId="0" applyFont="1" applyBorder="1" applyAlignment="1">
      <alignment horizontal="center"/>
    </xf>
    <xf numFmtId="10" fontId="59" fillId="5" borderId="0" xfId="0" applyNumberFormat="1" applyFont="1" applyFill="1" applyAlignment="1">
      <alignment horizontal="center"/>
    </xf>
    <xf numFmtId="49" fontId="59" fillId="5" borderId="2" xfId="0" applyNumberFormat="1" applyFont="1" applyFill="1" applyBorder="1" applyAlignment="1">
      <alignment horizontal="left"/>
    </xf>
    <xf numFmtId="10" fontId="33" fillId="0" borderId="0" xfId="0" applyNumberFormat="1" applyFont="1" applyAlignment="1">
      <alignment horizontal="center"/>
    </xf>
    <xf numFmtId="0" fontId="58" fillId="5" borderId="3" xfId="0" applyFont="1" applyFill="1" applyBorder="1"/>
    <xf numFmtId="0" fontId="58" fillId="0" borderId="60" xfId="0" applyFont="1" applyBorder="1"/>
    <xf numFmtId="0" fontId="58" fillId="0" borderId="29" xfId="0" applyFont="1" applyBorder="1" applyAlignment="1">
      <alignment horizontal="center"/>
    </xf>
    <xf numFmtId="164" fontId="58" fillId="0" borderId="31" xfId="0" applyNumberFormat="1" applyFont="1" applyBorder="1" applyAlignment="1">
      <alignment horizontal="right"/>
    </xf>
    <xf numFmtId="0" fontId="59" fillId="0" borderId="7" xfId="0" applyFont="1" applyBorder="1"/>
    <xf numFmtId="0" fontId="59" fillId="0" borderId="8" xfId="0" applyFont="1" applyBorder="1"/>
    <xf numFmtId="10" fontId="59" fillId="0" borderId="8" xfId="0" applyNumberFormat="1" applyFont="1" applyBorder="1" applyAlignment="1">
      <alignment horizontal="center"/>
    </xf>
    <xf numFmtId="0" fontId="58" fillId="0" borderId="8" xfId="0" applyFont="1" applyBorder="1"/>
    <xf numFmtId="0" fontId="58" fillId="0" borderId="9" xfId="0" applyFont="1" applyBorder="1"/>
    <xf numFmtId="0" fontId="58" fillId="5" borderId="7" xfId="0" applyFont="1" applyFill="1" applyBorder="1" applyAlignment="1">
      <alignment horizontal="right"/>
    </xf>
    <xf numFmtId="0" fontId="58" fillId="5" borderId="8" xfId="0" applyFont="1" applyFill="1" applyBorder="1" applyAlignment="1">
      <alignment horizontal="center"/>
    </xf>
    <xf numFmtId="0" fontId="58" fillId="5" borderId="9" xfId="0" applyFont="1" applyFill="1" applyBorder="1" applyAlignment="1">
      <alignment horizontal="center"/>
    </xf>
    <xf numFmtId="0" fontId="33" fillId="0" borderId="2" xfId="0" applyFont="1" applyBorder="1"/>
    <xf numFmtId="0" fontId="59" fillId="5" borderId="2" xfId="0" applyFont="1" applyFill="1" applyBorder="1" applyAlignment="1">
      <alignment horizontal="right"/>
    </xf>
    <xf numFmtId="0" fontId="59" fillId="5" borderId="0" xfId="0" applyFont="1" applyFill="1" applyAlignment="1">
      <alignment horizontal="center"/>
    </xf>
    <xf numFmtId="0" fontId="59" fillId="5" borderId="3" xfId="0" applyFont="1" applyFill="1" applyBorder="1" applyAlignment="1">
      <alignment horizontal="center"/>
    </xf>
    <xf numFmtId="0" fontId="33" fillId="0" borderId="0" xfId="0" applyFont="1" applyAlignment="1">
      <alignment horizontal="right"/>
    </xf>
    <xf numFmtId="0" fontId="58" fillId="0" borderId="0" xfId="0" applyFont="1" applyAlignment="1">
      <alignment horizontal="center"/>
    </xf>
    <xf numFmtId="0" fontId="58" fillId="0" borderId="72" xfId="0" applyFont="1" applyBorder="1" applyAlignment="1">
      <alignment horizontal="center"/>
    </xf>
    <xf numFmtId="164" fontId="58" fillId="0" borderId="96" xfId="0" applyNumberFormat="1" applyFont="1" applyBorder="1" applyAlignment="1">
      <alignment horizontal="right"/>
    </xf>
    <xf numFmtId="8" fontId="59" fillId="0" borderId="0" xfId="0" applyNumberFormat="1" applyFont="1" applyAlignment="1">
      <alignment horizontal="center"/>
    </xf>
    <xf numFmtId="0" fontId="59" fillId="0" borderId="97" xfId="0" applyFont="1" applyBorder="1"/>
    <xf numFmtId="0" fontId="59" fillId="0" borderId="98" xfId="0" applyFont="1" applyBorder="1" applyAlignment="1">
      <alignment horizontal="center"/>
    </xf>
    <xf numFmtId="0" fontId="59" fillId="0" borderId="99" xfId="0" applyFont="1" applyBorder="1" applyAlignment="1">
      <alignment horizontal="right"/>
    </xf>
    <xf numFmtId="0" fontId="34" fillId="0" borderId="0" xfId="0" applyFont="1" applyAlignment="1">
      <alignment horizontal="center"/>
    </xf>
    <xf numFmtId="8" fontId="33" fillId="0" borderId="0" xfId="0" applyNumberFormat="1" applyFont="1" applyAlignment="1">
      <alignment horizontal="right"/>
    </xf>
    <xf numFmtId="9" fontId="59" fillId="0" borderId="0" xfId="0" applyNumberFormat="1" applyFont="1" applyAlignment="1">
      <alignment horizontal="center"/>
    </xf>
    <xf numFmtId="167" fontId="58" fillId="6" borderId="3" xfId="0" applyNumberFormat="1" applyFont="1" applyFill="1" applyBorder="1" applyAlignment="1">
      <alignment horizontal="right"/>
    </xf>
    <xf numFmtId="0" fontId="59" fillId="5" borderId="7" xfId="0" applyFont="1" applyFill="1" applyBorder="1" applyAlignment="1">
      <alignment horizontal="right"/>
    </xf>
    <xf numFmtId="0" fontId="59" fillId="5" borderId="8" xfId="0" applyFont="1" applyFill="1" applyBorder="1" applyAlignment="1">
      <alignment horizontal="center"/>
    </xf>
    <xf numFmtId="0" fontId="59" fillId="5" borderId="9" xfId="0" applyFont="1" applyFill="1" applyBorder="1" applyAlignment="1">
      <alignment horizontal="center"/>
    </xf>
    <xf numFmtId="0" fontId="34" fillId="0" borderId="0" xfId="0" applyFont="1"/>
    <xf numFmtId="8" fontId="34" fillId="0" borderId="0" xfId="0" applyNumberFormat="1" applyFont="1" applyAlignment="1">
      <alignment horizontal="right"/>
    </xf>
    <xf numFmtId="9" fontId="33" fillId="0" borderId="8" xfId="0" applyNumberFormat="1" applyFont="1" applyBorder="1" applyAlignment="1">
      <alignment horizontal="center"/>
    </xf>
    <xf numFmtId="167" fontId="58" fillId="0" borderId="9" xfId="0" applyNumberFormat="1" applyFont="1" applyBorder="1" applyAlignment="1">
      <alignment horizontal="right"/>
    </xf>
    <xf numFmtId="0" fontId="34" fillId="5" borderId="2" xfId="0" applyFont="1" applyFill="1" applyBorder="1" applyAlignment="1">
      <alignment horizontal="left"/>
    </xf>
    <xf numFmtId="0" fontId="59" fillId="5" borderId="0" xfId="0" applyFont="1" applyFill="1" applyAlignment="1">
      <alignment horizontal="right"/>
    </xf>
    <xf numFmtId="0" fontId="34" fillId="0" borderId="0" xfId="0" applyFont="1" applyAlignment="1">
      <alignment horizontal="right"/>
    </xf>
    <xf numFmtId="6" fontId="33" fillId="0" borderId="0" xfId="0" applyNumberFormat="1" applyFont="1" applyAlignment="1">
      <alignment horizontal="center"/>
    </xf>
    <xf numFmtId="9" fontId="33" fillId="0" borderId="0" xfId="0" applyNumberFormat="1" applyFont="1"/>
    <xf numFmtId="10" fontId="24" fillId="0" borderId="0" xfId="44" applyNumberFormat="1" applyFont="1"/>
    <xf numFmtId="0" fontId="59" fillId="5" borderId="8" xfId="0" applyFont="1" applyFill="1" applyBorder="1" applyAlignment="1">
      <alignment horizontal="right"/>
    </xf>
    <xf numFmtId="166" fontId="59" fillId="5" borderId="9" xfId="44" applyNumberFormat="1" applyFont="1" applyFill="1" applyBorder="1" applyAlignment="1">
      <alignment horizontal="center"/>
    </xf>
    <xf numFmtId="7" fontId="33" fillId="0" borderId="0" xfId="42" applyNumberFormat="1" applyFont="1"/>
    <xf numFmtId="10" fontId="30" fillId="0" borderId="0" xfId="44" applyNumberFormat="1" applyFont="1" applyBorder="1"/>
    <xf numFmtId="10" fontId="24" fillId="0" borderId="0" xfId="44" applyNumberFormat="1" applyFont="1" applyBorder="1"/>
    <xf numFmtId="164" fontId="60" fillId="0" borderId="0" xfId="0" applyNumberFormat="1" applyFont="1" applyAlignment="1">
      <alignment horizontal="right"/>
    </xf>
    <xf numFmtId="164" fontId="30" fillId="0" borderId="0" xfId="0" applyNumberFormat="1" applyFont="1" applyAlignment="1">
      <alignment horizontal="center"/>
    </xf>
    <xf numFmtId="44" fontId="30" fillId="0" borderId="0" xfId="0" applyNumberFormat="1" applyFont="1" applyAlignment="1">
      <alignment horizontal="right"/>
    </xf>
    <xf numFmtId="0" fontId="30" fillId="0" borderId="0" xfId="0" applyFont="1" applyAlignment="1">
      <alignment horizontal="right"/>
    </xf>
    <xf numFmtId="10" fontId="30" fillId="0" borderId="0" xfId="44" applyNumberFormat="1" applyFont="1" applyBorder="1" applyAlignment="1">
      <alignment horizontal="center"/>
    </xf>
    <xf numFmtId="0" fontId="59" fillId="5" borderId="20" xfId="0" applyFont="1" applyFill="1" applyBorder="1"/>
    <xf numFmtId="49" fontId="59" fillId="5" borderId="21" xfId="0" applyNumberFormat="1" applyFont="1" applyFill="1" applyBorder="1" applyAlignment="1">
      <alignment horizontal="left"/>
    </xf>
    <xf numFmtId="0" fontId="33" fillId="3" borderId="1" xfId="0" applyFont="1" applyFill="1" applyBorder="1" applyAlignment="1">
      <alignment horizontal="center"/>
    </xf>
    <xf numFmtId="0" fontId="33" fillId="3" borderId="10" xfId="0" applyFont="1" applyFill="1" applyBorder="1" applyAlignment="1">
      <alignment horizontal="center"/>
    </xf>
    <xf numFmtId="3" fontId="33" fillId="3" borderId="11" xfId="0" applyNumberFormat="1" applyFont="1" applyFill="1" applyBorder="1" applyAlignment="1">
      <alignment horizontal="center"/>
    </xf>
    <xf numFmtId="0" fontId="33" fillId="5" borderId="20" xfId="0" applyFont="1" applyFill="1" applyBorder="1"/>
    <xf numFmtId="0" fontId="59" fillId="5" borderId="21" xfId="0" applyFont="1" applyFill="1" applyBorder="1" applyAlignment="1">
      <alignment horizontal="left"/>
    </xf>
    <xf numFmtId="0" fontId="34" fillId="3" borderId="7" xfId="0" applyFont="1" applyFill="1" applyBorder="1" applyAlignment="1">
      <alignment horizontal="left" vertical="center"/>
    </xf>
    <xf numFmtId="0" fontId="33" fillId="0" borderId="20" xfId="0" applyFont="1" applyBorder="1"/>
    <xf numFmtId="0" fontId="59" fillId="0" borderId="20" xfId="0" applyFont="1" applyBorder="1"/>
    <xf numFmtId="0" fontId="59" fillId="0" borderId="0" xfId="0" applyFont="1"/>
    <xf numFmtId="0" fontId="59" fillId="5" borderId="22" xfId="0" applyFont="1" applyFill="1" applyBorder="1"/>
    <xf numFmtId="0" fontId="59" fillId="5" borderId="101" xfId="0" applyFont="1" applyFill="1" applyBorder="1" applyAlignment="1">
      <alignment horizontal="left"/>
    </xf>
    <xf numFmtId="0" fontId="59" fillId="5" borderId="82" xfId="0" applyFont="1" applyFill="1" applyBorder="1" applyAlignment="1">
      <alignment horizontal="left"/>
    </xf>
    <xf numFmtId="0" fontId="59" fillId="5" borderId="102" xfId="0" applyFont="1" applyFill="1" applyBorder="1" applyAlignment="1">
      <alignment horizontal="left"/>
    </xf>
    <xf numFmtId="0" fontId="59" fillId="5" borderId="20" xfId="0" applyFont="1" applyFill="1" applyBorder="1" applyAlignment="1">
      <alignment horizontal="left"/>
    </xf>
    <xf numFmtId="0" fontId="58" fillId="0" borderId="2" xfId="0" applyFont="1" applyBorder="1"/>
    <xf numFmtId="0" fontId="59" fillId="5" borderId="33" xfId="0" applyFont="1" applyFill="1" applyBorder="1" applyAlignment="1">
      <alignment horizontal="left"/>
    </xf>
    <xf numFmtId="0" fontId="59" fillId="5" borderId="26" xfId="0" applyFont="1" applyFill="1" applyBorder="1" applyAlignment="1">
      <alignment horizontal="left"/>
    </xf>
    <xf numFmtId="8" fontId="59" fillId="5" borderId="0" xfId="0" applyNumberFormat="1" applyFont="1" applyFill="1" applyAlignment="1">
      <alignment horizontal="center"/>
    </xf>
    <xf numFmtId="0" fontId="59" fillId="0" borderId="60" xfId="0" applyFont="1" applyBorder="1"/>
    <xf numFmtId="10" fontId="58" fillId="0" borderId="0" xfId="44" applyNumberFormat="1" applyFont="1" applyBorder="1" applyAlignment="1">
      <alignment horizontal="center"/>
    </xf>
    <xf numFmtId="164" fontId="58" fillId="0" borderId="3" xfId="0" applyNumberFormat="1" applyFont="1" applyBorder="1" applyAlignment="1">
      <alignment horizontal="right"/>
    </xf>
    <xf numFmtId="0" fontId="59" fillId="5" borderId="1" xfId="0" applyFont="1" applyFill="1" applyBorder="1"/>
    <xf numFmtId="0" fontId="59" fillId="5" borderId="10" xfId="0" applyFont="1" applyFill="1" applyBorder="1"/>
    <xf numFmtId="10" fontId="59" fillId="0" borderId="10" xfId="0" applyNumberFormat="1" applyFont="1" applyBorder="1" applyAlignment="1">
      <alignment horizontal="center"/>
    </xf>
    <xf numFmtId="49" fontId="59" fillId="5" borderId="10" xfId="0" applyNumberFormat="1" applyFont="1" applyFill="1" applyBorder="1" applyAlignment="1">
      <alignment horizontal="left"/>
    </xf>
    <xf numFmtId="49" fontId="59" fillId="5" borderId="11" xfId="0" applyNumberFormat="1" applyFont="1" applyFill="1" applyBorder="1" applyAlignment="1">
      <alignment horizontal="left"/>
    </xf>
    <xf numFmtId="0" fontId="58" fillId="0" borderId="0" xfId="0" applyFont="1"/>
    <xf numFmtId="0" fontId="58" fillId="5" borderId="1" xfId="0" applyFont="1" applyFill="1" applyBorder="1" applyAlignment="1">
      <alignment horizontal="right"/>
    </xf>
    <xf numFmtId="0" fontId="58" fillId="5" borderId="10" xfId="0" applyFont="1" applyFill="1" applyBorder="1" applyAlignment="1">
      <alignment horizontal="center"/>
    </xf>
    <xf numFmtId="0" fontId="58" fillId="5" borderId="11" xfId="0" applyFont="1" applyFill="1" applyBorder="1" applyAlignment="1">
      <alignment horizontal="center"/>
    </xf>
    <xf numFmtId="8" fontId="33" fillId="0" borderId="0" xfId="0" applyNumberFormat="1" applyFont="1" applyAlignment="1">
      <alignment horizontal="center"/>
    </xf>
    <xf numFmtId="10" fontId="34" fillId="0" borderId="0" xfId="44" applyNumberFormat="1" applyFont="1"/>
    <xf numFmtId="10" fontId="30" fillId="0" borderId="0" xfId="44" applyNumberFormat="1" applyFont="1"/>
    <xf numFmtId="176" fontId="24" fillId="0" borderId="0" xfId="44" applyNumberFormat="1" applyFont="1"/>
    <xf numFmtId="44" fontId="30" fillId="0" borderId="0" xfId="0" applyNumberFormat="1" applyFont="1" applyAlignment="1">
      <alignment horizontal="center"/>
    </xf>
    <xf numFmtId="164" fontId="30" fillId="0" borderId="0" xfId="0" applyNumberFormat="1" applyFont="1"/>
    <xf numFmtId="10" fontId="30" fillId="0" borderId="0" xfId="44" applyNumberFormat="1" applyFont="1" applyAlignment="1">
      <alignment horizontal="center"/>
    </xf>
    <xf numFmtId="10" fontId="0" fillId="0" borderId="0" xfId="44" applyNumberFormat="1" applyFont="1" applyAlignment="1">
      <alignment horizontal="center"/>
    </xf>
    <xf numFmtId="169" fontId="33" fillId="0" borderId="0" xfId="7" applyNumberFormat="1" applyFont="1" applyFill="1" applyBorder="1" applyAlignment="1">
      <alignment horizontal="right"/>
    </xf>
    <xf numFmtId="0" fontId="33" fillId="0" borderId="5" xfId="0" applyFont="1" applyBorder="1" applyAlignment="1">
      <alignment horizontal="center"/>
    </xf>
    <xf numFmtId="0" fontId="33" fillId="0" borderId="6" xfId="0" applyFont="1" applyBorder="1" applyAlignment="1">
      <alignment horizontal="center"/>
    </xf>
    <xf numFmtId="170" fontId="33" fillId="0" borderId="0" xfId="34" applyNumberFormat="1" applyFont="1" applyFill="1"/>
    <xf numFmtId="0" fontId="34" fillId="0" borderId="78" xfId="0" applyFont="1" applyBorder="1" applyAlignment="1">
      <alignment horizontal="center"/>
    </xf>
    <xf numFmtId="0" fontId="34" fillId="0" borderId="20" xfId="0" applyFont="1" applyBorder="1"/>
    <xf numFmtId="0" fontId="34" fillId="0" borderId="18" xfId="0" applyFont="1" applyBorder="1" applyAlignment="1">
      <alignment horizontal="right"/>
    </xf>
    <xf numFmtId="44" fontId="33" fillId="0" borderId="0" xfId="7" applyFont="1" applyFill="1"/>
    <xf numFmtId="0" fontId="34" fillId="0" borderId="22" xfId="0" applyFont="1" applyBorder="1"/>
    <xf numFmtId="0" fontId="34" fillId="0" borderId="8" xfId="0" applyFont="1" applyBorder="1" applyAlignment="1">
      <alignment horizontal="center" wrapText="1"/>
    </xf>
    <xf numFmtId="169" fontId="34" fillId="0" borderId="33" xfId="7" applyNumberFormat="1" applyFont="1" applyFill="1" applyBorder="1" applyAlignment="1">
      <alignment horizontal="center"/>
    </xf>
    <xf numFmtId="0" fontId="33" fillId="0" borderId="20" xfId="0" applyFont="1" applyBorder="1" applyAlignment="1">
      <alignment vertical="center"/>
    </xf>
    <xf numFmtId="8" fontId="33" fillId="0" borderId="0" xfId="0" applyNumberFormat="1" applyFont="1"/>
    <xf numFmtId="6" fontId="33" fillId="0" borderId="5" xfId="0" applyNumberFormat="1" applyFont="1" applyBorder="1" applyAlignment="1">
      <alignment horizontal="center" wrapText="1"/>
    </xf>
    <xf numFmtId="2" fontId="33" fillId="0" borderId="5" xfId="0" applyNumberFormat="1" applyFont="1" applyBorder="1" applyAlignment="1">
      <alignment horizontal="center"/>
    </xf>
    <xf numFmtId="164" fontId="33" fillId="0" borderId="21" xfId="7" applyNumberFormat="1" applyFont="1" applyFill="1" applyBorder="1" applyAlignment="1">
      <alignment horizontal="right"/>
    </xf>
    <xf numFmtId="10" fontId="33" fillId="0" borderId="0" xfId="24" applyNumberFormat="1" applyFont="1" applyFill="1"/>
    <xf numFmtId="0" fontId="33" fillId="0" borderId="22" xfId="0" applyFont="1" applyBorder="1"/>
    <xf numFmtId="6" fontId="33" fillId="0" borderId="8" xfId="0" applyNumberFormat="1" applyFont="1" applyBorder="1" applyAlignment="1">
      <alignment horizontal="center"/>
    </xf>
    <xf numFmtId="6" fontId="33" fillId="0" borderId="0" xfId="0" applyNumberFormat="1" applyFont="1" applyAlignment="1">
      <alignment horizontal="center" vertical="center" wrapText="1"/>
    </xf>
    <xf numFmtId="2" fontId="33" fillId="0" borderId="0" xfId="0" applyNumberFormat="1" applyFont="1" applyAlignment="1">
      <alignment horizontal="center" vertical="center"/>
    </xf>
    <xf numFmtId="164" fontId="33" fillId="0" borderId="21" xfId="7" applyNumberFormat="1" applyFont="1" applyFill="1" applyBorder="1" applyAlignment="1">
      <alignment horizontal="right" vertical="center"/>
    </xf>
    <xf numFmtId="0" fontId="33" fillId="0" borderId="79" xfId="0" applyFont="1" applyBorder="1" applyAlignment="1">
      <alignment horizontal="left"/>
    </xf>
    <xf numFmtId="6" fontId="33" fillId="0" borderId="0" xfId="0" applyNumberFormat="1" applyFont="1" applyAlignment="1">
      <alignment horizontal="center" wrapText="1"/>
    </xf>
    <xf numFmtId="2" fontId="33" fillId="0" borderId="0" xfId="0" applyNumberFormat="1" applyFont="1" applyAlignment="1">
      <alignment horizontal="center"/>
    </xf>
    <xf numFmtId="0" fontId="33" fillId="0" borderId="77" xfId="0" applyFont="1" applyBorder="1" applyAlignment="1">
      <alignment horizontal="left"/>
    </xf>
    <xf numFmtId="6" fontId="34" fillId="0" borderId="10" xfId="0" applyNumberFormat="1" applyFont="1" applyBorder="1" applyAlignment="1">
      <alignment horizontal="center" wrapText="1"/>
    </xf>
    <xf numFmtId="2" fontId="34" fillId="0" borderId="10" xfId="0" applyNumberFormat="1" applyFont="1" applyBorder="1" applyAlignment="1">
      <alignment horizontal="center"/>
    </xf>
    <xf numFmtId="164" fontId="34" fillId="0" borderId="26" xfId="7" applyNumberFormat="1" applyFont="1" applyFill="1" applyBorder="1" applyAlignment="1">
      <alignment horizontal="right"/>
    </xf>
    <xf numFmtId="2" fontId="33" fillId="0" borderId="8" xfId="0" applyNumberFormat="1" applyFont="1" applyBorder="1" applyAlignment="1">
      <alignment horizontal="center"/>
    </xf>
    <xf numFmtId="0" fontId="33" fillId="0" borderId="78" xfId="0" applyFont="1" applyBorder="1" applyAlignment="1">
      <alignment horizontal="left"/>
    </xf>
    <xf numFmtId="10" fontId="33" fillId="0" borderId="0" xfId="0" applyNumberFormat="1" applyFont="1" applyAlignment="1">
      <alignment horizontal="center" wrapText="1"/>
    </xf>
    <xf numFmtId="0" fontId="34" fillId="0" borderId="63" xfId="0" applyFont="1" applyBorder="1"/>
    <xf numFmtId="0" fontId="34" fillId="0" borderId="10" xfId="0" applyFont="1" applyBorder="1" applyAlignment="1">
      <alignment horizontal="center" wrapText="1"/>
    </xf>
    <xf numFmtId="0" fontId="34" fillId="0" borderId="10" xfId="0" applyFont="1" applyBorder="1" applyAlignment="1">
      <alignment horizontal="center"/>
    </xf>
    <xf numFmtId="164" fontId="33" fillId="0" borderId="20" xfId="7" applyNumberFormat="1" applyFont="1" applyFill="1" applyBorder="1" applyAlignment="1">
      <alignment horizontal="left"/>
    </xf>
    <xf numFmtId="167" fontId="33" fillId="0" borderId="0" xfId="0" applyNumberFormat="1" applyFont="1" applyAlignment="1">
      <alignment horizontal="center" wrapText="1"/>
    </xf>
    <xf numFmtId="167" fontId="33" fillId="0" borderId="0" xfId="0" applyNumberFormat="1" applyFont="1" applyAlignment="1">
      <alignment horizontal="center"/>
    </xf>
    <xf numFmtId="164" fontId="33" fillId="0" borderId="22" xfId="7" applyNumberFormat="1" applyFont="1" applyFill="1" applyBorder="1" applyAlignment="1">
      <alignment horizontal="left"/>
    </xf>
    <xf numFmtId="10" fontId="33" fillId="0" borderId="9" xfId="0" applyNumberFormat="1" applyFont="1" applyBorder="1" applyAlignment="1">
      <alignment horizontal="center"/>
    </xf>
    <xf numFmtId="0" fontId="34" fillId="0" borderId="63" xfId="0" applyFont="1" applyBorder="1" applyAlignment="1">
      <alignment horizontal="left"/>
    </xf>
    <xf numFmtId="10" fontId="34" fillId="0" borderId="10" xfId="0" applyNumberFormat="1" applyFont="1" applyBorder="1" applyAlignment="1">
      <alignment horizontal="center" wrapText="1"/>
    </xf>
    <xf numFmtId="169" fontId="33" fillId="0" borderId="25" xfId="7" applyNumberFormat="1" applyFont="1" applyFill="1" applyBorder="1" applyAlignment="1"/>
    <xf numFmtId="10" fontId="33" fillId="0" borderId="24" xfId="0" applyNumberFormat="1" applyFont="1" applyBorder="1" applyAlignment="1">
      <alignment horizontal="center"/>
    </xf>
    <xf numFmtId="0" fontId="33" fillId="0" borderId="76" xfId="0" applyFont="1" applyBorder="1" applyAlignment="1">
      <alignment horizontal="left"/>
    </xf>
    <xf numFmtId="164" fontId="33" fillId="0" borderId="20" xfId="0" applyNumberFormat="1" applyFont="1" applyBorder="1"/>
    <xf numFmtId="169" fontId="33" fillId="0" borderId="0" xfId="7" applyNumberFormat="1" applyFont="1" applyFill="1" applyAlignment="1">
      <alignment horizontal="right"/>
    </xf>
    <xf numFmtId="0" fontId="34" fillId="0" borderId="25" xfId="0" applyFont="1" applyBorder="1"/>
    <xf numFmtId="0" fontId="33" fillId="0" borderId="24" xfId="0" applyFont="1" applyBorder="1" applyAlignment="1">
      <alignment horizontal="center" wrapText="1"/>
    </xf>
    <xf numFmtId="0" fontId="33" fillId="0" borderId="24" xfId="0" applyFont="1" applyBorder="1" applyAlignment="1">
      <alignment horizontal="center"/>
    </xf>
    <xf numFmtId="0" fontId="116" fillId="0" borderId="0" xfId="0" applyFont="1"/>
    <xf numFmtId="0" fontId="25" fillId="0" borderId="0" xfId="0" applyFont="1" applyAlignment="1">
      <alignment horizontal="center"/>
    </xf>
    <xf numFmtId="43" fontId="33" fillId="0" borderId="0" xfId="34" applyFont="1" applyFill="1"/>
    <xf numFmtId="0" fontId="115" fillId="0" borderId="0" xfId="0" applyFont="1"/>
    <xf numFmtId="0" fontId="33" fillId="0" borderId="65" xfId="0" applyFont="1" applyBorder="1"/>
    <xf numFmtId="176" fontId="33" fillId="0" borderId="0" xfId="24" applyNumberFormat="1" applyFont="1" applyFill="1"/>
    <xf numFmtId="0" fontId="26" fillId="0" borderId="0" xfId="0" applyFont="1"/>
    <xf numFmtId="14" fontId="33" fillId="0" borderId="0" xfId="0" applyNumberFormat="1" applyFont="1" applyAlignment="1">
      <alignment horizontal="left"/>
    </xf>
    <xf numFmtId="0" fontId="33" fillId="0" borderId="20" xfId="0" applyFont="1" applyBorder="1" applyAlignment="1">
      <alignment horizontal="right"/>
    </xf>
    <xf numFmtId="0" fontId="33" fillId="0" borderId="21" xfId="0" applyFont="1" applyBorder="1" applyAlignment="1">
      <alignment horizontal="center"/>
    </xf>
    <xf numFmtId="164" fontId="33" fillId="0" borderId="0" xfId="0" applyNumberFormat="1" applyFont="1"/>
    <xf numFmtId="40" fontId="33" fillId="0" borderId="0" xfId="0" applyNumberFormat="1" applyFont="1" applyAlignment="1">
      <alignment horizontal="center" vertical="center"/>
    </xf>
    <xf numFmtId="164" fontId="33" fillId="0" borderId="21" xfId="0" applyNumberFormat="1" applyFont="1" applyBorder="1" applyAlignment="1">
      <alignment horizontal="right" vertical="center"/>
    </xf>
    <xf numFmtId="40" fontId="33" fillId="0" borderId="0" xfId="0" applyNumberFormat="1" applyFont="1" applyAlignment="1">
      <alignment horizontal="center"/>
    </xf>
    <xf numFmtId="164" fontId="33" fillId="0" borderId="0" xfId="0" applyNumberFormat="1" applyFont="1" applyAlignment="1">
      <alignment horizontal="right" vertical="center"/>
    </xf>
    <xf numFmtId="164" fontId="34" fillId="0" borderId="63" xfId="7" applyNumberFormat="1" applyFont="1" applyFill="1" applyBorder="1" applyAlignment="1">
      <alignment horizontal="center"/>
    </xf>
    <xf numFmtId="49" fontId="34" fillId="0" borderId="10" xfId="7" applyNumberFormat="1" applyFont="1" applyFill="1" applyBorder="1" applyAlignment="1">
      <alignment horizontal="center"/>
    </xf>
    <xf numFmtId="49" fontId="34" fillId="0" borderId="8" xfId="7" applyNumberFormat="1" applyFont="1" applyFill="1" applyBorder="1" applyAlignment="1">
      <alignment horizontal="center"/>
    </xf>
    <xf numFmtId="0" fontId="115" fillId="0" borderId="0" xfId="0" applyFont="1" applyAlignment="1">
      <alignment vertical="center"/>
    </xf>
    <xf numFmtId="164" fontId="34" fillId="0" borderId="10" xfId="0" applyNumberFormat="1" applyFont="1" applyBorder="1" applyAlignment="1">
      <alignment horizontal="right" vertical="center"/>
    </xf>
    <xf numFmtId="40" fontId="34" fillId="0" borderId="10" xfId="0" applyNumberFormat="1" applyFont="1" applyBorder="1" applyAlignment="1">
      <alignment horizontal="center" vertical="center"/>
    </xf>
    <xf numFmtId="164" fontId="34" fillId="0" borderId="26" xfId="0" applyNumberFormat="1" applyFont="1" applyBorder="1" applyAlignment="1">
      <alignment horizontal="right"/>
    </xf>
    <xf numFmtId="164" fontId="34" fillId="0" borderId="21" xfId="0" applyNumberFormat="1" applyFont="1" applyBorder="1" applyAlignment="1">
      <alignment horizontal="right"/>
    </xf>
    <xf numFmtId="10" fontId="33" fillId="0" borderId="0" xfId="0" applyNumberFormat="1" applyFont="1" applyAlignment="1">
      <alignment horizontal="center" vertical="center"/>
    </xf>
    <xf numFmtId="164" fontId="33" fillId="0" borderId="21" xfId="0" applyNumberFormat="1" applyFont="1" applyBorder="1" applyAlignment="1">
      <alignment horizontal="right"/>
    </xf>
    <xf numFmtId="0" fontId="34" fillId="0" borderId="10" xfId="0" applyFont="1" applyBorder="1" applyAlignment="1">
      <alignment horizontal="center" vertical="center"/>
    </xf>
    <xf numFmtId="0" fontId="34" fillId="0" borderId="0" xfId="0" applyFont="1" applyAlignment="1">
      <alignment horizontal="center" vertical="center"/>
    </xf>
    <xf numFmtId="167" fontId="33" fillId="0" borderId="0" xfId="0" applyNumberFormat="1" applyFont="1" applyAlignment="1">
      <alignment horizontal="right" vertical="center"/>
    </xf>
    <xf numFmtId="167" fontId="33" fillId="0" borderId="0" xfId="0" applyNumberFormat="1" applyFont="1" applyAlignment="1">
      <alignment vertical="center"/>
    </xf>
    <xf numFmtId="0" fontId="59" fillId="0" borderId="0" xfId="0" applyFont="1" applyAlignment="1">
      <alignment vertical="center"/>
    </xf>
    <xf numFmtId="0" fontId="33" fillId="0" borderId="20" xfId="0" applyFont="1" applyBorder="1" applyAlignment="1">
      <alignment horizontal="left" vertical="center"/>
    </xf>
    <xf numFmtId="8" fontId="33" fillId="0" borderId="0" xfId="0" applyNumberFormat="1" applyFont="1" applyAlignment="1">
      <alignment horizontal="center" vertical="center"/>
    </xf>
    <xf numFmtId="7" fontId="33" fillId="0" borderId="0" xfId="0" applyNumberFormat="1" applyFont="1" applyAlignment="1">
      <alignment horizontal="center" vertical="center"/>
    </xf>
    <xf numFmtId="0" fontId="33" fillId="0" borderId="20" xfId="0" applyFont="1" applyBorder="1" applyAlignment="1">
      <alignment horizontal="center"/>
    </xf>
    <xf numFmtId="6" fontId="33" fillId="0" borderId="0" xfId="0" applyNumberFormat="1" applyFont="1" applyAlignment="1">
      <alignment horizontal="center" vertical="center"/>
    </xf>
    <xf numFmtId="0" fontId="135" fillId="0" borderId="0" xfId="0" applyFont="1" applyAlignment="1">
      <alignment vertical="center"/>
    </xf>
    <xf numFmtId="0" fontId="135" fillId="0" borderId="0" xfId="0" applyFont="1"/>
    <xf numFmtId="164" fontId="33" fillId="0" borderId="22" xfId="7" applyNumberFormat="1" applyFont="1" applyFill="1" applyBorder="1" applyAlignment="1">
      <alignment horizontal="left" vertical="center"/>
    </xf>
    <xf numFmtId="0" fontId="33" fillId="0" borderId="78" xfId="0" applyFont="1" applyBorder="1" applyAlignment="1">
      <alignment horizontal="left" vertical="center"/>
    </xf>
    <xf numFmtId="0" fontId="34" fillId="0" borderId="28" xfId="0" applyFont="1" applyBorder="1"/>
    <xf numFmtId="0" fontId="34" fillId="0" borderId="29" xfId="0" applyFont="1" applyBorder="1" applyAlignment="1">
      <alignment horizontal="center" vertical="center"/>
    </xf>
    <xf numFmtId="164" fontId="34" fillId="0" borderId="30" xfId="0" applyNumberFormat="1" applyFont="1" applyBorder="1" applyAlignment="1">
      <alignment horizontal="right"/>
    </xf>
    <xf numFmtId="164" fontId="34" fillId="0" borderId="0" xfId="0" applyNumberFormat="1" applyFont="1" applyAlignment="1">
      <alignment horizontal="right"/>
    </xf>
    <xf numFmtId="164" fontId="33" fillId="0" borderId="0" xfId="0" applyNumberFormat="1" applyFont="1" applyAlignment="1">
      <alignment horizontal="right"/>
    </xf>
    <xf numFmtId="167" fontId="33" fillId="0" borderId="0" xfId="0" applyNumberFormat="1" applyFont="1" applyAlignment="1">
      <alignment horizontal="right"/>
    </xf>
    <xf numFmtId="167" fontId="34" fillId="0" borderId="21" xfId="0" applyNumberFormat="1" applyFont="1" applyBorder="1" applyAlignment="1">
      <alignment horizontal="right"/>
    </xf>
    <xf numFmtId="9" fontId="33" fillId="0" borderId="66" xfId="0" applyNumberFormat="1" applyFont="1" applyBorder="1" applyAlignment="1">
      <alignment horizontal="center"/>
    </xf>
    <xf numFmtId="0" fontId="136" fillId="0" borderId="66" xfId="0" applyFont="1" applyBorder="1" applyAlignment="1">
      <alignment horizontal="center"/>
    </xf>
    <xf numFmtId="167" fontId="34" fillId="0" borderId="0" xfId="0" applyNumberFormat="1" applyFont="1" applyAlignment="1">
      <alignment horizontal="right"/>
    </xf>
    <xf numFmtId="0" fontId="137" fillId="0" borderId="0" xfId="0" applyFont="1"/>
    <xf numFmtId="10" fontId="55" fillId="0" borderId="0" xfId="24" applyNumberFormat="1" applyFont="1" applyFill="1"/>
    <xf numFmtId="167" fontId="55" fillId="0" borderId="0" xfId="0" applyNumberFormat="1" applyFont="1"/>
    <xf numFmtId="164" fontId="25" fillId="0" borderId="0" xfId="0" applyNumberFormat="1" applyFont="1" applyAlignment="1">
      <alignment horizontal="right"/>
    </xf>
    <xf numFmtId="10" fontId="33" fillId="0" borderId="10" xfId="0" applyNumberFormat="1" applyFont="1" applyBorder="1" applyAlignment="1">
      <alignment horizontal="center" wrapText="1"/>
    </xf>
    <xf numFmtId="0" fontId="33" fillId="0" borderId="18" xfId="0" applyFont="1" applyBorder="1" applyAlignment="1">
      <alignment horizontal="center"/>
    </xf>
    <xf numFmtId="164" fontId="34" fillId="6" borderId="23" xfId="7" applyNumberFormat="1" applyFont="1" applyFill="1" applyBorder="1" applyAlignment="1">
      <alignment horizontal="right"/>
    </xf>
    <xf numFmtId="0" fontId="33" fillId="0" borderId="21" xfId="0" applyFont="1" applyBorder="1" applyAlignment="1">
      <alignment horizontal="center" wrapText="1"/>
    </xf>
    <xf numFmtId="167" fontId="34" fillId="6" borderId="67" xfId="0" applyNumberFormat="1" applyFont="1" applyFill="1" applyBorder="1" applyAlignment="1">
      <alignment horizontal="right"/>
    </xf>
    <xf numFmtId="0" fontId="60" fillId="0" borderId="0" xfId="0" applyFont="1" applyAlignment="1">
      <alignment horizontal="left"/>
    </xf>
    <xf numFmtId="0" fontId="57" fillId="0" borderId="4" xfId="0" applyFont="1" applyBorder="1" applyAlignment="1">
      <alignment horizontal="left"/>
    </xf>
    <xf numFmtId="0" fontId="57" fillId="0" borderId="5" xfId="0" applyFont="1" applyBorder="1" applyAlignment="1">
      <alignment horizontal="center"/>
    </xf>
    <xf numFmtId="0" fontId="57" fillId="0" borderId="5" xfId="0" applyFont="1" applyBorder="1" applyAlignment="1">
      <alignment horizontal="right"/>
    </xf>
    <xf numFmtId="0" fontId="60" fillId="0" borderId="3" xfId="0" applyFont="1" applyBorder="1" applyAlignment="1">
      <alignment horizontal="center"/>
    </xf>
    <xf numFmtId="164" fontId="57" fillId="0" borderId="5" xfId="0" applyNumberFormat="1" applyFont="1" applyBorder="1" applyAlignment="1">
      <alignment horizontal="right"/>
    </xf>
    <xf numFmtId="164" fontId="57" fillId="0" borderId="6" xfId="0" applyNumberFormat="1" applyFont="1" applyBorder="1" applyAlignment="1">
      <alignment horizontal="right"/>
    </xf>
    <xf numFmtId="174" fontId="57" fillId="0" borderId="0" xfId="0" applyNumberFormat="1" applyFont="1"/>
    <xf numFmtId="6" fontId="57" fillId="0" borderId="5" xfId="0" applyNumberFormat="1" applyFont="1" applyBorder="1" applyAlignment="1">
      <alignment horizontal="center"/>
    </xf>
    <xf numFmtId="0" fontId="60" fillId="0" borderId="1" xfId="0" applyFont="1" applyBorder="1" applyAlignment="1">
      <alignment horizontal="left"/>
    </xf>
    <xf numFmtId="164" fontId="60" fillId="0" borderId="10" xfId="0" applyNumberFormat="1" applyFont="1" applyBorder="1" applyAlignment="1">
      <alignment horizontal="right"/>
    </xf>
    <xf numFmtId="0" fontId="57" fillId="0" borderId="20" xfId="0" applyFont="1" applyBorder="1" applyAlignment="1">
      <alignment horizontal="left"/>
    </xf>
    <xf numFmtId="0" fontId="60" fillId="0" borderId="2" xfId="0" applyFont="1" applyBorder="1" applyAlignment="1">
      <alignment horizontal="left"/>
    </xf>
    <xf numFmtId="0" fontId="60" fillId="0" borderId="5" xfId="0" applyFont="1" applyBorder="1" applyAlignment="1">
      <alignment horizontal="center"/>
    </xf>
    <xf numFmtId="3" fontId="57" fillId="0" borderId="0" xfId="0" applyNumberFormat="1" applyFont="1" applyAlignment="1">
      <alignment horizontal="center"/>
    </xf>
    <xf numFmtId="167" fontId="76" fillId="0" borderId="0" xfId="0" applyNumberFormat="1" applyFont="1" applyAlignment="1">
      <alignment horizontal="center"/>
    </xf>
    <xf numFmtId="10" fontId="60" fillId="0" borderId="10" xfId="0" applyNumberFormat="1" applyFont="1" applyBorder="1" applyAlignment="1">
      <alignment horizontal="center"/>
    </xf>
    <xf numFmtId="0" fontId="57" fillId="0" borderId="7" xfId="0" applyFont="1" applyBorder="1" applyAlignment="1">
      <alignment horizontal="left"/>
    </xf>
    <xf numFmtId="0" fontId="57" fillId="0" borderId="8" xfId="0" applyFont="1" applyBorder="1" applyAlignment="1">
      <alignment horizontal="center"/>
    </xf>
    <xf numFmtId="175" fontId="57" fillId="0" borderId="0" xfId="34" applyNumberFormat="1" applyFont="1" applyFill="1" applyAlignment="1">
      <alignment horizontal="center"/>
    </xf>
    <xf numFmtId="0" fontId="59" fillId="0" borderId="20" xfId="0" applyFont="1" applyBorder="1" applyAlignment="1">
      <alignment horizontal="left"/>
    </xf>
    <xf numFmtId="164" fontId="59" fillId="0" borderId="22" xfId="7" applyNumberFormat="1" applyFont="1" applyFill="1" applyBorder="1" applyAlignment="1">
      <alignment horizontal="left"/>
    </xf>
    <xf numFmtId="0" fontId="59" fillId="0" borderId="78" xfId="0" applyFont="1" applyBorder="1" applyAlignment="1">
      <alignment horizontal="left"/>
    </xf>
    <xf numFmtId="0" fontId="58" fillId="0" borderId="1" xfId="0" applyFont="1" applyBorder="1" applyAlignment="1">
      <alignment horizontal="left"/>
    </xf>
    <xf numFmtId="174" fontId="59" fillId="0" borderId="0" xfId="0" applyNumberFormat="1" applyFont="1"/>
    <xf numFmtId="164" fontId="59" fillId="0" borderId="2" xfId="0" applyNumberFormat="1" applyFont="1" applyBorder="1" applyAlignment="1">
      <alignment horizontal="left"/>
    </xf>
    <xf numFmtId="0" fontId="58" fillId="0" borderId="60" xfId="0" applyFont="1" applyBorder="1" applyAlignment="1">
      <alignment horizontal="left"/>
    </xf>
    <xf numFmtId="0" fontId="59" fillId="0" borderId="0" xfId="0" applyFont="1" applyAlignment="1">
      <alignment horizontal="left"/>
    </xf>
    <xf numFmtId="164" fontId="57" fillId="0" borderId="0" xfId="0" applyNumberFormat="1" applyFont="1" applyAlignment="1">
      <alignment horizontal="center"/>
    </xf>
    <xf numFmtId="5" fontId="33" fillId="0" borderId="21" xfId="0" applyNumberFormat="1" applyFont="1" applyBorder="1" applyAlignment="1">
      <alignment horizontal="right"/>
    </xf>
    <xf numFmtId="0" fontId="34" fillId="0" borderId="10" xfId="0" applyFont="1" applyBorder="1"/>
    <xf numFmtId="0" fontId="34" fillId="0" borderId="10" xfId="0" applyFont="1" applyBorder="1" applyAlignment="1">
      <alignment horizontal="right"/>
    </xf>
    <xf numFmtId="5" fontId="34" fillId="0" borderId="26" xfId="0" applyNumberFormat="1" applyFont="1" applyBorder="1" applyAlignment="1">
      <alignment horizontal="right"/>
    </xf>
    <xf numFmtId="10" fontId="33" fillId="0" borderId="0" xfId="24" applyNumberFormat="1" applyFont="1" applyFill="1" applyBorder="1" applyAlignment="1">
      <alignment horizontal="right"/>
    </xf>
    <xf numFmtId="0" fontId="34" fillId="0" borderId="71" xfId="0" applyFont="1" applyBorder="1"/>
    <xf numFmtId="0" fontId="34" fillId="0" borderId="72" xfId="0" applyFont="1" applyBorder="1"/>
    <xf numFmtId="0" fontId="34" fillId="0" borderId="72" xfId="0" applyFont="1" applyBorder="1" applyAlignment="1">
      <alignment horizontal="right"/>
    </xf>
    <xf numFmtId="10" fontId="34" fillId="0" borderId="72" xfId="24" applyNumberFormat="1" applyFont="1" applyFill="1" applyBorder="1" applyAlignment="1">
      <alignment horizontal="center"/>
    </xf>
    <xf numFmtId="5" fontId="34" fillId="0" borderId="73" xfId="0" applyNumberFormat="1" applyFont="1" applyBorder="1" applyAlignment="1">
      <alignment horizontal="right"/>
    </xf>
    <xf numFmtId="0" fontId="34" fillId="0" borderId="29" xfId="0" applyFont="1" applyBorder="1"/>
    <xf numFmtId="0" fontId="34" fillId="0" borderId="29" xfId="0" applyFont="1" applyBorder="1" applyAlignment="1">
      <alignment horizontal="right"/>
    </xf>
    <xf numFmtId="10" fontId="34" fillId="0" borderId="29" xfId="24" applyNumberFormat="1" applyFont="1" applyFill="1" applyBorder="1" applyAlignment="1">
      <alignment horizontal="center"/>
    </xf>
    <xf numFmtId="5" fontId="34" fillId="0" borderId="30" xfId="0" applyNumberFormat="1" applyFont="1" applyBorder="1" applyAlignment="1">
      <alignment horizontal="right"/>
    </xf>
    <xf numFmtId="10" fontId="34" fillId="0" borderId="10" xfId="24" applyNumberFormat="1" applyFont="1" applyFill="1" applyBorder="1" applyAlignment="1">
      <alignment horizontal="right"/>
    </xf>
    <xf numFmtId="0" fontId="33" fillId="0" borderId="77" xfId="0" applyFont="1" applyBorder="1"/>
    <xf numFmtId="0" fontId="33" fillId="0" borderId="84" xfId="0" applyFont="1" applyBorder="1" applyAlignment="1">
      <alignment horizontal="left"/>
    </xf>
    <xf numFmtId="0" fontId="121" fillId="58" borderId="65" xfId="0" applyFont="1" applyFill="1" applyBorder="1" applyAlignment="1">
      <alignment horizontal="center"/>
    </xf>
    <xf numFmtId="0" fontId="121" fillId="58" borderId="66" xfId="0" applyFont="1" applyFill="1" applyBorder="1" applyAlignment="1">
      <alignment horizontal="center" wrapText="1"/>
    </xf>
    <xf numFmtId="0" fontId="121" fillId="58" borderId="66" xfId="0" applyFont="1" applyFill="1" applyBorder="1" applyAlignment="1">
      <alignment horizontal="center"/>
    </xf>
    <xf numFmtId="0" fontId="55" fillId="0" borderId="17" xfId="0" applyFont="1" applyBorder="1" applyAlignment="1">
      <alignment horizontal="right"/>
    </xf>
    <xf numFmtId="164" fontId="55" fillId="0" borderId="18" xfId="0" applyNumberFormat="1" applyFont="1" applyBorder="1" applyAlignment="1">
      <alignment horizontal="center"/>
    </xf>
    <xf numFmtId="0" fontId="55" fillId="0" borderId="20" xfId="0" applyFont="1" applyBorder="1" applyAlignment="1">
      <alignment horizontal="right"/>
    </xf>
    <xf numFmtId="10" fontId="0" fillId="0" borderId="0" xfId="0" applyNumberFormat="1" applyAlignment="1">
      <alignment horizontal="center"/>
    </xf>
    <xf numFmtId="164" fontId="0" fillId="0" borderId="0" xfId="0" applyNumberFormat="1" applyAlignment="1">
      <alignment horizontal="center"/>
    </xf>
    <xf numFmtId="5" fontId="51" fillId="0" borderId="0" xfId="221" applyNumberFormat="1" applyFont="1" applyFill="1" applyBorder="1" applyAlignment="1">
      <alignment horizontal="center"/>
    </xf>
    <xf numFmtId="0" fontId="55" fillId="0" borderId="21" xfId="0" applyFont="1" applyBorder="1"/>
    <xf numFmtId="164" fontId="0" fillId="0" borderId="29" xfId="0" applyNumberFormat="1" applyBorder="1" applyAlignment="1">
      <alignment horizontal="center"/>
    </xf>
    <xf numFmtId="0" fontId="121" fillId="0" borderId="25" xfId="0" applyFont="1" applyBorder="1" applyAlignment="1">
      <alignment horizontal="right"/>
    </xf>
    <xf numFmtId="164" fontId="121" fillId="6" borderId="24" xfId="0" applyNumberFormat="1" applyFont="1" applyFill="1" applyBorder="1" applyAlignment="1">
      <alignment horizontal="center"/>
    </xf>
    <xf numFmtId="10" fontId="55" fillId="0" borderId="24" xfId="0" applyNumberFormat="1" applyFont="1" applyBorder="1"/>
    <xf numFmtId="10" fontId="55" fillId="0" borderId="23" xfId="0" applyNumberFormat="1" applyFont="1" applyBorder="1"/>
    <xf numFmtId="0" fontId="144" fillId="0" borderId="0" xfId="0" applyFont="1"/>
    <xf numFmtId="0" fontId="145" fillId="0" borderId="0" xfId="0" applyFont="1" applyAlignment="1">
      <alignment horizontal="center"/>
    </xf>
    <xf numFmtId="0" fontId="145" fillId="0" borderId="0" xfId="0" applyFont="1" applyAlignment="1">
      <alignment horizontal="center" wrapText="1"/>
    </xf>
    <xf numFmtId="0" fontId="145" fillId="0" borderId="18" xfId="0" applyFont="1" applyBorder="1" applyAlignment="1">
      <alignment horizontal="center"/>
    </xf>
    <xf numFmtId="0" fontId="145" fillId="0" borderId="18" xfId="0" applyFont="1" applyBorder="1"/>
    <xf numFmtId="0" fontId="145" fillId="0" borderId="0" xfId="0" applyFont="1"/>
    <xf numFmtId="14" fontId="146" fillId="0" borderId="0" xfId="0" applyNumberFormat="1" applyFont="1" applyAlignment="1">
      <alignment horizontal="left"/>
    </xf>
    <xf numFmtId="0" fontId="121" fillId="59" borderId="65" xfId="0" applyFont="1" applyFill="1" applyBorder="1" applyAlignment="1">
      <alignment horizontal="center"/>
    </xf>
    <xf numFmtId="0" fontId="121" fillId="59" borderId="66" xfId="0" applyFont="1" applyFill="1" applyBorder="1" applyAlignment="1">
      <alignment horizontal="center" wrapText="1"/>
    </xf>
    <xf numFmtId="0" fontId="121" fillId="59" borderId="66" xfId="0" applyFont="1" applyFill="1" applyBorder="1" applyAlignment="1">
      <alignment horizontal="center"/>
    </xf>
    <xf numFmtId="10" fontId="0" fillId="0" borderId="0" xfId="0" applyNumberFormat="1"/>
    <xf numFmtId="37" fontId="51" fillId="0" borderId="29" xfId="34" applyNumberFormat="1" applyFont="1" applyBorder="1" applyAlignment="1">
      <alignment horizontal="center"/>
    </xf>
    <xf numFmtId="37" fontId="51" fillId="0" borderId="29" xfId="34" applyNumberFormat="1" applyFont="1" applyFill="1" applyBorder="1" applyAlignment="1">
      <alignment horizontal="center"/>
    </xf>
    <xf numFmtId="10" fontId="55" fillId="0" borderId="0" xfId="0" applyNumberFormat="1" applyFont="1"/>
    <xf numFmtId="10" fontId="55" fillId="0" borderId="21" xfId="0" applyNumberFormat="1" applyFont="1" applyBorder="1"/>
    <xf numFmtId="167" fontId="121" fillId="6" borderId="24" xfId="0" applyNumberFormat="1" applyFont="1" applyFill="1" applyBorder="1" applyAlignment="1">
      <alignment horizontal="center"/>
    </xf>
    <xf numFmtId="0" fontId="147" fillId="0" borderId="0" xfId="0" applyFont="1" applyAlignment="1">
      <alignment horizontal="right"/>
    </xf>
    <xf numFmtId="5" fontId="62" fillId="0" borderId="0" xfId="221" applyNumberFormat="1" applyFont="1" applyBorder="1" applyAlignment="1">
      <alignment horizontal="center"/>
    </xf>
    <xf numFmtId="182" fontId="51" fillId="0" borderId="0" xfId="366" applyNumberFormat="1" applyFont="1"/>
    <xf numFmtId="165" fontId="0" fillId="0" borderId="0" xfId="0" applyNumberFormat="1" applyAlignment="1">
      <alignment wrapText="1"/>
    </xf>
    <xf numFmtId="183" fontId="0" fillId="0" borderId="0" xfId="0" applyNumberFormat="1"/>
    <xf numFmtId="0" fontId="55" fillId="58" borderId="0" xfId="0" applyFont="1" applyFill="1"/>
    <xf numFmtId="0" fontId="0" fillId="58" borderId="0" xfId="0" applyFill="1" applyAlignment="1">
      <alignment horizontal="center"/>
    </xf>
    <xf numFmtId="0" fontId="0" fillId="58" borderId="0" xfId="0" applyFill="1" applyAlignment="1">
      <alignment horizontal="center" wrapText="1"/>
    </xf>
    <xf numFmtId="0" fontId="0" fillId="60" borderId="0" xfId="0" applyFill="1"/>
    <xf numFmtId="0" fontId="0" fillId="60" borderId="0" xfId="0" applyFill="1" applyAlignment="1">
      <alignment horizontal="center"/>
    </xf>
    <xf numFmtId="0" fontId="148" fillId="61" borderId="17" xfId="313" applyFont="1" applyFill="1" applyBorder="1"/>
    <xf numFmtId="0" fontId="148" fillId="61" borderId="18" xfId="313" applyFont="1" applyFill="1" applyBorder="1"/>
    <xf numFmtId="0" fontId="148" fillId="61" borderId="18" xfId="313" applyFont="1" applyFill="1" applyBorder="1" applyAlignment="1">
      <alignment horizontal="center"/>
    </xf>
    <xf numFmtId="168" fontId="148" fillId="61" borderId="19" xfId="313" applyNumberFormat="1" applyFont="1" applyFill="1" applyBorder="1" applyAlignment="1">
      <alignment horizontal="center"/>
    </xf>
    <xf numFmtId="168" fontId="148" fillId="0" borderId="0" xfId="313" applyNumberFormat="1" applyFont="1" applyAlignment="1">
      <alignment horizontal="center"/>
    </xf>
    <xf numFmtId="184" fontId="148" fillId="0" borderId="0" xfId="313" applyNumberFormat="1" applyFont="1" applyAlignment="1">
      <alignment horizontal="center"/>
    </xf>
    <xf numFmtId="0" fontId="149" fillId="61" borderId="20" xfId="313" applyFont="1" applyFill="1" applyBorder="1"/>
    <xf numFmtId="0" fontId="149" fillId="61" borderId="0" xfId="313" applyFont="1" applyFill="1" applyAlignment="1">
      <alignment horizontal="right"/>
    </xf>
    <xf numFmtId="0" fontId="150" fillId="61" borderId="0" xfId="313" applyFont="1" applyFill="1" applyAlignment="1">
      <alignment horizontal="center"/>
    </xf>
    <xf numFmtId="0" fontId="149" fillId="61" borderId="21" xfId="313" applyFont="1" applyFill="1" applyBorder="1" applyAlignment="1">
      <alignment horizontal="center"/>
    </xf>
    <xf numFmtId="0" fontId="149" fillId="0" borderId="0" xfId="313" applyFont="1" applyAlignment="1">
      <alignment horizontal="center"/>
    </xf>
    <xf numFmtId="0" fontId="151" fillId="0" borderId="0" xfId="0" applyFont="1"/>
    <xf numFmtId="0" fontId="149" fillId="61" borderId="22" xfId="313" applyFont="1" applyFill="1" applyBorder="1"/>
    <xf numFmtId="0" fontId="149" fillId="61" borderId="8" xfId="313" applyFont="1" applyFill="1" applyBorder="1" applyAlignment="1">
      <alignment horizontal="right"/>
    </xf>
    <xf numFmtId="1" fontId="150" fillId="61" borderId="8" xfId="313" applyNumberFormat="1" applyFont="1" applyFill="1" applyBorder="1" applyAlignment="1">
      <alignment horizontal="center"/>
    </xf>
    <xf numFmtId="1" fontId="149" fillId="61" borderId="33" xfId="313" applyNumberFormat="1" applyFont="1" applyFill="1" applyBorder="1" applyAlignment="1">
      <alignment horizontal="center"/>
    </xf>
    <xf numFmtId="1" fontId="149" fillId="0" borderId="0" xfId="313" applyNumberFormat="1" applyFont="1" applyAlignment="1">
      <alignment horizontal="center"/>
    </xf>
    <xf numFmtId="0" fontId="151" fillId="0" borderId="0" xfId="0" applyFont="1" applyAlignment="1">
      <alignment horizontal="left"/>
    </xf>
    <xf numFmtId="0" fontId="149" fillId="61" borderId="22" xfId="313" applyFont="1" applyFill="1" applyBorder="1" applyAlignment="1">
      <alignment horizontal="left"/>
    </xf>
    <xf numFmtId="0" fontId="152" fillId="61" borderId="8" xfId="313" applyFont="1" applyFill="1" applyBorder="1" applyAlignment="1">
      <alignment horizontal="right"/>
    </xf>
    <xf numFmtId="0" fontId="149" fillId="61" borderId="33" xfId="313" applyFont="1" applyFill="1" applyBorder="1" applyAlignment="1">
      <alignment horizontal="center"/>
    </xf>
    <xf numFmtId="0" fontId="149" fillId="61" borderId="0" xfId="313" applyFont="1" applyFill="1"/>
    <xf numFmtId="1" fontId="149" fillId="61" borderId="21" xfId="313" applyNumberFormat="1" applyFont="1" applyFill="1" applyBorder="1" applyAlignment="1">
      <alignment horizontal="center"/>
    </xf>
    <xf numFmtId="0" fontId="149" fillId="61" borderId="25" xfId="313" applyFont="1" applyFill="1" applyBorder="1"/>
    <xf numFmtId="0" fontId="149" fillId="61" borderId="24" xfId="313" applyFont="1" applyFill="1" applyBorder="1"/>
    <xf numFmtId="0" fontId="149" fillId="61" borderId="24" xfId="313" applyFont="1" applyFill="1" applyBorder="1" applyAlignment="1">
      <alignment horizontal="right"/>
    </xf>
    <xf numFmtId="1" fontId="149" fillId="61" borderId="23" xfId="313" applyNumberFormat="1" applyFont="1" applyFill="1" applyBorder="1" applyAlignment="1">
      <alignment horizontal="center"/>
    </xf>
    <xf numFmtId="0" fontId="149" fillId="61" borderId="23" xfId="313" applyFont="1" applyFill="1" applyBorder="1" applyAlignment="1">
      <alignment horizontal="center"/>
    </xf>
    <xf numFmtId="164" fontId="33" fillId="0" borderId="0" xfId="0" applyNumberFormat="1" applyFont="1" applyAlignment="1">
      <alignment horizontal="center"/>
    </xf>
    <xf numFmtId="164" fontId="34" fillId="0" borderId="0" xfId="0" applyNumberFormat="1" applyFont="1" applyAlignment="1">
      <alignment horizontal="center"/>
    </xf>
    <xf numFmtId="14" fontId="33" fillId="0" borderId="0" xfId="0" applyNumberFormat="1" applyFont="1"/>
    <xf numFmtId="14" fontId="55" fillId="0" borderId="0" xfId="0" applyNumberFormat="1" applyFont="1" applyAlignment="1">
      <alignment horizontal="left"/>
    </xf>
    <xf numFmtId="0" fontId="55" fillId="0" borderId="0" xfId="0" applyFont="1" applyAlignment="1">
      <alignment horizontal="left"/>
    </xf>
    <xf numFmtId="14" fontId="157" fillId="0" borderId="0" xfId="0" applyNumberFormat="1" applyFont="1" applyAlignment="1">
      <alignment horizontal="left"/>
    </xf>
    <xf numFmtId="0" fontId="159" fillId="0" borderId="0" xfId="0" applyFont="1"/>
    <xf numFmtId="0" fontId="157" fillId="0" borderId="0" xfId="0" applyFont="1"/>
    <xf numFmtId="0" fontId="55" fillId="0" borderId="0" xfId="0" applyFont="1" applyAlignment="1">
      <alignment horizontal="center"/>
    </xf>
    <xf numFmtId="0" fontId="143" fillId="0" borderId="0" xfId="0" applyFont="1" applyAlignment="1">
      <alignment horizontal="center"/>
    </xf>
    <xf numFmtId="169" fontId="33" fillId="0" borderId="0" xfId="0" applyNumberFormat="1" applyFont="1" applyAlignment="1">
      <alignment horizontal="center"/>
    </xf>
    <xf numFmtId="8" fontId="55" fillId="0" borderId="0" xfId="0" applyNumberFormat="1" applyFont="1" applyAlignment="1">
      <alignment horizontal="center"/>
    </xf>
    <xf numFmtId="6" fontId="55" fillId="0" borderId="0" xfId="0" applyNumberFormat="1" applyFont="1" applyAlignment="1">
      <alignment horizontal="center"/>
    </xf>
    <xf numFmtId="164" fontId="55" fillId="0" borderId="0" xfId="0" applyNumberFormat="1" applyFont="1" applyAlignment="1">
      <alignment horizontal="center"/>
    </xf>
    <xf numFmtId="10" fontId="33" fillId="0" borderId="0" xfId="0" applyNumberFormat="1" applyFont="1" applyAlignment="1">
      <alignment horizontal="right" vertical="center"/>
    </xf>
    <xf numFmtId="169" fontId="34" fillId="0" borderId="0" xfId="0" applyNumberFormat="1" applyFont="1" applyAlignment="1">
      <alignment horizontal="center"/>
    </xf>
    <xf numFmtId="5" fontId="34" fillId="0" borderId="0" xfId="0" applyNumberFormat="1" applyFont="1" applyAlignment="1">
      <alignment horizontal="left"/>
    </xf>
    <xf numFmtId="5" fontId="33" fillId="0" borderId="0" xfId="0" applyNumberFormat="1" applyFont="1"/>
    <xf numFmtId="167" fontId="55" fillId="0" borderId="0" xfId="0" applyNumberFormat="1" applyFont="1" applyAlignment="1">
      <alignment horizontal="center"/>
    </xf>
    <xf numFmtId="167" fontId="34" fillId="0" borderId="0" xfId="0" applyNumberFormat="1" applyFont="1" applyAlignment="1">
      <alignment horizontal="center"/>
    </xf>
    <xf numFmtId="10" fontId="33" fillId="0" borderId="0" xfId="24" applyNumberFormat="1" applyFont="1" applyFill="1" applyBorder="1"/>
    <xf numFmtId="44" fontId="33" fillId="0" borderId="0" xfId="7" applyFont="1" applyFill="1" applyBorder="1"/>
    <xf numFmtId="44" fontId="33" fillId="0" borderId="0" xfId="7" applyFont="1" applyFill="1" applyBorder="1" applyAlignment="1">
      <alignment horizontal="center"/>
    </xf>
    <xf numFmtId="169" fontId="0" fillId="0" borderId="12" xfId="42" applyNumberFormat="1" applyFont="1" applyBorder="1" applyAlignment="1">
      <alignment horizontal="center"/>
    </xf>
    <xf numFmtId="10" fontId="0" fillId="0" borderId="12" xfId="0" applyNumberFormat="1" applyBorder="1" applyAlignment="1">
      <alignment horizontal="center"/>
    </xf>
    <xf numFmtId="0" fontId="58" fillId="0" borderId="78" xfId="0" applyFont="1" applyBorder="1" applyAlignment="1">
      <alignment horizontal="center"/>
    </xf>
    <xf numFmtId="0" fontId="121" fillId="58" borderId="67" xfId="0" applyFont="1" applyFill="1" applyBorder="1" applyAlignment="1">
      <alignment horizontal="center" wrapText="1"/>
    </xf>
    <xf numFmtId="164" fontId="55" fillId="0" borderId="17" xfId="0" applyNumberFormat="1" applyFont="1" applyBorder="1" applyAlignment="1">
      <alignment horizontal="center"/>
    </xf>
    <xf numFmtId="164" fontId="55" fillId="0" borderId="19" xfId="0" applyNumberFormat="1" applyFont="1" applyBorder="1" applyAlignment="1">
      <alignment horizontal="center"/>
    </xf>
    <xf numFmtId="10" fontId="0" fillId="0" borderId="20" xfId="0" applyNumberFormat="1" applyBorder="1" applyAlignment="1">
      <alignment horizontal="center"/>
    </xf>
    <xf numFmtId="10" fontId="0" fillId="0" borderId="21" xfId="0" applyNumberFormat="1" applyBorder="1" applyAlignment="1">
      <alignment horizontal="center"/>
    </xf>
    <xf numFmtId="164" fontId="0" fillId="0" borderId="20" xfId="0" applyNumberFormat="1" applyBorder="1" applyAlignment="1">
      <alignment horizontal="center"/>
    </xf>
    <xf numFmtId="164" fontId="0" fillId="0" borderId="28" xfId="0" applyNumberFormat="1" applyBorder="1" applyAlignment="1">
      <alignment horizontal="center"/>
    </xf>
    <xf numFmtId="169" fontId="53" fillId="0" borderId="0" xfId="0" applyNumberFormat="1" applyFont="1" applyAlignment="1">
      <alignment horizontal="center"/>
    </xf>
    <xf numFmtId="10" fontId="53" fillId="0" borderId="0" xfId="24" applyNumberFormat="1" applyFont="1" applyAlignment="1">
      <alignment horizontal="center"/>
    </xf>
    <xf numFmtId="169" fontId="53" fillId="6" borderId="0" xfId="0" applyNumberFormat="1" applyFont="1" applyFill="1" applyAlignment="1">
      <alignment horizontal="center"/>
    </xf>
    <xf numFmtId="169" fontId="0" fillId="0" borderId="0" xfId="0" applyNumberFormat="1" applyAlignment="1">
      <alignment horizontal="center"/>
    </xf>
    <xf numFmtId="10" fontId="0" fillId="0" borderId="0" xfId="24" applyNumberFormat="1" applyFont="1" applyAlignment="1">
      <alignment horizontal="center"/>
    </xf>
    <xf numFmtId="0" fontId="162" fillId="0" borderId="0" xfId="507" applyFont="1"/>
    <xf numFmtId="0" fontId="163" fillId="0" borderId="0" xfId="507" applyFont="1" applyAlignment="1">
      <alignment horizontal="center"/>
    </xf>
    <xf numFmtId="0" fontId="162" fillId="0" borderId="0" xfId="507" applyFont="1" applyAlignment="1">
      <alignment wrapText="1"/>
    </xf>
    <xf numFmtId="9" fontId="162" fillId="0" borderId="0" xfId="482" applyFont="1"/>
    <xf numFmtId="17" fontId="163" fillId="0" borderId="0" xfId="507" applyNumberFormat="1" applyFont="1" applyAlignment="1">
      <alignment horizontal="center"/>
    </xf>
    <xf numFmtId="17" fontId="164" fillId="0" borderId="0" xfId="507" applyNumberFormat="1" applyFont="1" applyAlignment="1">
      <alignment horizontal="center"/>
    </xf>
    <xf numFmtId="0" fontId="165" fillId="0" borderId="0" xfId="507" applyFont="1" applyAlignment="1">
      <alignment horizontal="center"/>
    </xf>
    <xf numFmtId="177" fontId="165" fillId="0" borderId="0" xfId="507" applyNumberFormat="1" applyFont="1" applyAlignment="1">
      <alignment horizontal="left" vertical="top"/>
    </xf>
    <xf numFmtId="9" fontId="165" fillId="0" borderId="0" xfId="482" applyFont="1"/>
    <xf numFmtId="0" fontId="165" fillId="0" borderId="0" xfId="507" applyFont="1"/>
    <xf numFmtId="9" fontId="165" fillId="0" borderId="0" xfId="507" applyNumberFormat="1" applyFont="1" applyAlignment="1">
      <alignment horizontal="center" wrapText="1"/>
    </xf>
    <xf numFmtId="9" fontId="165" fillId="0" borderId="0" xfId="507" applyNumberFormat="1" applyFont="1" applyAlignment="1">
      <alignment horizontal="center"/>
    </xf>
    <xf numFmtId="0" fontId="165" fillId="0" borderId="0" xfId="507" applyFont="1" applyAlignment="1">
      <alignment horizontal="left" wrapText="1"/>
    </xf>
    <xf numFmtId="0" fontId="162" fillId="0" borderId="17" xfId="507" applyFont="1" applyBorder="1"/>
    <xf numFmtId="167" fontId="162" fillId="0" borderId="18" xfId="507" applyNumberFormat="1" applyFont="1" applyBorder="1" applyAlignment="1">
      <alignment horizontal="center"/>
    </xf>
    <xf numFmtId="167" fontId="162" fillId="0" borderId="36" xfId="507" applyNumberFormat="1" applyFont="1" applyBorder="1" applyAlignment="1">
      <alignment horizontal="center"/>
    </xf>
    <xf numFmtId="9" fontId="162" fillId="0" borderId="36" xfId="509" applyFont="1" applyBorder="1" applyAlignment="1">
      <alignment horizontal="center"/>
    </xf>
    <xf numFmtId="167" fontId="162" fillId="0" borderId="49" xfId="507" applyNumberFormat="1" applyFont="1" applyBorder="1"/>
    <xf numFmtId="167" fontId="162" fillId="0" borderId="0" xfId="507" applyNumberFormat="1" applyFont="1"/>
    <xf numFmtId="0" fontId="162" fillId="0" borderId="25" xfId="507" applyFont="1" applyBorder="1"/>
    <xf numFmtId="164" fontId="162" fillId="0" borderId="24" xfId="507" applyNumberFormat="1" applyFont="1" applyBorder="1" applyAlignment="1">
      <alignment horizontal="center"/>
    </xf>
    <xf numFmtId="9" fontId="162" fillId="0" borderId="82" xfId="509" applyFont="1" applyBorder="1" applyAlignment="1">
      <alignment horizontal="center"/>
    </xf>
    <xf numFmtId="164" fontId="162" fillId="0" borderId="41" xfId="507" applyNumberFormat="1" applyFont="1" applyBorder="1"/>
    <xf numFmtId="9" fontId="162" fillId="0" borderId="113" xfId="482" applyFont="1" applyBorder="1"/>
    <xf numFmtId="0" fontId="162" fillId="0" borderId="18" xfId="507" applyFont="1" applyBorder="1"/>
    <xf numFmtId="0" fontId="162" fillId="0" borderId="20" xfId="507" applyFont="1" applyBorder="1"/>
    <xf numFmtId="164" fontId="162" fillId="0" borderId="0" xfId="507" applyNumberFormat="1" applyFont="1" applyAlignment="1">
      <alignment horizontal="center"/>
    </xf>
    <xf numFmtId="9" fontId="162" fillId="0" borderId="5" xfId="509" applyFont="1" applyBorder="1" applyAlignment="1">
      <alignment horizontal="center"/>
    </xf>
    <xf numFmtId="0" fontId="162" fillId="0" borderId="24" xfId="507" applyFont="1" applyBorder="1"/>
    <xf numFmtId="167" fontId="167" fillId="0" borderId="0" xfId="507" applyNumberFormat="1" applyFont="1"/>
    <xf numFmtId="9" fontId="162" fillId="0" borderId="0" xfId="482" applyFont="1" applyBorder="1"/>
    <xf numFmtId="9" fontId="162" fillId="0" borderId="24" xfId="482" applyFont="1" applyBorder="1"/>
    <xf numFmtId="0" fontId="162" fillId="0" borderId="17" xfId="507" applyFont="1" applyBorder="1" applyAlignment="1">
      <alignment wrapText="1"/>
    </xf>
    <xf numFmtId="167" fontId="162" fillId="0" borderId="18" xfId="507" applyNumberFormat="1" applyFont="1" applyBorder="1" applyAlignment="1">
      <alignment horizontal="center" wrapText="1"/>
    </xf>
    <xf numFmtId="0" fontId="162" fillId="0" borderId="25" xfId="507" applyFont="1" applyBorder="1" applyAlignment="1">
      <alignment wrapText="1"/>
    </xf>
    <xf numFmtId="164" fontId="162" fillId="0" borderId="24" xfId="507" applyNumberFormat="1" applyFont="1" applyBorder="1" applyAlignment="1">
      <alignment horizontal="center" wrapText="1"/>
    </xf>
    <xf numFmtId="164" fontId="162" fillId="0" borderId="43" xfId="507" applyNumberFormat="1" applyFont="1" applyBorder="1"/>
    <xf numFmtId="166" fontId="162" fillId="0" borderId="0" xfId="482" applyNumberFormat="1" applyFont="1"/>
    <xf numFmtId="164" fontId="162" fillId="0" borderId="18" xfId="507" applyNumberFormat="1" applyFont="1" applyBorder="1" applyAlignment="1">
      <alignment horizontal="center"/>
    </xf>
    <xf numFmtId="9" fontId="162" fillId="0" borderId="18" xfId="509" applyFont="1" applyBorder="1" applyAlignment="1">
      <alignment horizontal="center"/>
    </xf>
    <xf numFmtId="9" fontId="162" fillId="0" borderId="24" xfId="509" applyFont="1" applyBorder="1" applyAlignment="1">
      <alignment horizontal="center"/>
    </xf>
    <xf numFmtId="9" fontId="164" fillId="0" borderId="24" xfId="482" applyFont="1" applyBorder="1"/>
    <xf numFmtId="167" fontId="162" fillId="0" borderId="0" xfId="507" applyNumberFormat="1" applyFont="1" applyAlignment="1">
      <alignment horizontal="center"/>
    </xf>
    <xf numFmtId="9" fontId="162" fillId="0" borderId="0" xfId="509" applyFont="1" applyFill="1" applyBorder="1" applyAlignment="1">
      <alignment horizontal="center"/>
    </xf>
    <xf numFmtId="9" fontId="162" fillId="0" borderId="0" xfId="482" applyFont="1" applyFill="1"/>
    <xf numFmtId="9" fontId="162" fillId="0" borderId="24" xfId="509" applyFont="1" applyFill="1" applyBorder="1" applyAlignment="1">
      <alignment horizontal="center"/>
    </xf>
    <xf numFmtId="9" fontId="162" fillId="0" borderId="24" xfId="482" applyFont="1" applyFill="1" applyBorder="1"/>
    <xf numFmtId="9" fontId="162" fillId="0" borderId="0" xfId="509" applyFont="1" applyBorder="1" applyAlignment="1">
      <alignment horizontal="center"/>
    </xf>
    <xf numFmtId="167" fontId="162" fillId="0" borderId="43" xfId="507" applyNumberFormat="1" applyFont="1" applyBorder="1"/>
    <xf numFmtId="0" fontId="162" fillId="0" borderId="0" xfId="507" applyFont="1" applyAlignment="1">
      <alignment horizontal="right" wrapText="1"/>
    </xf>
    <xf numFmtId="164" fontId="162" fillId="0" borderId="0" xfId="507" applyNumberFormat="1" applyFont="1" applyAlignment="1">
      <alignment horizontal="center" wrapText="1"/>
    </xf>
    <xf numFmtId="0" fontId="162" fillId="0" borderId="0" xfId="507" applyFont="1" applyAlignment="1">
      <alignment horizontal="center"/>
    </xf>
    <xf numFmtId="0" fontId="162" fillId="0" borderId="0" xfId="507" applyFont="1" applyAlignment="1">
      <alignment horizontal="right"/>
    </xf>
    <xf numFmtId="10" fontId="162" fillId="0" borderId="0" xfId="482" applyNumberFormat="1" applyFont="1" applyAlignment="1">
      <alignment horizontal="center"/>
    </xf>
    <xf numFmtId="9" fontId="162" fillId="0" borderId="0" xfId="482" applyFont="1" applyFill="1" applyAlignment="1">
      <alignment horizontal="center"/>
    </xf>
    <xf numFmtId="9" fontId="162" fillId="0" borderId="0" xfId="482" applyFont="1" applyAlignment="1">
      <alignment horizontal="center"/>
    </xf>
    <xf numFmtId="164" fontId="162" fillId="0" borderId="0" xfId="507" applyNumberFormat="1" applyFont="1"/>
    <xf numFmtId="0" fontId="58" fillId="5" borderId="1" xfId="0" applyFont="1" applyFill="1" applyBorder="1" applyAlignment="1">
      <alignment horizontal="left"/>
    </xf>
    <xf numFmtId="9" fontId="164" fillId="0" borderId="0" xfId="507" applyNumberFormat="1" applyFont="1" applyAlignment="1">
      <alignment horizontal="center" wrapText="1"/>
    </xf>
    <xf numFmtId="169" fontId="33" fillId="0" borderId="20" xfId="0" applyNumberFormat="1" applyFont="1" applyBorder="1"/>
    <xf numFmtId="44" fontId="33" fillId="0" borderId="0" xfId="7" applyFont="1" applyFill="1" applyBorder="1" applyAlignment="1"/>
    <xf numFmtId="8" fontId="33" fillId="0" borderId="0" xfId="7" applyNumberFormat="1" applyFont="1" applyFill="1" applyBorder="1" applyAlignment="1">
      <alignment horizontal="center"/>
    </xf>
    <xf numFmtId="8" fontId="33" fillId="0" borderId="0" xfId="7" applyNumberFormat="1" applyFont="1" applyFill="1" applyBorder="1" applyAlignment="1">
      <alignment horizontal="center" vertical="center"/>
    </xf>
    <xf numFmtId="10" fontId="33" fillId="0" borderId="0" xfId="24" applyNumberFormat="1" applyFont="1" applyFill="1" applyBorder="1" applyAlignment="1">
      <alignment horizontal="center"/>
    </xf>
    <xf numFmtId="0" fontId="0" fillId="0" borderId="18" xfId="0" applyBorder="1"/>
    <xf numFmtId="0" fontId="0" fillId="0" borderId="49" xfId="0" applyBorder="1"/>
    <xf numFmtId="0" fontId="110" fillId="0" borderId="18" xfId="0" applyFont="1" applyBorder="1"/>
    <xf numFmtId="0" fontId="59" fillId="6" borderId="0" xfId="0" applyFont="1" applyFill="1" applyAlignment="1">
      <alignment horizontal="center"/>
    </xf>
    <xf numFmtId="0" fontId="59" fillId="0" borderId="1" xfId="0" applyFont="1" applyBorder="1"/>
    <xf numFmtId="9" fontId="59" fillId="0" borderId="10" xfId="0" applyNumberFormat="1" applyFont="1" applyBorder="1" applyAlignment="1">
      <alignment horizontal="center"/>
    </xf>
    <xf numFmtId="167" fontId="58" fillId="6" borderId="11" xfId="0" applyNumberFormat="1" applyFont="1" applyFill="1" applyBorder="1" applyAlignment="1">
      <alignment horizontal="right"/>
    </xf>
    <xf numFmtId="167" fontId="0" fillId="0" borderId="0" xfId="0" applyNumberFormat="1" applyAlignment="1">
      <alignment horizontal="center"/>
    </xf>
    <xf numFmtId="169" fontId="53" fillId="0" borderId="72" xfId="0" applyNumberFormat="1" applyFont="1" applyBorder="1" applyAlignment="1">
      <alignment horizontal="center"/>
    </xf>
    <xf numFmtId="0" fontId="169" fillId="0" borderId="0" xfId="0" applyFont="1" applyAlignment="1">
      <alignment horizontal="center"/>
    </xf>
    <xf numFmtId="5" fontId="53" fillId="0" borderId="0" xfId="0" applyNumberFormat="1" applyFont="1" applyAlignment="1">
      <alignment horizontal="center"/>
    </xf>
    <xf numFmtId="169" fontId="0" fillId="0" borderId="74" xfId="42" applyNumberFormat="1" applyFont="1" applyBorder="1" applyAlignment="1">
      <alignment horizontal="center"/>
    </xf>
    <xf numFmtId="8" fontId="162" fillId="0" borderId="0" xfId="507" applyNumberFormat="1" applyFont="1"/>
    <xf numFmtId="8" fontId="162" fillId="0" borderId="0" xfId="507" applyNumberFormat="1" applyFont="1" applyAlignment="1">
      <alignment horizontal="right"/>
    </xf>
    <xf numFmtId="0" fontId="170" fillId="0" borderId="17" xfId="507" applyFont="1" applyBorder="1"/>
    <xf numFmtId="44" fontId="162" fillId="21" borderId="36" xfId="221" applyFont="1" applyFill="1" applyBorder="1" applyAlignment="1">
      <alignment horizontal="center"/>
    </xf>
    <xf numFmtId="8" fontId="162" fillId="0" borderId="19" xfId="507" applyNumberFormat="1" applyFont="1" applyBorder="1"/>
    <xf numFmtId="10" fontId="162" fillId="0" borderId="0" xfId="482" applyNumberFormat="1" applyFont="1"/>
    <xf numFmtId="0" fontId="170" fillId="0" borderId="25" xfId="507" applyFont="1" applyBorder="1"/>
    <xf numFmtId="169" fontId="162" fillId="21" borderId="24" xfId="221" applyNumberFormat="1" applyFont="1" applyFill="1" applyBorder="1" applyAlignment="1">
      <alignment horizontal="center"/>
    </xf>
    <xf numFmtId="6" fontId="162" fillId="0" borderId="19" xfId="507" applyNumberFormat="1" applyFont="1" applyBorder="1"/>
    <xf numFmtId="169" fontId="162" fillId="21" borderId="0" xfId="221" applyNumberFormat="1" applyFont="1" applyFill="1" applyAlignment="1">
      <alignment horizontal="center"/>
    </xf>
    <xf numFmtId="44" fontId="162" fillId="21" borderId="18" xfId="221" applyFont="1" applyFill="1" applyBorder="1" applyAlignment="1">
      <alignment horizontal="center"/>
    </xf>
    <xf numFmtId="44" fontId="162" fillId="21" borderId="24" xfId="221" applyFont="1" applyFill="1" applyBorder="1" applyAlignment="1">
      <alignment horizontal="center"/>
    </xf>
    <xf numFmtId="44" fontId="162" fillId="21" borderId="0" xfId="221" applyFont="1" applyFill="1" applyAlignment="1">
      <alignment horizontal="center"/>
    </xf>
    <xf numFmtId="0" fontId="170" fillId="0" borderId="20" xfId="507" applyFont="1" applyBorder="1"/>
    <xf numFmtId="10" fontId="164" fillId="0" borderId="0" xfId="507" applyNumberFormat="1" applyFont="1"/>
    <xf numFmtId="0" fontId="171" fillId="0" borderId="0" xfId="507" applyFont="1" applyAlignment="1">
      <alignment horizontal="right" wrapText="1"/>
    </xf>
    <xf numFmtId="0" fontId="170" fillId="0" borderId="0" xfId="507" applyFont="1" applyAlignment="1">
      <alignment horizontal="right"/>
    </xf>
    <xf numFmtId="6" fontId="162" fillId="0" borderId="0" xfId="507" applyNumberFormat="1" applyFont="1" applyAlignment="1">
      <alignment horizontal="center"/>
    </xf>
    <xf numFmtId="0" fontId="165" fillId="0" borderId="0" xfId="507" applyFont="1" applyAlignment="1">
      <alignment horizontal="right"/>
    </xf>
    <xf numFmtId="0" fontId="165" fillId="0" borderId="0" xfId="507" applyFont="1" applyAlignment="1">
      <alignment horizontal="right" vertical="top"/>
    </xf>
    <xf numFmtId="0" fontId="11" fillId="0" borderId="0" xfId="455"/>
    <xf numFmtId="0" fontId="14" fillId="2" borderId="0" xfId="455" applyFont="1" applyFill="1"/>
    <xf numFmtId="0" fontId="10" fillId="2" borderId="21" xfId="455" applyFont="1" applyFill="1" applyBorder="1"/>
    <xf numFmtId="0" fontId="15" fillId="2" borderId="24" xfId="455" applyFont="1" applyFill="1" applyBorder="1"/>
    <xf numFmtId="0" fontId="10" fillId="2" borderId="23" xfId="455" applyFont="1" applyFill="1" applyBorder="1"/>
    <xf numFmtId="0" fontId="10" fillId="0" borderId="0" xfId="455" applyFont="1"/>
    <xf numFmtId="0" fontId="11" fillId="63" borderId="0" xfId="455" applyFill="1"/>
    <xf numFmtId="0" fontId="11" fillId="64" borderId="0" xfId="455" applyFill="1"/>
    <xf numFmtId="14" fontId="10" fillId="0" borderId="0" xfId="455" applyNumberFormat="1" applyFont="1"/>
    <xf numFmtId="165" fontId="11" fillId="0" borderId="0" xfId="455" applyNumberFormat="1"/>
    <xf numFmtId="0" fontId="10" fillId="0" borderId="0" xfId="468" applyFont="1"/>
    <xf numFmtId="0" fontId="11" fillId="0" borderId="0" xfId="468"/>
    <xf numFmtId="0" fontId="67" fillId="0" borderId="0" xfId="468" applyFont="1"/>
    <xf numFmtId="0" fontId="66" fillId="0" borderId="0" xfId="468" applyFont="1"/>
    <xf numFmtId="0" fontId="11" fillId="0" borderId="4" xfId="468" applyBorder="1"/>
    <xf numFmtId="0" fontId="11" fillId="0" borderId="5" xfId="468" applyBorder="1"/>
    <xf numFmtId="0" fontId="11" fillId="0" borderId="6" xfId="468" applyBorder="1"/>
    <xf numFmtId="0" fontId="11" fillId="0" borderId="2" xfId="468" applyBorder="1"/>
    <xf numFmtId="0" fontId="11" fillId="0" borderId="0" xfId="468" applyAlignment="1">
      <alignment horizontal="right"/>
    </xf>
    <xf numFmtId="0" fontId="10" fillId="0" borderId="0" xfId="468" applyFont="1" applyAlignment="1">
      <alignment horizontal="center"/>
    </xf>
    <xf numFmtId="0" fontId="11" fillId="0" borderId="3" xfId="468" applyBorder="1"/>
    <xf numFmtId="14" fontId="10" fillId="0" borderId="0" xfId="510" applyNumberFormat="1" applyFont="1" applyAlignment="1">
      <alignment horizontal="center"/>
    </xf>
    <xf numFmtId="0" fontId="16" fillId="0" borderId="3" xfId="468" applyFont="1" applyBorder="1" applyAlignment="1">
      <alignment horizontal="center"/>
    </xf>
    <xf numFmtId="165" fontId="11" fillId="0" borderId="114" xfId="510" applyNumberFormat="1" applyBorder="1"/>
    <xf numFmtId="0" fontId="11" fillId="0" borderId="115" xfId="468" applyBorder="1"/>
    <xf numFmtId="165" fontId="11" fillId="0" borderId="3" xfId="468" applyNumberFormat="1" applyBorder="1" applyAlignment="1">
      <alignment horizontal="center"/>
    </xf>
    <xf numFmtId="0" fontId="11" fillId="0" borderId="2" xfId="468" applyBorder="1" applyAlignment="1">
      <alignment horizontal="right"/>
    </xf>
    <xf numFmtId="0" fontId="10" fillId="0" borderId="0" xfId="511" applyFont="1" applyAlignment="1">
      <alignment horizontal="center"/>
    </xf>
    <xf numFmtId="0" fontId="10" fillId="63" borderId="0" xfId="455" applyFont="1" applyFill="1" applyAlignment="1">
      <alignment horizontal="center"/>
    </xf>
    <xf numFmtId="0" fontId="10" fillId="64" borderId="0" xfId="455" applyFont="1" applyFill="1" applyAlignment="1">
      <alignment horizontal="center"/>
    </xf>
    <xf numFmtId="165" fontId="11" fillId="0" borderId="116" xfId="510" applyNumberFormat="1" applyBorder="1"/>
    <xf numFmtId="0" fontId="11" fillId="0" borderId="3" xfId="468" applyBorder="1" applyAlignment="1">
      <alignment horizontal="center"/>
    </xf>
    <xf numFmtId="0" fontId="10" fillId="6" borderId="0" xfId="468" applyFont="1" applyFill="1" applyAlignment="1">
      <alignment horizontal="right"/>
    </xf>
    <xf numFmtId="10" fontId="10" fillId="6" borderId="3" xfId="512" applyNumberFormat="1" applyFont="1" applyFill="1" applyBorder="1" applyAlignment="1">
      <alignment horizontal="center"/>
    </xf>
    <xf numFmtId="0" fontId="11" fillId="0" borderId="7" xfId="468" applyBorder="1"/>
    <xf numFmtId="0" fontId="11" fillId="0" borderId="8" xfId="468" applyBorder="1"/>
    <xf numFmtId="0" fontId="11" fillId="0" borderId="9" xfId="468" applyBorder="1"/>
    <xf numFmtId="185" fontId="59" fillId="5" borderId="0" xfId="0" applyNumberFormat="1" applyFont="1" applyFill="1" applyAlignment="1">
      <alignment horizontal="center"/>
    </xf>
    <xf numFmtId="0" fontId="34" fillId="0" borderId="77" xfId="0" applyFont="1" applyBorder="1" applyAlignment="1">
      <alignment horizontal="center"/>
    </xf>
    <xf numFmtId="0" fontId="33" fillId="0" borderId="14" xfId="0" applyFont="1" applyBorder="1" applyAlignment="1">
      <alignment horizontal="left"/>
    </xf>
    <xf numFmtId="0" fontId="33" fillId="0" borderId="15" xfId="0" applyFont="1" applyBorder="1" applyAlignment="1">
      <alignment horizontal="left"/>
    </xf>
    <xf numFmtId="0" fontId="33" fillId="0" borderId="16" xfId="0" applyFont="1" applyBorder="1" applyAlignment="1">
      <alignment horizontal="left"/>
    </xf>
    <xf numFmtId="14" fontId="69" fillId="0" borderId="0" xfId="34" applyNumberFormat="1" applyFont="1" applyFill="1" applyAlignment="1">
      <alignment horizontal="left"/>
    </xf>
    <xf numFmtId="170" fontId="33" fillId="0" borderId="0" xfId="34" applyNumberFormat="1" applyFont="1" applyFill="1" applyBorder="1"/>
    <xf numFmtId="164" fontId="34" fillId="0" borderId="0" xfId="7" applyNumberFormat="1" applyFont="1" applyFill="1" applyBorder="1" applyAlignment="1">
      <alignment horizontal="right"/>
    </xf>
    <xf numFmtId="10" fontId="33" fillId="0" borderId="0" xfId="0" applyNumberFormat="1" applyFont="1"/>
    <xf numFmtId="167" fontId="121" fillId="6" borderId="25" xfId="0" applyNumberFormat="1" applyFont="1" applyFill="1" applyBorder="1" applyAlignment="1">
      <alignment horizontal="center"/>
    </xf>
    <xf numFmtId="0" fontId="9" fillId="18" borderId="17" xfId="0" applyFont="1" applyFill="1" applyBorder="1" applyAlignment="1">
      <alignment horizontal="center"/>
    </xf>
    <xf numFmtId="0" fontId="9" fillId="18" borderId="18" xfId="0" applyFont="1" applyFill="1" applyBorder="1" applyAlignment="1">
      <alignment horizontal="center"/>
    </xf>
    <xf numFmtId="0" fontId="9" fillId="18" borderId="19" xfId="0" applyFont="1" applyFill="1" applyBorder="1" applyAlignment="1">
      <alignment horizontal="center"/>
    </xf>
    <xf numFmtId="0" fontId="0" fillId="18" borderId="0" xfId="0" applyFill="1" applyAlignment="1">
      <alignment horizontal="center" vertical="center" wrapText="1"/>
    </xf>
    <xf numFmtId="0" fontId="62" fillId="18" borderId="34" xfId="0" applyFont="1" applyFill="1" applyBorder="1" applyAlignment="1">
      <alignment horizontal="center" wrapText="1"/>
    </xf>
    <xf numFmtId="0" fontId="62" fillId="18" borderId="21" xfId="0" applyFont="1" applyFill="1" applyBorder="1" applyAlignment="1">
      <alignment horizontal="center" wrapText="1"/>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0" fillId="0" borderId="0" xfId="0" applyAlignment="1">
      <alignment horizontal="center" vertical="center" wrapText="1"/>
    </xf>
    <xf numFmtId="0" fontId="43" fillId="0" borderId="49" xfId="0" applyFont="1" applyBorder="1" applyAlignment="1">
      <alignment horizontal="center" wrapText="1"/>
    </xf>
    <xf numFmtId="0" fontId="43" fillId="0" borderId="50" xfId="0" applyFont="1" applyBorder="1" applyAlignment="1">
      <alignment horizontal="center" wrapText="1"/>
    </xf>
    <xf numFmtId="44" fontId="46" fillId="0" borderId="17" xfId="8" applyFont="1" applyFill="1" applyBorder="1" applyAlignment="1">
      <alignment horizontal="center"/>
    </xf>
    <xf numFmtId="44" fontId="46" fillId="0" borderId="18" xfId="8" applyFont="1" applyFill="1" applyBorder="1" applyAlignment="1">
      <alignment horizontal="center"/>
    </xf>
    <xf numFmtId="44" fontId="46" fillId="0" borderId="19" xfId="8" applyFont="1" applyFill="1" applyBorder="1" applyAlignment="1">
      <alignment horizontal="center"/>
    </xf>
    <xf numFmtId="0" fontId="47" fillId="0" borderId="17" xfId="0" applyFont="1" applyBorder="1" applyAlignment="1">
      <alignment horizontal="center"/>
    </xf>
    <xf numFmtId="0" fontId="47" fillId="0" borderId="18" xfId="0" applyFont="1" applyBorder="1" applyAlignment="1">
      <alignment horizontal="center"/>
    </xf>
    <xf numFmtId="0" fontId="47" fillId="0" borderId="19" xfId="0" applyFont="1" applyBorder="1" applyAlignment="1">
      <alignment horizontal="center"/>
    </xf>
    <xf numFmtId="6" fontId="24" fillId="0" borderId="0" xfId="0" applyNumberFormat="1" applyFont="1" applyAlignment="1">
      <alignment horizontal="center"/>
    </xf>
    <xf numFmtId="6" fontId="24" fillId="0" borderId="3" xfId="0" applyNumberFormat="1" applyFont="1" applyBorder="1" applyAlignment="1">
      <alignment horizontal="center"/>
    </xf>
    <xf numFmtId="0" fontId="35" fillId="10" borderId="65" xfId="0" applyFont="1" applyFill="1" applyBorder="1" applyAlignment="1">
      <alignment horizontal="center" vertical="center"/>
    </xf>
    <xf numFmtId="0" fontId="35" fillId="10" borderId="66" xfId="0" applyFont="1" applyFill="1" applyBorder="1" applyAlignment="1">
      <alignment horizontal="center" vertical="center"/>
    </xf>
    <xf numFmtId="0" fontId="35" fillId="10" borderId="67" xfId="0" applyFont="1" applyFill="1" applyBorder="1" applyAlignment="1">
      <alignment horizontal="center" vertical="center"/>
    </xf>
    <xf numFmtId="0" fontId="35" fillId="10" borderId="65" xfId="0" applyFont="1" applyFill="1" applyBorder="1" applyAlignment="1">
      <alignment horizontal="center"/>
    </xf>
    <xf numFmtId="0" fontId="35" fillId="10" borderId="66" xfId="0" applyFont="1" applyFill="1" applyBorder="1" applyAlignment="1">
      <alignment horizontal="center"/>
    </xf>
    <xf numFmtId="0" fontId="35" fillId="10" borderId="67" xfId="0" applyFont="1" applyFill="1" applyBorder="1" applyAlignment="1">
      <alignment horizontal="center"/>
    </xf>
    <xf numFmtId="169" fontId="30" fillId="0" borderId="35" xfId="8" applyNumberFormat="1" applyFont="1" applyFill="1" applyBorder="1" applyAlignment="1">
      <alignment horizontal="center"/>
    </xf>
    <xf numFmtId="169" fontId="30" fillId="0" borderId="36" xfId="8" applyNumberFormat="1" applyFont="1" applyFill="1" applyBorder="1" applyAlignment="1">
      <alignment horizontal="center"/>
    </xf>
    <xf numFmtId="169" fontId="30" fillId="0" borderId="80" xfId="8" applyNumberFormat="1" applyFont="1" applyFill="1" applyBorder="1" applyAlignment="1">
      <alignment horizontal="center"/>
    </xf>
    <xf numFmtId="6" fontId="24" fillId="0" borderId="5" xfId="0" applyNumberFormat="1" applyFont="1" applyBorder="1" applyAlignment="1">
      <alignment horizontal="center"/>
    </xf>
    <xf numFmtId="6" fontId="24" fillId="0" borderId="6" xfId="0" applyNumberFormat="1" applyFont="1" applyBorder="1" applyAlignment="1">
      <alignment horizontal="center"/>
    </xf>
    <xf numFmtId="0" fontId="59" fillId="0" borderId="7" xfId="0" applyFont="1" applyBorder="1" applyAlignment="1">
      <alignment horizontal="left"/>
    </xf>
    <xf numFmtId="0" fontId="59" fillId="0" borderId="8" xfId="0" applyFont="1" applyBorder="1" applyAlignment="1">
      <alignment horizontal="left"/>
    </xf>
    <xf numFmtId="6" fontId="24" fillId="0" borderId="8" xfId="0" applyNumberFormat="1" applyFont="1" applyBorder="1" applyAlignment="1">
      <alignment horizontal="center"/>
    </xf>
    <xf numFmtId="6" fontId="24" fillId="0" borderId="9" xfId="0" applyNumberFormat="1" applyFont="1" applyBorder="1" applyAlignment="1">
      <alignment horizontal="center"/>
    </xf>
    <xf numFmtId="164" fontId="30" fillId="0" borderId="63" xfId="8" applyNumberFormat="1" applyFont="1" applyFill="1" applyBorder="1" applyAlignment="1">
      <alignment horizontal="center"/>
    </xf>
    <xf numFmtId="164" fontId="30" fillId="0" borderId="10" xfId="8" applyNumberFormat="1" applyFont="1" applyFill="1" applyBorder="1" applyAlignment="1">
      <alignment horizontal="center"/>
    </xf>
    <xf numFmtId="164" fontId="30" fillId="0" borderId="11" xfId="8" applyNumberFormat="1" applyFont="1" applyFill="1" applyBorder="1" applyAlignment="1">
      <alignment horizontal="center"/>
    </xf>
    <xf numFmtId="10" fontId="24" fillId="0" borderId="5" xfId="0" applyNumberFormat="1" applyFont="1" applyBorder="1" applyAlignment="1">
      <alignment horizontal="center"/>
    </xf>
    <xf numFmtId="10" fontId="24" fillId="0" borderId="6" xfId="0" applyNumberFormat="1" applyFont="1" applyBorder="1" applyAlignment="1">
      <alignment horizontal="center"/>
    </xf>
    <xf numFmtId="167" fontId="24" fillId="0" borderId="0" xfId="0" applyNumberFormat="1" applyFont="1" applyAlignment="1">
      <alignment horizontal="center" vertical="center"/>
    </xf>
    <xf numFmtId="167" fontId="24" fillId="0" borderId="3" xfId="0" applyNumberFormat="1" applyFont="1" applyBorder="1" applyAlignment="1">
      <alignment horizontal="center" vertical="center"/>
    </xf>
    <xf numFmtId="164" fontId="24" fillId="0" borderId="0" xfId="0" applyNumberFormat="1" applyFont="1" applyAlignment="1">
      <alignment horizontal="center" vertical="center"/>
    </xf>
    <xf numFmtId="164" fontId="24" fillId="0" borderId="3" xfId="0" applyNumberFormat="1" applyFont="1" applyBorder="1" applyAlignment="1">
      <alignment horizontal="center" vertical="center"/>
    </xf>
    <xf numFmtId="10" fontId="24" fillId="0" borderId="8" xfId="0" applyNumberFormat="1" applyFont="1" applyBorder="1" applyAlignment="1">
      <alignment horizontal="center" vertical="center"/>
    </xf>
    <xf numFmtId="10" fontId="24" fillId="0" borderId="9" xfId="0" applyNumberFormat="1" applyFont="1" applyBorder="1" applyAlignment="1">
      <alignment horizontal="center" vertical="center"/>
    </xf>
    <xf numFmtId="10" fontId="24" fillId="0" borderId="24" xfId="0" applyNumberFormat="1" applyFont="1" applyBorder="1" applyAlignment="1">
      <alignment horizontal="center"/>
    </xf>
    <xf numFmtId="10" fontId="24" fillId="0" borderId="27" xfId="0" applyNumberFormat="1" applyFont="1" applyBorder="1" applyAlignment="1">
      <alignment horizontal="center"/>
    </xf>
    <xf numFmtId="5" fontId="53" fillId="0" borderId="0" xfId="0" applyNumberFormat="1" applyFont="1" applyAlignment="1">
      <alignment horizontal="center"/>
    </xf>
    <xf numFmtId="0" fontId="162" fillId="0" borderId="19" xfId="507" applyFont="1" applyBorder="1" applyAlignment="1">
      <alignment horizontal="left" vertical="center" wrapText="1"/>
    </xf>
    <xf numFmtId="0" fontId="162" fillId="0" borderId="23" xfId="507" applyFont="1" applyBorder="1" applyAlignment="1">
      <alignment horizontal="left" vertical="center" wrapText="1"/>
    </xf>
    <xf numFmtId="0" fontId="162" fillId="0" borderId="18" xfId="507" applyFont="1" applyBorder="1" applyAlignment="1">
      <alignment horizontal="left" vertical="top" wrapText="1"/>
    </xf>
    <xf numFmtId="0" fontId="162" fillId="0" borderId="24" xfId="507" applyFont="1" applyBorder="1" applyAlignment="1">
      <alignment horizontal="left" vertical="top" wrapText="1"/>
    </xf>
    <xf numFmtId="0" fontId="162" fillId="0" borderId="21" xfId="507" applyFont="1" applyBorder="1" applyAlignment="1">
      <alignment horizontal="left" vertical="center" wrapText="1"/>
    </xf>
    <xf numFmtId="167" fontId="162" fillId="0" borderId="49" xfId="507" applyNumberFormat="1" applyFont="1" applyBorder="1" applyAlignment="1">
      <alignment horizontal="right" vertical="center"/>
    </xf>
    <xf numFmtId="167" fontId="162" fillId="0" borderId="41" xfId="507" applyNumberFormat="1" applyFont="1" applyBorder="1" applyAlignment="1">
      <alignment horizontal="right" vertical="center"/>
    </xf>
    <xf numFmtId="49" fontId="162" fillId="0" borderId="19" xfId="507" applyNumberFormat="1" applyFont="1" applyBorder="1" applyAlignment="1">
      <alignment horizontal="left" vertical="center" wrapText="1"/>
    </xf>
    <xf numFmtId="49" fontId="162" fillId="0" borderId="23" xfId="507" applyNumberFormat="1" applyFont="1" applyBorder="1" applyAlignment="1">
      <alignment horizontal="left" vertical="center" wrapText="1"/>
    </xf>
    <xf numFmtId="0" fontId="162" fillId="0" borderId="18" xfId="507" applyFont="1" applyBorder="1" applyAlignment="1">
      <alignment vertical="top" wrapText="1"/>
    </xf>
    <xf numFmtId="0" fontId="162" fillId="0" borderId="24" xfId="507" applyFont="1" applyBorder="1" applyAlignment="1">
      <alignment vertical="top" wrapText="1"/>
    </xf>
    <xf numFmtId="0" fontId="162" fillId="0" borderId="0" xfId="507" applyFont="1" applyAlignment="1">
      <alignment horizontal="left" vertical="top" wrapText="1"/>
    </xf>
    <xf numFmtId="0" fontId="162" fillId="0" borderId="0" xfId="507" applyFont="1" applyAlignment="1">
      <alignment horizontal="center"/>
    </xf>
    <xf numFmtId="0" fontId="3" fillId="10" borderId="65" xfId="0" applyFont="1" applyFill="1" applyBorder="1" applyAlignment="1">
      <alignment horizontal="center"/>
    </xf>
    <xf numFmtId="0" fontId="3" fillId="10" borderId="66" xfId="0" applyFont="1" applyFill="1" applyBorder="1" applyAlignment="1">
      <alignment horizontal="center"/>
    </xf>
    <xf numFmtId="0" fontId="112" fillId="0" borderId="49" xfId="0" applyFont="1" applyBorder="1" applyAlignment="1">
      <alignment horizontal="center" vertical="center"/>
    </xf>
    <xf numFmtId="0" fontId="112" fillId="0" borderId="43" xfId="0" applyFont="1" applyBorder="1" applyAlignment="1">
      <alignment horizontal="center" vertical="center"/>
    </xf>
    <xf numFmtId="0" fontId="112" fillId="0" borderId="41" xfId="0" applyFont="1" applyBorder="1" applyAlignment="1">
      <alignment horizontal="center" vertical="center"/>
    </xf>
    <xf numFmtId="0" fontId="13" fillId="2" borderId="18" xfId="455" applyFont="1" applyFill="1" applyBorder="1" applyAlignment="1">
      <alignment horizontal="left"/>
    </xf>
    <xf numFmtId="0" fontId="13" fillId="2" borderId="19" xfId="455" applyFont="1" applyFill="1" applyBorder="1" applyAlignment="1">
      <alignment horizontal="left"/>
    </xf>
    <xf numFmtId="0" fontId="11" fillId="0" borderId="2" xfId="468" applyBorder="1" applyAlignment="1">
      <alignment horizontal="right"/>
    </xf>
    <xf numFmtId="0" fontId="11" fillId="0" borderId="0" xfId="468" applyAlignment="1">
      <alignment horizontal="right"/>
    </xf>
    <xf numFmtId="0" fontId="164" fillId="0" borderId="0" xfId="507" applyFont="1" applyAlignment="1">
      <alignment horizontal="center"/>
    </xf>
    <xf numFmtId="0" fontId="134" fillId="0" borderId="65" xfId="0" applyFont="1" applyBorder="1" applyAlignment="1">
      <alignment horizontal="center" vertical="center"/>
    </xf>
    <xf numFmtId="0" fontId="134" fillId="0" borderId="66" xfId="0" applyFont="1" applyBorder="1" applyAlignment="1">
      <alignment horizontal="center" vertical="center"/>
    </xf>
    <xf numFmtId="0" fontId="134" fillId="0" borderId="67" xfId="0" applyFont="1" applyBorder="1" applyAlignment="1">
      <alignment horizontal="center" vertical="center"/>
    </xf>
    <xf numFmtId="169" fontId="34" fillId="0" borderId="35" xfId="7" applyNumberFormat="1" applyFont="1" applyFill="1" applyBorder="1" applyAlignment="1">
      <alignment horizontal="center"/>
    </xf>
    <xf numFmtId="169" fontId="34" fillId="0" borderId="80" xfId="7" applyNumberFormat="1" applyFont="1" applyFill="1" applyBorder="1" applyAlignment="1">
      <alignment horizontal="center"/>
    </xf>
    <xf numFmtId="164" fontId="34" fillId="0" borderId="63" xfId="7" applyNumberFormat="1" applyFont="1" applyFill="1" applyBorder="1" applyAlignment="1">
      <alignment horizontal="center"/>
    </xf>
    <xf numFmtId="164" fontId="34" fillId="0" borderId="10" xfId="7" applyNumberFormat="1" applyFont="1" applyFill="1" applyBorder="1" applyAlignment="1">
      <alignment horizontal="center"/>
    </xf>
    <xf numFmtId="169" fontId="30" fillId="21" borderId="22" xfId="7" applyNumberFormat="1" applyFont="1" applyFill="1" applyBorder="1" applyAlignment="1">
      <alignment horizontal="center"/>
    </xf>
    <xf numFmtId="169" fontId="30" fillId="21" borderId="8" xfId="7" applyNumberFormat="1" applyFont="1" applyFill="1" applyBorder="1" applyAlignment="1">
      <alignment horizontal="center"/>
    </xf>
    <xf numFmtId="164" fontId="30" fillId="21" borderId="63" xfId="7" applyNumberFormat="1" applyFont="1" applyFill="1" applyBorder="1" applyAlignment="1">
      <alignment horizontal="center"/>
    </xf>
    <xf numFmtId="164" fontId="30" fillId="21" borderId="10" xfId="7" applyNumberFormat="1" applyFont="1" applyFill="1" applyBorder="1" applyAlignment="1">
      <alignment horizontal="center"/>
    </xf>
    <xf numFmtId="0" fontId="35" fillId="21" borderId="65" xfId="0" applyFont="1" applyFill="1" applyBorder="1" applyAlignment="1">
      <alignment horizontal="center" vertical="center"/>
    </xf>
    <xf numFmtId="0" fontId="35" fillId="21" borderId="66" xfId="0" applyFont="1" applyFill="1" applyBorder="1" applyAlignment="1">
      <alignment horizontal="center" vertical="center"/>
    </xf>
    <xf numFmtId="0" fontId="35" fillId="21" borderId="67" xfId="0" applyFont="1" applyFill="1" applyBorder="1" applyAlignment="1">
      <alignment horizontal="center" vertical="center"/>
    </xf>
    <xf numFmtId="169" fontId="30" fillId="0" borderId="35" xfId="7" applyNumberFormat="1" applyFont="1" applyFill="1" applyBorder="1" applyAlignment="1">
      <alignment horizontal="center"/>
    </xf>
    <xf numFmtId="169" fontId="30" fillId="0" borderId="36" xfId="7" applyNumberFormat="1" applyFont="1" applyFill="1" applyBorder="1" applyAlignment="1">
      <alignment horizontal="center"/>
    </xf>
    <xf numFmtId="169" fontId="30" fillId="0" borderId="80" xfId="7" applyNumberFormat="1" applyFont="1" applyFill="1" applyBorder="1" applyAlignment="1">
      <alignment horizontal="center"/>
    </xf>
    <xf numFmtId="0" fontId="115" fillId="0" borderId="7" xfId="0" applyFont="1" applyBorder="1" applyAlignment="1">
      <alignment horizontal="left"/>
    </xf>
    <xf numFmtId="0" fontId="115" fillId="0" borderId="8" xfId="0" applyFont="1" applyBorder="1" applyAlignment="1">
      <alignment horizontal="left"/>
    </xf>
    <xf numFmtId="164" fontId="30" fillId="0" borderId="63" xfId="7" applyNumberFormat="1" applyFont="1" applyFill="1" applyBorder="1" applyAlignment="1">
      <alignment horizontal="center"/>
    </xf>
    <xf numFmtId="164" fontId="30" fillId="0" borderId="10" xfId="7" applyNumberFormat="1" applyFont="1" applyFill="1" applyBorder="1" applyAlignment="1">
      <alignment horizontal="center"/>
    </xf>
    <xf numFmtId="164" fontId="30" fillId="0" borderId="11" xfId="7" applyNumberFormat="1" applyFont="1" applyFill="1" applyBorder="1" applyAlignment="1">
      <alignment horizontal="center"/>
    </xf>
    <xf numFmtId="10" fontId="24" fillId="6" borderId="24" xfId="0" applyNumberFormat="1" applyFont="1" applyFill="1" applyBorder="1" applyAlignment="1">
      <alignment horizontal="center"/>
    </xf>
    <xf numFmtId="10" fontId="24" fillId="6" borderId="27" xfId="0" applyNumberFormat="1" applyFont="1" applyFill="1" applyBorder="1" applyAlignment="1">
      <alignment horizontal="center"/>
    </xf>
    <xf numFmtId="10" fontId="91" fillId="6" borderId="5" xfId="24" applyNumberFormat="1" applyFont="1" applyFill="1" applyBorder="1" applyAlignment="1">
      <alignment horizontal="center" vertical="center"/>
    </xf>
    <xf numFmtId="10" fontId="91" fillId="6" borderId="34" xfId="24" applyNumberFormat="1" applyFont="1" applyFill="1" applyBorder="1" applyAlignment="1">
      <alignment horizontal="center" vertical="center"/>
    </xf>
    <xf numFmtId="6" fontId="33" fillId="0" borderId="8" xfId="0" applyNumberFormat="1" applyFont="1" applyBorder="1" applyAlignment="1">
      <alignment horizontal="center"/>
    </xf>
    <xf numFmtId="6" fontId="33" fillId="0" borderId="0" xfId="0" applyNumberFormat="1" applyFont="1" applyAlignment="1">
      <alignment horizontal="center"/>
    </xf>
    <xf numFmtId="10" fontId="33" fillId="0" borderId="5" xfId="0" applyNumberFormat="1" applyFont="1" applyBorder="1" applyAlignment="1">
      <alignment horizontal="center"/>
    </xf>
    <xf numFmtId="10" fontId="33" fillId="0" borderId="6" xfId="0" applyNumberFormat="1" applyFont="1" applyBorder="1" applyAlignment="1">
      <alignment horizontal="center"/>
    </xf>
    <xf numFmtId="167" fontId="33" fillId="0" borderId="0" xfId="0" applyNumberFormat="1" applyFont="1" applyAlignment="1">
      <alignment horizontal="center" vertical="center"/>
    </xf>
    <xf numFmtId="167" fontId="33" fillId="0" borderId="3" xfId="0" applyNumberFormat="1" applyFont="1" applyBorder="1" applyAlignment="1">
      <alignment horizontal="center" vertical="center"/>
    </xf>
    <xf numFmtId="10" fontId="33" fillId="0" borderId="8" xfId="0" applyNumberFormat="1" applyFont="1" applyBorder="1" applyAlignment="1">
      <alignment horizontal="center" vertical="center"/>
    </xf>
    <xf numFmtId="10" fontId="33" fillId="0" borderId="9" xfId="0" applyNumberFormat="1" applyFont="1" applyBorder="1" applyAlignment="1">
      <alignment horizontal="center" vertical="center"/>
    </xf>
    <xf numFmtId="10" fontId="33" fillId="0" borderId="24" xfId="0" applyNumberFormat="1" applyFont="1" applyBorder="1" applyAlignment="1">
      <alignment horizontal="center"/>
    </xf>
    <xf numFmtId="10" fontId="33" fillId="0" borderId="27" xfId="0" applyNumberFormat="1" applyFont="1" applyBorder="1" applyAlignment="1">
      <alignment horizontal="center"/>
    </xf>
    <xf numFmtId="164" fontId="34" fillId="0" borderId="11" xfId="7" applyNumberFormat="1" applyFont="1" applyFill="1" applyBorder="1" applyAlignment="1">
      <alignment horizontal="center"/>
    </xf>
    <xf numFmtId="0" fontId="34" fillId="0" borderId="65" xfId="0" applyFont="1" applyBorder="1" applyAlignment="1">
      <alignment horizontal="center"/>
    </xf>
    <xf numFmtId="0" fontId="34" fillId="0" borderId="66" xfId="0" applyFont="1" applyBorder="1" applyAlignment="1">
      <alignment horizontal="center"/>
    </xf>
    <xf numFmtId="0" fontId="34" fillId="0" borderId="67" xfId="0" applyFont="1" applyBorder="1" applyAlignment="1">
      <alignment horizontal="center"/>
    </xf>
    <xf numFmtId="0" fontId="34" fillId="0" borderId="65" xfId="0" applyFont="1" applyBorder="1" applyAlignment="1">
      <alignment horizontal="center" vertical="center"/>
    </xf>
    <xf numFmtId="0" fontId="34" fillId="0" borderId="66" xfId="0" applyFont="1" applyBorder="1" applyAlignment="1">
      <alignment horizontal="center" vertical="center"/>
    </xf>
    <xf numFmtId="0" fontId="34" fillId="0" borderId="67" xfId="0" applyFont="1" applyBorder="1" applyAlignment="1">
      <alignment horizontal="center" vertical="center"/>
    </xf>
    <xf numFmtId="6" fontId="33" fillId="0" borderId="5" xfId="0" applyNumberFormat="1" applyFont="1" applyBorder="1" applyAlignment="1">
      <alignment horizontal="center"/>
    </xf>
    <xf numFmtId="169" fontId="34" fillId="0" borderId="36" xfId="7" applyNumberFormat="1" applyFont="1" applyFill="1" applyBorder="1" applyAlignment="1">
      <alignment horizontal="center"/>
    </xf>
    <xf numFmtId="0" fontId="58" fillId="5" borderId="1" xfId="0" applyFont="1" applyFill="1" applyBorder="1" applyAlignment="1">
      <alignment horizontal="center"/>
    </xf>
    <xf numFmtId="0" fontId="58" fillId="5" borderId="10" xfId="0" applyFont="1" applyFill="1" applyBorder="1" applyAlignment="1">
      <alignment horizontal="center"/>
    </xf>
    <xf numFmtId="44" fontId="30" fillId="0" borderId="0" xfId="0" applyNumberFormat="1" applyFont="1" applyAlignment="1">
      <alignment horizontal="center" vertical="center"/>
    </xf>
    <xf numFmtId="0" fontId="30" fillId="0" borderId="0" xfId="0" applyFont="1" applyAlignment="1">
      <alignment horizontal="center"/>
    </xf>
    <xf numFmtId="0" fontId="35"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95" xfId="0" applyFont="1" applyFill="1" applyBorder="1" applyAlignment="1">
      <alignment horizontal="center" vertical="center"/>
    </xf>
    <xf numFmtId="0" fontId="30" fillId="5" borderId="36" xfId="0" applyFont="1" applyFill="1" applyBorder="1" applyAlignment="1">
      <alignment horizontal="center" vertical="center"/>
    </xf>
    <xf numFmtId="0" fontId="30" fillId="5" borderId="80" xfId="0" applyFont="1" applyFill="1" applyBorder="1" applyAlignment="1">
      <alignment horizontal="center" vertical="center"/>
    </xf>
    <xf numFmtId="0" fontId="58" fillId="5" borderId="63" xfId="0" applyFont="1" applyFill="1" applyBorder="1" applyAlignment="1">
      <alignment horizontal="center"/>
    </xf>
    <xf numFmtId="49" fontId="59" fillId="5" borderId="2" xfId="0" applyNumberFormat="1" applyFont="1" applyFill="1" applyBorder="1" applyAlignment="1">
      <alignment horizontal="left" wrapText="1"/>
    </xf>
    <xf numFmtId="49" fontId="59" fillId="5" borderId="0" xfId="0" applyNumberFormat="1" applyFont="1" applyFill="1" applyAlignment="1">
      <alignment horizontal="left" wrapText="1"/>
    </xf>
    <xf numFmtId="49" fontId="59" fillId="5" borderId="21" xfId="0" applyNumberFormat="1" applyFont="1" applyFill="1" applyBorder="1" applyAlignment="1">
      <alignment horizontal="left" wrapText="1"/>
    </xf>
    <xf numFmtId="0" fontId="33" fillId="0" borderId="0" xfId="0" applyFont="1" applyAlignment="1">
      <alignment horizontal="center"/>
    </xf>
    <xf numFmtId="0" fontId="111" fillId="56" borderId="65" xfId="0" applyFont="1" applyFill="1" applyBorder="1" applyAlignment="1">
      <alignment horizontal="center" vertical="center"/>
    </xf>
    <xf numFmtId="0" fontId="111" fillId="56" borderId="66" xfId="0" applyFont="1" applyFill="1" applyBorder="1" applyAlignment="1">
      <alignment horizontal="center" vertical="center"/>
    </xf>
    <xf numFmtId="0" fontId="111" fillId="56" borderId="67"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100" xfId="0" applyFont="1" applyFill="1" applyBorder="1" applyAlignment="1">
      <alignment horizontal="center" vertical="center"/>
    </xf>
    <xf numFmtId="0" fontId="35" fillId="56" borderId="4" xfId="0" applyFont="1" applyFill="1" applyBorder="1" applyAlignment="1">
      <alignment horizontal="center" vertical="center"/>
    </xf>
    <xf numFmtId="0" fontId="35" fillId="56" borderId="5" xfId="0" applyFont="1" applyFill="1" applyBorder="1" applyAlignment="1">
      <alignment horizontal="center" vertical="center"/>
    </xf>
    <xf numFmtId="0" fontId="35" fillId="56" borderId="6" xfId="0" applyFont="1" applyFill="1" applyBorder="1" applyAlignment="1">
      <alignment horizontal="center" vertical="center"/>
    </xf>
    <xf numFmtId="0" fontId="58" fillId="5" borderId="84" xfId="0" applyFont="1" applyFill="1" applyBorder="1" applyAlignment="1">
      <alignment horizontal="center"/>
    </xf>
    <xf numFmtId="0" fontId="58" fillId="5" borderId="82" xfId="0" applyFont="1" applyFill="1" applyBorder="1" applyAlignment="1">
      <alignment horizontal="center"/>
    </xf>
    <xf numFmtId="0" fontId="160" fillId="0" borderId="65" xfId="0" applyFont="1" applyBorder="1" applyAlignment="1">
      <alignment horizontal="center" vertical="center"/>
    </xf>
    <xf numFmtId="0" fontId="160" fillId="0" borderId="66" xfId="0" applyFont="1" applyBorder="1" applyAlignment="1">
      <alignment horizontal="center" vertical="center"/>
    </xf>
    <xf numFmtId="0" fontId="160" fillId="0" borderId="67" xfId="0" applyFont="1" applyBorder="1" applyAlignment="1">
      <alignment horizontal="center" vertical="center"/>
    </xf>
    <xf numFmtId="0" fontId="160" fillId="0" borderId="17" xfId="0" applyFont="1" applyBorder="1" applyAlignment="1">
      <alignment horizontal="center"/>
    </xf>
    <xf numFmtId="0" fontId="160" fillId="0" borderId="18" xfId="0" applyFont="1" applyBorder="1" applyAlignment="1">
      <alignment horizontal="center"/>
    </xf>
    <xf numFmtId="0" fontId="160" fillId="0" borderId="19" xfId="0" applyFont="1" applyBorder="1" applyAlignment="1">
      <alignment horizontal="center"/>
    </xf>
    <xf numFmtId="169" fontId="58" fillId="0" borderId="35" xfId="7" applyNumberFormat="1" applyFont="1" applyFill="1" applyBorder="1" applyAlignment="1">
      <alignment horizontal="center"/>
    </xf>
    <xf numFmtId="169" fontId="58" fillId="0" borderId="36" xfId="7" applyNumberFormat="1" applyFont="1" applyFill="1" applyBorder="1" applyAlignment="1">
      <alignment horizontal="center"/>
    </xf>
    <xf numFmtId="169" fontId="58" fillId="0" borderId="80" xfId="7" applyNumberFormat="1" applyFont="1" applyFill="1" applyBorder="1" applyAlignment="1">
      <alignment horizontal="center"/>
    </xf>
    <xf numFmtId="0" fontId="160" fillId="0" borderId="25" xfId="0" applyFont="1" applyBorder="1" applyAlignment="1">
      <alignment horizontal="center"/>
    </xf>
    <xf numFmtId="0" fontId="160" fillId="0" borderId="24" xfId="0" applyFont="1" applyBorder="1" applyAlignment="1">
      <alignment horizontal="center"/>
    </xf>
    <xf numFmtId="0" fontId="160" fillId="0" borderId="23" xfId="0" applyFont="1" applyBorder="1" applyAlignment="1">
      <alignment horizontal="center"/>
    </xf>
    <xf numFmtId="6" fontId="84" fillId="0" borderId="5" xfId="0" applyNumberFormat="1" applyFont="1" applyBorder="1" applyAlignment="1">
      <alignment horizontal="center"/>
    </xf>
    <xf numFmtId="6" fontId="84" fillId="0" borderId="6" xfId="0" applyNumberFormat="1" applyFont="1" applyBorder="1" applyAlignment="1">
      <alignment horizontal="center"/>
    </xf>
    <xf numFmtId="0" fontId="60" fillId="0" borderId="0" xfId="0" applyFont="1" applyAlignment="1">
      <alignment horizontal="center"/>
    </xf>
    <xf numFmtId="164" fontId="59" fillId="0" borderId="0" xfId="0" applyNumberFormat="1" applyFont="1" applyAlignment="1">
      <alignment horizontal="center" wrapText="1"/>
    </xf>
    <xf numFmtId="164" fontId="59" fillId="0" borderId="3" xfId="0" applyNumberFormat="1" applyFont="1" applyBorder="1" applyAlignment="1">
      <alignment horizontal="center" wrapText="1"/>
    </xf>
    <xf numFmtId="10" fontId="59" fillId="0" borderId="8" xfId="0" applyNumberFormat="1" applyFont="1" applyBorder="1" applyAlignment="1">
      <alignment horizontal="center"/>
    </xf>
    <xf numFmtId="10" fontId="59" fillId="0" borderId="9" xfId="0" applyNumberFormat="1" applyFont="1" applyBorder="1" applyAlignment="1">
      <alignment horizontal="center"/>
    </xf>
    <xf numFmtId="10" fontId="84" fillId="0" borderId="82" xfId="0" applyNumberFormat="1" applyFont="1" applyBorder="1" applyAlignment="1">
      <alignment horizontal="center"/>
    </xf>
    <xf numFmtId="10" fontId="84" fillId="0" borderId="83" xfId="0" applyNumberFormat="1" applyFont="1" applyBorder="1" applyAlignment="1">
      <alignment horizontal="center"/>
    </xf>
    <xf numFmtId="6" fontId="84" fillId="0" borderId="8" xfId="0" applyNumberFormat="1" applyFont="1" applyBorder="1" applyAlignment="1">
      <alignment horizontal="center"/>
    </xf>
    <xf numFmtId="6" fontId="84" fillId="0" borderId="9" xfId="0" applyNumberFormat="1" applyFont="1" applyBorder="1" applyAlignment="1">
      <alignment horizontal="center"/>
    </xf>
    <xf numFmtId="0" fontId="60" fillId="0" borderId="8" xfId="0" applyFont="1" applyBorder="1" applyAlignment="1">
      <alignment horizontal="left"/>
    </xf>
    <xf numFmtId="164" fontId="83" fillId="0" borderId="63" xfId="7" applyNumberFormat="1" applyFont="1" applyFill="1" applyBorder="1" applyAlignment="1">
      <alignment horizontal="center"/>
    </xf>
    <xf numFmtId="164" fontId="83" fillId="0" borderId="10" xfId="7" applyNumberFormat="1" applyFont="1" applyFill="1" applyBorder="1" applyAlignment="1">
      <alignment horizontal="center"/>
    </xf>
    <xf numFmtId="164" fontId="83" fillId="0" borderId="11" xfId="7" applyNumberFormat="1" applyFont="1" applyFill="1" applyBorder="1" applyAlignment="1">
      <alignment horizontal="center"/>
    </xf>
    <xf numFmtId="10" fontId="84" fillId="0" borderId="5" xfId="0" applyNumberFormat="1" applyFont="1" applyBorder="1" applyAlignment="1">
      <alignment horizontal="center"/>
    </xf>
    <xf numFmtId="10" fontId="84" fillId="0" borderId="6" xfId="0" applyNumberFormat="1" applyFont="1" applyBorder="1" applyAlignment="1">
      <alignment horizontal="center"/>
    </xf>
    <xf numFmtId="167" fontId="84" fillId="0" borderId="0" xfId="0" applyNumberFormat="1" applyFont="1" applyAlignment="1">
      <alignment horizontal="center" wrapText="1"/>
    </xf>
    <xf numFmtId="167" fontId="84" fillId="0" borderId="3" xfId="0" applyNumberFormat="1" applyFont="1" applyBorder="1" applyAlignment="1">
      <alignment horizontal="center" wrapText="1"/>
    </xf>
    <xf numFmtId="167" fontId="59" fillId="0" borderId="0" xfId="0" applyNumberFormat="1" applyFont="1" applyAlignment="1">
      <alignment horizontal="center" wrapText="1"/>
    </xf>
    <xf numFmtId="167" fontId="59" fillId="0" borderId="3" xfId="0" applyNumberFormat="1" applyFont="1" applyBorder="1" applyAlignment="1">
      <alignment horizontal="center" wrapText="1"/>
    </xf>
    <xf numFmtId="0" fontId="82" fillId="21" borderId="17" xfId="0" applyFont="1" applyFill="1" applyBorder="1" applyAlignment="1">
      <alignment horizontal="center"/>
    </xf>
    <xf numFmtId="0" fontId="82" fillId="21" borderId="18" xfId="0" applyFont="1" applyFill="1" applyBorder="1" applyAlignment="1">
      <alignment horizontal="center"/>
    </xf>
    <xf numFmtId="0" fontId="82" fillId="21" borderId="19" xfId="0" applyFont="1" applyFill="1" applyBorder="1" applyAlignment="1">
      <alignment horizontal="center"/>
    </xf>
    <xf numFmtId="0" fontId="82" fillId="21" borderId="25" xfId="0" applyFont="1" applyFill="1" applyBorder="1" applyAlignment="1">
      <alignment horizontal="center"/>
    </xf>
    <xf numFmtId="0" fontId="82" fillId="21" borderId="24" xfId="0" applyFont="1" applyFill="1" applyBorder="1" applyAlignment="1">
      <alignment horizontal="center"/>
    </xf>
    <xf numFmtId="0" fontId="82" fillId="21" borderId="23" xfId="0" applyFont="1" applyFill="1" applyBorder="1" applyAlignment="1">
      <alignment horizontal="center"/>
    </xf>
    <xf numFmtId="0" fontId="60" fillId="21" borderId="0" xfId="0" applyFont="1" applyFill="1" applyAlignment="1">
      <alignment horizontal="center"/>
    </xf>
    <xf numFmtId="0" fontId="60" fillId="21" borderId="8" xfId="0" applyFont="1" applyFill="1" applyBorder="1" applyAlignment="1">
      <alignment horizontal="left"/>
    </xf>
    <xf numFmtId="167" fontId="84" fillId="21" borderId="0" xfId="0" applyNumberFormat="1" applyFont="1" applyFill="1" applyAlignment="1">
      <alignment horizontal="center" wrapText="1"/>
    </xf>
    <xf numFmtId="167" fontId="84" fillId="21" borderId="3" xfId="0" applyNumberFormat="1" applyFont="1" applyFill="1" applyBorder="1" applyAlignment="1">
      <alignment horizontal="center" wrapText="1"/>
    </xf>
    <xf numFmtId="164" fontId="84" fillId="21" borderId="0" xfId="0" applyNumberFormat="1" applyFont="1" applyFill="1" applyAlignment="1">
      <alignment horizontal="center" wrapText="1"/>
    </xf>
    <xf numFmtId="164" fontId="84" fillId="21" borderId="3" xfId="0" applyNumberFormat="1" applyFont="1" applyFill="1" applyBorder="1" applyAlignment="1">
      <alignment horizontal="center" wrapText="1"/>
    </xf>
    <xf numFmtId="10" fontId="84" fillId="21" borderId="8" xfId="0" applyNumberFormat="1" applyFont="1" applyFill="1" applyBorder="1" applyAlignment="1">
      <alignment horizontal="center"/>
    </xf>
    <xf numFmtId="10" fontId="84" fillId="21" borderId="9" xfId="0" applyNumberFormat="1" applyFont="1" applyFill="1" applyBorder="1" applyAlignment="1">
      <alignment horizontal="center"/>
    </xf>
    <xf numFmtId="10" fontId="84" fillId="21" borderId="82" xfId="0" applyNumberFormat="1" applyFont="1" applyFill="1" applyBorder="1" applyAlignment="1">
      <alignment horizontal="center"/>
    </xf>
    <xf numFmtId="10" fontId="84" fillId="21" borderId="83" xfId="0" applyNumberFormat="1" applyFont="1" applyFill="1" applyBorder="1" applyAlignment="1">
      <alignment horizontal="center"/>
    </xf>
    <xf numFmtId="0" fontId="82" fillId="21" borderId="65" xfId="0" applyFont="1" applyFill="1" applyBorder="1" applyAlignment="1">
      <alignment horizontal="center" vertical="center"/>
    </xf>
    <xf numFmtId="0" fontId="82" fillId="21" borderId="66" xfId="0" applyFont="1" applyFill="1" applyBorder="1" applyAlignment="1">
      <alignment horizontal="center" vertical="center"/>
    </xf>
    <xf numFmtId="0" fontId="82" fillId="21" borderId="67" xfId="0" applyFont="1" applyFill="1" applyBorder="1" applyAlignment="1">
      <alignment horizontal="center" vertical="center"/>
    </xf>
    <xf numFmtId="6" fontId="84" fillId="21" borderId="5" xfId="0" applyNumberFormat="1" applyFont="1" applyFill="1" applyBorder="1" applyAlignment="1">
      <alignment horizontal="center"/>
    </xf>
    <xf numFmtId="6" fontId="84" fillId="21" borderId="6" xfId="0" applyNumberFormat="1" applyFont="1" applyFill="1" applyBorder="1" applyAlignment="1">
      <alignment horizontal="center"/>
    </xf>
    <xf numFmtId="6" fontId="84" fillId="21" borderId="8" xfId="0" applyNumberFormat="1" applyFont="1" applyFill="1" applyBorder="1" applyAlignment="1">
      <alignment horizontal="center"/>
    </xf>
    <xf numFmtId="6" fontId="84" fillId="21" borderId="9" xfId="0" applyNumberFormat="1" applyFont="1" applyFill="1" applyBorder="1" applyAlignment="1">
      <alignment horizontal="center"/>
    </xf>
    <xf numFmtId="169" fontId="83" fillId="21" borderId="35" xfId="7" applyNumberFormat="1" applyFont="1" applyFill="1" applyBorder="1" applyAlignment="1">
      <alignment horizontal="center"/>
    </xf>
    <xf numFmtId="169" fontId="83" fillId="21" borderId="36" xfId="7" applyNumberFormat="1" applyFont="1" applyFill="1" applyBorder="1" applyAlignment="1">
      <alignment horizontal="center"/>
    </xf>
    <xf numFmtId="169" fontId="83" fillId="21" borderId="80" xfId="7" applyNumberFormat="1" applyFont="1" applyFill="1" applyBorder="1" applyAlignment="1">
      <alignment horizontal="center"/>
    </xf>
    <xf numFmtId="164" fontId="83" fillId="21" borderId="63" xfId="7" applyNumberFormat="1" applyFont="1" applyFill="1" applyBorder="1" applyAlignment="1">
      <alignment horizontal="center"/>
    </xf>
    <xf numFmtId="164" fontId="83" fillId="21" borderId="10" xfId="7" applyNumberFormat="1" applyFont="1" applyFill="1" applyBorder="1" applyAlignment="1">
      <alignment horizontal="center"/>
    </xf>
    <xf numFmtId="164" fontId="83" fillId="21" borderId="11" xfId="7" applyNumberFormat="1" applyFont="1" applyFill="1" applyBorder="1" applyAlignment="1">
      <alignment horizontal="center"/>
    </xf>
    <xf numFmtId="10" fontId="84" fillId="21" borderId="5" xfId="0" applyNumberFormat="1" applyFont="1" applyFill="1" applyBorder="1" applyAlignment="1">
      <alignment horizontal="center"/>
    </xf>
    <xf numFmtId="10" fontId="84" fillId="21" borderId="6" xfId="0" applyNumberFormat="1" applyFont="1" applyFill="1" applyBorder="1" applyAlignment="1">
      <alignment horizontal="center"/>
    </xf>
    <xf numFmtId="0" fontId="118" fillId="10" borderId="17" xfId="0" applyFont="1" applyFill="1" applyBorder="1" applyAlignment="1">
      <alignment horizontal="center"/>
    </xf>
    <xf numFmtId="0" fontId="118" fillId="10" borderId="18" xfId="0" applyFont="1" applyFill="1" applyBorder="1" applyAlignment="1">
      <alignment horizontal="center"/>
    </xf>
    <xf numFmtId="0" fontId="118" fillId="10" borderId="67" xfId="0" applyFont="1" applyFill="1" applyBorder="1" applyAlignment="1">
      <alignment horizontal="center"/>
    </xf>
    <xf numFmtId="0" fontId="134" fillId="0" borderId="65" xfId="0" applyFont="1" applyBorder="1" applyAlignment="1">
      <alignment horizontal="center" wrapText="1"/>
    </xf>
    <xf numFmtId="0" fontId="134" fillId="0" borderId="66" xfId="0" applyFont="1" applyBorder="1" applyAlignment="1">
      <alignment horizontal="center" wrapText="1"/>
    </xf>
    <xf numFmtId="0" fontId="134" fillId="0" borderId="67" xfId="0" applyFont="1" applyBorder="1" applyAlignment="1">
      <alignment horizontal="center" wrapText="1"/>
    </xf>
    <xf numFmtId="0" fontId="30" fillId="0" borderId="63" xfId="0" applyFont="1" applyBorder="1" applyAlignment="1">
      <alignment horizontal="center"/>
    </xf>
    <xf numFmtId="0" fontId="30" fillId="0" borderId="10" xfId="0" applyFont="1" applyBorder="1" applyAlignment="1">
      <alignment horizontal="center"/>
    </xf>
    <xf numFmtId="10" fontId="33" fillId="0" borderId="82" xfId="0" applyNumberFormat="1" applyFont="1" applyBorder="1" applyAlignment="1">
      <alignment horizontal="center"/>
    </xf>
    <xf numFmtId="0" fontId="33" fillId="0" borderId="82" xfId="0" applyFont="1" applyBorder="1" applyAlignment="1">
      <alignment horizontal="center"/>
    </xf>
    <xf numFmtId="10" fontId="24" fillId="0" borderId="0" xfId="24" applyNumberFormat="1" applyFont="1" applyBorder="1" applyAlignment="1">
      <alignment horizontal="center"/>
    </xf>
    <xf numFmtId="167" fontId="33" fillId="0" borderId="0" xfId="0" applyNumberFormat="1" applyFont="1" applyAlignment="1">
      <alignment horizontal="center"/>
    </xf>
    <xf numFmtId="10" fontId="33" fillId="0" borderId="0" xfId="0" applyNumberFormat="1" applyFont="1" applyAlignment="1">
      <alignment horizontal="center"/>
    </xf>
    <xf numFmtId="10" fontId="59" fillId="0" borderId="0" xfId="0" applyNumberFormat="1" applyFont="1" applyAlignment="1">
      <alignment horizontal="center"/>
    </xf>
    <xf numFmtId="0" fontId="158" fillId="0" borderId="0" xfId="0" applyFont="1" applyAlignment="1">
      <alignment horizontal="center"/>
    </xf>
    <xf numFmtId="0" fontId="55" fillId="0" borderId="0" xfId="0" applyFont="1" applyAlignment="1">
      <alignment horizontal="center"/>
    </xf>
    <xf numFmtId="0" fontId="143" fillId="0" borderId="0" xfId="0" applyFont="1" applyAlignment="1">
      <alignment horizontal="center"/>
    </xf>
    <xf numFmtId="0" fontId="143" fillId="0" borderId="0" xfId="0" applyFont="1" applyAlignment="1">
      <alignment horizontal="center" vertical="center"/>
    </xf>
    <xf numFmtId="0" fontId="87" fillId="21" borderId="17" xfId="0" applyFont="1" applyFill="1" applyBorder="1" applyAlignment="1">
      <alignment horizontal="center"/>
    </xf>
    <xf numFmtId="0" fontId="87" fillId="21" borderId="18" xfId="0" applyFont="1" applyFill="1" applyBorder="1" applyAlignment="1">
      <alignment horizontal="center"/>
    </xf>
    <xf numFmtId="0" fontId="87" fillId="21" borderId="67" xfId="0" applyFont="1" applyFill="1" applyBorder="1" applyAlignment="1">
      <alignment horizontal="center"/>
    </xf>
    <xf numFmtId="0" fontId="35" fillId="21" borderId="65" xfId="0" applyFont="1" applyFill="1" applyBorder="1" applyAlignment="1">
      <alignment horizontal="center"/>
    </xf>
    <xf numFmtId="0" fontId="35" fillId="21" borderId="66" xfId="0" applyFont="1" applyFill="1" applyBorder="1" applyAlignment="1">
      <alignment horizontal="center"/>
    </xf>
    <xf numFmtId="0" fontId="35" fillId="21" borderId="67" xfId="0" applyFont="1" applyFill="1" applyBorder="1" applyAlignment="1">
      <alignment horizontal="center"/>
    </xf>
    <xf numFmtId="6" fontId="24" fillId="21" borderId="0" xfId="0" applyNumberFormat="1" applyFont="1" applyFill="1" applyAlignment="1">
      <alignment horizontal="center"/>
    </xf>
    <xf numFmtId="10" fontId="24" fillId="21" borderId="0" xfId="0" applyNumberFormat="1" applyFont="1" applyFill="1" applyAlignment="1">
      <alignment horizontal="center"/>
    </xf>
    <xf numFmtId="10" fontId="24" fillId="21" borderId="82" xfId="0" applyNumberFormat="1" applyFont="1" applyFill="1" applyBorder="1" applyAlignment="1">
      <alignment horizontal="center"/>
    </xf>
    <xf numFmtId="0" fontId="24" fillId="21" borderId="82" xfId="0" applyFont="1" applyFill="1" applyBorder="1" applyAlignment="1">
      <alignment horizontal="center"/>
    </xf>
    <xf numFmtId="0" fontId="30" fillId="21" borderId="63" xfId="0" applyFont="1" applyFill="1" applyBorder="1" applyAlignment="1">
      <alignment horizontal="center"/>
    </xf>
    <xf numFmtId="0" fontId="30" fillId="21" borderId="10" xfId="0" applyFont="1" applyFill="1" applyBorder="1" applyAlignment="1">
      <alignment horizontal="center"/>
    </xf>
    <xf numFmtId="10" fontId="24" fillId="21" borderId="0" xfId="24" applyNumberFormat="1" applyFont="1" applyFill="1" applyBorder="1" applyAlignment="1">
      <alignment horizontal="center"/>
    </xf>
    <xf numFmtId="167" fontId="24" fillId="21" borderId="0" xfId="0" applyNumberFormat="1" applyFont="1" applyFill="1" applyAlignment="1">
      <alignment horizontal="center"/>
    </xf>
    <xf numFmtId="0" fontId="35" fillId="10" borderId="0" xfId="0" applyFont="1" applyFill="1" applyAlignment="1">
      <alignment horizontal="center"/>
    </xf>
    <xf numFmtId="0" fontId="19" fillId="10" borderId="2" xfId="0" applyFont="1" applyFill="1" applyBorder="1" applyAlignment="1">
      <alignment horizontal="center"/>
    </xf>
    <xf numFmtId="0" fontId="19" fillId="10" borderId="8" xfId="0" applyFont="1" applyFill="1"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2" fillId="0" borderId="1"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35" fillId="21" borderId="0" xfId="0" applyFont="1" applyFill="1" applyAlignment="1">
      <alignment horizontal="center"/>
    </xf>
    <xf numFmtId="0" fontId="19" fillId="21" borderId="2" xfId="0" applyFont="1" applyFill="1" applyBorder="1" applyAlignment="1">
      <alignment horizontal="center"/>
    </xf>
    <xf numFmtId="0" fontId="19" fillId="21" borderId="8" xfId="0" applyFont="1" applyFill="1" applyBorder="1" applyAlignment="1">
      <alignment horizontal="center"/>
    </xf>
    <xf numFmtId="0" fontId="0" fillId="21" borderId="1" xfId="0" applyFill="1" applyBorder="1" applyAlignment="1">
      <alignment horizontal="center"/>
    </xf>
    <xf numFmtId="0" fontId="0" fillId="21" borderId="10" xfId="0" applyFill="1" applyBorder="1" applyAlignment="1">
      <alignment horizontal="center"/>
    </xf>
    <xf numFmtId="0" fontId="0" fillId="21" borderId="11" xfId="0" applyFill="1" applyBorder="1" applyAlignment="1">
      <alignment horizontal="center"/>
    </xf>
    <xf numFmtId="0" fontId="22" fillId="21" borderId="1" xfId="0" applyFont="1" applyFill="1" applyBorder="1" applyAlignment="1">
      <alignment horizontal="center"/>
    </xf>
    <xf numFmtId="0" fontId="22" fillId="21" borderId="10" xfId="0" applyFont="1" applyFill="1" applyBorder="1" applyAlignment="1">
      <alignment horizontal="center"/>
    </xf>
    <xf numFmtId="0" fontId="22" fillId="21" borderId="11" xfId="0" applyFont="1" applyFill="1" applyBorder="1" applyAlignment="1">
      <alignment horizontal="center"/>
    </xf>
    <xf numFmtId="0" fontId="22" fillId="21" borderId="1" xfId="0" applyFont="1" applyFill="1" applyBorder="1" applyAlignment="1">
      <alignment horizontal="center" vertical="center"/>
    </xf>
    <xf numFmtId="0" fontId="22" fillId="21" borderId="10" xfId="0" applyFont="1" applyFill="1" applyBorder="1" applyAlignment="1">
      <alignment horizontal="center" vertical="center"/>
    </xf>
    <xf numFmtId="0" fontId="22" fillId="21" borderId="11" xfId="0" applyFont="1" applyFill="1" applyBorder="1" applyAlignment="1">
      <alignment horizontal="center" vertical="center"/>
    </xf>
    <xf numFmtId="0" fontId="11" fillId="0" borderId="2" xfId="21" applyBorder="1" applyAlignment="1">
      <alignment horizontal="right"/>
    </xf>
    <xf numFmtId="0" fontId="11" fillId="0" borderId="0" xfId="21" applyAlignment="1">
      <alignment horizontal="right"/>
    </xf>
    <xf numFmtId="0" fontId="13" fillId="2" borderId="18" xfId="17" applyFont="1" applyFill="1" applyBorder="1" applyAlignment="1">
      <alignment horizontal="left"/>
    </xf>
    <xf numFmtId="0" fontId="13" fillId="2" borderId="19" xfId="17" applyFont="1" applyFill="1" applyBorder="1" applyAlignment="1">
      <alignment horizontal="left"/>
    </xf>
    <xf numFmtId="0" fontId="14" fillId="6" borderId="0" xfId="17" applyFont="1" applyFill="1" applyAlignment="1">
      <alignment horizontal="left"/>
    </xf>
    <xf numFmtId="0" fontId="14" fillId="6" borderId="21" xfId="17" applyFont="1" applyFill="1" applyBorder="1" applyAlignment="1">
      <alignment horizontal="left"/>
    </xf>
    <xf numFmtId="0" fontId="15" fillId="2" borderId="24" xfId="17" applyFont="1" applyFill="1" applyBorder="1" applyAlignment="1">
      <alignment horizontal="left"/>
    </xf>
    <xf numFmtId="0" fontId="15" fillId="2" borderId="23" xfId="17" applyFont="1" applyFill="1" applyBorder="1" applyAlignment="1">
      <alignment horizontal="left"/>
    </xf>
    <xf numFmtId="0" fontId="40" fillId="0" borderId="0" xfId="0" applyFont="1" applyAlignment="1">
      <alignment horizontal="center" vertical="center" wrapText="1"/>
    </xf>
    <xf numFmtId="0" fontId="39"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5" fillId="4" borderId="4" xfId="0" applyFont="1" applyFill="1" applyBorder="1" applyAlignment="1">
      <alignment horizontal="center"/>
    </xf>
    <xf numFmtId="0" fontId="35" fillId="4" borderId="5" xfId="0" applyFont="1" applyFill="1" applyBorder="1" applyAlignment="1">
      <alignment horizontal="center"/>
    </xf>
    <xf numFmtId="0" fontId="35" fillId="4" borderId="6" xfId="0" applyFont="1" applyFill="1" applyBorder="1" applyAlignment="1">
      <alignment horizontal="center"/>
    </xf>
    <xf numFmtId="0" fontId="6" fillId="0" borderId="0" xfId="0" applyFont="1" applyAlignment="1">
      <alignment horizontal="center"/>
    </xf>
    <xf numFmtId="0" fontId="13" fillId="2" borderId="18" xfId="0" applyFont="1" applyFill="1" applyBorder="1" applyAlignment="1">
      <alignment horizontal="left"/>
    </xf>
    <xf numFmtId="0" fontId="13" fillId="2" borderId="19" xfId="0" applyFont="1" applyFill="1" applyBorder="1" applyAlignment="1">
      <alignment horizontal="left"/>
    </xf>
    <xf numFmtId="0" fontId="55" fillId="0" borderId="21" xfId="0" applyFont="1" applyBorder="1" applyAlignment="1">
      <alignment horizontal="center"/>
    </xf>
    <xf numFmtId="10" fontId="55" fillId="0" borderId="0" xfId="0" applyNumberFormat="1" applyFont="1" applyAlignment="1">
      <alignment horizontal="left"/>
    </xf>
    <xf numFmtId="10" fontId="55" fillId="0" borderId="21" xfId="0" applyNumberFormat="1" applyFont="1" applyBorder="1" applyAlignment="1">
      <alignment horizontal="left"/>
    </xf>
    <xf numFmtId="10" fontId="65" fillId="0" borderId="0" xfId="0" applyNumberFormat="1" applyFont="1" applyAlignment="1">
      <alignment horizontal="left"/>
    </xf>
    <xf numFmtId="10" fontId="65" fillId="0" borderId="21" xfId="0" applyNumberFormat="1" applyFont="1" applyBorder="1" applyAlignment="1">
      <alignment horizontal="left"/>
    </xf>
    <xf numFmtId="0" fontId="143" fillId="0" borderId="0" xfId="0" applyFont="1" applyAlignment="1">
      <alignment horizontal="left"/>
    </xf>
    <xf numFmtId="0" fontId="145" fillId="0" borderId="24" xfId="0" applyFont="1" applyBorder="1" applyAlignment="1">
      <alignment horizontal="center"/>
    </xf>
    <xf numFmtId="0" fontId="121" fillId="59" borderId="66" xfId="0" applyFont="1" applyFill="1" applyBorder="1" applyAlignment="1">
      <alignment horizontal="center"/>
    </xf>
    <xf numFmtId="0" fontId="55" fillId="59" borderId="67" xfId="0" applyFont="1" applyFill="1" applyBorder="1"/>
    <xf numFmtId="0" fontId="55" fillId="0" borderId="18" xfId="0" applyFont="1" applyBorder="1"/>
    <xf numFmtId="0" fontId="55" fillId="0" borderId="19" xfId="0" applyFont="1" applyBorder="1"/>
    <xf numFmtId="0" fontId="55" fillId="0" borderId="0" xfId="0" applyFont="1"/>
    <xf numFmtId="0" fontId="55" fillId="0" borderId="21" xfId="0" applyFont="1" applyBorder="1"/>
    <xf numFmtId="0" fontId="121" fillId="58" borderId="66" xfId="0" applyFont="1" applyFill="1" applyBorder="1" applyAlignment="1">
      <alignment horizontal="center"/>
    </xf>
    <xf numFmtId="0" fontId="121" fillId="58" borderId="67" xfId="0" applyFont="1" applyFill="1" applyBorder="1" applyAlignment="1">
      <alignment horizontal="center"/>
    </xf>
    <xf numFmtId="0" fontId="60" fillId="6" borderId="0" xfId="0" applyFont="1" applyFill="1" applyAlignment="1">
      <alignment horizontal="center"/>
    </xf>
  </cellXfs>
  <cellStyles count="513">
    <cellStyle name="20% - Accent1 2" xfId="47" xr:uid="{00000000-0005-0000-0000-000000000000}"/>
    <cellStyle name="20% - Accent1 2 2" xfId="104" xr:uid="{00000000-0005-0000-0000-000001000000}"/>
    <cellStyle name="20% - Accent1 2 3" xfId="105" xr:uid="{00000000-0005-0000-0000-000002000000}"/>
    <cellStyle name="20% - Accent1 2 4" xfId="106" xr:uid="{00000000-0005-0000-0000-000003000000}"/>
    <cellStyle name="20% - Accent1 2 5" xfId="107" xr:uid="{00000000-0005-0000-0000-000004000000}"/>
    <cellStyle name="20% - Accent1 2 6" xfId="108" xr:uid="{00000000-0005-0000-0000-000005000000}"/>
    <cellStyle name="20% - Accent1 3" xfId="109" xr:uid="{00000000-0005-0000-0000-000006000000}"/>
    <cellStyle name="20% - Accent1 4" xfId="110" xr:uid="{00000000-0005-0000-0000-000007000000}"/>
    <cellStyle name="20% - Accent1 5" xfId="111" xr:uid="{00000000-0005-0000-0000-000008000000}"/>
    <cellStyle name="20% - Accent1 6" xfId="112" xr:uid="{00000000-0005-0000-0000-000009000000}"/>
    <cellStyle name="20% - Accent2 2" xfId="48" xr:uid="{00000000-0005-0000-0000-00000A000000}"/>
    <cellStyle name="20% - Accent2 2 2" xfId="113" xr:uid="{00000000-0005-0000-0000-00000B000000}"/>
    <cellStyle name="20% - Accent2 2 3" xfId="114" xr:uid="{00000000-0005-0000-0000-00000C000000}"/>
    <cellStyle name="20% - Accent2 2 4" xfId="115" xr:uid="{00000000-0005-0000-0000-00000D000000}"/>
    <cellStyle name="20% - Accent2 2 5" xfId="116" xr:uid="{00000000-0005-0000-0000-00000E000000}"/>
    <cellStyle name="20% - Accent2 2 6" xfId="117" xr:uid="{00000000-0005-0000-0000-00000F000000}"/>
    <cellStyle name="20% - Accent2 3" xfId="118" xr:uid="{00000000-0005-0000-0000-000010000000}"/>
    <cellStyle name="20% - Accent2 4" xfId="119" xr:uid="{00000000-0005-0000-0000-000011000000}"/>
    <cellStyle name="20% - Accent2 5" xfId="120" xr:uid="{00000000-0005-0000-0000-000012000000}"/>
    <cellStyle name="20% - Accent2 6" xfId="121" xr:uid="{00000000-0005-0000-0000-000013000000}"/>
    <cellStyle name="20% - Accent3 2" xfId="49" xr:uid="{00000000-0005-0000-0000-000014000000}"/>
    <cellStyle name="20% - Accent3 2 2" xfId="122" xr:uid="{00000000-0005-0000-0000-000015000000}"/>
    <cellStyle name="20% - Accent3 2 3" xfId="123" xr:uid="{00000000-0005-0000-0000-000016000000}"/>
    <cellStyle name="20% - Accent3 2 4" xfId="124" xr:uid="{00000000-0005-0000-0000-000017000000}"/>
    <cellStyle name="20% - Accent3 2 5" xfId="125" xr:uid="{00000000-0005-0000-0000-000018000000}"/>
    <cellStyle name="20% - Accent3 2 6" xfId="126" xr:uid="{00000000-0005-0000-0000-000019000000}"/>
    <cellStyle name="20% - Accent3 3" xfId="127" xr:uid="{00000000-0005-0000-0000-00001A000000}"/>
    <cellStyle name="20% - Accent3 4" xfId="128" xr:uid="{00000000-0005-0000-0000-00001B000000}"/>
    <cellStyle name="20% - Accent3 5" xfId="129" xr:uid="{00000000-0005-0000-0000-00001C000000}"/>
    <cellStyle name="20% - Accent3 6" xfId="130" xr:uid="{00000000-0005-0000-0000-00001D000000}"/>
    <cellStyle name="20% - Accent4 2" xfId="50" xr:uid="{00000000-0005-0000-0000-00001E000000}"/>
    <cellStyle name="20% - Accent4 2 2" xfId="131" xr:uid="{00000000-0005-0000-0000-00001F000000}"/>
    <cellStyle name="20% - Accent4 2 3" xfId="132" xr:uid="{00000000-0005-0000-0000-000020000000}"/>
    <cellStyle name="20% - Accent4 2 4" xfId="133" xr:uid="{00000000-0005-0000-0000-000021000000}"/>
    <cellStyle name="20% - Accent4 2 5" xfId="134" xr:uid="{00000000-0005-0000-0000-000022000000}"/>
    <cellStyle name="20% - Accent4 2 6" xfId="135" xr:uid="{00000000-0005-0000-0000-000023000000}"/>
    <cellStyle name="20% - Accent4 3" xfId="136" xr:uid="{00000000-0005-0000-0000-000024000000}"/>
    <cellStyle name="20% - Accent4 4" xfId="137" xr:uid="{00000000-0005-0000-0000-000025000000}"/>
    <cellStyle name="20% - Accent4 5" xfId="138" xr:uid="{00000000-0005-0000-0000-000026000000}"/>
    <cellStyle name="20% - Accent4 6" xfId="139" xr:uid="{00000000-0005-0000-0000-000027000000}"/>
    <cellStyle name="20% - Accent5 2" xfId="51" xr:uid="{00000000-0005-0000-0000-000028000000}"/>
    <cellStyle name="20% - Accent5 2 2" xfId="140" xr:uid="{00000000-0005-0000-0000-000029000000}"/>
    <cellStyle name="20% - Accent5 2 3" xfId="141" xr:uid="{00000000-0005-0000-0000-00002A000000}"/>
    <cellStyle name="20% - Accent5 2 4" xfId="142" xr:uid="{00000000-0005-0000-0000-00002B000000}"/>
    <cellStyle name="20% - Accent5 2 5" xfId="143" xr:uid="{00000000-0005-0000-0000-00002C000000}"/>
    <cellStyle name="20% - Accent5 2 6" xfId="144" xr:uid="{00000000-0005-0000-0000-00002D000000}"/>
    <cellStyle name="20% - Accent5 3" xfId="145" xr:uid="{00000000-0005-0000-0000-00002E000000}"/>
    <cellStyle name="20% - Accent5 4" xfId="146" xr:uid="{00000000-0005-0000-0000-00002F000000}"/>
    <cellStyle name="20% - Accent5 5" xfId="147" xr:uid="{00000000-0005-0000-0000-000030000000}"/>
    <cellStyle name="20% - Accent5 6" xfId="148" xr:uid="{00000000-0005-0000-0000-000031000000}"/>
    <cellStyle name="20% - Accent6 2" xfId="52" xr:uid="{00000000-0005-0000-0000-000032000000}"/>
    <cellStyle name="20% - Accent6 2 2" xfId="149" xr:uid="{00000000-0005-0000-0000-000033000000}"/>
    <cellStyle name="20% - Accent6 2 3" xfId="150" xr:uid="{00000000-0005-0000-0000-000034000000}"/>
    <cellStyle name="20% - Accent6 2 4" xfId="151" xr:uid="{00000000-0005-0000-0000-000035000000}"/>
    <cellStyle name="20% - Accent6 2 5" xfId="152" xr:uid="{00000000-0005-0000-0000-000036000000}"/>
    <cellStyle name="20% - Accent6 2 6" xfId="153" xr:uid="{00000000-0005-0000-0000-000037000000}"/>
    <cellStyle name="20% - Accent6 3" xfId="154" xr:uid="{00000000-0005-0000-0000-000038000000}"/>
    <cellStyle name="20% - Accent6 4" xfId="155" xr:uid="{00000000-0005-0000-0000-000039000000}"/>
    <cellStyle name="20% - Accent6 5" xfId="156" xr:uid="{00000000-0005-0000-0000-00003A000000}"/>
    <cellStyle name="20% - Accent6 6" xfId="157" xr:uid="{00000000-0005-0000-0000-00003B000000}"/>
    <cellStyle name="40% - Accent1 2" xfId="53" xr:uid="{00000000-0005-0000-0000-00003C000000}"/>
    <cellStyle name="40% - Accent1 2 2" xfId="158" xr:uid="{00000000-0005-0000-0000-00003D000000}"/>
    <cellStyle name="40% - Accent1 2 3" xfId="159" xr:uid="{00000000-0005-0000-0000-00003E000000}"/>
    <cellStyle name="40% - Accent1 2 4" xfId="160" xr:uid="{00000000-0005-0000-0000-00003F000000}"/>
    <cellStyle name="40% - Accent1 2 5" xfId="161" xr:uid="{00000000-0005-0000-0000-000040000000}"/>
    <cellStyle name="40% - Accent1 2 6" xfId="162" xr:uid="{00000000-0005-0000-0000-000041000000}"/>
    <cellStyle name="40% - Accent1 3" xfId="163" xr:uid="{00000000-0005-0000-0000-000042000000}"/>
    <cellStyle name="40% - Accent1 4" xfId="164" xr:uid="{00000000-0005-0000-0000-000043000000}"/>
    <cellStyle name="40% - Accent1 5" xfId="165" xr:uid="{00000000-0005-0000-0000-000044000000}"/>
    <cellStyle name="40% - Accent1 6" xfId="166" xr:uid="{00000000-0005-0000-0000-000045000000}"/>
    <cellStyle name="40% - Accent2 2" xfId="54" xr:uid="{00000000-0005-0000-0000-000046000000}"/>
    <cellStyle name="40% - Accent2 2 2" xfId="167" xr:uid="{00000000-0005-0000-0000-000047000000}"/>
    <cellStyle name="40% - Accent2 2 3" xfId="168" xr:uid="{00000000-0005-0000-0000-000048000000}"/>
    <cellStyle name="40% - Accent2 2 4" xfId="169" xr:uid="{00000000-0005-0000-0000-000049000000}"/>
    <cellStyle name="40% - Accent2 2 5" xfId="170" xr:uid="{00000000-0005-0000-0000-00004A000000}"/>
    <cellStyle name="40% - Accent2 2 6" xfId="171" xr:uid="{00000000-0005-0000-0000-00004B000000}"/>
    <cellStyle name="40% - Accent2 3" xfId="172" xr:uid="{00000000-0005-0000-0000-00004C000000}"/>
    <cellStyle name="40% - Accent2 4" xfId="173" xr:uid="{00000000-0005-0000-0000-00004D000000}"/>
    <cellStyle name="40% - Accent2 5" xfId="174" xr:uid="{00000000-0005-0000-0000-00004E000000}"/>
    <cellStyle name="40% - Accent2 6" xfId="175" xr:uid="{00000000-0005-0000-0000-00004F000000}"/>
    <cellStyle name="40% - Accent3 2" xfId="55" xr:uid="{00000000-0005-0000-0000-000050000000}"/>
    <cellStyle name="40% - Accent3 2 2" xfId="176" xr:uid="{00000000-0005-0000-0000-000051000000}"/>
    <cellStyle name="40% - Accent3 2 3" xfId="177" xr:uid="{00000000-0005-0000-0000-000052000000}"/>
    <cellStyle name="40% - Accent3 2 4" xfId="178" xr:uid="{00000000-0005-0000-0000-000053000000}"/>
    <cellStyle name="40% - Accent3 2 5" xfId="179" xr:uid="{00000000-0005-0000-0000-000054000000}"/>
    <cellStyle name="40% - Accent3 2 6" xfId="180" xr:uid="{00000000-0005-0000-0000-000055000000}"/>
    <cellStyle name="40% - Accent3 3" xfId="181" xr:uid="{00000000-0005-0000-0000-000056000000}"/>
    <cellStyle name="40% - Accent3 4" xfId="182" xr:uid="{00000000-0005-0000-0000-000057000000}"/>
    <cellStyle name="40% - Accent3 5" xfId="183" xr:uid="{00000000-0005-0000-0000-000058000000}"/>
    <cellStyle name="40% - Accent3 6" xfId="184" xr:uid="{00000000-0005-0000-0000-000059000000}"/>
    <cellStyle name="40% - Accent4 2" xfId="56" xr:uid="{00000000-0005-0000-0000-00005A000000}"/>
    <cellStyle name="40% - Accent4 2 2" xfId="185" xr:uid="{00000000-0005-0000-0000-00005B000000}"/>
    <cellStyle name="40% - Accent4 2 3" xfId="186" xr:uid="{00000000-0005-0000-0000-00005C000000}"/>
    <cellStyle name="40% - Accent4 2 4" xfId="187" xr:uid="{00000000-0005-0000-0000-00005D000000}"/>
    <cellStyle name="40% - Accent4 2 5" xfId="188" xr:uid="{00000000-0005-0000-0000-00005E000000}"/>
    <cellStyle name="40% - Accent4 2 6" xfId="189" xr:uid="{00000000-0005-0000-0000-00005F000000}"/>
    <cellStyle name="40% - Accent4 3" xfId="190" xr:uid="{00000000-0005-0000-0000-000060000000}"/>
    <cellStyle name="40% - Accent4 4" xfId="191" xr:uid="{00000000-0005-0000-0000-000061000000}"/>
    <cellStyle name="40% - Accent4 5" xfId="192" xr:uid="{00000000-0005-0000-0000-000062000000}"/>
    <cellStyle name="40% - Accent4 6" xfId="193" xr:uid="{00000000-0005-0000-0000-000063000000}"/>
    <cellStyle name="40% - Accent5 2" xfId="57" xr:uid="{00000000-0005-0000-0000-000064000000}"/>
    <cellStyle name="40% - Accent5 2 2" xfId="194" xr:uid="{00000000-0005-0000-0000-000065000000}"/>
    <cellStyle name="40% - Accent5 2 3" xfId="195" xr:uid="{00000000-0005-0000-0000-000066000000}"/>
    <cellStyle name="40% - Accent5 2 4" xfId="196" xr:uid="{00000000-0005-0000-0000-000067000000}"/>
    <cellStyle name="40% - Accent5 2 5" xfId="197" xr:uid="{00000000-0005-0000-0000-000068000000}"/>
    <cellStyle name="40% - Accent5 2 6" xfId="198" xr:uid="{00000000-0005-0000-0000-000069000000}"/>
    <cellStyle name="40% - Accent5 3" xfId="199" xr:uid="{00000000-0005-0000-0000-00006A000000}"/>
    <cellStyle name="40% - Accent5 4" xfId="200" xr:uid="{00000000-0005-0000-0000-00006B000000}"/>
    <cellStyle name="40% - Accent5 5" xfId="201" xr:uid="{00000000-0005-0000-0000-00006C000000}"/>
    <cellStyle name="40% - Accent5 6" xfId="202" xr:uid="{00000000-0005-0000-0000-00006D000000}"/>
    <cellStyle name="40% - Accent6 2" xfId="58" xr:uid="{00000000-0005-0000-0000-00006E000000}"/>
    <cellStyle name="40% - Accent6 2 2" xfId="203" xr:uid="{00000000-0005-0000-0000-00006F000000}"/>
    <cellStyle name="40% - Accent6 2 3" xfId="204" xr:uid="{00000000-0005-0000-0000-000070000000}"/>
    <cellStyle name="40% - Accent6 2 4" xfId="205" xr:uid="{00000000-0005-0000-0000-000071000000}"/>
    <cellStyle name="40% - Accent6 2 5" xfId="206" xr:uid="{00000000-0005-0000-0000-000072000000}"/>
    <cellStyle name="40% - Accent6 2 6" xfId="207" xr:uid="{00000000-0005-0000-0000-000073000000}"/>
    <cellStyle name="40% - Accent6 3" xfId="208" xr:uid="{00000000-0005-0000-0000-000074000000}"/>
    <cellStyle name="40% - Accent6 4" xfId="209" xr:uid="{00000000-0005-0000-0000-000075000000}"/>
    <cellStyle name="40% - Accent6 5" xfId="210" xr:uid="{00000000-0005-0000-0000-000076000000}"/>
    <cellStyle name="40% - Accent6 6" xfId="211" xr:uid="{00000000-0005-0000-0000-000077000000}"/>
    <cellStyle name="60% - Accent1 2" xfId="59" xr:uid="{00000000-0005-0000-0000-000078000000}"/>
    <cellStyle name="60% - Accent2 2" xfId="60" xr:uid="{00000000-0005-0000-0000-000079000000}"/>
    <cellStyle name="60% - Accent3 2" xfId="61" xr:uid="{00000000-0005-0000-0000-00007A000000}"/>
    <cellStyle name="60% - Accent4 2" xfId="62" xr:uid="{00000000-0005-0000-0000-00007B000000}"/>
    <cellStyle name="60% - Accent5 2" xfId="63" xr:uid="{00000000-0005-0000-0000-00007C000000}"/>
    <cellStyle name="60% - Accent6 2" xfId="64" xr:uid="{00000000-0005-0000-0000-00007D000000}"/>
    <cellStyle name="Accent1 2" xfId="65" xr:uid="{00000000-0005-0000-0000-00007E000000}"/>
    <cellStyle name="Accent2 2" xfId="66" xr:uid="{00000000-0005-0000-0000-00007F000000}"/>
    <cellStyle name="Accent3 2" xfId="67" xr:uid="{00000000-0005-0000-0000-000080000000}"/>
    <cellStyle name="Accent4 2" xfId="68" xr:uid="{00000000-0005-0000-0000-000081000000}"/>
    <cellStyle name="Accent5 2" xfId="69" xr:uid="{00000000-0005-0000-0000-000082000000}"/>
    <cellStyle name="Accent6 2" xfId="70" xr:uid="{00000000-0005-0000-0000-000083000000}"/>
    <cellStyle name="Bad 2" xfId="71" xr:uid="{00000000-0005-0000-0000-000084000000}"/>
    <cellStyle name="Bad 3" xfId="367" xr:uid="{00000000-0005-0000-0000-000085000000}"/>
    <cellStyle name="Body: normal cell" xfId="368" xr:uid="{00000000-0005-0000-0000-000086000000}"/>
    <cellStyle name="Calculation 2" xfId="72" xr:uid="{00000000-0005-0000-0000-000087000000}"/>
    <cellStyle name="Calculation 2 2" xfId="369" xr:uid="{00000000-0005-0000-0000-000088000000}"/>
    <cellStyle name="Calculation 2 3" xfId="370" xr:uid="{00000000-0005-0000-0000-000089000000}"/>
    <cellStyle name="Check Cell 2" xfId="73" xr:uid="{00000000-0005-0000-0000-00008A000000}"/>
    <cellStyle name="Comma" xfId="34" builtinId="3"/>
    <cellStyle name="Comma [0] 2" xfId="371" xr:uid="{00000000-0005-0000-0000-00008C000000}"/>
    <cellStyle name="Comma 10" xfId="372" xr:uid="{00000000-0005-0000-0000-00008D000000}"/>
    <cellStyle name="Comma 11" xfId="373" xr:uid="{00000000-0005-0000-0000-00008E000000}"/>
    <cellStyle name="Comma 2" xfId="1" xr:uid="{00000000-0005-0000-0000-00008F000000}"/>
    <cellStyle name="Comma 2 2" xfId="39" xr:uid="{00000000-0005-0000-0000-000090000000}"/>
    <cellStyle name="Comma 2 2 2" xfId="374" xr:uid="{00000000-0005-0000-0000-000091000000}"/>
    <cellStyle name="Comma 2 3" xfId="375" xr:uid="{00000000-0005-0000-0000-000092000000}"/>
    <cellStyle name="Comma 3" xfId="2" xr:uid="{00000000-0005-0000-0000-000093000000}"/>
    <cellStyle name="Comma 3 2" xfId="3" xr:uid="{00000000-0005-0000-0000-000094000000}"/>
    <cellStyle name="Comma 3 3" xfId="40" xr:uid="{00000000-0005-0000-0000-000095000000}"/>
    <cellStyle name="Comma 3 4" xfId="212" xr:uid="{00000000-0005-0000-0000-000096000000}"/>
    <cellStyle name="Comma 3 5" xfId="213" xr:uid="{00000000-0005-0000-0000-000097000000}"/>
    <cellStyle name="Comma 3 6" xfId="214" xr:uid="{00000000-0005-0000-0000-000098000000}"/>
    <cellStyle name="Comma 4" xfId="4" xr:uid="{00000000-0005-0000-0000-000099000000}"/>
    <cellStyle name="Comma 4 2" xfId="74" xr:uid="{00000000-0005-0000-0000-00009A000000}"/>
    <cellStyle name="Comma 5" xfId="5" xr:uid="{00000000-0005-0000-0000-00009B000000}"/>
    <cellStyle name="Comma 5 2" xfId="215" xr:uid="{00000000-0005-0000-0000-00009C000000}"/>
    <cellStyle name="Comma 5 3" xfId="216" xr:uid="{00000000-0005-0000-0000-00009D000000}"/>
    <cellStyle name="Comma 5 4" xfId="217" xr:uid="{00000000-0005-0000-0000-00009E000000}"/>
    <cellStyle name="Comma 5 5" xfId="218" xr:uid="{00000000-0005-0000-0000-00009F000000}"/>
    <cellStyle name="Comma 5 6" xfId="219" xr:uid="{00000000-0005-0000-0000-0000A0000000}"/>
    <cellStyle name="Comma 6" xfId="6" xr:uid="{00000000-0005-0000-0000-0000A1000000}"/>
    <cellStyle name="Comma 6 2" xfId="376" xr:uid="{00000000-0005-0000-0000-0000A2000000}"/>
    <cellStyle name="Comma 7" xfId="38" xr:uid="{00000000-0005-0000-0000-0000A3000000}"/>
    <cellStyle name="Comma 7 2" xfId="377" xr:uid="{00000000-0005-0000-0000-0000A4000000}"/>
    <cellStyle name="Comma 8" xfId="75" xr:uid="{00000000-0005-0000-0000-0000A5000000}"/>
    <cellStyle name="Comma 9" xfId="378" xr:uid="{00000000-0005-0000-0000-0000A6000000}"/>
    <cellStyle name="Currency" xfId="7" builtinId="4"/>
    <cellStyle name="Currency [0] 2" xfId="379" xr:uid="{00000000-0005-0000-0000-0000A8000000}"/>
    <cellStyle name="Currency 10" xfId="220" xr:uid="{00000000-0005-0000-0000-0000A9000000}"/>
    <cellStyle name="Currency 11" xfId="380" xr:uid="{00000000-0005-0000-0000-0000AA000000}"/>
    <cellStyle name="Currency 12" xfId="381" xr:uid="{00000000-0005-0000-0000-0000AB000000}"/>
    <cellStyle name="Currency 13" xfId="382" xr:uid="{00000000-0005-0000-0000-0000AC000000}"/>
    <cellStyle name="Currency 14" xfId="383" xr:uid="{00000000-0005-0000-0000-0000AD000000}"/>
    <cellStyle name="Currency 15" xfId="384" xr:uid="{00000000-0005-0000-0000-0000AE000000}"/>
    <cellStyle name="Currency 16" xfId="385" xr:uid="{00000000-0005-0000-0000-0000AF000000}"/>
    <cellStyle name="Currency 17" xfId="386" xr:uid="{00000000-0005-0000-0000-0000B0000000}"/>
    <cellStyle name="Currency 18" xfId="387" xr:uid="{00000000-0005-0000-0000-0000B1000000}"/>
    <cellStyle name="Currency 19" xfId="388" xr:uid="{00000000-0005-0000-0000-0000B2000000}"/>
    <cellStyle name="Currency 2" xfId="8" xr:uid="{00000000-0005-0000-0000-0000B3000000}"/>
    <cellStyle name="Currency 2 2" xfId="9" xr:uid="{00000000-0005-0000-0000-0000B4000000}"/>
    <cellStyle name="Currency 2 2 2" xfId="76" xr:uid="{00000000-0005-0000-0000-0000B5000000}"/>
    <cellStyle name="Currency 2 2 2 2" xfId="389" xr:uid="{00000000-0005-0000-0000-0000B6000000}"/>
    <cellStyle name="Currency 2 2 2 3" xfId="221" xr:uid="{00000000-0005-0000-0000-0000B7000000}"/>
    <cellStyle name="Currency 2 3" xfId="42" xr:uid="{00000000-0005-0000-0000-0000B8000000}"/>
    <cellStyle name="Currency 2 4" xfId="222" xr:uid="{00000000-0005-0000-0000-0000B9000000}"/>
    <cellStyle name="Currency 2 4 2" xfId="366" xr:uid="{00000000-0005-0000-0000-0000BA000000}"/>
    <cellStyle name="Currency 2 5" xfId="390" xr:uid="{00000000-0005-0000-0000-0000BB000000}"/>
    <cellStyle name="Currency 20" xfId="391" xr:uid="{00000000-0005-0000-0000-0000BC000000}"/>
    <cellStyle name="Currency 21" xfId="392" xr:uid="{00000000-0005-0000-0000-0000BD000000}"/>
    <cellStyle name="Currency 22" xfId="393" xr:uid="{00000000-0005-0000-0000-0000BE000000}"/>
    <cellStyle name="Currency 23" xfId="394" xr:uid="{00000000-0005-0000-0000-0000BF000000}"/>
    <cellStyle name="Currency 24" xfId="395" xr:uid="{00000000-0005-0000-0000-0000C0000000}"/>
    <cellStyle name="Currency 25" xfId="396" xr:uid="{00000000-0005-0000-0000-0000C1000000}"/>
    <cellStyle name="Currency 26" xfId="397" xr:uid="{00000000-0005-0000-0000-0000C2000000}"/>
    <cellStyle name="Currency 27" xfId="398" xr:uid="{00000000-0005-0000-0000-0000C3000000}"/>
    <cellStyle name="Currency 28" xfId="399" xr:uid="{00000000-0005-0000-0000-0000C4000000}"/>
    <cellStyle name="Currency 29" xfId="400" xr:uid="{00000000-0005-0000-0000-0000C5000000}"/>
    <cellStyle name="Currency 3" xfId="10" xr:uid="{00000000-0005-0000-0000-0000C6000000}"/>
    <cellStyle name="Currency 3 2" xfId="11" xr:uid="{00000000-0005-0000-0000-0000C7000000}"/>
    <cellStyle name="Currency 3 2 2" xfId="223" xr:uid="{00000000-0005-0000-0000-0000C8000000}"/>
    <cellStyle name="Currency 3 3" xfId="77" xr:uid="{00000000-0005-0000-0000-0000C9000000}"/>
    <cellStyle name="Currency 3 4" xfId="401" xr:uid="{00000000-0005-0000-0000-0000CA000000}"/>
    <cellStyle name="Currency 3 5" xfId="402" xr:uid="{00000000-0005-0000-0000-0000CB000000}"/>
    <cellStyle name="Currency 30" xfId="403" xr:uid="{00000000-0005-0000-0000-0000CC000000}"/>
    <cellStyle name="Currency 31" xfId="404" xr:uid="{00000000-0005-0000-0000-0000CD000000}"/>
    <cellStyle name="Currency 32" xfId="405" xr:uid="{00000000-0005-0000-0000-0000CE000000}"/>
    <cellStyle name="Currency 33" xfId="406" xr:uid="{00000000-0005-0000-0000-0000CF000000}"/>
    <cellStyle name="Currency 34" xfId="407" xr:uid="{00000000-0005-0000-0000-0000D0000000}"/>
    <cellStyle name="Currency 35" xfId="408" xr:uid="{00000000-0005-0000-0000-0000D1000000}"/>
    <cellStyle name="Currency 36" xfId="409" xr:uid="{00000000-0005-0000-0000-0000D2000000}"/>
    <cellStyle name="Currency 37" xfId="410" xr:uid="{00000000-0005-0000-0000-0000D3000000}"/>
    <cellStyle name="Currency 38" xfId="411" xr:uid="{00000000-0005-0000-0000-0000D4000000}"/>
    <cellStyle name="Currency 39" xfId="412" xr:uid="{00000000-0005-0000-0000-0000D5000000}"/>
    <cellStyle name="Currency 4" xfId="12" xr:uid="{00000000-0005-0000-0000-0000D6000000}"/>
    <cellStyle name="Currency 4 2" xfId="13" xr:uid="{00000000-0005-0000-0000-0000D7000000}"/>
    <cellStyle name="Currency 4 2 2" xfId="413" xr:uid="{00000000-0005-0000-0000-0000D8000000}"/>
    <cellStyle name="Currency 4 2 2 2" xfId="414" xr:uid="{00000000-0005-0000-0000-0000D9000000}"/>
    <cellStyle name="Currency 4 2 2 3" xfId="415" xr:uid="{00000000-0005-0000-0000-0000DA000000}"/>
    <cellStyle name="Currency 4 2 3" xfId="416" xr:uid="{00000000-0005-0000-0000-0000DB000000}"/>
    <cellStyle name="Currency 4 3" xfId="224" xr:uid="{00000000-0005-0000-0000-0000DC000000}"/>
    <cellStyle name="Currency 4 3 2" xfId="417" xr:uid="{00000000-0005-0000-0000-0000DD000000}"/>
    <cellStyle name="Currency 4 3 3" xfId="418" xr:uid="{00000000-0005-0000-0000-0000DE000000}"/>
    <cellStyle name="Currency 4 4" xfId="225" xr:uid="{00000000-0005-0000-0000-0000DF000000}"/>
    <cellStyle name="Currency 4 5" xfId="419" xr:uid="{00000000-0005-0000-0000-0000E0000000}"/>
    <cellStyle name="Currency 40" xfId="420" xr:uid="{00000000-0005-0000-0000-0000E1000000}"/>
    <cellStyle name="Currency 41" xfId="421" xr:uid="{00000000-0005-0000-0000-0000E2000000}"/>
    <cellStyle name="Currency 42" xfId="422" xr:uid="{00000000-0005-0000-0000-0000E3000000}"/>
    <cellStyle name="Currency 43" xfId="423" xr:uid="{00000000-0005-0000-0000-0000E4000000}"/>
    <cellStyle name="Currency 44" xfId="424" xr:uid="{00000000-0005-0000-0000-0000E5000000}"/>
    <cellStyle name="Currency 45" xfId="425" xr:uid="{00000000-0005-0000-0000-0000E6000000}"/>
    <cellStyle name="Currency 46" xfId="426" xr:uid="{00000000-0005-0000-0000-0000E7000000}"/>
    <cellStyle name="Currency 5" xfId="14" xr:uid="{00000000-0005-0000-0000-0000E8000000}"/>
    <cellStyle name="Currency 5 2" xfId="15" xr:uid="{00000000-0005-0000-0000-0000E9000000}"/>
    <cellStyle name="Currency 5 2 2" xfId="427" xr:uid="{00000000-0005-0000-0000-0000EA000000}"/>
    <cellStyle name="Currency 5 3" xfId="226" xr:uid="{00000000-0005-0000-0000-0000EB000000}"/>
    <cellStyle name="Currency 5 3 2" xfId="428" xr:uid="{00000000-0005-0000-0000-0000EC000000}"/>
    <cellStyle name="Currency 5 3 3" xfId="429" xr:uid="{00000000-0005-0000-0000-0000ED000000}"/>
    <cellStyle name="Currency 5 4" xfId="430" xr:uid="{00000000-0005-0000-0000-0000EE000000}"/>
    <cellStyle name="Currency 5 5" xfId="431" xr:uid="{00000000-0005-0000-0000-0000EF000000}"/>
    <cellStyle name="Currency 5 6" xfId="432" xr:uid="{00000000-0005-0000-0000-0000F0000000}"/>
    <cellStyle name="Currency 6" xfId="41" xr:uid="{00000000-0005-0000-0000-0000F1000000}"/>
    <cellStyle name="Currency 6 2" xfId="227" xr:uid="{00000000-0005-0000-0000-0000F2000000}"/>
    <cellStyle name="Currency 6 3" xfId="228" xr:uid="{00000000-0005-0000-0000-0000F3000000}"/>
    <cellStyle name="Currency 6 4" xfId="229" xr:uid="{00000000-0005-0000-0000-0000F4000000}"/>
    <cellStyle name="Currency 6 5" xfId="230" xr:uid="{00000000-0005-0000-0000-0000F5000000}"/>
    <cellStyle name="Currency 6 6" xfId="231" xr:uid="{00000000-0005-0000-0000-0000F6000000}"/>
    <cellStyle name="Currency 7" xfId="78" xr:uid="{00000000-0005-0000-0000-0000F7000000}"/>
    <cellStyle name="Currency 7 2" xfId="232" xr:uid="{00000000-0005-0000-0000-0000F8000000}"/>
    <cellStyle name="Currency 7 3" xfId="233" xr:uid="{00000000-0005-0000-0000-0000F9000000}"/>
    <cellStyle name="Currency 7 4" xfId="234" xr:uid="{00000000-0005-0000-0000-0000FA000000}"/>
    <cellStyle name="Currency 7 5" xfId="235" xr:uid="{00000000-0005-0000-0000-0000FB000000}"/>
    <cellStyle name="Currency 7 6" xfId="236" xr:uid="{00000000-0005-0000-0000-0000FC000000}"/>
    <cellStyle name="Currency 8" xfId="79" xr:uid="{00000000-0005-0000-0000-0000FD000000}"/>
    <cellStyle name="Currency 8 2" xfId="433" xr:uid="{00000000-0005-0000-0000-0000FE000000}"/>
    <cellStyle name="Currency 9" xfId="237" xr:uid="{00000000-0005-0000-0000-0000FF000000}"/>
    <cellStyle name="Explanatory Text 2" xfId="80" xr:uid="{00000000-0005-0000-0000-000000010000}"/>
    <cellStyle name="Explanatory Text 2 2" xfId="434" xr:uid="{00000000-0005-0000-0000-000001010000}"/>
    <cellStyle name="Explanatory Text 2 3" xfId="435" xr:uid="{00000000-0005-0000-0000-000002010000}"/>
    <cellStyle name="Font: Calibri, 9pt regular" xfId="436" xr:uid="{00000000-0005-0000-0000-000003010000}"/>
    <cellStyle name="Footnotes: top row" xfId="437" xr:uid="{00000000-0005-0000-0000-000004010000}"/>
    <cellStyle name="FRxAmtStyle" xfId="238" xr:uid="{00000000-0005-0000-0000-000005010000}"/>
    <cellStyle name="FRxAmtStyle 2" xfId="239" xr:uid="{00000000-0005-0000-0000-000006010000}"/>
    <cellStyle name="FRxCurrStyle" xfId="240" xr:uid="{00000000-0005-0000-0000-000007010000}"/>
    <cellStyle name="FRxCurrStyle 2" xfId="241" xr:uid="{00000000-0005-0000-0000-000008010000}"/>
    <cellStyle name="FRxPcntStyle" xfId="242" xr:uid="{00000000-0005-0000-0000-000009010000}"/>
    <cellStyle name="FRxPcntStyle 2" xfId="243" xr:uid="{00000000-0005-0000-0000-00000A010000}"/>
    <cellStyle name="Good 2" xfId="81" xr:uid="{00000000-0005-0000-0000-00000B010000}"/>
    <cellStyle name="Header: bottom row" xfId="438" xr:uid="{00000000-0005-0000-0000-00000C010000}"/>
    <cellStyle name="Heading 1 2" xfId="82" xr:uid="{00000000-0005-0000-0000-00000D010000}"/>
    <cellStyle name="Heading 1 2 2" xfId="439" xr:uid="{00000000-0005-0000-0000-00000E010000}"/>
    <cellStyle name="Heading 1 2 3" xfId="440" xr:uid="{00000000-0005-0000-0000-00000F010000}"/>
    <cellStyle name="Heading 2 2" xfId="83" xr:uid="{00000000-0005-0000-0000-000010010000}"/>
    <cellStyle name="Heading 2 2 2" xfId="441" xr:uid="{00000000-0005-0000-0000-000011010000}"/>
    <cellStyle name="Heading 2 2 3" xfId="442" xr:uid="{00000000-0005-0000-0000-000012010000}"/>
    <cellStyle name="Heading 3 2" xfId="84" xr:uid="{00000000-0005-0000-0000-000013010000}"/>
    <cellStyle name="Heading 3 2 2" xfId="443" xr:uid="{00000000-0005-0000-0000-000014010000}"/>
    <cellStyle name="Heading 3 2 3" xfId="444" xr:uid="{00000000-0005-0000-0000-000015010000}"/>
    <cellStyle name="Heading 4 2" xfId="85" xr:uid="{00000000-0005-0000-0000-000016010000}"/>
    <cellStyle name="Heading 4 2 2" xfId="445" xr:uid="{00000000-0005-0000-0000-000017010000}"/>
    <cellStyle name="Heading 4 2 3" xfId="446" xr:uid="{00000000-0005-0000-0000-000018010000}"/>
    <cellStyle name="Hyperlink 2" xfId="244" xr:uid="{00000000-0005-0000-0000-000019010000}"/>
    <cellStyle name="Hyperlink 3" xfId="245" xr:uid="{00000000-0005-0000-0000-00001A010000}"/>
    <cellStyle name="Input 2" xfId="86" xr:uid="{00000000-0005-0000-0000-00001B010000}"/>
    <cellStyle name="Input 2 2" xfId="447" xr:uid="{00000000-0005-0000-0000-00001C010000}"/>
    <cellStyle name="Input 2 3" xfId="448" xr:uid="{00000000-0005-0000-0000-00001D010000}"/>
    <cellStyle name="Linked Cell 2" xfId="87" xr:uid="{00000000-0005-0000-0000-00001E010000}"/>
    <cellStyle name="Linked Cell 2 2" xfId="449" xr:uid="{00000000-0005-0000-0000-00001F010000}"/>
    <cellStyle name="Linked Cell 2 3" xfId="450" xr:uid="{00000000-0005-0000-0000-000020010000}"/>
    <cellStyle name="Neutral 2" xfId="88" xr:uid="{00000000-0005-0000-0000-000021010000}"/>
    <cellStyle name="Normal" xfId="0" builtinId="0"/>
    <cellStyle name="Normal 10" xfId="246" xr:uid="{00000000-0005-0000-0000-000023010000}"/>
    <cellStyle name="Normal 10 2" xfId="247" xr:uid="{00000000-0005-0000-0000-000024010000}"/>
    <cellStyle name="Normal 10 3" xfId="451" xr:uid="{00000000-0005-0000-0000-000025010000}"/>
    <cellStyle name="Normal 10 3 2" xfId="452" xr:uid="{00000000-0005-0000-0000-000026010000}"/>
    <cellStyle name="Normal 10 4" xfId="511" xr:uid="{16F531FF-2F7E-43BC-9AC8-CD93C9ABF66F}"/>
    <cellStyle name="Normal 11" xfId="248" xr:uid="{00000000-0005-0000-0000-000027010000}"/>
    <cellStyle name="Normal 11 2" xfId="453" xr:uid="{00000000-0005-0000-0000-000028010000}"/>
    <cellStyle name="Normal 11 2 2" xfId="454" xr:uid="{00000000-0005-0000-0000-000029010000}"/>
    <cellStyle name="Normal 12" xfId="249" xr:uid="{00000000-0005-0000-0000-00002A010000}"/>
    <cellStyle name="Normal 12 2" xfId="250" xr:uid="{00000000-0005-0000-0000-00002B010000}"/>
    <cellStyle name="Normal 12 3" xfId="251" xr:uid="{00000000-0005-0000-0000-00002C010000}"/>
    <cellStyle name="Normal 12 4" xfId="252" xr:uid="{00000000-0005-0000-0000-00002D010000}"/>
    <cellStyle name="Normal 12 5" xfId="253" xr:uid="{00000000-0005-0000-0000-00002E010000}"/>
    <cellStyle name="Normal 12 6" xfId="254" xr:uid="{00000000-0005-0000-0000-00002F010000}"/>
    <cellStyle name="Normal 13" xfId="255" xr:uid="{00000000-0005-0000-0000-000030010000}"/>
    <cellStyle name="Normal 13 2" xfId="455" xr:uid="{00000000-0005-0000-0000-000031010000}"/>
    <cellStyle name="Normal 14" xfId="256" xr:uid="{00000000-0005-0000-0000-000032010000}"/>
    <cellStyle name="Normal 14 2" xfId="456" xr:uid="{00000000-0005-0000-0000-000033010000}"/>
    <cellStyle name="Normal 15" xfId="257" xr:uid="{00000000-0005-0000-0000-000034010000}"/>
    <cellStyle name="Normal 15 2" xfId="258" xr:uid="{00000000-0005-0000-0000-000035010000}"/>
    <cellStyle name="Normal 16" xfId="259" xr:uid="{00000000-0005-0000-0000-000036010000}"/>
    <cellStyle name="Normal 17" xfId="260" xr:uid="{00000000-0005-0000-0000-000037010000}"/>
    <cellStyle name="Normal 17 2" xfId="261" xr:uid="{00000000-0005-0000-0000-000038010000}"/>
    <cellStyle name="Normal 18" xfId="262" xr:uid="{00000000-0005-0000-0000-000039010000}"/>
    <cellStyle name="Normal 18 2" xfId="263" xr:uid="{00000000-0005-0000-0000-00003A010000}"/>
    <cellStyle name="Normal 18 2 2" xfId="510" xr:uid="{DB295A0F-48C9-4E94-97EE-9EC87789A5D7}"/>
    <cellStyle name="Normal 19" xfId="264" xr:uid="{00000000-0005-0000-0000-00003B010000}"/>
    <cellStyle name="Normal 2" xfId="16" xr:uid="{00000000-0005-0000-0000-00003C010000}"/>
    <cellStyle name="Normal 2 2" xfId="17" xr:uid="{00000000-0005-0000-0000-00003D010000}"/>
    <cellStyle name="Normal 2 2 2" xfId="89" xr:uid="{00000000-0005-0000-0000-00003E010000}"/>
    <cellStyle name="Normal 2 2 3" xfId="265" xr:uid="{00000000-0005-0000-0000-00003F010000}"/>
    <cellStyle name="Normal 2 3" xfId="43" xr:uid="{00000000-0005-0000-0000-000040010000}"/>
    <cellStyle name="Normal 2 3 2" xfId="266" xr:uid="{00000000-0005-0000-0000-000041010000}"/>
    <cellStyle name="Normal 2 3 3" xfId="267" xr:uid="{00000000-0005-0000-0000-000042010000}"/>
    <cellStyle name="Normal 2 3 4" xfId="268" xr:uid="{00000000-0005-0000-0000-000043010000}"/>
    <cellStyle name="Normal 2 3 5" xfId="269" xr:uid="{00000000-0005-0000-0000-000044010000}"/>
    <cellStyle name="Normal 2 3 6" xfId="270" xr:uid="{00000000-0005-0000-0000-000045010000}"/>
    <cellStyle name="Normal 2 4" xfId="271" xr:uid="{00000000-0005-0000-0000-000046010000}"/>
    <cellStyle name="Normal 2 4 2" xfId="457" xr:uid="{00000000-0005-0000-0000-000047010000}"/>
    <cellStyle name="Normal 2 4 3" xfId="458" xr:uid="{00000000-0005-0000-0000-000048010000}"/>
    <cellStyle name="Normal 2 5" xfId="272" xr:uid="{00000000-0005-0000-0000-000049010000}"/>
    <cellStyle name="Normal 2 5 2" xfId="459" xr:uid="{00000000-0005-0000-0000-00004A010000}"/>
    <cellStyle name="Normal 2_13-14 PKG - BC premium breakdown includes figures(1)" xfId="273" xr:uid="{00000000-0005-0000-0000-00004B010000}"/>
    <cellStyle name="Normal 20" xfId="101" xr:uid="{00000000-0005-0000-0000-00004C010000}"/>
    <cellStyle name="Normal 21" xfId="274" xr:uid="{00000000-0005-0000-0000-00004D010000}"/>
    <cellStyle name="Normal 22" xfId="460" xr:uid="{00000000-0005-0000-0000-00004E010000}"/>
    <cellStyle name="Normal 23" xfId="461" xr:uid="{00000000-0005-0000-0000-00004F010000}"/>
    <cellStyle name="Normal 23 2" xfId="462" xr:uid="{00000000-0005-0000-0000-000050010000}"/>
    <cellStyle name="Normal 24" xfId="506" xr:uid="{6F561556-2F7D-4505-B5A6-08F80C53ECBA}"/>
    <cellStyle name="Normal 3" xfId="18" xr:uid="{00000000-0005-0000-0000-000051010000}"/>
    <cellStyle name="Normal 3 2" xfId="19" xr:uid="{00000000-0005-0000-0000-000052010000}"/>
    <cellStyle name="Normal 3 2 2" xfId="275" xr:uid="{00000000-0005-0000-0000-000053010000}"/>
    <cellStyle name="Normal 3 2 3" xfId="276" xr:uid="{00000000-0005-0000-0000-000054010000}"/>
    <cellStyle name="Normal 3 2 4" xfId="277" xr:uid="{00000000-0005-0000-0000-000055010000}"/>
    <cellStyle name="Normal 3 2 5" xfId="278" xr:uid="{00000000-0005-0000-0000-000056010000}"/>
    <cellStyle name="Normal 3 2 6" xfId="279" xr:uid="{00000000-0005-0000-0000-000057010000}"/>
    <cellStyle name="Normal 3 3" xfId="90" xr:uid="{00000000-0005-0000-0000-000058010000}"/>
    <cellStyle name="Normal 3 3 2" xfId="463" xr:uid="{00000000-0005-0000-0000-000059010000}"/>
    <cellStyle name="Normal 3 4" xfId="280" xr:uid="{00000000-0005-0000-0000-00005A010000}"/>
    <cellStyle name="Normal 3 4 2" xfId="464" xr:uid="{00000000-0005-0000-0000-00005B010000}"/>
    <cellStyle name="Normal 3 5" xfId="465" xr:uid="{00000000-0005-0000-0000-00005C010000}"/>
    <cellStyle name="Normal 3 9" xfId="466" xr:uid="{00000000-0005-0000-0000-00005D010000}"/>
    <cellStyle name="Normal 4" xfId="20" xr:uid="{00000000-0005-0000-0000-00005E010000}"/>
    <cellStyle name="Normal 4 2" xfId="21" xr:uid="{00000000-0005-0000-0000-00005F010000}"/>
    <cellStyle name="Normal 4 2 2" xfId="91" xr:uid="{00000000-0005-0000-0000-000060010000}"/>
    <cellStyle name="Normal 4 2 2 2" xfId="467" xr:uid="{00000000-0005-0000-0000-000061010000}"/>
    <cellStyle name="Normal 4 2 2 3" xfId="468" xr:uid="{00000000-0005-0000-0000-000062010000}"/>
    <cellStyle name="Normal 4 2 3" xfId="469" xr:uid="{00000000-0005-0000-0000-000063010000}"/>
    <cellStyle name="Normal 4 2 3 2" xfId="470" xr:uid="{00000000-0005-0000-0000-000064010000}"/>
    <cellStyle name="Normal 4 3" xfId="92" xr:uid="{00000000-0005-0000-0000-000065010000}"/>
    <cellStyle name="Normal 4 3 2" xfId="471" xr:uid="{00000000-0005-0000-0000-000066010000}"/>
    <cellStyle name="Normal 4 3 3" xfId="472" xr:uid="{00000000-0005-0000-0000-000067010000}"/>
    <cellStyle name="Normal 4 4" xfId="473" xr:uid="{00000000-0005-0000-0000-000068010000}"/>
    <cellStyle name="Normal 5" xfId="22" xr:uid="{00000000-0005-0000-0000-000069010000}"/>
    <cellStyle name="Normal 5 2" xfId="31" xr:uid="{00000000-0005-0000-0000-00006A010000}"/>
    <cellStyle name="Normal 5 2 2" xfId="281" xr:uid="{00000000-0005-0000-0000-00006B010000}"/>
    <cellStyle name="Normal 5 3" xfId="282" xr:uid="{00000000-0005-0000-0000-00006C010000}"/>
    <cellStyle name="Normal 5 3 2" xfId="283" xr:uid="{00000000-0005-0000-0000-00006D010000}"/>
    <cellStyle name="Normal 5 3 3" xfId="507" xr:uid="{1ADA7F51-485D-4315-A2D4-0F278714AEE8}"/>
    <cellStyle name="Normal 6" xfId="23" xr:uid="{00000000-0005-0000-0000-00006E010000}"/>
    <cellStyle name="Normal 6 2" xfId="36" xr:uid="{00000000-0005-0000-0000-00006F010000}"/>
    <cellStyle name="Normal 6 2 2" xfId="284" xr:uid="{00000000-0005-0000-0000-000070010000}"/>
    <cellStyle name="Normal 6 2 2 2" xfId="285" xr:uid="{00000000-0005-0000-0000-000071010000}"/>
    <cellStyle name="Normal 6 2 2 3" xfId="286" xr:uid="{00000000-0005-0000-0000-000072010000}"/>
    <cellStyle name="Normal 6 2 2 4" xfId="287" xr:uid="{00000000-0005-0000-0000-000073010000}"/>
    <cellStyle name="Normal 6 2 2 5" xfId="288" xr:uid="{00000000-0005-0000-0000-000074010000}"/>
    <cellStyle name="Normal 6 2 2 6" xfId="289" xr:uid="{00000000-0005-0000-0000-000075010000}"/>
    <cellStyle name="Normal 6 2 3" xfId="290" xr:uid="{00000000-0005-0000-0000-000076010000}"/>
    <cellStyle name="Normal 6 2 4" xfId="291" xr:uid="{00000000-0005-0000-0000-000077010000}"/>
    <cellStyle name="Normal 6 2 5" xfId="292" xr:uid="{00000000-0005-0000-0000-000078010000}"/>
    <cellStyle name="Normal 6 2 6" xfId="293" xr:uid="{00000000-0005-0000-0000-000079010000}"/>
    <cellStyle name="Normal 6 2 7" xfId="294" xr:uid="{00000000-0005-0000-0000-00007A010000}"/>
    <cellStyle name="Normal 6 2 8" xfId="102" xr:uid="{00000000-0005-0000-0000-00007B010000}"/>
    <cellStyle name="Normal 6 3" xfId="295" xr:uid="{00000000-0005-0000-0000-00007C010000}"/>
    <cellStyle name="Normal 6 3 2" xfId="296" xr:uid="{00000000-0005-0000-0000-00007D010000}"/>
    <cellStyle name="Normal 6 3 3" xfId="297" xr:uid="{00000000-0005-0000-0000-00007E010000}"/>
    <cellStyle name="Normal 6 3 4" xfId="298" xr:uid="{00000000-0005-0000-0000-00007F010000}"/>
    <cellStyle name="Normal 6 3 5" xfId="299" xr:uid="{00000000-0005-0000-0000-000080010000}"/>
    <cellStyle name="Normal 6 3 6" xfId="300" xr:uid="{00000000-0005-0000-0000-000081010000}"/>
    <cellStyle name="Normal 6 4" xfId="301" xr:uid="{00000000-0005-0000-0000-000082010000}"/>
    <cellStyle name="Normal 6 4 2" xfId="302" xr:uid="{00000000-0005-0000-0000-000083010000}"/>
    <cellStyle name="Normal 6 4 3" xfId="303" xr:uid="{00000000-0005-0000-0000-000084010000}"/>
    <cellStyle name="Normal 6 4 4" xfId="304" xr:uid="{00000000-0005-0000-0000-000085010000}"/>
    <cellStyle name="Normal 6 4 5" xfId="305" xr:uid="{00000000-0005-0000-0000-000086010000}"/>
    <cellStyle name="Normal 6 4 6" xfId="306" xr:uid="{00000000-0005-0000-0000-000087010000}"/>
    <cellStyle name="Normal 6 5" xfId="307" xr:uid="{00000000-0005-0000-0000-000088010000}"/>
    <cellStyle name="Normal 6 6" xfId="308" xr:uid="{00000000-0005-0000-0000-000089010000}"/>
    <cellStyle name="Normal 6 7" xfId="309" xr:uid="{00000000-0005-0000-0000-00008A010000}"/>
    <cellStyle name="Normal 6 8" xfId="310" xr:uid="{00000000-0005-0000-0000-00008B010000}"/>
    <cellStyle name="Normal 6 9" xfId="311" xr:uid="{00000000-0005-0000-0000-00008C010000}"/>
    <cellStyle name="Normal 7" xfId="35" xr:uid="{00000000-0005-0000-0000-00008D010000}"/>
    <cellStyle name="Normal 7 2" xfId="93" xr:uid="{00000000-0005-0000-0000-00008E010000}"/>
    <cellStyle name="Normal 7 3" xfId="312" xr:uid="{00000000-0005-0000-0000-00008F010000}"/>
    <cellStyle name="Normal 8" xfId="37" xr:uid="{00000000-0005-0000-0000-000090010000}"/>
    <cellStyle name="Normal 8 2" xfId="313" xr:uid="{00000000-0005-0000-0000-000091010000}"/>
    <cellStyle name="Normal 8 2 2" xfId="314" xr:uid="{00000000-0005-0000-0000-000092010000}"/>
    <cellStyle name="Normal 8 2 3" xfId="315" xr:uid="{00000000-0005-0000-0000-000093010000}"/>
    <cellStyle name="Normal 8 2 4" xfId="316" xr:uid="{00000000-0005-0000-0000-000094010000}"/>
    <cellStyle name="Normal 8 2 5" xfId="317" xr:uid="{00000000-0005-0000-0000-000095010000}"/>
    <cellStyle name="Normal 8 2 6" xfId="318" xr:uid="{00000000-0005-0000-0000-000096010000}"/>
    <cellStyle name="Normal 8 3" xfId="319" xr:uid="{00000000-0005-0000-0000-000097010000}"/>
    <cellStyle name="Normal 8 4" xfId="320" xr:uid="{00000000-0005-0000-0000-000098010000}"/>
    <cellStyle name="Normal 8 5" xfId="321" xr:uid="{00000000-0005-0000-0000-000099010000}"/>
    <cellStyle name="Normal 8 6" xfId="322" xr:uid="{00000000-0005-0000-0000-00009A010000}"/>
    <cellStyle name="Normal 8 7" xfId="323" xr:uid="{00000000-0005-0000-0000-00009B010000}"/>
    <cellStyle name="Normal 8 8" xfId="324" xr:uid="{00000000-0005-0000-0000-00009C010000}"/>
    <cellStyle name="Normal 9" xfId="46" xr:uid="{00000000-0005-0000-0000-00009D010000}"/>
    <cellStyle name="Normal 9 2" xfId="94" xr:uid="{00000000-0005-0000-0000-00009E010000}"/>
    <cellStyle name="Normal 9 2 2" xfId="474" xr:uid="{00000000-0005-0000-0000-00009F010000}"/>
    <cellStyle name="Normal 9 2 3" xfId="475" xr:uid="{00000000-0005-0000-0000-0000A0010000}"/>
    <cellStyle name="Normal 9 3" xfId="476" xr:uid="{00000000-0005-0000-0000-0000A1010000}"/>
    <cellStyle name="Note 2" xfId="33" xr:uid="{00000000-0005-0000-0000-0000A2010000}"/>
    <cellStyle name="Note 2 2" xfId="325" xr:uid="{00000000-0005-0000-0000-0000A3010000}"/>
    <cellStyle name="Note 2 3" xfId="477" xr:uid="{00000000-0005-0000-0000-0000A4010000}"/>
    <cellStyle name="Note 3" xfId="326" xr:uid="{00000000-0005-0000-0000-0000A5010000}"/>
    <cellStyle name="Output 2" xfId="95" xr:uid="{00000000-0005-0000-0000-0000A6010000}"/>
    <cellStyle name="Output 2 2" xfId="478" xr:uid="{00000000-0005-0000-0000-0000A7010000}"/>
    <cellStyle name="Output 2 3" xfId="479" xr:uid="{00000000-0005-0000-0000-0000A8010000}"/>
    <cellStyle name="Parent row" xfId="480" xr:uid="{00000000-0005-0000-0000-0000A9010000}"/>
    <cellStyle name="Percent" xfId="24" builtinId="5"/>
    <cellStyle name="Percent 10" xfId="481" xr:uid="{00000000-0005-0000-0000-0000AB010000}"/>
    <cellStyle name="Percent 10 2" xfId="482" xr:uid="{00000000-0005-0000-0000-0000AC010000}"/>
    <cellStyle name="Percent 11" xfId="483" xr:uid="{00000000-0005-0000-0000-0000AD010000}"/>
    <cellStyle name="Percent 2" xfId="25" xr:uid="{00000000-0005-0000-0000-0000AE010000}"/>
    <cellStyle name="Percent 2 2" xfId="44" xr:uid="{00000000-0005-0000-0000-0000AF010000}"/>
    <cellStyle name="Percent 2 2 2" xfId="327" xr:uid="{00000000-0005-0000-0000-0000B0010000}"/>
    <cellStyle name="Percent 2 2 2 2" xfId="512" xr:uid="{2D647390-D4A1-47F4-AA50-B23498F458FE}"/>
    <cellStyle name="Percent 2 2 3" xfId="484" xr:uid="{00000000-0005-0000-0000-0000B1010000}"/>
    <cellStyle name="Percent 2 2 4" xfId="509" xr:uid="{B418021C-0CB5-445F-A672-2FA9B2557BB7}"/>
    <cellStyle name="Percent 2 3" xfId="328" xr:uid="{00000000-0005-0000-0000-0000B2010000}"/>
    <cellStyle name="Percent 2 3 2" xfId="508" xr:uid="{58FCE290-D061-4ABB-8BC0-F8252A416744}"/>
    <cellStyle name="Percent 2 4" xfId="329" xr:uid="{00000000-0005-0000-0000-0000B3010000}"/>
    <cellStyle name="Percent 2 5" xfId="103" xr:uid="{00000000-0005-0000-0000-0000B4010000}"/>
    <cellStyle name="Percent 3" xfId="26" xr:uid="{00000000-0005-0000-0000-0000B5010000}"/>
    <cellStyle name="Percent 3 2" xfId="96" xr:uid="{00000000-0005-0000-0000-0000B6010000}"/>
    <cellStyle name="Percent 3 2 2" xfId="485" xr:uid="{00000000-0005-0000-0000-0000B7010000}"/>
    <cellStyle name="Percent 3 2 3" xfId="486" xr:uid="{00000000-0005-0000-0000-0000B8010000}"/>
    <cellStyle name="Percent 3 3" xfId="97" xr:uid="{00000000-0005-0000-0000-0000B9010000}"/>
    <cellStyle name="Percent 3 4" xfId="330" xr:uid="{00000000-0005-0000-0000-0000BA010000}"/>
    <cellStyle name="Percent 3 5" xfId="331" xr:uid="{00000000-0005-0000-0000-0000BB010000}"/>
    <cellStyle name="Percent 4" xfId="27" xr:uid="{00000000-0005-0000-0000-0000BC010000}"/>
    <cellStyle name="Percent 4 2" xfId="28" xr:uid="{00000000-0005-0000-0000-0000BD010000}"/>
    <cellStyle name="Percent 4 2 2" xfId="487" xr:uid="{00000000-0005-0000-0000-0000BE010000}"/>
    <cellStyle name="Percent 4 2 3" xfId="488" xr:uid="{00000000-0005-0000-0000-0000BF010000}"/>
    <cellStyle name="Percent 4 3" xfId="45" xr:uid="{00000000-0005-0000-0000-0000C0010000}"/>
    <cellStyle name="Percent 4 3 2" xfId="489" xr:uid="{00000000-0005-0000-0000-0000C1010000}"/>
    <cellStyle name="Percent 5" xfId="29" xr:uid="{00000000-0005-0000-0000-0000C2010000}"/>
    <cellStyle name="Percent 5 2" xfId="332" xr:uid="{00000000-0005-0000-0000-0000C3010000}"/>
    <cellStyle name="Percent 5 2 2" xfId="490" xr:uid="{00000000-0005-0000-0000-0000C4010000}"/>
    <cellStyle name="Percent 5 3" xfId="491" xr:uid="{00000000-0005-0000-0000-0000C5010000}"/>
    <cellStyle name="Percent 5 4" xfId="492" xr:uid="{00000000-0005-0000-0000-0000C6010000}"/>
    <cellStyle name="Percent 5 5" xfId="493" xr:uid="{00000000-0005-0000-0000-0000C7010000}"/>
    <cellStyle name="Percent 6" xfId="30" xr:uid="{00000000-0005-0000-0000-0000C8010000}"/>
    <cellStyle name="Percent 6 2" xfId="333" xr:uid="{00000000-0005-0000-0000-0000C9010000}"/>
    <cellStyle name="Percent 6 2 2" xfId="334" xr:uid="{00000000-0005-0000-0000-0000CA010000}"/>
    <cellStyle name="Percent 6 2 3" xfId="335" xr:uid="{00000000-0005-0000-0000-0000CB010000}"/>
    <cellStyle name="Percent 6 2 4" xfId="336" xr:uid="{00000000-0005-0000-0000-0000CC010000}"/>
    <cellStyle name="Percent 6 2 5" xfId="337" xr:uid="{00000000-0005-0000-0000-0000CD010000}"/>
    <cellStyle name="Percent 6 2 6" xfId="338" xr:uid="{00000000-0005-0000-0000-0000CE010000}"/>
    <cellStyle name="Percent 6 3" xfId="339" xr:uid="{00000000-0005-0000-0000-0000CF010000}"/>
    <cellStyle name="Percent 6 3 2" xfId="340" xr:uid="{00000000-0005-0000-0000-0000D0010000}"/>
    <cellStyle name="Percent 6 3 3" xfId="341" xr:uid="{00000000-0005-0000-0000-0000D1010000}"/>
    <cellStyle name="Percent 6 3 4" xfId="342" xr:uid="{00000000-0005-0000-0000-0000D2010000}"/>
    <cellStyle name="Percent 6 3 5" xfId="343" xr:uid="{00000000-0005-0000-0000-0000D3010000}"/>
    <cellStyle name="Percent 6 3 6" xfId="344" xr:uid="{00000000-0005-0000-0000-0000D4010000}"/>
    <cellStyle name="Percent 6 4" xfId="345" xr:uid="{00000000-0005-0000-0000-0000D5010000}"/>
    <cellStyle name="Percent 6 5" xfId="346" xr:uid="{00000000-0005-0000-0000-0000D6010000}"/>
    <cellStyle name="Percent 6 6" xfId="347" xr:uid="{00000000-0005-0000-0000-0000D7010000}"/>
    <cellStyle name="Percent 6 7" xfId="348" xr:uid="{00000000-0005-0000-0000-0000D8010000}"/>
    <cellStyle name="Percent 6 8" xfId="349" xr:uid="{00000000-0005-0000-0000-0000D9010000}"/>
    <cellStyle name="Percent 7" xfId="32" xr:uid="{00000000-0005-0000-0000-0000DA010000}"/>
    <cellStyle name="Percent 7 2" xfId="350" xr:uid="{00000000-0005-0000-0000-0000DB010000}"/>
    <cellStyle name="Percent 7 3" xfId="351" xr:uid="{00000000-0005-0000-0000-0000DC010000}"/>
    <cellStyle name="Percent 7 4" xfId="494" xr:uid="{00000000-0005-0000-0000-0000DD010000}"/>
    <cellStyle name="Percent 8" xfId="352" xr:uid="{00000000-0005-0000-0000-0000DE010000}"/>
    <cellStyle name="Percent 8 2" xfId="495" xr:uid="{00000000-0005-0000-0000-0000DF010000}"/>
    <cellStyle name="Percent 8 3" xfId="496" xr:uid="{00000000-0005-0000-0000-0000E0010000}"/>
    <cellStyle name="Percent 9" xfId="497" xr:uid="{00000000-0005-0000-0000-0000E1010000}"/>
    <cellStyle name="Percent 9 2" xfId="498" xr:uid="{00000000-0005-0000-0000-0000E2010000}"/>
    <cellStyle name="STYLE1" xfId="353" xr:uid="{00000000-0005-0000-0000-0000E3010000}"/>
    <cellStyle name="STYLE1 2" xfId="354" xr:uid="{00000000-0005-0000-0000-0000E4010000}"/>
    <cellStyle name="STYLE1 2 2" xfId="355" xr:uid="{00000000-0005-0000-0000-0000E5010000}"/>
    <cellStyle name="STYLE1 3" xfId="356" xr:uid="{00000000-0005-0000-0000-0000E6010000}"/>
    <cellStyle name="STYLE1_YEPs" xfId="357" xr:uid="{00000000-0005-0000-0000-0000E7010000}"/>
    <cellStyle name="STYLE2" xfId="358" xr:uid="{00000000-0005-0000-0000-0000E8010000}"/>
    <cellStyle name="STYLE2 2" xfId="359" xr:uid="{00000000-0005-0000-0000-0000E9010000}"/>
    <cellStyle name="STYLE3" xfId="360" xr:uid="{00000000-0005-0000-0000-0000EA010000}"/>
    <cellStyle name="STYLE3 2" xfId="361" xr:uid="{00000000-0005-0000-0000-0000EB010000}"/>
    <cellStyle name="STYLE3 3" xfId="362" xr:uid="{00000000-0005-0000-0000-0000EC010000}"/>
    <cellStyle name="STYLE4" xfId="363" xr:uid="{00000000-0005-0000-0000-0000ED010000}"/>
    <cellStyle name="STYLE5" xfId="364" xr:uid="{00000000-0005-0000-0000-0000EE010000}"/>
    <cellStyle name="Table title" xfId="499" xr:uid="{00000000-0005-0000-0000-0000EF010000}"/>
    <cellStyle name="Title 2" xfId="98" xr:uid="{00000000-0005-0000-0000-0000F0010000}"/>
    <cellStyle name="Title 2 2" xfId="500" xr:uid="{00000000-0005-0000-0000-0000F1010000}"/>
    <cellStyle name="Title 2 3" xfId="501" xr:uid="{00000000-0005-0000-0000-0000F2010000}"/>
    <cellStyle name="Title 3" xfId="365" xr:uid="{00000000-0005-0000-0000-0000F3010000}"/>
    <cellStyle name="Total 2" xfId="99" xr:uid="{00000000-0005-0000-0000-0000F4010000}"/>
    <cellStyle name="Total 2 2" xfId="502" xr:uid="{00000000-0005-0000-0000-0000F5010000}"/>
    <cellStyle name="Total 2 3" xfId="503" xr:uid="{00000000-0005-0000-0000-0000F6010000}"/>
    <cellStyle name="Warning Text 2" xfId="100" xr:uid="{00000000-0005-0000-0000-0000F7010000}"/>
    <cellStyle name="Warning Text 2 2" xfId="504" xr:uid="{00000000-0005-0000-0000-0000F8010000}"/>
    <cellStyle name="Warning Text 2 3" xfId="505" xr:uid="{00000000-0005-0000-0000-0000F9010000}"/>
  </cellStyles>
  <dxfs count="8">
    <dxf>
      <fill>
        <patternFill>
          <fgColor indexed="64"/>
          <bgColor rgb="FFFFFF99"/>
        </patternFill>
      </fill>
    </dxf>
    <dxf>
      <fill>
        <patternFill>
          <fgColor indexed="64"/>
          <bgColor theme="0" tint="-0.14993743705557422"/>
        </patternFill>
      </fill>
    </dxf>
    <dxf>
      <fill>
        <patternFill>
          <fgColor indexed="64"/>
          <bgColor rgb="FFFFFF99"/>
        </patternFill>
      </fill>
    </dxf>
    <dxf>
      <fill>
        <patternFill>
          <fgColor indexed="64"/>
          <bgColor theme="0" tint="-0.14993743705557422"/>
        </patternFill>
      </fill>
    </dxf>
    <dxf>
      <fill>
        <patternFill>
          <fgColor indexed="64"/>
          <bgColor rgb="FFFFFF99"/>
        </patternFill>
      </fill>
    </dxf>
    <dxf>
      <fill>
        <patternFill>
          <fgColor indexed="64"/>
          <bgColor theme="0" tint="-0.14993743705557422"/>
        </patternFill>
      </fill>
    </dxf>
    <dxf>
      <fill>
        <patternFill>
          <fgColor indexed="64"/>
          <bgColor rgb="FFFFFF99"/>
        </patternFill>
      </fill>
    </dxf>
    <dxf>
      <fill>
        <patternFill>
          <fgColor indexed="64"/>
          <bgColor theme="0" tint="-0.14993743705557422"/>
        </patternFill>
      </fill>
    </dxf>
  </dxfs>
  <tableStyles count="0" defaultTableStyle="TableStyleMedium2" defaultPivotStyle="PivotStyleLight16"/>
  <colors>
    <mruColors>
      <color rgb="FFFFFF99"/>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s>
</file>

<file path=xl/drawings/drawing1.xml><?xml version="1.0" encoding="utf-8"?>
<xdr:wsDr xmlns:xdr="http://schemas.openxmlformats.org/drawingml/2006/spreadsheetDrawing" xmlns:a="http://schemas.openxmlformats.org/drawingml/2006/main">
  <xdr:twoCellAnchor>
    <xdr:from>
      <xdr:col>2</xdr:col>
      <xdr:colOff>149225</xdr:colOff>
      <xdr:row>40</xdr:row>
      <xdr:rowOff>117475</xdr:rowOff>
    </xdr:from>
    <xdr:to>
      <xdr:col>3</xdr:col>
      <xdr:colOff>444500</xdr:colOff>
      <xdr:row>41</xdr:row>
      <xdr:rowOff>190500</xdr:rowOff>
    </xdr:to>
    <xdr:sp macro="" textlink="">
      <xdr:nvSpPr>
        <xdr:cNvPr id="2" name="TextBox 1">
          <a:extLst>
            <a:ext uri="{FF2B5EF4-FFF2-40B4-BE49-F238E27FC236}">
              <a16:creationId xmlns:a16="http://schemas.microsoft.com/office/drawing/2014/main" id="{5E960D92-B021-4B8C-9D3B-055C7981B761}"/>
            </a:ext>
          </a:extLst>
        </xdr:cNvPr>
        <xdr:cNvSpPr txBox="1"/>
      </xdr:nvSpPr>
      <xdr:spPr>
        <a:xfrm>
          <a:off x="3753485" y="8065135"/>
          <a:ext cx="1186815" cy="26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361689</xdr:colOff>
      <xdr:row>21</xdr:row>
      <xdr:rowOff>23263</xdr:rowOff>
    </xdr:from>
    <xdr:to>
      <xdr:col>3</xdr:col>
      <xdr:colOff>343248</xdr:colOff>
      <xdr:row>26</xdr:row>
      <xdr:rowOff>90987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61689" y="4531763"/>
          <a:ext cx="3931259" cy="1020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*A HUD grant funds a housing subsidy for all 391 of the consumers in this group. As a result, HUD then requires the services above named "housing search" and "subsidy management." These services are funded jointly by DMH, DPH, and DDS.</a:t>
          </a:r>
        </a:p>
        <a:p>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704589</xdr:colOff>
      <xdr:row>16</xdr:row>
      <xdr:rowOff>10563</xdr:rowOff>
    </xdr:from>
    <xdr:to>
      <xdr:col>5</xdr:col>
      <xdr:colOff>13048</xdr:colOff>
      <xdr:row>21</xdr:row>
      <xdr:rowOff>78287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153938" y="3142070"/>
          <a:ext cx="3810000" cy="104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*A HUD grant funds a housing subsidy for all 391 of the consumers in this group. As a result, HUD then requires the services above named "housing search" and "subsidy management." These services are funded jointly by DMH, DPH, and DDS.</a:t>
          </a:r>
        </a:p>
        <a:p>
          <a:endParaRPr lang="en-US" sz="1100"/>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E\X\Data%20&amp;%20Reporting%20Tools\STARR%20Utilization\STARR%20Utilization%20Tool%20FY10%20Ju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dministrative%20Services-POS%20Policy%20Office\Rate%20Setting\Rate%20Projects\DMH%20-%20Adult%20Homelessness%20Supports-%20CMR%20421\FY18%20RATE%20REVIEW\1.%20Strategy%20Team%20Materials\DMH%20Homelessness%20Sup%20Models%205.31.17.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Administrative%20Services-POS%20Policy%20Office/Rate%20Setting/Implementation%20&amp;%20Benchmarks/C257%20M2023%20B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DMH%20-%20Adult%20Homelessness%20Supports-%20CMR%20421\FY22%20Rate%20Review\1.%20Strategy%20Materials\Dual%20Dx%201.29.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ocuments%20and%20Settings\BDoyle\Local%20Settings\Temporary%20Internet%20Files\OLK176\Draft%20Models\Safe%20Havens%20mock%20up,%20Outreach,%20Psych%20Nurse%20hourly,%20E.Shelter%20-%200318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Common\Administrative%20Services-POS%20Policy%20Office\Rate%20Setting\Rate%20Projects\YITs%20413-%20FY22%20DCF%20&amp;%20DMH\July%202021\1.%20Strategy%20materials\4.%20Ch.%20257%20Model%20-%20CC%20Draft%20model%20budgets%20with%20New%20Models%205.2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Common\Administrative%20Services-POS%20Policy%20Office\Rate%20Setting\Rate%20Projects\Developmental%20and%20Support%20Services-%20CMR%20424\FY21\FY21%20Workbook%20101%20CMR%204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W_Pricing\POS\Year%203%20Projects\Year%203%20Plan\Service%20Classes\Youth%20Intermediate%20Term%20Stabilization\3470%20DPH%20BSAS%20Youth%20Residential\YITS-DP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 Impact"/>
      <sheetName val="Summary of Rates"/>
      <sheetName val="FI Summary"/>
      <sheetName val="Project Benchmarks"/>
      <sheetName val="Outreach and Engagement"/>
      <sheetName val="Safe Haven 7-9, 10-2 beds"/>
      <sheetName val="Housing First - HOP"/>
      <sheetName val="Housing First - ATARP"/>
      <sheetName val="Program Staffing Sup w Grid"/>
      <sheetName val="CAF Spring2017"/>
      <sheetName val="Dual Dx Shelter donated space "/>
      <sheetName val="Dual Dx Shelter w occupancy"/>
      <sheetName val="Safe H Model 6 beds"/>
      <sheetName val="CAF"/>
      <sheetName val="3039&amp;3049 UFR data"/>
    </sheetNames>
    <sheetDataSet>
      <sheetData sheetId="0"/>
      <sheetData sheetId="1"/>
      <sheetData sheetId="2"/>
      <sheetData sheetId="3">
        <row r="14">
          <cell r="B14">
            <v>0.21709999999999999</v>
          </cell>
        </row>
      </sheetData>
      <sheetData sheetId="4"/>
      <sheetData sheetId="5"/>
      <sheetData sheetId="6"/>
      <sheetData sheetId="7"/>
      <sheetData sheetId="8"/>
      <sheetData sheetId="9">
        <row r="27">
          <cell r="BK27">
            <v>2.7235921972764018E-2</v>
          </cell>
        </row>
      </sheetData>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Percentile Scale"/>
      <sheetName val="Field Descriptions"/>
      <sheetName val="UpdateTime"/>
      <sheetName val="Filler"/>
    </sheetNames>
    <sheetDataSet>
      <sheetData sheetId="0">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yCoveModel"/>
      <sheetName val="Chart"/>
      <sheetName val="Original Dual Dx (Donated)"/>
      <sheetName val="FY22 Dual DX (donated)"/>
      <sheetName val="Dual Dx Shelter donated space"/>
      <sheetName val="Original Dual Dx (w-occupancy) "/>
      <sheetName val="FY22 Dual DX (w-occupancy)"/>
      <sheetName val="Fall 2018"/>
      <sheetName val="CAF Fall 2020"/>
      <sheetName val="BayCoveExpenses"/>
      <sheetName val="3039&amp;3049 UFR data"/>
      <sheetName val="FY15 Salary Benchmark"/>
      <sheetName val="Project Benchmarks"/>
      <sheetName val="FY17 UFR"/>
      <sheetName val="EXPENSE COMPARE"/>
      <sheetName val="Fiscal Imp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
          <cell r="J10">
            <v>0.17499999999999999</v>
          </cell>
        </row>
        <row r="11">
          <cell r="J11">
            <v>1</v>
          </cell>
        </row>
        <row r="12">
          <cell r="J12">
            <v>0.22500000000000001</v>
          </cell>
        </row>
        <row r="13">
          <cell r="J13">
            <v>1</v>
          </cell>
        </row>
        <row r="14">
          <cell r="J14">
            <v>12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 H. side by side models"/>
      <sheetName val="Safe H revision post Prov Sess."/>
      <sheetName val="Safe H edits PL PegL 4 11 13   "/>
      <sheetName val="side by side for mtg Ap 17th"/>
      <sheetName val="Psych Nurse hourly"/>
      <sheetName val="Outreach Model"/>
      <sheetName val="Outreach revision post Prov Ses"/>
      <sheetName val="Outreach changes per mtg Ap 17 "/>
      <sheetName val="Outreach by a per diem"/>
      <sheetName val="Outreach unit basis TBD"/>
      <sheetName val="E. Shelter 20 client"/>
      <sheetName val="Mock model Permanency H."/>
    </sheetNames>
    <sheetDataSet>
      <sheetData sheetId="0" refreshError="1"/>
      <sheetData sheetId="1" refreshError="1"/>
      <sheetData sheetId="2" refreshError="1">
        <row r="23">
          <cell r="E23">
            <v>23313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Bench Chart"/>
      <sheetName val="Consolidated Rate Chart"/>
      <sheetName val="FY21 Add on Rates "/>
      <sheetName val="EXAMPLE - Group Home 1-4"/>
      <sheetName val="GH 12 Beds(DMH) "/>
      <sheetName val="Latency Res with H. Parent"/>
      <sheetName val="XXCTR 0-6"/>
      <sheetName val="XXCTR 7-12"/>
      <sheetName val="Short Term CTR"/>
      <sheetName val="Teen Parent"/>
      <sheetName val="Emergency Model"/>
      <sheetName val="The CTR model (was 13-17)"/>
      <sheetName val="Specialty (Exploited)"/>
      <sheetName val="Specialty"/>
      <sheetName val="XXInt Treatment Res A NOT USING"/>
      <sheetName val="Intensive Treatment Residence M"/>
      <sheetName val="ITR Aggressive old"/>
      <sheetName val="ITR Mental Health old"/>
      <sheetName val="TEMPLATE (7)"/>
      <sheetName val="TEMPLATE (8)"/>
    </sheetNames>
    <sheetDataSet>
      <sheetData sheetId="0" refreshError="1">
        <row r="4">
          <cell r="C4">
            <v>32198.400000000001</v>
          </cell>
        </row>
        <row r="10">
          <cell r="C10">
            <v>43971.200000000004</v>
          </cell>
        </row>
        <row r="12">
          <cell r="C12">
            <v>52665.599999999999</v>
          </cell>
        </row>
        <row r="18">
          <cell r="C18">
            <v>57449.599999999999</v>
          </cell>
        </row>
        <row r="20">
          <cell r="C20">
            <v>86860.800000000003</v>
          </cell>
        </row>
        <row r="30">
          <cell r="C30">
            <v>0.224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HabSupRates 3285 v1"/>
      <sheetName val="Chart"/>
      <sheetName val="CorpRepPayee 3274 Models"/>
      <sheetName val="TAP 2222 Model"/>
      <sheetName val="Rate Chart"/>
      <sheetName val="Spring2017 CAF"/>
      <sheetName val="RatesForReg"/>
      <sheetName val="DayHabSupRates 3285 (V2)"/>
      <sheetName val="Fiscal Impact"/>
      <sheetName val="CAF 2019 Fall"/>
      <sheetName val="DayHab 3285 add ons"/>
      <sheetName val="Kara ALTR Add on Rates"/>
    </sheetNames>
    <sheetDataSet>
      <sheetData sheetId="0"/>
      <sheetData sheetId="1">
        <row r="4">
          <cell r="C4">
            <v>32198.400000000001</v>
          </cell>
        </row>
        <row r="18">
          <cell r="C18">
            <v>57449.599999999999</v>
          </cell>
        </row>
        <row r="20">
          <cell r="C20">
            <v>86860.800000000003</v>
          </cell>
        </row>
      </sheetData>
      <sheetData sheetId="2"/>
      <sheetData sheetId="3"/>
      <sheetData sheetId="4"/>
      <sheetData sheetId="5"/>
      <sheetData sheetId="6"/>
      <sheetData sheetId="7"/>
      <sheetData sheetId="8"/>
      <sheetData sheetId="9">
        <row r="25">
          <cell r="BZ25">
            <v>1.7780248869661817E-2</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R26"/>
  <sheetViews>
    <sheetView topLeftCell="J7" zoomScale="88" zoomScaleNormal="88" workbookViewId="0">
      <selection activeCell="O7" sqref="O7:Q22"/>
    </sheetView>
  </sheetViews>
  <sheetFormatPr defaultRowHeight="15"/>
  <cols>
    <col min="1" max="1" width="0" hidden="1" customWidth="1"/>
    <col min="2" max="2" width="3.85546875" hidden="1" customWidth="1"/>
    <col min="3" max="3" width="0" hidden="1" customWidth="1"/>
    <col min="4" max="4" width="15.7109375" hidden="1" customWidth="1"/>
    <col min="5" max="5" width="5" hidden="1" customWidth="1"/>
    <col min="6" max="6" width="16.7109375" style="108" hidden="1" customWidth="1"/>
    <col min="7" max="7" width="4.28515625" style="108" hidden="1" customWidth="1"/>
    <col min="8" max="8" width="18.140625" style="108" hidden="1" customWidth="1"/>
    <col min="9" max="9" width="25.5703125" style="108" hidden="1" customWidth="1"/>
    <col min="11" max="11" width="9.5703125" customWidth="1"/>
    <col min="13" max="13" width="15.7109375" customWidth="1"/>
    <col min="14" max="14" width="5" customWidth="1"/>
    <col min="15" max="15" width="16.7109375" customWidth="1"/>
    <col min="16" max="16" width="4.28515625" customWidth="1"/>
    <col min="17" max="17" width="18.140625" customWidth="1"/>
    <col min="18" max="18" width="25.5703125" customWidth="1"/>
  </cols>
  <sheetData>
    <row r="2" spans="1:18">
      <c r="B2" s="111" t="s">
        <v>687</v>
      </c>
    </row>
    <row r="3" spans="1:18" ht="15.75" thickBot="1">
      <c r="K3" s="452">
        <v>42858</v>
      </c>
    </row>
    <row r="4" spans="1:18">
      <c r="B4" s="1563" t="s">
        <v>180</v>
      </c>
      <c r="C4" s="1564"/>
      <c r="D4" s="1564"/>
      <c r="E4" s="1564"/>
      <c r="F4" s="1564"/>
      <c r="G4" s="1564"/>
      <c r="H4" s="1564"/>
      <c r="I4" s="1565"/>
      <c r="K4" s="1569" t="s">
        <v>732</v>
      </c>
      <c r="L4" s="1570"/>
      <c r="M4" s="1570"/>
      <c r="N4" s="1570"/>
      <c r="O4" s="1570"/>
      <c r="P4" s="1570"/>
      <c r="Q4" s="1570"/>
      <c r="R4" s="1571"/>
    </row>
    <row r="5" spans="1:18">
      <c r="B5" s="457"/>
      <c r="C5" s="458"/>
      <c r="D5" s="458"/>
      <c r="E5" s="458"/>
      <c r="F5" s="459"/>
      <c r="G5" s="459"/>
      <c r="H5" s="459"/>
      <c r="I5" s="460"/>
      <c r="K5" s="84"/>
      <c r="O5" s="108"/>
      <c r="P5" s="108"/>
      <c r="Q5" s="108"/>
      <c r="R5" s="85"/>
    </row>
    <row r="6" spans="1:18">
      <c r="A6" s="93"/>
      <c r="B6" s="461" t="s">
        <v>173</v>
      </c>
      <c r="C6" s="461"/>
      <c r="D6" s="462"/>
      <c r="E6" s="462"/>
      <c r="F6" s="463" t="s">
        <v>181</v>
      </c>
      <c r="G6" s="464"/>
      <c r="H6" s="463" t="s">
        <v>182</v>
      </c>
      <c r="I6" s="465" t="s">
        <v>175</v>
      </c>
      <c r="K6" s="456" t="s">
        <v>173</v>
      </c>
      <c r="L6" s="109"/>
      <c r="M6" s="92"/>
      <c r="N6" s="92"/>
      <c r="O6" s="110" t="s">
        <v>730</v>
      </c>
      <c r="P6" s="388"/>
      <c r="Q6" s="110" t="s">
        <v>731</v>
      </c>
      <c r="R6" s="94" t="s">
        <v>175</v>
      </c>
    </row>
    <row r="7" spans="1:18" ht="15" customHeight="1">
      <c r="B7" s="466" t="s">
        <v>163</v>
      </c>
      <c r="C7" s="458"/>
      <c r="D7" s="467"/>
      <c r="E7" s="458"/>
      <c r="F7" s="468">
        <v>3940</v>
      </c>
      <c r="G7" s="468"/>
      <c r="H7" s="468" t="e">
        <f>'2018 Outreach and Engagement'!#REF!</f>
        <v>#REF!</v>
      </c>
      <c r="I7" s="1567" t="s">
        <v>703</v>
      </c>
      <c r="K7" s="96" t="s">
        <v>163</v>
      </c>
      <c r="M7" s="70"/>
      <c r="O7" s="384">
        <v>25009</v>
      </c>
      <c r="P7" s="86"/>
      <c r="Q7" s="86">
        <f>'2018 Outreach and Engagement'!I26</f>
        <v>25690</v>
      </c>
      <c r="R7" s="484" t="s">
        <v>733</v>
      </c>
    </row>
    <row r="8" spans="1:18">
      <c r="B8" s="469"/>
      <c r="C8" s="458"/>
      <c r="D8" s="470"/>
      <c r="E8" s="458"/>
      <c r="F8" s="471" t="s">
        <v>704</v>
      </c>
      <c r="G8" s="459"/>
      <c r="H8" s="472" t="s">
        <v>702</v>
      </c>
      <c r="I8" s="1568"/>
      <c r="K8" s="176"/>
      <c r="M8" s="71"/>
      <c r="P8" s="108"/>
      <c r="Q8" s="384"/>
      <c r="R8" s="485" t="s">
        <v>734</v>
      </c>
    </row>
    <row r="9" spans="1:18">
      <c r="B9" s="457"/>
      <c r="C9" s="458"/>
      <c r="D9" s="470"/>
      <c r="E9" s="458"/>
      <c r="F9" s="459"/>
      <c r="G9" s="459"/>
      <c r="H9" s="459"/>
      <c r="I9" s="460"/>
      <c r="K9" s="84"/>
      <c r="M9" s="71"/>
      <c r="O9" s="108"/>
      <c r="P9" s="108"/>
      <c r="Q9" s="108"/>
      <c r="R9" s="85"/>
    </row>
    <row r="10" spans="1:18">
      <c r="B10" s="466" t="s">
        <v>165</v>
      </c>
      <c r="C10" s="458"/>
      <c r="D10" s="470"/>
      <c r="E10" s="458"/>
      <c r="F10" s="459"/>
      <c r="G10" s="459"/>
      <c r="H10" s="459"/>
      <c r="I10" s="460"/>
      <c r="K10" s="96" t="s">
        <v>165</v>
      </c>
      <c r="M10" s="71"/>
      <c r="O10" s="108"/>
      <c r="P10" s="108"/>
      <c r="Q10" s="108"/>
      <c r="R10" s="85"/>
    </row>
    <row r="11" spans="1:18">
      <c r="B11" s="457"/>
      <c r="C11" s="458" t="s">
        <v>213</v>
      </c>
      <c r="D11" s="470"/>
      <c r="E11" s="458"/>
      <c r="F11" s="473">
        <v>131.66</v>
      </c>
      <c r="G11" s="473"/>
      <c r="H11" s="473" t="e">
        <f>' Safe Haven 7-9, 10-12 beds'!#REF!</f>
        <v>#REF!</v>
      </c>
      <c r="I11" s="460" t="s">
        <v>688</v>
      </c>
      <c r="K11" s="84"/>
      <c r="L11" t="s">
        <v>213</v>
      </c>
      <c r="M11" s="71"/>
      <c r="O11" s="87">
        <v>148.58000000000001</v>
      </c>
      <c r="P11" s="87"/>
      <c r="Q11" s="87">
        <f>' Safe Haven 7-9, 10-12 beds'!O24</f>
        <v>224.87</v>
      </c>
      <c r="R11" s="85" t="s">
        <v>688</v>
      </c>
    </row>
    <row r="12" spans="1:18">
      <c r="B12" s="457"/>
      <c r="C12" s="458" t="s">
        <v>212</v>
      </c>
      <c r="D12" s="470"/>
      <c r="E12" s="458"/>
      <c r="F12" s="473">
        <v>141.57</v>
      </c>
      <c r="G12" s="473"/>
      <c r="H12" s="473" t="e">
        <f>' Safe Haven 7-9, 10-12 beds'!#REF!</f>
        <v>#REF!</v>
      </c>
      <c r="I12" s="460" t="s">
        <v>688</v>
      </c>
      <c r="K12" s="84"/>
      <c r="L12" t="s">
        <v>212</v>
      </c>
      <c r="M12" s="71"/>
      <c r="O12" s="87">
        <v>164.09</v>
      </c>
      <c r="P12" s="87"/>
      <c r="Q12" s="87">
        <f>' Safe Haven 7-9, 10-12 beds'!J23</f>
        <v>248.79</v>
      </c>
      <c r="R12" s="85" t="s">
        <v>688</v>
      </c>
    </row>
    <row r="13" spans="1:18">
      <c r="B13" s="457"/>
      <c r="C13" s="458"/>
      <c r="D13" s="470"/>
      <c r="E13" s="458"/>
      <c r="F13" s="459"/>
      <c r="G13" s="459"/>
      <c r="H13" s="459"/>
      <c r="I13" s="460"/>
      <c r="K13" s="84"/>
      <c r="M13" s="71"/>
      <c r="O13" s="108"/>
      <c r="P13" s="108"/>
      <c r="Q13" s="108"/>
      <c r="R13" s="85"/>
    </row>
    <row r="14" spans="1:18">
      <c r="B14" s="466" t="s">
        <v>164</v>
      </c>
      <c r="C14" s="458"/>
      <c r="D14" s="470"/>
      <c r="E14" s="458"/>
      <c r="F14" s="459"/>
      <c r="G14" s="459"/>
      <c r="H14" s="459"/>
      <c r="I14" s="460"/>
      <c r="K14" s="96" t="s">
        <v>164</v>
      </c>
      <c r="M14" s="71"/>
      <c r="O14" s="108"/>
      <c r="P14" s="108"/>
      <c r="Q14" s="108"/>
      <c r="R14" s="85"/>
    </row>
    <row r="15" spans="1:18">
      <c r="B15" s="457"/>
      <c r="C15" s="458" t="s">
        <v>174</v>
      </c>
      <c r="D15" s="470"/>
      <c r="E15" s="458"/>
      <c r="F15" s="474">
        <v>86.03</v>
      </c>
      <c r="G15" s="474"/>
      <c r="H15" s="474">
        <f ca="1">'Dual Dx Shelter donated space '!E37</f>
        <v>94.9</v>
      </c>
      <c r="I15" s="460" t="s">
        <v>688</v>
      </c>
      <c r="K15" s="84"/>
      <c r="L15" t="s">
        <v>174</v>
      </c>
      <c r="M15" s="71"/>
      <c r="O15" s="72" t="s">
        <v>778</v>
      </c>
      <c r="P15" s="72"/>
      <c r="Q15" s="72" t="s">
        <v>778</v>
      </c>
      <c r="R15" s="85"/>
    </row>
    <row r="16" spans="1:18">
      <c r="B16" s="457"/>
      <c r="C16" s="458" t="s">
        <v>166</v>
      </c>
      <c r="D16" s="470"/>
      <c r="E16" s="458"/>
      <c r="F16" s="474">
        <v>105.79</v>
      </c>
      <c r="G16" s="474"/>
      <c r="H16" s="474">
        <f ca="1">'Dual Dx Shelter w occupancy'!E36</f>
        <v>115.41</v>
      </c>
      <c r="I16" s="460" t="s">
        <v>688</v>
      </c>
      <c r="K16" s="84"/>
      <c r="L16" t="s">
        <v>166</v>
      </c>
      <c r="M16" s="71"/>
      <c r="O16" s="72" t="s">
        <v>778</v>
      </c>
      <c r="P16" s="72"/>
      <c r="Q16" s="72" t="s">
        <v>778</v>
      </c>
      <c r="R16" s="85"/>
    </row>
    <row r="17" spans="2:18">
      <c r="B17" s="457"/>
      <c r="C17" s="458"/>
      <c r="D17" s="470"/>
      <c r="E17" s="458"/>
      <c r="F17" s="459"/>
      <c r="G17" s="459"/>
      <c r="H17" s="459"/>
      <c r="I17" s="460"/>
      <c r="K17" s="84"/>
      <c r="M17" s="71"/>
      <c r="O17" s="108"/>
      <c r="P17" s="108"/>
      <c r="Q17" s="108"/>
      <c r="R17" s="85"/>
    </row>
    <row r="18" spans="2:18">
      <c r="B18" s="466" t="s">
        <v>167</v>
      </c>
      <c r="C18" s="458"/>
      <c r="D18" s="470"/>
      <c r="E18" s="458"/>
      <c r="F18" s="459"/>
      <c r="G18" s="459"/>
      <c r="H18" s="459"/>
      <c r="I18" s="460"/>
      <c r="K18" s="96" t="s">
        <v>167</v>
      </c>
      <c r="M18" s="71"/>
      <c r="O18" s="108"/>
      <c r="P18" s="108"/>
      <c r="Q18" s="108"/>
      <c r="R18" s="85"/>
    </row>
    <row r="19" spans="2:18">
      <c r="B19" s="457"/>
      <c r="C19" s="475" t="s">
        <v>168</v>
      </c>
      <c r="D19" s="470"/>
      <c r="E19" s="458"/>
      <c r="F19" s="474">
        <v>21.36</v>
      </c>
      <c r="G19" s="474"/>
      <c r="H19" s="474" t="e">
        <f>'2018 Housing First - HOP'!#REF!</f>
        <v>#REF!</v>
      </c>
      <c r="I19" s="460" t="s">
        <v>689</v>
      </c>
      <c r="K19" s="84"/>
      <c r="L19" s="97" t="s">
        <v>168</v>
      </c>
      <c r="M19" s="71"/>
      <c r="O19" s="72">
        <v>24.64</v>
      </c>
      <c r="P19" s="72"/>
      <c r="Q19" s="72">
        <f>'2018 Housing First - HOP'!J29</f>
        <v>25.31</v>
      </c>
      <c r="R19" s="85" t="s">
        <v>689</v>
      </c>
    </row>
    <row r="20" spans="2:18">
      <c r="B20" s="457"/>
      <c r="C20" s="475" t="s">
        <v>169</v>
      </c>
      <c r="D20" s="470"/>
      <c r="E20" s="458"/>
      <c r="F20" s="474">
        <v>122.6</v>
      </c>
      <c r="G20" s="474"/>
      <c r="H20" s="474" t="e">
        <f>'2018 Housing First - HOP'!#REF!</f>
        <v>#REF!</v>
      </c>
      <c r="I20" s="460" t="s">
        <v>689</v>
      </c>
      <c r="K20" s="84"/>
      <c r="L20" s="97" t="s">
        <v>169</v>
      </c>
      <c r="M20" s="71"/>
      <c r="O20" s="72">
        <v>139.19999999999999</v>
      </c>
      <c r="P20" s="72"/>
      <c r="Q20" s="72">
        <f>'2018 Housing First - HOP'!O29</f>
        <v>142.99</v>
      </c>
      <c r="R20" s="85" t="s">
        <v>689</v>
      </c>
    </row>
    <row r="21" spans="2:18">
      <c r="B21" s="457"/>
      <c r="C21" s="475" t="s">
        <v>170</v>
      </c>
      <c r="D21" s="470"/>
      <c r="E21" s="458"/>
      <c r="F21" s="473">
        <v>38.67</v>
      </c>
      <c r="G21" s="473"/>
      <c r="H21" s="473" t="e">
        <f>'2018 Housing First - ATARP'!#REF!</f>
        <v>#REF!</v>
      </c>
      <c r="I21" s="460" t="s">
        <v>690</v>
      </c>
      <c r="K21" s="84"/>
      <c r="L21" s="97" t="s">
        <v>170</v>
      </c>
      <c r="M21" s="71"/>
      <c r="O21" s="72">
        <v>42.64</v>
      </c>
      <c r="P21" s="87"/>
      <c r="Q21" s="87">
        <f>'2018 Housing First - ATARP'!K26</f>
        <v>43.8</v>
      </c>
      <c r="R21" s="85" t="s">
        <v>690</v>
      </c>
    </row>
    <row r="22" spans="2:18">
      <c r="B22" s="457"/>
      <c r="C22" s="475" t="s">
        <v>171</v>
      </c>
      <c r="D22" s="470"/>
      <c r="E22" s="458"/>
      <c r="F22" s="473">
        <v>36.1</v>
      </c>
      <c r="G22" s="473"/>
      <c r="H22" s="473" t="e">
        <f>'2018 Housing First - ATARP'!#REF!</f>
        <v>#REF!</v>
      </c>
      <c r="I22" s="460" t="s">
        <v>690</v>
      </c>
      <c r="K22" s="84"/>
      <c r="L22" s="97" t="s">
        <v>171</v>
      </c>
      <c r="M22" s="71"/>
      <c r="O22" s="72">
        <v>40.58</v>
      </c>
      <c r="P22" s="87"/>
      <c r="Q22" s="87">
        <f>'2018 Housing First - ATARP'!Q26</f>
        <v>41.69</v>
      </c>
      <c r="R22" s="85" t="s">
        <v>690</v>
      </c>
    </row>
    <row r="23" spans="2:18">
      <c r="B23" s="457"/>
      <c r="C23" s="458"/>
      <c r="D23" s="470"/>
      <c r="E23" s="458"/>
      <c r="F23" s="459"/>
      <c r="G23" s="459"/>
      <c r="H23" s="459"/>
      <c r="I23" s="460"/>
      <c r="K23" s="84"/>
      <c r="M23" s="71"/>
      <c r="O23" s="1572"/>
      <c r="P23" s="108"/>
      <c r="Q23" s="108"/>
      <c r="R23" s="85"/>
    </row>
    <row r="24" spans="2:18">
      <c r="B24" s="476" t="s">
        <v>172</v>
      </c>
      <c r="C24" s="458"/>
      <c r="D24" s="470"/>
      <c r="E24" s="458"/>
      <c r="F24" s="1566" t="s">
        <v>705</v>
      </c>
      <c r="G24" s="477"/>
      <c r="H24" s="1566" t="s">
        <v>686</v>
      </c>
      <c r="I24" s="478" t="s">
        <v>177</v>
      </c>
      <c r="K24" s="100" t="s">
        <v>172</v>
      </c>
      <c r="M24" s="71"/>
      <c r="O24" s="1572" t="s">
        <v>705</v>
      </c>
      <c r="P24" s="98"/>
      <c r="Q24" s="1572" t="s">
        <v>686</v>
      </c>
      <c r="R24" s="99" t="s">
        <v>177</v>
      </c>
    </row>
    <row r="25" spans="2:18">
      <c r="B25" s="457"/>
      <c r="C25" s="458"/>
      <c r="D25" s="470"/>
      <c r="E25" s="458"/>
      <c r="F25" s="1566"/>
      <c r="G25" s="459"/>
      <c r="H25" s="1566"/>
      <c r="I25" s="460" t="s">
        <v>178</v>
      </c>
      <c r="K25" s="84"/>
      <c r="M25" s="71"/>
      <c r="O25" s="108"/>
      <c r="P25" s="108"/>
      <c r="Q25" s="1572"/>
      <c r="R25" s="85" t="s">
        <v>178</v>
      </c>
    </row>
    <row r="26" spans="2:18" ht="15.75" thickBot="1">
      <c r="B26" s="479"/>
      <c r="C26" s="480"/>
      <c r="D26" s="481"/>
      <c r="E26" s="480"/>
      <c r="F26" s="482"/>
      <c r="G26" s="482"/>
      <c r="H26" s="482"/>
      <c r="I26" s="483"/>
      <c r="K26" s="88"/>
      <c r="L26" s="89"/>
      <c r="M26" s="95"/>
      <c r="N26" s="89"/>
      <c r="O26" s="89"/>
      <c r="P26" s="90"/>
      <c r="Q26" s="90"/>
      <c r="R26" s="91"/>
    </row>
  </sheetData>
  <mergeCells count="7">
    <mergeCell ref="B4:I4"/>
    <mergeCell ref="F24:F25"/>
    <mergeCell ref="H24:H25"/>
    <mergeCell ref="I7:I8"/>
    <mergeCell ref="K4:R4"/>
    <mergeCell ref="O23:O24"/>
    <mergeCell ref="Q24:Q2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M14"/>
  <sheetViews>
    <sheetView workbookViewId="0">
      <selection activeCell="B26" sqref="B26"/>
    </sheetView>
  </sheetViews>
  <sheetFormatPr defaultRowHeight="15"/>
  <cols>
    <col min="1" max="1" width="16.7109375" customWidth="1"/>
    <col min="2" max="2" width="68.7109375" style="108" customWidth="1"/>
    <col min="3" max="3" width="8.85546875" style="108"/>
    <col min="4" max="4" width="13.28515625" style="108" bestFit="1" customWidth="1"/>
    <col min="5" max="5" width="15.85546875" style="108" customWidth="1"/>
    <col min="6" max="6" width="14.7109375" style="108" customWidth="1"/>
    <col min="7" max="7" width="25.5703125" style="108" customWidth="1"/>
    <col min="8" max="8" width="8.85546875" style="108"/>
  </cols>
  <sheetData>
    <row r="4" spans="2:13" s="246" customFormat="1">
      <c r="B4" s="382"/>
      <c r="C4" s="382"/>
      <c r="D4" s="382" t="s">
        <v>1054</v>
      </c>
      <c r="E4" s="382"/>
      <c r="F4" s="382"/>
      <c r="G4" s="382"/>
      <c r="H4" s="382"/>
    </row>
    <row r="5" spans="2:13" s="246" customFormat="1">
      <c r="B5" s="382" t="s">
        <v>1052</v>
      </c>
      <c r="C5" s="382" t="s">
        <v>943</v>
      </c>
      <c r="D5" s="382" t="s">
        <v>1048</v>
      </c>
      <c r="E5" s="382" t="s">
        <v>944</v>
      </c>
      <c r="F5" s="382" t="s">
        <v>831</v>
      </c>
      <c r="G5" s="382" t="s">
        <v>192</v>
      </c>
      <c r="H5" s="382"/>
    </row>
    <row r="6" spans="2:13">
      <c r="B6" s="79" t="s">
        <v>1049</v>
      </c>
      <c r="C6" s="79">
        <v>3040</v>
      </c>
      <c r="D6" s="1405">
        <v>3048849</v>
      </c>
      <c r="E6" s="1406">
        <f>'Outreach and Engagement'!I25</f>
        <v>0</v>
      </c>
      <c r="F6" s="81">
        <f>D6*(E6+1)</f>
        <v>3048849</v>
      </c>
      <c r="G6" s="81"/>
    </row>
    <row r="7" spans="2:13">
      <c r="B7" s="79" t="s">
        <v>1053</v>
      </c>
      <c r="C7" s="79">
        <v>3041</v>
      </c>
      <c r="D7" s="1405">
        <v>6604939</v>
      </c>
      <c r="E7" s="1406" t="e">
        <f>AVERAGE(J7:M7)</f>
        <v>#DIV/0!</v>
      </c>
      <c r="F7" s="81" t="e">
        <f t="shared" ref="F7:F9" si="0">D7*(E7+1)</f>
        <v>#DIV/0!</v>
      </c>
      <c r="G7" s="81"/>
      <c r="J7" s="1338" t="e">
        <f>AVERAGE('FY22 Dual DX (w-occupancy)'!L33)</f>
        <v>#DIV/0!</v>
      </c>
      <c r="K7" s="1338">
        <f>'FY22 Dual DX (donated)'!M33</f>
        <v>0</v>
      </c>
      <c r="L7" s="1338">
        <f>' Safe Haven 7-9, 10-12 beds'!O28</f>
        <v>0</v>
      </c>
      <c r="M7" s="1338">
        <f>' Safe Haven 7-9, 10-12 beds'!J27</f>
        <v>0</v>
      </c>
    </row>
    <row r="8" spans="2:13">
      <c r="B8" s="79" t="s">
        <v>1051</v>
      </c>
      <c r="C8" s="79">
        <v>3042</v>
      </c>
      <c r="D8" s="1405">
        <v>1050249</v>
      </c>
      <c r="E8" s="1406">
        <f>'Housing First - ATARP '!K26</f>
        <v>0</v>
      </c>
      <c r="F8" s="81">
        <f t="shared" si="0"/>
        <v>1050249</v>
      </c>
      <c r="G8" s="81"/>
    </row>
    <row r="9" spans="2:13" ht="15.75" thickBot="1">
      <c r="B9" s="79" t="s">
        <v>1050</v>
      </c>
      <c r="C9" s="79">
        <v>3043</v>
      </c>
      <c r="D9" s="1495">
        <v>1260560</v>
      </c>
      <c r="E9" s="1406" t="e">
        <f>AVERAGE(' Program Staffing Sup'!C21:E21)</f>
        <v>#DIV/0!</v>
      </c>
      <c r="F9" s="81" t="e">
        <f t="shared" si="0"/>
        <v>#DIV/0!</v>
      </c>
      <c r="G9" s="81"/>
    </row>
    <row r="10" spans="2:13" ht="15.75" thickTop="1">
      <c r="D10" s="1415">
        <f>SUM(D6:D9)</f>
        <v>11964597</v>
      </c>
      <c r="E10" s="1416"/>
      <c r="F10" s="1415" t="e">
        <f>SUM(F6:F9)</f>
        <v>#DIV/0!</v>
      </c>
      <c r="G10" s="1417" t="e">
        <f>F10-D10</f>
        <v>#DIV/0!</v>
      </c>
      <c r="H10" s="1158"/>
    </row>
    <row r="11" spans="2:13">
      <c r="D11" s="1494"/>
      <c r="G11" s="1419" t="e">
        <f>(F10-D10)/D10</f>
        <v>#DIV/0!</v>
      </c>
    </row>
    <row r="13" spans="2:13">
      <c r="D13" s="1418"/>
      <c r="G13" s="1418"/>
    </row>
    <row r="14" spans="2:13">
      <c r="G14" s="141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2AED-CC34-4445-9470-12A9791CBE5F}">
  <dimension ref="A1:DF39"/>
  <sheetViews>
    <sheetView tabSelected="1" topLeftCell="BR1" workbookViewId="0">
      <selection activeCell="BW37" sqref="BW37"/>
    </sheetView>
  </sheetViews>
  <sheetFormatPr defaultRowHeight="12.75"/>
  <cols>
    <col min="1" max="1" width="38.42578125" style="1516" customWidth="1"/>
    <col min="2" max="2" width="12.85546875" style="1521" customWidth="1"/>
    <col min="3" max="82" width="7.7109375" style="1516" customWidth="1"/>
    <col min="83" max="16384" width="9.140625" style="1516"/>
  </cols>
  <sheetData>
    <row r="1" spans="1:110" ht="18">
      <c r="A1" s="1630" t="s">
        <v>89</v>
      </c>
      <c r="B1" s="1631"/>
    </row>
    <row r="2" spans="1:110" ht="15.75">
      <c r="A2" s="1517" t="s">
        <v>1090</v>
      </c>
      <c r="B2" s="1518"/>
    </row>
    <row r="3" spans="1:110" ht="15.75" thickBot="1">
      <c r="A3" s="1519" t="s">
        <v>90</v>
      </c>
      <c r="B3" s="1520"/>
    </row>
    <row r="6" spans="1:110">
      <c r="CK6" s="1522" t="s">
        <v>1091</v>
      </c>
      <c r="CL6" s="1522" t="s">
        <v>1092</v>
      </c>
      <c r="CM6" s="1522" t="s">
        <v>1093</v>
      </c>
      <c r="CN6" s="1522" t="s">
        <v>1094</v>
      </c>
      <c r="CO6" s="1523" t="s">
        <v>1095</v>
      </c>
      <c r="CP6" s="1523" t="s">
        <v>1096</v>
      </c>
      <c r="CQ6" s="1523" t="s">
        <v>1097</v>
      </c>
      <c r="CR6" s="1523" t="s">
        <v>1098</v>
      </c>
    </row>
    <row r="7" spans="1:110" s="1521" customFormat="1">
      <c r="B7" s="1521" t="s">
        <v>91</v>
      </c>
      <c r="C7" s="1524" t="s">
        <v>92</v>
      </c>
      <c r="D7" s="1524" t="s">
        <v>93</v>
      </c>
      <c r="E7" s="1524" t="s">
        <v>94</v>
      </c>
      <c r="F7" s="1524" t="s">
        <v>95</v>
      </c>
      <c r="G7" s="1524" t="s">
        <v>96</v>
      </c>
      <c r="H7" s="1524" t="s">
        <v>97</v>
      </c>
      <c r="I7" s="1524" t="s">
        <v>98</v>
      </c>
      <c r="J7" s="1524" t="s">
        <v>99</v>
      </c>
      <c r="K7" s="1524" t="s">
        <v>100</v>
      </c>
      <c r="L7" s="1524" t="s">
        <v>101</v>
      </c>
      <c r="M7" s="1524" t="s">
        <v>102</v>
      </c>
      <c r="N7" s="1524" t="s">
        <v>103</v>
      </c>
      <c r="O7" s="1524" t="s">
        <v>104</v>
      </c>
      <c r="P7" s="1524" t="s">
        <v>105</v>
      </c>
      <c r="Q7" s="1524" t="s">
        <v>106</v>
      </c>
      <c r="R7" s="1524" t="s">
        <v>107</v>
      </c>
      <c r="S7" s="1524" t="s">
        <v>108</v>
      </c>
      <c r="T7" s="1524" t="s">
        <v>109</v>
      </c>
      <c r="U7" s="1524" t="s">
        <v>110</v>
      </c>
      <c r="V7" s="1524" t="s">
        <v>111</v>
      </c>
      <c r="W7" s="1524" t="s">
        <v>112</v>
      </c>
      <c r="X7" s="1524" t="s">
        <v>113</v>
      </c>
      <c r="Y7" s="1524" t="s">
        <v>114</v>
      </c>
      <c r="Z7" s="1524" t="s">
        <v>115</v>
      </c>
      <c r="AA7" s="1524" t="s">
        <v>116</v>
      </c>
      <c r="AB7" s="1524" t="s">
        <v>117</v>
      </c>
      <c r="AC7" s="1524" t="s">
        <v>118</v>
      </c>
      <c r="AD7" s="1524" t="s">
        <v>119</v>
      </c>
      <c r="AE7" s="1524" t="s">
        <v>120</v>
      </c>
      <c r="AF7" s="1524" t="s">
        <v>121</v>
      </c>
      <c r="AG7" s="1524" t="s">
        <v>122</v>
      </c>
      <c r="AH7" s="1524" t="s">
        <v>123</v>
      </c>
      <c r="AI7" s="1524" t="s">
        <v>124</v>
      </c>
      <c r="AJ7" s="1524" t="s">
        <v>125</v>
      </c>
      <c r="AK7" s="1524" t="s">
        <v>126</v>
      </c>
      <c r="AL7" s="1524" t="s">
        <v>127</v>
      </c>
      <c r="AM7" s="1524" t="s">
        <v>128</v>
      </c>
      <c r="AN7" s="1524" t="s">
        <v>129</v>
      </c>
      <c r="AO7" s="1524" t="s">
        <v>130</v>
      </c>
      <c r="AP7" s="1524" t="s">
        <v>131</v>
      </c>
      <c r="AQ7" s="1524" t="s">
        <v>132</v>
      </c>
      <c r="AR7" s="1524" t="s">
        <v>133</v>
      </c>
      <c r="AS7" s="1524" t="s">
        <v>134</v>
      </c>
      <c r="AT7" s="1524" t="s">
        <v>135</v>
      </c>
      <c r="AU7" s="1521" t="s">
        <v>136</v>
      </c>
      <c r="AV7" s="1521" t="s">
        <v>137</v>
      </c>
      <c r="AW7" s="1521" t="s">
        <v>138</v>
      </c>
      <c r="AX7" s="1521" t="s">
        <v>139</v>
      </c>
      <c r="AY7" s="1521" t="s">
        <v>140</v>
      </c>
      <c r="AZ7" s="1521" t="s">
        <v>141</v>
      </c>
      <c r="BA7" s="1521" t="s">
        <v>142</v>
      </c>
      <c r="BB7" s="1521" t="s">
        <v>143</v>
      </c>
      <c r="BC7" s="1521" t="s">
        <v>144</v>
      </c>
      <c r="BD7" s="1521" t="s">
        <v>145</v>
      </c>
      <c r="BE7" s="1521" t="s">
        <v>146</v>
      </c>
      <c r="BF7" s="1521" t="s">
        <v>147</v>
      </c>
      <c r="BG7" s="1521" t="s">
        <v>148</v>
      </c>
      <c r="BH7" s="1521" t="s">
        <v>149</v>
      </c>
      <c r="BI7" s="1521" t="s">
        <v>150</v>
      </c>
      <c r="BJ7" s="1521" t="s">
        <v>151</v>
      </c>
      <c r="BK7" s="1521" t="s">
        <v>152</v>
      </c>
      <c r="BL7" s="1521" t="s">
        <v>153</v>
      </c>
      <c r="BM7" s="1521" t="s">
        <v>154</v>
      </c>
      <c r="BN7" s="1521" t="s">
        <v>155</v>
      </c>
      <c r="BO7" s="1521" t="s">
        <v>610</v>
      </c>
      <c r="BP7" s="1521" t="s">
        <v>609</v>
      </c>
      <c r="BQ7" s="1521" t="s">
        <v>608</v>
      </c>
      <c r="BR7" s="1521" t="s">
        <v>607</v>
      </c>
      <c r="BS7" s="1521" t="s">
        <v>606</v>
      </c>
      <c r="BT7" s="1521" t="s">
        <v>605</v>
      </c>
      <c r="BU7" s="1521" t="s">
        <v>604</v>
      </c>
      <c r="BV7" s="1521" t="s">
        <v>603</v>
      </c>
      <c r="BW7" s="1521" t="s">
        <v>782</v>
      </c>
      <c r="BX7" s="1521" t="s">
        <v>783</v>
      </c>
      <c r="BY7" s="1521" t="s">
        <v>784</v>
      </c>
      <c r="BZ7" s="1521" t="s">
        <v>785</v>
      </c>
      <c r="CA7" s="1521" t="s">
        <v>786</v>
      </c>
      <c r="CB7" s="1521" t="s">
        <v>787</v>
      </c>
      <c r="CC7" s="1521" t="s">
        <v>788</v>
      </c>
      <c r="CD7" s="1521" t="s">
        <v>789</v>
      </c>
      <c r="CE7" s="1521" t="s">
        <v>1099</v>
      </c>
      <c r="CF7" s="1521" t="s">
        <v>1100</v>
      </c>
      <c r="CG7" s="1521" t="s">
        <v>1101</v>
      </c>
      <c r="CH7" s="1521" t="s">
        <v>1102</v>
      </c>
      <c r="CI7" s="1521" t="s">
        <v>1103</v>
      </c>
      <c r="CJ7" s="1521" t="s">
        <v>1104</v>
      </c>
      <c r="CK7" s="1521" t="s">
        <v>1105</v>
      </c>
      <c r="CL7" s="1521" t="s">
        <v>1106</v>
      </c>
      <c r="CM7" s="1521" t="s">
        <v>1107</v>
      </c>
      <c r="CN7" s="1521" t="s">
        <v>1108</v>
      </c>
      <c r="CO7" s="1521" t="s">
        <v>1109</v>
      </c>
      <c r="CP7" s="1521" t="s">
        <v>1110</v>
      </c>
      <c r="CQ7" s="1521" t="s">
        <v>1111</v>
      </c>
      <c r="CR7" s="1521" t="s">
        <v>1112</v>
      </c>
      <c r="CS7" s="1521" t="s">
        <v>1113</v>
      </c>
      <c r="CT7" s="1521" t="s">
        <v>1114</v>
      </c>
      <c r="CU7" s="1521" t="s">
        <v>1115</v>
      </c>
      <c r="CV7" s="1521" t="s">
        <v>1116</v>
      </c>
      <c r="CW7" s="1521" t="s">
        <v>1117</v>
      </c>
      <c r="CX7" s="1521" t="s">
        <v>1118</v>
      </c>
      <c r="CY7" s="1521" t="s">
        <v>1119</v>
      </c>
      <c r="CZ7" s="1521" t="s">
        <v>1120</v>
      </c>
      <c r="DA7" s="1521" t="s">
        <v>1121</v>
      </c>
      <c r="DB7" s="1521" t="s">
        <v>1122</v>
      </c>
      <c r="DC7" s="1521" t="s">
        <v>1123</v>
      </c>
      <c r="DD7" s="1521" t="s">
        <v>1124</v>
      </c>
      <c r="DE7" s="1521" t="s">
        <v>1125</v>
      </c>
      <c r="DF7" s="1521" t="s">
        <v>1126</v>
      </c>
    </row>
    <row r="8" spans="1:110">
      <c r="A8" s="1521" t="s">
        <v>156</v>
      </c>
      <c r="B8" s="1521" t="s">
        <v>157</v>
      </c>
      <c r="C8" s="1525">
        <v>2.0063967944573302</v>
      </c>
      <c r="D8" s="1525">
        <v>2.0292109297185799</v>
      </c>
      <c r="E8" s="1525">
        <v>2.0375058295190498</v>
      </c>
      <c r="F8" s="1525">
        <v>2.06056286491336</v>
      </c>
      <c r="G8" s="1525">
        <v>2.0745428604526199</v>
      </c>
      <c r="H8" s="1525">
        <v>2.0848413941935999</v>
      </c>
      <c r="I8" s="1525">
        <v>2.1205826507328598</v>
      </c>
      <c r="J8" s="1525">
        <v>2.1424708889297399</v>
      </c>
      <c r="K8" s="1525">
        <v>2.1577842143700501</v>
      </c>
      <c r="L8" s="1525">
        <v>2.1833771506398501</v>
      </c>
      <c r="M8" s="1525">
        <v>2.2041521339054801</v>
      </c>
      <c r="N8" s="1525">
        <v>2.1895699800145501</v>
      </c>
      <c r="O8" s="1525">
        <v>2.2079136110252899</v>
      </c>
      <c r="P8" s="1525">
        <v>2.22788120701059</v>
      </c>
      <c r="Q8" s="1525">
        <v>2.2459724770552998</v>
      </c>
      <c r="R8" s="1525">
        <v>2.2732174952512398</v>
      </c>
      <c r="S8" s="1525">
        <v>2.2978763341263799</v>
      </c>
      <c r="T8" s="1525">
        <v>2.3349096781978398</v>
      </c>
      <c r="U8" s="1525">
        <v>2.3734038596485099</v>
      </c>
      <c r="V8" s="1525">
        <v>2.3214065405194502</v>
      </c>
      <c r="W8" s="1525">
        <v>2.30398378778303</v>
      </c>
      <c r="X8" s="1525">
        <v>2.3147083800778501</v>
      </c>
      <c r="Y8" s="1525">
        <v>2.33384264563343</v>
      </c>
      <c r="Z8" s="1525">
        <v>2.3520478742720301</v>
      </c>
      <c r="AA8" s="1525">
        <v>2.35710662986398</v>
      </c>
      <c r="AB8" s="1525">
        <v>2.3597617242881999</v>
      </c>
      <c r="AC8" s="1525">
        <v>2.3675152110919599</v>
      </c>
      <c r="AD8" s="1525">
        <v>2.3894355869441899</v>
      </c>
      <c r="AE8" s="1525">
        <v>2.40815819227547</v>
      </c>
      <c r="AF8" s="1525">
        <v>2.44430890044428</v>
      </c>
      <c r="AG8" s="1525">
        <v>2.4604257745065699</v>
      </c>
      <c r="AH8" s="1525">
        <v>2.4673861530990902</v>
      </c>
      <c r="AI8" s="1525">
        <v>2.48042073711553</v>
      </c>
      <c r="AJ8" s="1525">
        <v>2.4867997015171999</v>
      </c>
      <c r="AK8" s="1525">
        <v>2.4979963270933299</v>
      </c>
      <c r="AL8" s="1525">
        <v>2.5174928668501901</v>
      </c>
      <c r="AM8" s="1525">
        <v>2.52334068619753</v>
      </c>
      <c r="AN8" s="1525">
        <v>2.5236312406637</v>
      </c>
      <c r="AO8" s="1525">
        <v>2.53852614076715</v>
      </c>
      <c r="AP8" s="1525">
        <v>2.5493471020021499</v>
      </c>
      <c r="AQ8" s="1525">
        <v>2.5641196272997999</v>
      </c>
      <c r="AR8" s="1525">
        <v>2.5682533521263</v>
      </c>
      <c r="AS8" s="1525">
        <v>2.5745604439045402</v>
      </c>
      <c r="AT8" s="1525">
        <v>2.5703855371384798</v>
      </c>
      <c r="AU8" s="1525">
        <v>2.5621096470938398</v>
      </c>
      <c r="AV8" s="1525">
        <v>2.57383315818505</v>
      </c>
      <c r="AW8" s="1525">
        <v>2.5763813062717098</v>
      </c>
      <c r="AX8" s="1525">
        <v>2.5767536568672198</v>
      </c>
      <c r="AY8" s="1525">
        <v>2.5717145141704401</v>
      </c>
      <c r="AZ8" s="1525">
        <v>2.5921806314594802</v>
      </c>
      <c r="BA8" s="1525">
        <v>2.6069809626114901</v>
      </c>
      <c r="BB8" s="1525">
        <v>2.6253970020753399</v>
      </c>
      <c r="BC8" s="1525">
        <v>2.64311388125578</v>
      </c>
      <c r="BD8" s="1525">
        <v>2.64546660406153</v>
      </c>
      <c r="BE8" s="1525">
        <v>2.6516461802012401</v>
      </c>
      <c r="BF8" s="1525">
        <v>2.6731214386986899</v>
      </c>
      <c r="BG8" s="1525">
        <v>2.6992395466316998</v>
      </c>
      <c r="BH8" s="1525">
        <v>2.7183438993189601</v>
      </c>
      <c r="BI8" s="1525">
        <v>2.7305561512385701</v>
      </c>
      <c r="BJ8" s="1525">
        <v>2.74253282416533</v>
      </c>
      <c r="BK8" s="1525">
        <v>2.7480564459173999</v>
      </c>
      <c r="BL8" s="1525">
        <v>2.7688782846120299</v>
      </c>
      <c r="BM8" s="1525">
        <v>2.7849600301573001</v>
      </c>
      <c r="BN8" s="1525">
        <v>2.7960315775651199</v>
      </c>
      <c r="BO8" s="1525">
        <v>2.8046313693112501</v>
      </c>
      <c r="BP8" s="1525">
        <v>2.7904564390836502</v>
      </c>
      <c r="BQ8" s="1525">
        <v>2.8032012428447599</v>
      </c>
      <c r="BR8" s="1525">
        <v>2.8160110728518499</v>
      </c>
      <c r="BS8" s="1525">
        <v>2.8427513358899001</v>
      </c>
      <c r="BT8" s="1525">
        <v>2.8785483334867901</v>
      </c>
      <c r="BU8" s="1525">
        <v>2.9207292897956099</v>
      </c>
      <c r="BV8" s="1525">
        <v>2.9773693852936902</v>
      </c>
      <c r="BW8" s="1525">
        <v>3.0336330216182201</v>
      </c>
      <c r="BX8" s="1525">
        <v>3.0947841762379902</v>
      </c>
      <c r="BY8" s="1525">
        <v>3.1308382651775801</v>
      </c>
      <c r="BZ8" s="1525">
        <v>3.1647578482205798</v>
      </c>
      <c r="CA8" s="1525">
        <v>3.1699728449320399</v>
      </c>
      <c r="CB8" s="1525">
        <v>3.1726433528765199</v>
      </c>
      <c r="CC8" s="1525">
        <v>3.1988751075198198</v>
      </c>
      <c r="CD8" s="1525">
        <v>3.22193842078046</v>
      </c>
      <c r="CE8" s="1525">
        <v>3.2482217134576001</v>
      </c>
      <c r="CF8" s="1525">
        <v>3.2956347050253401</v>
      </c>
      <c r="CG8" s="1525">
        <v>3.3068651934414</v>
      </c>
      <c r="CH8" s="1525">
        <v>3.3215129166372299</v>
      </c>
      <c r="CI8" s="1525">
        <v>3.33644348125376</v>
      </c>
      <c r="CJ8" s="1525">
        <v>3.3572212983318299</v>
      </c>
      <c r="CK8" s="1525">
        <v>3.3807002427985302</v>
      </c>
      <c r="CL8" s="1525">
        <v>3.4059969087009301</v>
      </c>
      <c r="CM8" s="1525">
        <v>3.4377337181428</v>
      </c>
      <c r="CN8" s="1525">
        <v>3.4574970892838501</v>
      </c>
      <c r="CO8" s="1525">
        <v>3.4821949067167401</v>
      </c>
      <c r="CP8" s="1525">
        <v>3.5031566001205299</v>
      </c>
      <c r="CQ8" s="1525">
        <v>3.52270272713641</v>
      </c>
      <c r="CR8" s="1525">
        <v>3.5419955790195701</v>
      </c>
      <c r="CS8" s="1525">
        <v>3.5559381202671498</v>
      </c>
      <c r="CT8" s="1525">
        <v>3.57575112832704</v>
      </c>
      <c r="CU8" s="1525">
        <v>3.5964338270398999</v>
      </c>
      <c r="CV8" s="1525">
        <v>3.61801770409354</v>
      </c>
      <c r="CW8" s="1525">
        <v>3.6408977322046501</v>
      </c>
      <c r="CX8" s="1525">
        <v>3.6618400116250398</v>
      </c>
      <c r="CY8" s="1525">
        <v>3.6802375110753398</v>
      </c>
      <c r="CZ8" s="1525">
        <v>3.7008477513768301</v>
      </c>
      <c r="DA8" s="1525">
        <v>3.7223543645572499</v>
      </c>
      <c r="DB8" s="1525">
        <v>3.7436102533270601</v>
      </c>
      <c r="DC8" s="1525">
        <v>3.7639621402043901</v>
      </c>
      <c r="DD8" s="1525">
        <v>3.7858589715223401</v>
      </c>
      <c r="DE8" s="1525">
        <v>3.8072431216507701</v>
      </c>
      <c r="DF8" s="1525">
        <v>3.82745157800891</v>
      </c>
    </row>
    <row r="9" spans="1:110">
      <c r="A9" s="1521" t="s">
        <v>158</v>
      </c>
      <c r="B9" s="1521" t="s">
        <v>159</v>
      </c>
      <c r="C9" s="1525">
        <v>2.0063967944573302</v>
      </c>
      <c r="D9" s="1525">
        <v>2.0292109297185799</v>
      </c>
      <c r="E9" s="1525">
        <v>2.0375058295190498</v>
      </c>
      <c r="F9" s="1525">
        <v>2.06056286491336</v>
      </c>
      <c r="G9" s="1525">
        <v>2.0745428604526199</v>
      </c>
      <c r="H9" s="1525">
        <v>2.0848413941935999</v>
      </c>
      <c r="I9" s="1525">
        <v>2.1205826507328598</v>
      </c>
      <c r="J9" s="1525">
        <v>2.1424708889297399</v>
      </c>
      <c r="K9" s="1525">
        <v>2.1577842143700501</v>
      </c>
      <c r="L9" s="1525">
        <v>2.1833771506398501</v>
      </c>
      <c r="M9" s="1525">
        <v>2.2041521339054801</v>
      </c>
      <c r="N9" s="1525">
        <v>2.1895699800145501</v>
      </c>
      <c r="O9" s="1525">
        <v>2.2079136110252899</v>
      </c>
      <c r="P9" s="1525">
        <v>2.22788120701059</v>
      </c>
      <c r="Q9" s="1525">
        <v>2.2459724770552998</v>
      </c>
      <c r="R9" s="1525">
        <v>2.2732174952512398</v>
      </c>
      <c r="S9" s="1525">
        <v>2.2978763341263799</v>
      </c>
      <c r="T9" s="1525">
        <v>2.3349096781978398</v>
      </c>
      <c r="U9" s="1525">
        <v>2.3734038596485099</v>
      </c>
      <c r="V9" s="1525">
        <v>2.3214065405194502</v>
      </c>
      <c r="W9" s="1525">
        <v>2.30398378778303</v>
      </c>
      <c r="X9" s="1525">
        <v>2.3147083800778501</v>
      </c>
      <c r="Y9" s="1525">
        <v>2.33384264563343</v>
      </c>
      <c r="Z9" s="1525">
        <v>2.3520478742720301</v>
      </c>
      <c r="AA9" s="1525">
        <v>2.35710662986398</v>
      </c>
      <c r="AB9" s="1525">
        <v>2.3597617242881999</v>
      </c>
      <c r="AC9" s="1525">
        <v>2.3675152110919599</v>
      </c>
      <c r="AD9" s="1525">
        <v>2.3894355869441899</v>
      </c>
      <c r="AE9" s="1525">
        <v>2.40815819227547</v>
      </c>
      <c r="AF9" s="1525">
        <v>2.44430890044428</v>
      </c>
      <c r="AG9" s="1525">
        <v>2.4604257745065699</v>
      </c>
      <c r="AH9" s="1525">
        <v>2.4673861530990902</v>
      </c>
      <c r="AI9" s="1525">
        <v>2.48042073711553</v>
      </c>
      <c r="AJ9" s="1525">
        <v>2.4867997015171999</v>
      </c>
      <c r="AK9" s="1525">
        <v>2.4979963270933299</v>
      </c>
      <c r="AL9" s="1525">
        <v>2.5174928668501901</v>
      </c>
      <c r="AM9" s="1525">
        <v>2.52334068619753</v>
      </c>
      <c r="AN9" s="1525">
        <v>2.5236312406637</v>
      </c>
      <c r="AO9" s="1525">
        <v>2.53852614076715</v>
      </c>
      <c r="AP9" s="1525">
        <v>2.5493471020021499</v>
      </c>
      <c r="AQ9" s="1525">
        <v>2.5641196272997999</v>
      </c>
      <c r="AR9" s="1525">
        <v>2.5682533521263</v>
      </c>
      <c r="AS9" s="1525">
        <v>2.5745604439045402</v>
      </c>
      <c r="AT9" s="1525">
        <v>2.5703855371384798</v>
      </c>
      <c r="AU9" s="1525">
        <v>2.5621096470938398</v>
      </c>
      <c r="AV9" s="1525">
        <v>2.57383315818505</v>
      </c>
      <c r="AW9" s="1525">
        <v>2.5763813062717098</v>
      </c>
      <c r="AX9" s="1525">
        <v>2.5767536568672198</v>
      </c>
      <c r="AY9" s="1525">
        <v>2.5717145141704401</v>
      </c>
      <c r="AZ9" s="1525">
        <v>2.5921806314594802</v>
      </c>
      <c r="BA9" s="1525">
        <v>2.6069809626114901</v>
      </c>
      <c r="BB9" s="1525">
        <v>2.6253970020753399</v>
      </c>
      <c r="BC9" s="1525">
        <v>2.64311388125578</v>
      </c>
      <c r="BD9" s="1525">
        <v>2.64546660406153</v>
      </c>
      <c r="BE9" s="1525">
        <v>2.6516461802012401</v>
      </c>
      <c r="BF9" s="1525">
        <v>2.6731214386986899</v>
      </c>
      <c r="BG9" s="1525">
        <v>2.6992395466316998</v>
      </c>
      <c r="BH9" s="1525">
        <v>2.7183438993189601</v>
      </c>
      <c r="BI9" s="1525">
        <v>2.7305561512385701</v>
      </c>
      <c r="BJ9" s="1525">
        <v>2.74253282416533</v>
      </c>
      <c r="BK9" s="1525">
        <v>2.7480564459173999</v>
      </c>
      <c r="BL9" s="1525">
        <v>2.7688782846120299</v>
      </c>
      <c r="BM9" s="1525">
        <v>2.7849600301573001</v>
      </c>
      <c r="BN9" s="1525">
        <v>2.7960315775651199</v>
      </c>
      <c r="BO9" s="1525">
        <v>2.8046313693112501</v>
      </c>
      <c r="BP9" s="1525">
        <v>2.7904564390836502</v>
      </c>
      <c r="BQ9" s="1525">
        <v>2.8032012428447599</v>
      </c>
      <c r="BR9" s="1525">
        <v>2.8160110728518499</v>
      </c>
      <c r="BS9" s="1525">
        <v>2.8427513358899001</v>
      </c>
      <c r="BT9" s="1525">
        <v>2.8785483334867901</v>
      </c>
      <c r="BU9" s="1525">
        <v>2.9207292897956099</v>
      </c>
      <c r="BV9" s="1525">
        <v>2.9773693852936902</v>
      </c>
      <c r="BW9" s="1525">
        <v>3.0336330216182201</v>
      </c>
      <c r="BX9" s="1525">
        <v>3.0947841762379902</v>
      </c>
      <c r="BY9" s="1525">
        <v>3.1308382651775801</v>
      </c>
      <c r="BZ9" s="1525">
        <v>3.1647578482205798</v>
      </c>
      <c r="CA9" s="1525">
        <v>3.1699728449320399</v>
      </c>
      <c r="CB9" s="1525">
        <v>3.1726433528765199</v>
      </c>
      <c r="CC9" s="1525">
        <v>3.1988751075198198</v>
      </c>
      <c r="CD9" s="1525">
        <v>3.22193842078046</v>
      </c>
      <c r="CE9" s="1525">
        <v>3.2482217134576001</v>
      </c>
      <c r="CF9" s="1525">
        <v>3.2956347050253401</v>
      </c>
      <c r="CG9" s="1525">
        <v>3.2956818187049399</v>
      </c>
      <c r="CH9" s="1525">
        <v>3.30792205959977</v>
      </c>
      <c r="CI9" s="1525">
        <v>3.3215284214171801</v>
      </c>
      <c r="CJ9" s="1525">
        <v>3.3405839801810502</v>
      </c>
      <c r="CK9" s="1525">
        <v>3.3614239742545502</v>
      </c>
      <c r="CL9" s="1525">
        <v>3.38426406518745</v>
      </c>
      <c r="CM9" s="1525">
        <v>3.4138940790776999</v>
      </c>
      <c r="CN9" s="1525">
        <v>3.4314671893760398</v>
      </c>
      <c r="CO9" s="1525">
        <v>3.4539470339367302</v>
      </c>
      <c r="CP9" s="1525">
        <v>3.47269459852044</v>
      </c>
      <c r="CQ9" s="1525">
        <v>3.49005249564626</v>
      </c>
      <c r="CR9" s="1525">
        <v>3.5070492246636702</v>
      </c>
      <c r="CS9" s="1525">
        <v>3.5187919040562301</v>
      </c>
      <c r="CT9" s="1525">
        <v>3.53647849692035</v>
      </c>
      <c r="CU9" s="1525">
        <v>3.5550620795049301</v>
      </c>
      <c r="CV9" s="1525">
        <v>3.5745297767497299</v>
      </c>
      <c r="CW9" s="1525">
        <v>3.5952897092899598</v>
      </c>
      <c r="CX9" s="1525">
        <v>3.6139753890265802</v>
      </c>
      <c r="CY9" s="1525">
        <v>3.6302782464144498</v>
      </c>
      <c r="CZ9" s="1525">
        <v>3.6485793510484301</v>
      </c>
      <c r="DA9" s="1525">
        <v>3.6675896522072202</v>
      </c>
      <c r="DB9" s="1525">
        <v>3.6861868903925301</v>
      </c>
      <c r="DC9" s="1525">
        <v>3.7039124585854499</v>
      </c>
      <c r="DD9" s="1525">
        <v>3.72290689668923</v>
      </c>
      <c r="DE9" s="1525">
        <v>3.7412610936331001</v>
      </c>
      <c r="DF9" s="1525">
        <v>3.7582877239941199</v>
      </c>
    </row>
    <row r="10" spans="1:110">
      <c r="A10" s="1521" t="s">
        <v>160</v>
      </c>
      <c r="B10" s="1521" t="s">
        <v>161</v>
      </c>
      <c r="C10" s="1525">
        <v>2.0063967944573302</v>
      </c>
      <c r="D10" s="1525">
        <v>2.0292109297185799</v>
      </c>
      <c r="E10" s="1525">
        <v>2.0375058295190498</v>
      </c>
      <c r="F10" s="1525">
        <v>2.06056286491336</v>
      </c>
      <c r="G10" s="1525">
        <v>2.0745428604526199</v>
      </c>
      <c r="H10" s="1525">
        <v>2.0848413941935999</v>
      </c>
      <c r="I10" s="1525">
        <v>2.1205826507328598</v>
      </c>
      <c r="J10" s="1525">
        <v>2.1424708889297399</v>
      </c>
      <c r="K10" s="1525">
        <v>2.1577842143700501</v>
      </c>
      <c r="L10" s="1525">
        <v>2.1833771506398501</v>
      </c>
      <c r="M10" s="1525">
        <v>2.2041521339054801</v>
      </c>
      <c r="N10" s="1525">
        <v>2.1895699800145501</v>
      </c>
      <c r="O10" s="1525">
        <v>2.2079136110252899</v>
      </c>
      <c r="P10" s="1525">
        <v>2.22788120701059</v>
      </c>
      <c r="Q10" s="1525">
        <v>2.2459724770552998</v>
      </c>
      <c r="R10" s="1525">
        <v>2.2732174952512398</v>
      </c>
      <c r="S10" s="1525">
        <v>2.2978763341263799</v>
      </c>
      <c r="T10" s="1525">
        <v>2.3349096781978398</v>
      </c>
      <c r="U10" s="1525">
        <v>2.3734038596485099</v>
      </c>
      <c r="V10" s="1525">
        <v>2.3214065405194502</v>
      </c>
      <c r="W10" s="1525">
        <v>2.30398378778303</v>
      </c>
      <c r="X10" s="1525">
        <v>2.3147083800778501</v>
      </c>
      <c r="Y10" s="1525">
        <v>2.33384264563343</v>
      </c>
      <c r="Z10" s="1525">
        <v>2.3520478742720301</v>
      </c>
      <c r="AA10" s="1525">
        <v>2.35710662986398</v>
      </c>
      <c r="AB10" s="1525">
        <v>2.3597617242881999</v>
      </c>
      <c r="AC10" s="1525">
        <v>2.3675152110919599</v>
      </c>
      <c r="AD10" s="1525">
        <v>2.3894355869441899</v>
      </c>
      <c r="AE10" s="1525">
        <v>2.40815819227547</v>
      </c>
      <c r="AF10" s="1525">
        <v>2.44430890044428</v>
      </c>
      <c r="AG10" s="1525">
        <v>2.4604257745065699</v>
      </c>
      <c r="AH10" s="1525">
        <v>2.4673861530990902</v>
      </c>
      <c r="AI10" s="1525">
        <v>2.48042073711553</v>
      </c>
      <c r="AJ10" s="1525">
        <v>2.4867997015171999</v>
      </c>
      <c r="AK10" s="1525">
        <v>2.4979963270933299</v>
      </c>
      <c r="AL10" s="1525">
        <v>2.5174928668501901</v>
      </c>
      <c r="AM10" s="1525">
        <v>2.52334068619753</v>
      </c>
      <c r="AN10" s="1525">
        <v>2.5236312406637</v>
      </c>
      <c r="AO10" s="1525">
        <v>2.53852614076715</v>
      </c>
      <c r="AP10" s="1525">
        <v>2.5493471020021499</v>
      </c>
      <c r="AQ10" s="1525">
        <v>2.5641196272997999</v>
      </c>
      <c r="AR10" s="1525">
        <v>2.5682533521263</v>
      </c>
      <c r="AS10" s="1525">
        <v>2.5745604439045402</v>
      </c>
      <c r="AT10" s="1525">
        <v>2.5703855371384798</v>
      </c>
      <c r="AU10" s="1525">
        <v>2.5621096470938398</v>
      </c>
      <c r="AV10" s="1525">
        <v>2.57383315818505</v>
      </c>
      <c r="AW10" s="1525">
        <v>2.5763813062717098</v>
      </c>
      <c r="AX10" s="1525">
        <v>2.5767536568672198</v>
      </c>
      <c r="AY10" s="1525">
        <v>2.5717145141704401</v>
      </c>
      <c r="AZ10" s="1525">
        <v>2.5921806314594802</v>
      </c>
      <c r="BA10" s="1525">
        <v>2.6069809626114901</v>
      </c>
      <c r="BB10" s="1525">
        <v>2.6253970020753399</v>
      </c>
      <c r="BC10" s="1525">
        <v>2.64311388125578</v>
      </c>
      <c r="BD10" s="1525">
        <v>2.64546660406153</v>
      </c>
      <c r="BE10" s="1525">
        <v>2.6516461802012401</v>
      </c>
      <c r="BF10" s="1525">
        <v>2.6731214386986899</v>
      </c>
      <c r="BG10" s="1525">
        <v>2.6992395466316998</v>
      </c>
      <c r="BH10" s="1525">
        <v>2.7183438993189601</v>
      </c>
      <c r="BI10" s="1525">
        <v>2.7305561512385701</v>
      </c>
      <c r="BJ10" s="1525">
        <v>2.74253282416533</v>
      </c>
      <c r="BK10" s="1525">
        <v>2.7480564459173999</v>
      </c>
      <c r="BL10" s="1525">
        <v>2.7688782846120299</v>
      </c>
      <c r="BM10" s="1525">
        <v>2.7849600301573001</v>
      </c>
      <c r="BN10" s="1525">
        <v>2.7960315775651199</v>
      </c>
      <c r="BO10" s="1525">
        <v>2.8046313693112501</v>
      </c>
      <c r="BP10" s="1525">
        <v>2.7904564390836502</v>
      </c>
      <c r="BQ10" s="1525">
        <v>2.8032012428447599</v>
      </c>
      <c r="BR10" s="1525">
        <v>2.8160110728518499</v>
      </c>
      <c r="BS10" s="1525">
        <v>2.8427513358899001</v>
      </c>
      <c r="BT10" s="1525">
        <v>2.8785483334867901</v>
      </c>
      <c r="BU10" s="1525">
        <v>2.9207292897956099</v>
      </c>
      <c r="BV10" s="1525">
        <v>2.9773693852936902</v>
      </c>
      <c r="BW10" s="1525">
        <v>3.0336330216182201</v>
      </c>
      <c r="BX10" s="1525">
        <v>3.0947841762379902</v>
      </c>
      <c r="BY10" s="1525">
        <v>3.1308382651775801</v>
      </c>
      <c r="BZ10" s="1525">
        <v>3.1647578482205798</v>
      </c>
      <c r="CA10" s="1525">
        <v>3.1699728449320399</v>
      </c>
      <c r="CB10" s="1525">
        <v>3.1726433528765199</v>
      </c>
      <c r="CC10" s="1525">
        <v>3.1988751075198198</v>
      </c>
      <c r="CD10" s="1525">
        <v>3.22193842078046</v>
      </c>
      <c r="CE10" s="1525">
        <v>3.2482217134576001</v>
      </c>
      <c r="CF10" s="1525">
        <v>3.2956347050253401</v>
      </c>
      <c r="CG10" s="1525">
        <v>3.3328946110561599</v>
      </c>
      <c r="CH10" s="1525">
        <v>3.36074834534553</v>
      </c>
      <c r="CI10" s="1525">
        <v>3.3902946752043399</v>
      </c>
      <c r="CJ10" s="1525">
        <v>3.42312033100974</v>
      </c>
      <c r="CK10" s="1525">
        <v>3.4590872492515499</v>
      </c>
      <c r="CL10" s="1525">
        <v>3.4964583573124401</v>
      </c>
      <c r="CM10" s="1525">
        <v>3.5398838730279301</v>
      </c>
      <c r="CN10" s="1525">
        <v>3.5709423409877301</v>
      </c>
      <c r="CO10" s="1525">
        <v>3.6075949532460601</v>
      </c>
      <c r="CP10" s="1525">
        <v>3.6406746430719101</v>
      </c>
      <c r="CQ10" s="1525">
        <v>3.6727184178307102</v>
      </c>
      <c r="CR10" s="1525">
        <v>3.7047416963224702</v>
      </c>
      <c r="CS10" s="1525">
        <v>3.7304473216979699</v>
      </c>
      <c r="CT10" s="1525">
        <v>3.7624186037224798</v>
      </c>
      <c r="CU10" s="1525">
        <v>3.79605055530654</v>
      </c>
      <c r="CV10" s="1525">
        <v>3.8308948946381198</v>
      </c>
      <c r="CW10" s="1525">
        <v>3.8673947300953402</v>
      </c>
      <c r="CX10" s="1525">
        <v>3.9020162285803601</v>
      </c>
      <c r="CY10" s="1525">
        <v>3.9341456558961099</v>
      </c>
      <c r="CZ10" s="1525">
        <v>3.9683381696998699</v>
      </c>
      <c r="DA10" s="1525">
        <v>4.0035641613789599</v>
      </c>
      <c r="DB10" s="1525">
        <v>4.0386906917721097</v>
      </c>
      <c r="DC10" s="1525">
        <v>4.0732428615725098</v>
      </c>
      <c r="DD10" s="1525">
        <v>4.1093506579633496</v>
      </c>
      <c r="DE10" s="1525">
        <v>4.1449735418232203</v>
      </c>
      <c r="DF10" s="1525">
        <v>4.1796036208680798</v>
      </c>
    </row>
    <row r="12" spans="1:110" hidden="1">
      <c r="CE12" s="1526" t="s">
        <v>712</v>
      </c>
      <c r="CF12" s="1527"/>
      <c r="CG12" s="1527"/>
      <c r="CH12" s="1528" t="s">
        <v>1127</v>
      </c>
      <c r="CI12" s="1529"/>
      <c r="CJ12" s="1529"/>
      <c r="CK12" s="1529"/>
      <c r="CL12" s="1529"/>
      <c r="CM12" s="1529"/>
      <c r="CN12" s="1527"/>
      <c r="CO12" s="1527"/>
      <c r="CP12" s="1527"/>
    </row>
    <row r="13" spans="1:110" hidden="1">
      <c r="CE13" s="1530"/>
      <c r="CF13" s="1531"/>
      <c r="CG13" s="1531"/>
      <c r="CH13" s="1531"/>
      <c r="CI13" s="1531"/>
      <c r="CJ13" s="1531"/>
      <c r="CK13" s="1531"/>
      <c r="CL13" s="1531"/>
      <c r="CM13" s="1531"/>
      <c r="CN13" s="1531"/>
      <c r="CO13" s="1531"/>
      <c r="CP13" s="1532"/>
    </row>
    <row r="14" spans="1:110" hidden="1">
      <c r="CE14" s="1533"/>
      <c r="CF14" s="1534" t="s">
        <v>601</v>
      </c>
      <c r="CG14" s="1535" t="s">
        <v>1104</v>
      </c>
      <c r="CH14" s="1527"/>
      <c r="CI14" s="1527"/>
      <c r="CJ14" s="1527"/>
      <c r="CK14" s="1527"/>
      <c r="CL14" s="1527"/>
      <c r="CM14" s="1527"/>
      <c r="CN14" s="1527"/>
      <c r="CO14" s="1527"/>
      <c r="CP14" s="1536"/>
    </row>
    <row r="15" spans="1:110" hidden="1">
      <c r="CE15" s="1533"/>
      <c r="CF15" s="1527"/>
      <c r="CG15" s="1537" t="s">
        <v>1128</v>
      </c>
      <c r="CH15" s="1527"/>
      <c r="CI15" s="1527"/>
      <c r="CJ15" s="1527"/>
      <c r="CK15" s="1527"/>
      <c r="CL15" s="1527"/>
      <c r="CM15" s="1527"/>
      <c r="CN15" s="1527"/>
      <c r="CO15" s="1527"/>
      <c r="CP15" s="1538" t="s">
        <v>599</v>
      </c>
    </row>
    <row r="16" spans="1:110" hidden="1">
      <c r="CC16" s="1516" t="s">
        <v>1129</v>
      </c>
      <c r="CE16" s="1533"/>
      <c r="CF16" s="1527"/>
      <c r="CG16" s="1539">
        <f>CJ9</f>
        <v>3.3405839801810502</v>
      </c>
      <c r="CH16" s="1540"/>
      <c r="CI16" s="1527"/>
      <c r="CJ16" s="1527"/>
      <c r="CK16" s="1527"/>
      <c r="CL16" s="1527"/>
      <c r="CM16" s="1527"/>
      <c r="CN16" s="1527"/>
      <c r="CO16" s="1527"/>
      <c r="CP16" s="1541">
        <f>CG16</f>
        <v>3.3405839801810502</v>
      </c>
    </row>
    <row r="17" spans="81:94" hidden="1">
      <c r="CE17" s="1533"/>
      <c r="CF17" s="1527"/>
      <c r="CG17" s="1527"/>
      <c r="CH17" s="1527"/>
      <c r="CI17" s="1527"/>
      <c r="CJ17" s="1527"/>
      <c r="CK17" s="1527"/>
      <c r="CL17" s="1527"/>
      <c r="CM17" s="1527"/>
      <c r="CN17" s="1527"/>
      <c r="CO17" s="1527"/>
      <c r="CP17" s="1541"/>
    </row>
    <row r="18" spans="81:94" hidden="1">
      <c r="CE18" s="1632" t="s">
        <v>598</v>
      </c>
      <c r="CF18" s="1633"/>
      <c r="CG18" s="1633"/>
      <c r="CH18" s="1527" t="s">
        <v>1130</v>
      </c>
      <c r="CI18" s="1527"/>
      <c r="CJ18" s="1527"/>
      <c r="CK18" s="1527"/>
      <c r="CL18" s="1527"/>
      <c r="CM18" s="1527"/>
      <c r="CN18" s="1527"/>
      <c r="CO18" s="1527"/>
      <c r="CP18" s="1541"/>
    </row>
    <row r="19" spans="81:94" hidden="1">
      <c r="CE19" s="1542"/>
      <c r="CF19" s="1534"/>
      <c r="CG19" s="1543" t="str">
        <f>CK7</f>
        <v>2025Q3</v>
      </c>
      <c r="CH19" s="1543" t="str">
        <f t="shared" ref="CH19:CN19" si="0">CL7</f>
        <v>2025Q4</v>
      </c>
      <c r="CI19" s="1543" t="str">
        <f t="shared" si="0"/>
        <v>2026Q1</v>
      </c>
      <c r="CJ19" s="1543" t="str">
        <f t="shared" si="0"/>
        <v>2026Q2</v>
      </c>
      <c r="CK19" s="1543" t="str">
        <f t="shared" si="0"/>
        <v>2026Q3</v>
      </c>
      <c r="CL19" s="1543" t="str">
        <f t="shared" si="0"/>
        <v>2026Q4</v>
      </c>
      <c r="CM19" s="1543" t="str">
        <f t="shared" si="0"/>
        <v>2027Q1</v>
      </c>
      <c r="CN19" s="1543" t="str">
        <f t="shared" si="0"/>
        <v>2027Q2</v>
      </c>
      <c r="CO19" s="1527"/>
      <c r="CP19" s="1541"/>
    </row>
    <row r="20" spans="81:94" hidden="1">
      <c r="CE20" s="1533"/>
      <c r="CF20" s="1527"/>
      <c r="CG20" s="1544" t="s">
        <v>1091</v>
      </c>
      <c r="CH20" s="1544" t="s">
        <v>1092</v>
      </c>
      <c r="CI20" s="1544" t="s">
        <v>1093</v>
      </c>
      <c r="CJ20" s="1544" t="s">
        <v>1094</v>
      </c>
      <c r="CK20" s="1545" t="s">
        <v>1095</v>
      </c>
      <c r="CL20" s="1545" t="s">
        <v>1096</v>
      </c>
      <c r="CM20" s="1545" t="s">
        <v>1097</v>
      </c>
      <c r="CN20" s="1545" t="s">
        <v>1098</v>
      </c>
      <c r="CO20" s="1527"/>
      <c r="CP20" s="1541"/>
    </row>
    <row r="21" spans="81:94" hidden="1">
      <c r="CE21" s="1533"/>
      <c r="CF21" s="1527"/>
      <c r="CG21" s="1546">
        <f>CK9</f>
        <v>3.3614239742545502</v>
      </c>
      <c r="CH21" s="1546">
        <f t="shared" ref="CH21:CN21" si="1">CL9</f>
        <v>3.38426406518745</v>
      </c>
      <c r="CI21" s="1546">
        <f t="shared" si="1"/>
        <v>3.4138940790776999</v>
      </c>
      <c r="CJ21" s="1546">
        <f t="shared" si="1"/>
        <v>3.4314671893760398</v>
      </c>
      <c r="CK21" s="1546">
        <f t="shared" si="1"/>
        <v>3.4539470339367302</v>
      </c>
      <c r="CL21" s="1546">
        <f t="shared" si="1"/>
        <v>3.47269459852044</v>
      </c>
      <c r="CM21" s="1546">
        <f t="shared" si="1"/>
        <v>3.49005249564626</v>
      </c>
      <c r="CN21" s="1546">
        <f t="shared" si="1"/>
        <v>3.5070492246636702</v>
      </c>
      <c r="CO21" s="1527"/>
      <c r="CP21" s="1541">
        <f>AVERAGE(CG21:CN21)</f>
        <v>3.4393490825828557</v>
      </c>
    </row>
    <row r="22" spans="81:94" hidden="1">
      <c r="CE22" s="1533"/>
      <c r="CF22" s="1527"/>
      <c r="CG22" s="1527"/>
      <c r="CH22" s="1527"/>
      <c r="CI22" s="1527"/>
      <c r="CJ22" s="1527"/>
      <c r="CK22" s="1527"/>
      <c r="CL22" s="1527"/>
      <c r="CM22" s="1527"/>
      <c r="CN22" s="1527"/>
      <c r="CO22" s="1527"/>
      <c r="CP22" s="1547"/>
    </row>
    <row r="23" spans="81:94" hidden="1">
      <c r="CE23" s="1533"/>
      <c r="CF23" s="1527"/>
      <c r="CG23" s="1527"/>
      <c r="CH23" s="1527"/>
      <c r="CI23" s="1527"/>
      <c r="CJ23" s="1527"/>
      <c r="CK23" s="1527"/>
      <c r="CL23" s="1527"/>
      <c r="CM23" s="1527"/>
      <c r="CN23" s="1527"/>
      <c r="CO23" s="1548" t="s">
        <v>24</v>
      </c>
      <c r="CP23" s="1549">
        <f>(CP21-CP16)/CP16</f>
        <v>2.9565220628416197E-2</v>
      </c>
    </row>
    <row r="24" spans="81:94" hidden="1">
      <c r="CE24" s="1550"/>
      <c r="CF24" s="1551"/>
      <c r="CG24" s="1551"/>
      <c r="CH24" s="1551"/>
      <c r="CI24" s="1551"/>
      <c r="CJ24" s="1551"/>
      <c r="CK24" s="1551"/>
      <c r="CL24" s="1551"/>
      <c r="CM24" s="1551"/>
      <c r="CN24" s="1551"/>
      <c r="CO24" s="1551"/>
      <c r="CP24" s="1552"/>
    </row>
    <row r="25" spans="81:94" hidden="1"/>
    <row r="27" spans="81:94">
      <c r="CE27" s="1526" t="s">
        <v>712</v>
      </c>
      <c r="CF27" s="1527"/>
      <c r="CG27" s="1527"/>
      <c r="CH27" s="1528" t="s">
        <v>1127</v>
      </c>
      <c r="CI27" s="1529"/>
      <c r="CJ27" s="1529"/>
      <c r="CK27" s="1529"/>
      <c r="CL27" s="1529"/>
      <c r="CM27" s="1529"/>
      <c r="CN27" s="1527"/>
      <c r="CO27" s="1527"/>
      <c r="CP27" s="1527"/>
    </row>
    <row r="28" spans="81:94">
      <c r="CE28" s="1530"/>
      <c r="CF28" s="1531"/>
      <c r="CG28" s="1531"/>
      <c r="CH28" s="1531"/>
      <c r="CI28" s="1531"/>
      <c r="CJ28" s="1531"/>
      <c r="CK28" s="1531"/>
      <c r="CL28" s="1531"/>
      <c r="CM28" s="1531"/>
      <c r="CN28" s="1531"/>
      <c r="CO28" s="1531"/>
      <c r="CP28" s="1532"/>
    </row>
    <row r="29" spans="81:94">
      <c r="CE29" s="1533"/>
      <c r="CF29" s="1534" t="s">
        <v>601</v>
      </c>
      <c r="CG29" s="1535" t="s">
        <v>1104</v>
      </c>
      <c r="CH29" s="1527"/>
      <c r="CI29" s="1527"/>
      <c r="CJ29" s="1527"/>
      <c r="CK29" s="1527"/>
      <c r="CL29" s="1527"/>
      <c r="CM29" s="1527"/>
      <c r="CN29" s="1527"/>
      <c r="CO29" s="1527"/>
      <c r="CP29" s="1536"/>
    </row>
    <row r="30" spans="81:94">
      <c r="CE30" s="1533"/>
      <c r="CF30" s="1527"/>
      <c r="CG30" s="1537" t="s">
        <v>1128</v>
      </c>
      <c r="CH30" s="1527"/>
      <c r="CI30" s="1527"/>
      <c r="CJ30" s="1527"/>
      <c r="CK30" s="1527"/>
      <c r="CL30" s="1527"/>
      <c r="CM30" s="1527"/>
      <c r="CN30" s="1527"/>
      <c r="CO30" s="1527"/>
      <c r="CP30" s="1538" t="s">
        <v>599</v>
      </c>
    </row>
    <row r="31" spans="81:94">
      <c r="CC31" s="1516" t="s">
        <v>1131</v>
      </c>
      <c r="CE31" s="1533"/>
      <c r="CF31" s="1527"/>
      <c r="CG31" s="1539">
        <f>CJ8</f>
        <v>3.3572212983318299</v>
      </c>
      <c r="CH31" s="1540"/>
      <c r="CI31" s="1527"/>
      <c r="CJ31" s="1527"/>
      <c r="CK31" s="1527"/>
      <c r="CL31" s="1527"/>
      <c r="CM31" s="1527"/>
      <c r="CN31" s="1527"/>
      <c r="CO31" s="1527"/>
      <c r="CP31" s="1541">
        <f>CG31</f>
        <v>3.3572212983318299</v>
      </c>
    </row>
    <row r="32" spans="81:94">
      <c r="CE32" s="1533"/>
      <c r="CF32" s="1527"/>
      <c r="CG32" s="1527"/>
      <c r="CH32" s="1527"/>
      <c r="CI32" s="1527"/>
      <c r="CJ32" s="1527"/>
      <c r="CK32" s="1527"/>
      <c r="CL32" s="1527"/>
      <c r="CM32" s="1527"/>
      <c r="CN32" s="1527"/>
      <c r="CO32" s="1527"/>
      <c r="CP32" s="1541"/>
    </row>
    <row r="33" spans="83:94">
      <c r="CE33" s="1632" t="s">
        <v>598</v>
      </c>
      <c r="CF33" s="1633"/>
      <c r="CG33" s="1633"/>
      <c r="CH33" s="1527" t="s">
        <v>1130</v>
      </c>
      <c r="CI33" s="1527"/>
      <c r="CJ33" s="1527"/>
      <c r="CK33" s="1527"/>
      <c r="CL33" s="1527"/>
      <c r="CM33" s="1527"/>
      <c r="CN33" s="1527"/>
      <c r="CO33" s="1527"/>
      <c r="CP33" s="1541"/>
    </row>
    <row r="34" spans="83:94">
      <c r="CE34" s="1542"/>
      <c r="CF34" s="1534"/>
      <c r="CG34" s="1543" t="str">
        <f>CG19</f>
        <v>2025Q3</v>
      </c>
      <c r="CH34" s="1543" t="str">
        <f t="shared" ref="CH34:CN34" si="2">CH19</f>
        <v>2025Q4</v>
      </c>
      <c r="CI34" s="1543" t="str">
        <f t="shared" si="2"/>
        <v>2026Q1</v>
      </c>
      <c r="CJ34" s="1543" t="str">
        <f t="shared" si="2"/>
        <v>2026Q2</v>
      </c>
      <c r="CK34" s="1543" t="str">
        <f t="shared" si="2"/>
        <v>2026Q3</v>
      </c>
      <c r="CL34" s="1543" t="str">
        <f t="shared" si="2"/>
        <v>2026Q4</v>
      </c>
      <c r="CM34" s="1543" t="str">
        <f t="shared" si="2"/>
        <v>2027Q1</v>
      </c>
      <c r="CN34" s="1543" t="str">
        <f t="shared" si="2"/>
        <v>2027Q2</v>
      </c>
      <c r="CO34" s="1527"/>
      <c r="CP34" s="1541"/>
    </row>
    <row r="35" spans="83:94">
      <c r="CE35" s="1533"/>
      <c r="CF35" s="1527"/>
      <c r="CG35" s="1544" t="s">
        <v>1091</v>
      </c>
      <c r="CH35" s="1544" t="s">
        <v>1092</v>
      </c>
      <c r="CI35" s="1544" t="s">
        <v>1093</v>
      </c>
      <c r="CJ35" s="1544" t="s">
        <v>1094</v>
      </c>
      <c r="CK35" s="1545" t="s">
        <v>1095</v>
      </c>
      <c r="CL35" s="1545" t="s">
        <v>1096</v>
      </c>
      <c r="CM35" s="1545" t="s">
        <v>1097</v>
      </c>
      <c r="CN35" s="1545" t="s">
        <v>1098</v>
      </c>
      <c r="CO35" s="1527"/>
      <c r="CP35" s="1541"/>
    </row>
    <row r="36" spans="83:94">
      <c r="CE36" s="1533"/>
      <c r="CF36" s="1527"/>
      <c r="CG36" s="1546">
        <f>CK8</f>
        <v>3.3807002427985302</v>
      </c>
      <c r="CH36" s="1546">
        <f t="shared" ref="CH36:CN36" si="3">CL8</f>
        <v>3.4059969087009301</v>
      </c>
      <c r="CI36" s="1546">
        <f t="shared" si="3"/>
        <v>3.4377337181428</v>
      </c>
      <c r="CJ36" s="1546">
        <f t="shared" si="3"/>
        <v>3.4574970892838501</v>
      </c>
      <c r="CK36" s="1546">
        <f t="shared" si="3"/>
        <v>3.4821949067167401</v>
      </c>
      <c r="CL36" s="1546">
        <f t="shared" si="3"/>
        <v>3.5031566001205299</v>
      </c>
      <c r="CM36" s="1546">
        <f t="shared" si="3"/>
        <v>3.52270272713641</v>
      </c>
      <c r="CN36" s="1546">
        <f t="shared" si="3"/>
        <v>3.5419955790195701</v>
      </c>
      <c r="CO36" s="1527"/>
      <c r="CP36" s="1541">
        <f>AVERAGE(CG36:CN36)</f>
        <v>3.4664972214899197</v>
      </c>
    </row>
    <row r="37" spans="83:94">
      <c r="CE37" s="1533"/>
      <c r="CF37" s="1527"/>
      <c r="CG37" s="1527"/>
      <c r="CH37" s="1527"/>
      <c r="CI37" s="1527"/>
      <c r="CJ37" s="1527"/>
      <c r="CK37" s="1527"/>
      <c r="CL37" s="1527"/>
      <c r="CM37" s="1527"/>
      <c r="CN37" s="1527"/>
      <c r="CO37" s="1527"/>
      <c r="CP37" s="1547"/>
    </row>
    <row r="38" spans="83:94">
      <c r="CE38" s="1533"/>
      <c r="CF38" s="1527"/>
      <c r="CG38" s="1527"/>
      <c r="CH38" s="1527"/>
      <c r="CI38" s="1527"/>
      <c r="CJ38" s="1527"/>
      <c r="CK38" s="1527"/>
      <c r="CL38" s="1527"/>
      <c r="CM38" s="1527"/>
      <c r="CN38" s="1527"/>
      <c r="CO38" s="1548" t="s">
        <v>24</v>
      </c>
      <c r="CP38" s="1549">
        <f>(CP36-CP31)/CP31</f>
        <v>3.2549514448865162E-2</v>
      </c>
    </row>
    <row r="39" spans="83:94">
      <c r="CE39" s="1550"/>
      <c r="CF39" s="1551"/>
      <c r="CG39" s="1551"/>
      <c r="CH39" s="1551"/>
      <c r="CI39" s="1551"/>
      <c r="CJ39" s="1551"/>
      <c r="CK39" s="1551"/>
      <c r="CL39" s="1551"/>
      <c r="CM39" s="1551"/>
      <c r="CN39" s="1551"/>
      <c r="CO39" s="1551"/>
      <c r="CP39" s="1552"/>
    </row>
  </sheetData>
  <mergeCells count="3">
    <mergeCell ref="A1:B1"/>
    <mergeCell ref="CE18:CG18"/>
    <mergeCell ref="CE33:CG33"/>
  </mergeCells>
  <pageMargins left="0.25" right="0.25" top="1" bottom="1"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62066-9648-4E04-BB10-6B91C42DCC65}">
  <sheetPr>
    <pageSetUpPr fitToPage="1"/>
  </sheetPr>
  <dimension ref="B1:K57"/>
  <sheetViews>
    <sheetView showGridLines="0" zoomScale="55" zoomScaleNormal="55" workbookViewId="0">
      <selection activeCell="D3" sqref="D3"/>
    </sheetView>
  </sheetViews>
  <sheetFormatPr defaultRowHeight="26.25"/>
  <cols>
    <col min="1" max="1" width="5.5703125" style="1420" customWidth="1"/>
    <col min="2" max="2" width="78.7109375" style="1420" customWidth="1"/>
    <col min="3" max="3" width="25.85546875" style="1420" customWidth="1"/>
    <col min="4" max="4" width="71.5703125" style="1420" customWidth="1"/>
    <col min="5" max="5" width="69.140625" style="1422" customWidth="1"/>
    <col min="6" max="6" width="46.140625" style="1422" customWidth="1"/>
    <col min="7" max="8" width="9.140625" style="1420"/>
    <col min="9" max="9" width="26.140625" style="1420" customWidth="1"/>
    <col min="10" max="10" width="22.42578125" style="1496" customWidth="1"/>
    <col min="11" max="11" width="13.42578125" style="1420" customWidth="1"/>
    <col min="12" max="231" width="9.140625" style="1420"/>
    <col min="232" max="232" width="5.5703125" style="1420" customWidth="1"/>
    <col min="233" max="233" width="58" style="1420" customWidth="1"/>
    <col min="234" max="234" width="24.140625" style="1420" customWidth="1"/>
    <col min="235" max="236" width="0" style="1420" hidden="1" customWidth="1"/>
    <col min="237" max="237" width="61.42578125" style="1420" customWidth="1"/>
    <col min="238" max="238" width="62.140625" style="1420" customWidth="1"/>
    <col min="239" max="242" width="0" style="1420" hidden="1" customWidth="1"/>
    <col min="243" max="487" width="9.140625" style="1420"/>
    <col min="488" max="488" width="5.5703125" style="1420" customWidth="1"/>
    <col min="489" max="489" width="58" style="1420" customWidth="1"/>
    <col min="490" max="490" width="24.140625" style="1420" customWidth="1"/>
    <col min="491" max="492" width="0" style="1420" hidden="1" customWidth="1"/>
    <col min="493" max="493" width="61.42578125" style="1420" customWidth="1"/>
    <col min="494" max="494" width="62.140625" style="1420" customWidth="1"/>
    <col min="495" max="498" width="0" style="1420" hidden="1" customWidth="1"/>
    <col min="499" max="743" width="9.140625" style="1420"/>
    <col min="744" max="744" width="5.5703125" style="1420" customWidth="1"/>
    <col min="745" max="745" width="58" style="1420" customWidth="1"/>
    <col min="746" max="746" width="24.140625" style="1420" customWidth="1"/>
    <col min="747" max="748" width="0" style="1420" hidden="1" customWidth="1"/>
    <col min="749" max="749" width="61.42578125" style="1420" customWidth="1"/>
    <col min="750" max="750" width="62.140625" style="1420" customWidth="1"/>
    <col min="751" max="754" width="0" style="1420" hidden="1" customWidth="1"/>
    <col min="755" max="999" width="9.140625" style="1420"/>
    <col min="1000" max="1000" width="5.5703125" style="1420" customWidth="1"/>
    <col min="1001" max="1001" width="58" style="1420" customWidth="1"/>
    <col min="1002" max="1002" width="24.140625" style="1420" customWidth="1"/>
    <col min="1003" max="1004" width="0" style="1420" hidden="1" customWidth="1"/>
    <col min="1005" max="1005" width="61.42578125" style="1420" customWidth="1"/>
    <col min="1006" max="1006" width="62.140625" style="1420" customWidth="1"/>
    <col min="1007" max="1010" width="0" style="1420" hidden="1" customWidth="1"/>
    <col min="1011" max="1255" width="9.140625" style="1420"/>
    <col min="1256" max="1256" width="5.5703125" style="1420" customWidth="1"/>
    <col min="1257" max="1257" width="58" style="1420" customWidth="1"/>
    <col min="1258" max="1258" width="24.140625" style="1420" customWidth="1"/>
    <col min="1259" max="1260" width="0" style="1420" hidden="1" customWidth="1"/>
    <col min="1261" max="1261" width="61.42578125" style="1420" customWidth="1"/>
    <col min="1262" max="1262" width="62.140625" style="1420" customWidth="1"/>
    <col min="1263" max="1266" width="0" style="1420" hidden="1" customWidth="1"/>
    <col min="1267" max="1511" width="9.140625" style="1420"/>
    <col min="1512" max="1512" width="5.5703125" style="1420" customWidth="1"/>
    <col min="1513" max="1513" width="58" style="1420" customWidth="1"/>
    <col min="1514" max="1514" width="24.140625" style="1420" customWidth="1"/>
    <col min="1515" max="1516" width="0" style="1420" hidden="1" customWidth="1"/>
    <col min="1517" max="1517" width="61.42578125" style="1420" customWidth="1"/>
    <col min="1518" max="1518" width="62.140625" style="1420" customWidth="1"/>
    <col min="1519" max="1522" width="0" style="1420" hidden="1" customWidth="1"/>
    <col min="1523" max="1767" width="9.140625" style="1420"/>
    <col min="1768" max="1768" width="5.5703125" style="1420" customWidth="1"/>
    <col min="1769" max="1769" width="58" style="1420" customWidth="1"/>
    <col min="1770" max="1770" width="24.140625" style="1420" customWidth="1"/>
    <col min="1771" max="1772" width="0" style="1420" hidden="1" customWidth="1"/>
    <col min="1773" max="1773" width="61.42578125" style="1420" customWidth="1"/>
    <col min="1774" max="1774" width="62.140625" style="1420" customWidth="1"/>
    <col min="1775" max="1778" width="0" style="1420" hidden="1" customWidth="1"/>
    <col min="1779" max="2023" width="9.140625" style="1420"/>
    <col min="2024" max="2024" width="5.5703125" style="1420" customWidth="1"/>
    <col min="2025" max="2025" width="58" style="1420" customWidth="1"/>
    <col min="2026" max="2026" width="24.140625" style="1420" customWidth="1"/>
    <col min="2027" max="2028" width="0" style="1420" hidden="1" customWidth="1"/>
    <col min="2029" max="2029" width="61.42578125" style="1420" customWidth="1"/>
    <col min="2030" max="2030" width="62.140625" style="1420" customWidth="1"/>
    <col min="2031" max="2034" width="0" style="1420" hidden="1" customWidth="1"/>
    <col min="2035" max="2279" width="9.140625" style="1420"/>
    <col min="2280" max="2280" width="5.5703125" style="1420" customWidth="1"/>
    <col min="2281" max="2281" width="58" style="1420" customWidth="1"/>
    <col min="2282" max="2282" width="24.140625" style="1420" customWidth="1"/>
    <col min="2283" max="2284" width="0" style="1420" hidden="1" customWidth="1"/>
    <col min="2285" max="2285" width="61.42578125" style="1420" customWidth="1"/>
    <col min="2286" max="2286" width="62.140625" style="1420" customWidth="1"/>
    <col min="2287" max="2290" width="0" style="1420" hidden="1" customWidth="1"/>
    <col min="2291" max="2535" width="9.140625" style="1420"/>
    <col min="2536" max="2536" width="5.5703125" style="1420" customWidth="1"/>
    <col min="2537" max="2537" width="58" style="1420" customWidth="1"/>
    <col min="2538" max="2538" width="24.140625" style="1420" customWidth="1"/>
    <col min="2539" max="2540" width="0" style="1420" hidden="1" customWidth="1"/>
    <col min="2541" max="2541" width="61.42578125" style="1420" customWidth="1"/>
    <col min="2542" max="2542" width="62.140625" style="1420" customWidth="1"/>
    <col min="2543" max="2546" width="0" style="1420" hidden="1" customWidth="1"/>
    <col min="2547" max="2791" width="9.140625" style="1420"/>
    <col min="2792" max="2792" width="5.5703125" style="1420" customWidth="1"/>
    <col min="2793" max="2793" width="58" style="1420" customWidth="1"/>
    <col min="2794" max="2794" width="24.140625" style="1420" customWidth="1"/>
    <col min="2795" max="2796" width="0" style="1420" hidden="1" customWidth="1"/>
    <col min="2797" max="2797" width="61.42578125" style="1420" customWidth="1"/>
    <col min="2798" max="2798" width="62.140625" style="1420" customWidth="1"/>
    <col min="2799" max="2802" width="0" style="1420" hidden="1" customWidth="1"/>
    <col min="2803" max="3047" width="9.140625" style="1420"/>
    <col min="3048" max="3048" width="5.5703125" style="1420" customWidth="1"/>
    <col min="3049" max="3049" width="58" style="1420" customWidth="1"/>
    <col min="3050" max="3050" width="24.140625" style="1420" customWidth="1"/>
    <col min="3051" max="3052" width="0" style="1420" hidden="1" customWidth="1"/>
    <col min="3053" max="3053" width="61.42578125" style="1420" customWidth="1"/>
    <col min="3054" max="3054" width="62.140625" style="1420" customWidth="1"/>
    <col min="3055" max="3058" width="0" style="1420" hidden="1" customWidth="1"/>
    <col min="3059" max="3303" width="9.140625" style="1420"/>
    <col min="3304" max="3304" width="5.5703125" style="1420" customWidth="1"/>
    <col min="3305" max="3305" width="58" style="1420" customWidth="1"/>
    <col min="3306" max="3306" width="24.140625" style="1420" customWidth="1"/>
    <col min="3307" max="3308" width="0" style="1420" hidden="1" customWidth="1"/>
    <col min="3309" max="3309" width="61.42578125" style="1420" customWidth="1"/>
    <col min="3310" max="3310" width="62.140625" style="1420" customWidth="1"/>
    <col min="3311" max="3314" width="0" style="1420" hidden="1" customWidth="1"/>
    <col min="3315" max="3559" width="9.140625" style="1420"/>
    <col min="3560" max="3560" width="5.5703125" style="1420" customWidth="1"/>
    <col min="3561" max="3561" width="58" style="1420" customWidth="1"/>
    <col min="3562" max="3562" width="24.140625" style="1420" customWidth="1"/>
    <col min="3563" max="3564" width="0" style="1420" hidden="1" customWidth="1"/>
    <col min="3565" max="3565" width="61.42578125" style="1420" customWidth="1"/>
    <col min="3566" max="3566" width="62.140625" style="1420" customWidth="1"/>
    <col min="3567" max="3570" width="0" style="1420" hidden="1" customWidth="1"/>
    <col min="3571" max="3815" width="9.140625" style="1420"/>
    <col min="3816" max="3816" width="5.5703125" style="1420" customWidth="1"/>
    <col min="3817" max="3817" width="58" style="1420" customWidth="1"/>
    <col min="3818" max="3818" width="24.140625" style="1420" customWidth="1"/>
    <col min="3819" max="3820" width="0" style="1420" hidden="1" customWidth="1"/>
    <col min="3821" max="3821" width="61.42578125" style="1420" customWidth="1"/>
    <col min="3822" max="3822" width="62.140625" style="1420" customWidth="1"/>
    <col min="3823" max="3826" width="0" style="1420" hidden="1" customWidth="1"/>
    <col min="3827" max="4071" width="9.140625" style="1420"/>
    <col min="4072" max="4072" width="5.5703125" style="1420" customWidth="1"/>
    <col min="4073" max="4073" width="58" style="1420" customWidth="1"/>
    <col min="4074" max="4074" width="24.140625" style="1420" customWidth="1"/>
    <col min="4075" max="4076" width="0" style="1420" hidden="1" customWidth="1"/>
    <col min="4077" max="4077" width="61.42578125" style="1420" customWidth="1"/>
    <col min="4078" max="4078" width="62.140625" style="1420" customWidth="1"/>
    <col min="4079" max="4082" width="0" style="1420" hidden="1" customWidth="1"/>
    <col min="4083" max="4327" width="9.140625" style="1420"/>
    <col min="4328" max="4328" width="5.5703125" style="1420" customWidth="1"/>
    <col min="4329" max="4329" width="58" style="1420" customWidth="1"/>
    <col min="4330" max="4330" width="24.140625" style="1420" customWidth="1"/>
    <col min="4331" max="4332" width="0" style="1420" hidden="1" customWidth="1"/>
    <col min="4333" max="4333" width="61.42578125" style="1420" customWidth="1"/>
    <col min="4334" max="4334" width="62.140625" style="1420" customWidth="1"/>
    <col min="4335" max="4338" width="0" style="1420" hidden="1" customWidth="1"/>
    <col min="4339" max="4583" width="9.140625" style="1420"/>
    <col min="4584" max="4584" width="5.5703125" style="1420" customWidth="1"/>
    <col min="4585" max="4585" width="58" style="1420" customWidth="1"/>
    <col min="4586" max="4586" width="24.140625" style="1420" customWidth="1"/>
    <col min="4587" max="4588" width="0" style="1420" hidden="1" customWidth="1"/>
    <col min="4589" max="4589" width="61.42578125" style="1420" customWidth="1"/>
    <col min="4590" max="4590" width="62.140625" style="1420" customWidth="1"/>
    <col min="4591" max="4594" width="0" style="1420" hidden="1" customWidth="1"/>
    <col min="4595" max="4839" width="9.140625" style="1420"/>
    <col min="4840" max="4840" width="5.5703125" style="1420" customWidth="1"/>
    <col min="4841" max="4841" width="58" style="1420" customWidth="1"/>
    <col min="4842" max="4842" width="24.140625" style="1420" customWidth="1"/>
    <col min="4843" max="4844" width="0" style="1420" hidden="1" customWidth="1"/>
    <col min="4845" max="4845" width="61.42578125" style="1420" customWidth="1"/>
    <col min="4846" max="4846" width="62.140625" style="1420" customWidth="1"/>
    <col min="4847" max="4850" width="0" style="1420" hidden="1" customWidth="1"/>
    <col min="4851" max="5095" width="9.140625" style="1420"/>
    <col min="5096" max="5096" width="5.5703125" style="1420" customWidth="1"/>
    <col min="5097" max="5097" width="58" style="1420" customWidth="1"/>
    <col min="5098" max="5098" width="24.140625" style="1420" customWidth="1"/>
    <col min="5099" max="5100" width="0" style="1420" hidden="1" customWidth="1"/>
    <col min="5101" max="5101" width="61.42578125" style="1420" customWidth="1"/>
    <col min="5102" max="5102" width="62.140625" style="1420" customWidth="1"/>
    <col min="5103" max="5106" width="0" style="1420" hidden="1" customWidth="1"/>
    <col min="5107" max="5351" width="9.140625" style="1420"/>
    <col min="5352" max="5352" width="5.5703125" style="1420" customWidth="1"/>
    <col min="5353" max="5353" width="58" style="1420" customWidth="1"/>
    <col min="5354" max="5354" width="24.140625" style="1420" customWidth="1"/>
    <col min="5355" max="5356" width="0" style="1420" hidden="1" customWidth="1"/>
    <col min="5357" max="5357" width="61.42578125" style="1420" customWidth="1"/>
    <col min="5358" max="5358" width="62.140625" style="1420" customWidth="1"/>
    <col min="5359" max="5362" width="0" style="1420" hidden="1" customWidth="1"/>
    <col min="5363" max="5607" width="9.140625" style="1420"/>
    <col min="5608" max="5608" width="5.5703125" style="1420" customWidth="1"/>
    <col min="5609" max="5609" width="58" style="1420" customWidth="1"/>
    <col min="5610" max="5610" width="24.140625" style="1420" customWidth="1"/>
    <col min="5611" max="5612" width="0" style="1420" hidden="1" customWidth="1"/>
    <col min="5613" max="5613" width="61.42578125" style="1420" customWidth="1"/>
    <col min="5614" max="5614" width="62.140625" style="1420" customWidth="1"/>
    <col min="5615" max="5618" width="0" style="1420" hidden="1" customWidth="1"/>
    <col min="5619" max="5863" width="9.140625" style="1420"/>
    <col min="5864" max="5864" width="5.5703125" style="1420" customWidth="1"/>
    <col min="5865" max="5865" width="58" style="1420" customWidth="1"/>
    <col min="5866" max="5866" width="24.140625" style="1420" customWidth="1"/>
    <col min="5867" max="5868" width="0" style="1420" hidden="1" customWidth="1"/>
    <col min="5869" max="5869" width="61.42578125" style="1420" customWidth="1"/>
    <col min="5870" max="5870" width="62.140625" style="1420" customWidth="1"/>
    <col min="5871" max="5874" width="0" style="1420" hidden="1" customWidth="1"/>
    <col min="5875" max="6119" width="9.140625" style="1420"/>
    <col min="6120" max="6120" width="5.5703125" style="1420" customWidth="1"/>
    <col min="6121" max="6121" width="58" style="1420" customWidth="1"/>
    <col min="6122" max="6122" width="24.140625" style="1420" customWidth="1"/>
    <col min="6123" max="6124" width="0" style="1420" hidden="1" customWidth="1"/>
    <col min="6125" max="6125" width="61.42578125" style="1420" customWidth="1"/>
    <col min="6126" max="6126" width="62.140625" style="1420" customWidth="1"/>
    <col min="6127" max="6130" width="0" style="1420" hidden="1" customWidth="1"/>
    <col min="6131" max="6375" width="9.140625" style="1420"/>
    <col min="6376" max="6376" width="5.5703125" style="1420" customWidth="1"/>
    <col min="6377" max="6377" width="58" style="1420" customWidth="1"/>
    <col min="6378" max="6378" width="24.140625" style="1420" customWidth="1"/>
    <col min="6379" max="6380" width="0" style="1420" hidden="1" customWidth="1"/>
    <col min="6381" max="6381" width="61.42578125" style="1420" customWidth="1"/>
    <col min="6382" max="6382" width="62.140625" style="1420" customWidth="1"/>
    <col min="6383" max="6386" width="0" style="1420" hidden="1" customWidth="1"/>
    <col min="6387" max="6631" width="9.140625" style="1420"/>
    <col min="6632" max="6632" width="5.5703125" style="1420" customWidth="1"/>
    <col min="6633" max="6633" width="58" style="1420" customWidth="1"/>
    <col min="6634" max="6634" width="24.140625" style="1420" customWidth="1"/>
    <col min="6635" max="6636" width="0" style="1420" hidden="1" customWidth="1"/>
    <col min="6637" max="6637" width="61.42578125" style="1420" customWidth="1"/>
    <col min="6638" max="6638" width="62.140625" style="1420" customWidth="1"/>
    <col min="6639" max="6642" width="0" style="1420" hidden="1" customWidth="1"/>
    <col min="6643" max="6887" width="9.140625" style="1420"/>
    <col min="6888" max="6888" width="5.5703125" style="1420" customWidth="1"/>
    <col min="6889" max="6889" width="58" style="1420" customWidth="1"/>
    <col min="6890" max="6890" width="24.140625" style="1420" customWidth="1"/>
    <col min="6891" max="6892" width="0" style="1420" hidden="1" customWidth="1"/>
    <col min="6893" max="6893" width="61.42578125" style="1420" customWidth="1"/>
    <col min="6894" max="6894" width="62.140625" style="1420" customWidth="1"/>
    <col min="6895" max="6898" width="0" style="1420" hidden="1" customWidth="1"/>
    <col min="6899" max="7143" width="9.140625" style="1420"/>
    <col min="7144" max="7144" width="5.5703125" style="1420" customWidth="1"/>
    <col min="7145" max="7145" width="58" style="1420" customWidth="1"/>
    <col min="7146" max="7146" width="24.140625" style="1420" customWidth="1"/>
    <col min="7147" max="7148" width="0" style="1420" hidden="1" customWidth="1"/>
    <col min="7149" max="7149" width="61.42578125" style="1420" customWidth="1"/>
    <col min="7150" max="7150" width="62.140625" style="1420" customWidth="1"/>
    <col min="7151" max="7154" width="0" style="1420" hidden="1" customWidth="1"/>
    <col min="7155" max="7399" width="9.140625" style="1420"/>
    <col min="7400" max="7400" width="5.5703125" style="1420" customWidth="1"/>
    <col min="7401" max="7401" width="58" style="1420" customWidth="1"/>
    <col min="7402" max="7402" width="24.140625" style="1420" customWidth="1"/>
    <col min="7403" max="7404" width="0" style="1420" hidden="1" customWidth="1"/>
    <col min="7405" max="7405" width="61.42578125" style="1420" customWidth="1"/>
    <col min="7406" max="7406" width="62.140625" style="1420" customWidth="1"/>
    <col min="7407" max="7410" width="0" style="1420" hidden="1" customWidth="1"/>
    <col min="7411" max="7655" width="9.140625" style="1420"/>
    <col min="7656" max="7656" width="5.5703125" style="1420" customWidth="1"/>
    <col min="7657" max="7657" width="58" style="1420" customWidth="1"/>
    <col min="7658" max="7658" width="24.140625" style="1420" customWidth="1"/>
    <col min="7659" max="7660" width="0" style="1420" hidden="1" customWidth="1"/>
    <col min="7661" max="7661" width="61.42578125" style="1420" customWidth="1"/>
    <col min="7662" max="7662" width="62.140625" style="1420" customWidth="1"/>
    <col min="7663" max="7666" width="0" style="1420" hidden="1" customWidth="1"/>
    <col min="7667" max="7911" width="9.140625" style="1420"/>
    <col min="7912" max="7912" width="5.5703125" style="1420" customWidth="1"/>
    <col min="7913" max="7913" width="58" style="1420" customWidth="1"/>
    <col min="7914" max="7914" width="24.140625" style="1420" customWidth="1"/>
    <col min="7915" max="7916" width="0" style="1420" hidden="1" customWidth="1"/>
    <col min="7917" max="7917" width="61.42578125" style="1420" customWidth="1"/>
    <col min="7918" max="7918" width="62.140625" style="1420" customWidth="1"/>
    <col min="7919" max="7922" width="0" style="1420" hidden="1" customWidth="1"/>
    <col min="7923" max="8167" width="9.140625" style="1420"/>
    <col min="8168" max="8168" width="5.5703125" style="1420" customWidth="1"/>
    <col min="8169" max="8169" width="58" style="1420" customWidth="1"/>
    <col min="8170" max="8170" width="24.140625" style="1420" customWidth="1"/>
    <col min="8171" max="8172" width="0" style="1420" hidden="1" customWidth="1"/>
    <col min="8173" max="8173" width="61.42578125" style="1420" customWidth="1"/>
    <col min="8174" max="8174" width="62.140625" style="1420" customWidth="1"/>
    <col min="8175" max="8178" width="0" style="1420" hidden="1" customWidth="1"/>
    <col min="8179" max="8423" width="9.140625" style="1420"/>
    <col min="8424" max="8424" width="5.5703125" style="1420" customWidth="1"/>
    <col min="8425" max="8425" width="58" style="1420" customWidth="1"/>
    <col min="8426" max="8426" width="24.140625" style="1420" customWidth="1"/>
    <col min="8427" max="8428" width="0" style="1420" hidden="1" customWidth="1"/>
    <col min="8429" max="8429" width="61.42578125" style="1420" customWidth="1"/>
    <col min="8430" max="8430" width="62.140625" style="1420" customWidth="1"/>
    <col min="8431" max="8434" width="0" style="1420" hidden="1" customWidth="1"/>
    <col min="8435" max="8679" width="9.140625" style="1420"/>
    <col min="8680" max="8680" width="5.5703125" style="1420" customWidth="1"/>
    <col min="8681" max="8681" width="58" style="1420" customWidth="1"/>
    <col min="8682" max="8682" width="24.140625" style="1420" customWidth="1"/>
    <col min="8683" max="8684" width="0" style="1420" hidden="1" customWidth="1"/>
    <col min="8685" max="8685" width="61.42578125" style="1420" customWidth="1"/>
    <col min="8686" max="8686" width="62.140625" style="1420" customWidth="1"/>
    <col min="8687" max="8690" width="0" style="1420" hidden="1" customWidth="1"/>
    <col min="8691" max="8935" width="9.140625" style="1420"/>
    <col min="8936" max="8936" width="5.5703125" style="1420" customWidth="1"/>
    <col min="8937" max="8937" width="58" style="1420" customWidth="1"/>
    <col min="8938" max="8938" width="24.140625" style="1420" customWidth="1"/>
    <col min="8939" max="8940" width="0" style="1420" hidden="1" customWidth="1"/>
    <col min="8941" max="8941" width="61.42578125" style="1420" customWidth="1"/>
    <col min="8942" max="8942" width="62.140625" style="1420" customWidth="1"/>
    <col min="8943" max="8946" width="0" style="1420" hidden="1" customWidth="1"/>
    <col min="8947" max="9191" width="9.140625" style="1420"/>
    <col min="9192" max="9192" width="5.5703125" style="1420" customWidth="1"/>
    <col min="9193" max="9193" width="58" style="1420" customWidth="1"/>
    <col min="9194" max="9194" width="24.140625" style="1420" customWidth="1"/>
    <col min="9195" max="9196" width="0" style="1420" hidden="1" customWidth="1"/>
    <col min="9197" max="9197" width="61.42578125" style="1420" customWidth="1"/>
    <col min="9198" max="9198" width="62.140625" style="1420" customWidth="1"/>
    <col min="9199" max="9202" width="0" style="1420" hidden="1" customWidth="1"/>
    <col min="9203" max="9447" width="9.140625" style="1420"/>
    <col min="9448" max="9448" width="5.5703125" style="1420" customWidth="1"/>
    <col min="9449" max="9449" width="58" style="1420" customWidth="1"/>
    <col min="9450" max="9450" width="24.140625" style="1420" customWidth="1"/>
    <col min="9451" max="9452" width="0" style="1420" hidden="1" customWidth="1"/>
    <col min="9453" max="9453" width="61.42578125" style="1420" customWidth="1"/>
    <col min="9454" max="9454" width="62.140625" style="1420" customWidth="1"/>
    <col min="9455" max="9458" width="0" style="1420" hidden="1" customWidth="1"/>
    <col min="9459" max="9703" width="9.140625" style="1420"/>
    <col min="9704" max="9704" width="5.5703125" style="1420" customWidth="1"/>
    <col min="9705" max="9705" width="58" style="1420" customWidth="1"/>
    <col min="9706" max="9706" width="24.140625" style="1420" customWidth="1"/>
    <col min="9707" max="9708" width="0" style="1420" hidden="1" customWidth="1"/>
    <col min="9709" max="9709" width="61.42578125" style="1420" customWidth="1"/>
    <col min="9710" max="9710" width="62.140625" style="1420" customWidth="1"/>
    <col min="9711" max="9714" width="0" style="1420" hidden="1" customWidth="1"/>
    <col min="9715" max="9959" width="9.140625" style="1420"/>
    <col min="9960" max="9960" width="5.5703125" style="1420" customWidth="1"/>
    <col min="9961" max="9961" width="58" style="1420" customWidth="1"/>
    <col min="9962" max="9962" width="24.140625" style="1420" customWidth="1"/>
    <col min="9963" max="9964" width="0" style="1420" hidden="1" customWidth="1"/>
    <col min="9965" max="9965" width="61.42578125" style="1420" customWidth="1"/>
    <col min="9966" max="9966" width="62.140625" style="1420" customWidth="1"/>
    <col min="9967" max="9970" width="0" style="1420" hidden="1" customWidth="1"/>
    <col min="9971" max="10215" width="9.140625" style="1420"/>
    <col min="10216" max="10216" width="5.5703125" style="1420" customWidth="1"/>
    <col min="10217" max="10217" width="58" style="1420" customWidth="1"/>
    <col min="10218" max="10218" width="24.140625" style="1420" customWidth="1"/>
    <col min="10219" max="10220" width="0" style="1420" hidden="1" customWidth="1"/>
    <col min="10221" max="10221" width="61.42578125" style="1420" customWidth="1"/>
    <col min="10222" max="10222" width="62.140625" style="1420" customWidth="1"/>
    <col min="10223" max="10226" width="0" style="1420" hidden="1" customWidth="1"/>
    <col min="10227" max="10471" width="9.140625" style="1420"/>
    <col min="10472" max="10472" width="5.5703125" style="1420" customWidth="1"/>
    <col min="10473" max="10473" width="58" style="1420" customWidth="1"/>
    <col min="10474" max="10474" width="24.140625" style="1420" customWidth="1"/>
    <col min="10475" max="10476" width="0" style="1420" hidden="1" customWidth="1"/>
    <col min="10477" max="10477" width="61.42578125" style="1420" customWidth="1"/>
    <col min="10478" max="10478" width="62.140625" style="1420" customWidth="1"/>
    <col min="10479" max="10482" width="0" style="1420" hidden="1" customWidth="1"/>
    <col min="10483" max="10727" width="9.140625" style="1420"/>
    <col min="10728" max="10728" width="5.5703125" style="1420" customWidth="1"/>
    <col min="10729" max="10729" width="58" style="1420" customWidth="1"/>
    <col min="10730" max="10730" width="24.140625" style="1420" customWidth="1"/>
    <col min="10731" max="10732" width="0" style="1420" hidden="1" customWidth="1"/>
    <col min="10733" max="10733" width="61.42578125" style="1420" customWidth="1"/>
    <col min="10734" max="10734" width="62.140625" style="1420" customWidth="1"/>
    <col min="10735" max="10738" width="0" style="1420" hidden="1" customWidth="1"/>
    <col min="10739" max="10983" width="9.140625" style="1420"/>
    <col min="10984" max="10984" width="5.5703125" style="1420" customWidth="1"/>
    <col min="10985" max="10985" width="58" style="1420" customWidth="1"/>
    <col min="10986" max="10986" width="24.140625" style="1420" customWidth="1"/>
    <col min="10987" max="10988" width="0" style="1420" hidden="1" customWidth="1"/>
    <col min="10989" max="10989" width="61.42578125" style="1420" customWidth="1"/>
    <col min="10990" max="10990" width="62.140625" style="1420" customWidth="1"/>
    <col min="10991" max="10994" width="0" style="1420" hidden="1" customWidth="1"/>
    <col min="10995" max="11239" width="9.140625" style="1420"/>
    <col min="11240" max="11240" width="5.5703125" style="1420" customWidth="1"/>
    <col min="11241" max="11241" width="58" style="1420" customWidth="1"/>
    <col min="11242" max="11242" width="24.140625" style="1420" customWidth="1"/>
    <col min="11243" max="11244" width="0" style="1420" hidden="1" customWidth="1"/>
    <col min="11245" max="11245" width="61.42578125" style="1420" customWidth="1"/>
    <col min="11246" max="11246" width="62.140625" style="1420" customWidth="1"/>
    <col min="11247" max="11250" width="0" style="1420" hidden="1" customWidth="1"/>
    <col min="11251" max="11495" width="9.140625" style="1420"/>
    <col min="11496" max="11496" width="5.5703125" style="1420" customWidth="1"/>
    <col min="11497" max="11497" width="58" style="1420" customWidth="1"/>
    <col min="11498" max="11498" width="24.140625" style="1420" customWidth="1"/>
    <col min="11499" max="11500" width="0" style="1420" hidden="1" customWidth="1"/>
    <col min="11501" max="11501" width="61.42578125" style="1420" customWidth="1"/>
    <col min="11502" max="11502" width="62.140625" style="1420" customWidth="1"/>
    <col min="11503" max="11506" width="0" style="1420" hidden="1" customWidth="1"/>
    <col min="11507" max="11751" width="9.140625" style="1420"/>
    <col min="11752" max="11752" width="5.5703125" style="1420" customWidth="1"/>
    <col min="11753" max="11753" width="58" style="1420" customWidth="1"/>
    <col min="11754" max="11754" width="24.140625" style="1420" customWidth="1"/>
    <col min="11755" max="11756" width="0" style="1420" hidden="1" customWidth="1"/>
    <col min="11757" max="11757" width="61.42578125" style="1420" customWidth="1"/>
    <col min="11758" max="11758" width="62.140625" style="1420" customWidth="1"/>
    <col min="11759" max="11762" width="0" style="1420" hidden="1" customWidth="1"/>
    <col min="11763" max="12007" width="9.140625" style="1420"/>
    <col min="12008" max="12008" width="5.5703125" style="1420" customWidth="1"/>
    <col min="12009" max="12009" width="58" style="1420" customWidth="1"/>
    <col min="12010" max="12010" width="24.140625" style="1420" customWidth="1"/>
    <col min="12011" max="12012" width="0" style="1420" hidden="1" customWidth="1"/>
    <col min="12013" max="12013" width="61.42578125" style="1420" customWidth="1"/>
    <col min="12014" max="12014" width="62.140625" style="1420" customWidth="1"/>
    <col min="12015" max="12018" width="0" style="1420" hidden="1" customWidth="1"/>
    <col min="12019" max="12263" width="9.140625" style="1420"/>
    <col min="12264" max="12264" width="5.5703125" style="1420" customWidth="1"/>
    <col min="12265" max="12265" width="58" style="1420" customWidth="1"/>
    <col min="12266" max="12266" width="24.140625" style="1420" customWidth="1"/>
    <col min="12267" max="12268" width="0" style="1420" hidden="1" customWidth="1"/>
    <col min="12269" max="12269" width="61.42578125" style="1420" customWidth="1"/>
    <col min="12270" max="12270" width="62.140625" style="1420" customWidth="1"/>
    <col min="12271" max="12274" width="0" style="1420" hidden="1" customWidth="1"/>
    <col min="12275" max="12519" width="9.140625" style="1420"/>
    <col min="12520" max="12520" width="5.5703125" style="1420" customWidth="1"/>
    <col min="12521" max="12521" width="58" style="1420" customWidth="1"/>
    <col min="12522" max="12522" width="24.140625" style="1420" customWidth="1"/>
    <col min="12523" max="12524" width="0" style="1420" hidden="1" customWidth="1"/>
    <col min="12525" max="12525" width="61.42578125" style="1420" customWidth="1"/>
    <col min="12526" max="12526" width="62.140625" style="1420" customWidth="1"/>
    <col min="12527" max="12530" width="0" style="1420" hidden="1" customWidth="1"/>
    <col min="12531" max="12775" width="9.140625" style="1420"/>
    <col min="12776" max="12776" width="5.5703125" style="1420" customWidth="1"/>
    <col min="12777" max="12777" width="58" style="1420" customWidth="1"/>
    <col min="12778" max="12778" width="24.140625" style="1420" customWidth="1"/>
    <col min="12779" max="12780" width="0" style="1420" hidden="1" customWidth="1"/>
    <col min="12781" max="12781" width="61.42578125" style="1420" customWidth="1"/>
    <col min="12782" max="12782" width="62.140625" style="1420" customWidth="1"/>
    <col min="12783" max="12786" width="0" style="1420" hidden="1" customWidth="1"/>
    <col min="12787" max="13031" width="9.140625" style="1420"/>
    <col min="13032" max="13032" width="5.5703125" style="1420" customWidth="1"/>
    <col min="13033" max="13033" width="58" style="1420" customWidth="1"/>
    <col min="13034" max="13034" width="24.140625" style="1420" customWidth="1"/>
    <col min="13035" max="13036" width="0" style="1420" hidden="1" customWidth="1"/>
    <col min="13037" max="13037" width="61.42578125" style="1420" customWidth="1"/>
    <col min="13038" max="13038" width="62.140625" style="1420" customWidth="1"/>
    <col min="13039" max="13042" width="0" style="1420" hidden="1" customWidth="1"/>
    <col min="13043" max="13287" width="9.140625" style="1420"/>
    <col min="13288" max="13288" width="5.5703125" style="1420" customWidth="1"/>
    <col min="13289" max="13289" width="58" style="1420" customWidth="1"/>
    <col min="13290" max="13290" width="24.140625" style="1420" customWidth="1"/>
    <col min="13291" max="13292" width="0" style="1420" hidden="1" customWidth="1"/>
    <col min="13293" max="13293" width="61.42578125" style="1420" customWidth="1"/>
    <col min="13294" max="13294" width="62.140625" style="1420" customWidth="1"/>
    <col min="13295" max="13298" width="0" style="1420" hidden="1" customWidth="1"/>
    <col min="13299" max="13543" width="9.140625" style="1420"/>
    <col min="13544" max="13544" width="5.5703125" style="1420" customWidth="1"/>
    <col min="13545" max="13545" width="58" style="1420" customWidth="1"/>
    <col min="13546" max="13546" width="24.140625" style="1420" customWidth="1"/>
    <col min="13547" max="13548" width="0" style="1420" hidden="1" customWidth="1"/>
    <col min="13549" max="13549" width="61.42578125" style="1420" customWidth="1"/>
    <col min="13550" max="13550" width="62.140625" style="1420" customWidth="1"/>
    <col min="13551" max="13554" width="0" style="1420" hidden="1" customWidth="1"/>
    <col min="13555" max="13799" width="9.140625" style="1420"/>
    <col min="13800" max="13800" width="5.5703125" style="1420" customWidth="1"/>
    <col min="13801" max="13801" width="58" style="1420" customWidth="1"/>
    <col min="13802" max="13802" width="24.140625" style="1420" customWidth="1"/>
    <col min="13803" max="13804" width="0" style="1420" hidden="1" customWidth="1"/>
    <col min="13805" max="13805" width="61.42578125" style="1420" customWidth="1"/>
    <col min="13806" max="13806" width="62.140625" style="1420" customWidth="1"/>
    <col min="13807" max="13810" width="0" style="1420" hidden="1" customWidth="1"/>
    <col min="13811" max="14055" width="9.140625" style="1420"/>
    <col min="14056" max="14056" width="5.5703125" style="1420" customWidth="1"/>
    <col min="14057" max="14057" width="58" style="1420" customWidth="1"/>
    <col min="14058" max="14058" width="24.140625" style="1420" customWidth="1"/>
    <col min="14059" max="14060" width="0" style="1420" hidden="1" customWidth="1"/>
    <col min="14061" max="14061" width="61.42578125" style="1420" customWidth="1"/>
    <col min="14062" max="14062" width="62.140625" style="1420" customWidth="1"/>
    <col min="14063" max="14066" width="0" style="1420" hidden="1" customWidth="1"/>
    <col min="14067" max="14311" width="9.140625" style="1420"/>
    <col min="14312" max="14312" width="5.5703125" style="1420" customWidth="1"/>
    <col min="14313" max="14313" width="58" style="1420" customWidth="1"/>
    <col min="14314" max="14314" width="24.140625" style="1420" customWidth="1"/>
    <col min="14315" max="14316" width="0" style="1420" hidden="1" customWidth="1"/>
    <col min="14317" max="14317" width="61.42578125" style="1420" customWidth="1"/>
    <col min="14318" max="14318" width="62.140625" style="1420" customWidth="1"/>
    <col min="14319" max="14322" width="0" style="1420" hidden="1" customWidth="1"/>
    <col min="14323" max="14567" width="9.140625" style="1420"/>
    <col min="14568" max="14568" width="5.5703125" style="1420" customWidth="1"/>
    <col min="14569" max="14569" width="58" style="1420" customWidth="1"/>
    <col min="14570" max="14570" width="24.140625" style="1420" customWidth="1"/>
    <col min="14571" max="14572" width="0" style="1420" hidden="1" customWidth="1"/>
    <col min="14573" max="14573" width="61.42578125" style="1420" customWidth="1"/>
    <col min="14574" max="14574" width="62.140625" style="1420" customWidth="1"/>
    <col min="14575" max="14578" width="0" style="1420" hidden="1" customWidth="1"/>
    <col min="14579" max="14823" width="9.140625" style="1420"/>
    <col min="14824" max="14824" width="5.5703125" style="1420" customWidth="1"/>
    <col min="14825" max="14825" width="58" style="1420" customWidth="1"/>
    <col min="14826" max="14826" width="24.140625" style="1420" customWidth="1"/>
    <col min="14827" max="14828" width="0" style="1420" hidden="1" customWidth="1"/>
    <col min="14829" max="14829" width="61.42578125" style="1420" customWidth="1"/>
    <col min="14830" max="14830" width="62.140625" style="1420" customWidth="1"/>
    <col min="14831" max="14834" width="0" style="1420" hidden="1" customWidth="1"/>
    <col min="14835" max="15079" width="9.140625" style="1420"/>
    <col min="15080" max="15080" width="5.5703125" style="1420" customWidth="1"/>
    <col min="15081" max="15081" width="58" style="1420" customWidth="1"/>
    <col min="15082" max="15082" width="24.140625" style="1420" customWidth="1"/>
    <col min="15083" max="15084" width="0" style="1420" hidden="1" customWidth="1"/>
    <col min="15085" max="15085" width="61.42578125" style="1420" customWidth="1"/>
    <col min="15086" max="15086" width="62.140625" style="1420" customWidth="1"/>
    <col min="15087" max="15090" width="0" style="1420" hidden="1" customWidth="1"/>
    <col min="15091" max="15335" width="9.140625" style="1420"/>
    <col min="15336" max="15336" width="5.5703125" style="1420" customWidth="1"/>
    <col min="15337" max="15337" width="58" style="1420" customWidth="1"/>
    <col min="15338" max="15338" width="24.140625" style="1420" customWidth="1"/>
    <col min="15339" max="15340" width="0" style="1420" hidden="1" customWidth="1"/>
    <col min="15341" max="15341" width="61.42578125" style="1420" customWidth="1"/>
    <col min="15342" max="15342" width="62.140625" style="1420" customWidth="1"/>
    <col min="15343" max="15346" width="0" style="1420" hidden="1" customWidth="1"/>
    <col min="15347" max="15591" width="9.140625" style="1420"/>
    <col min="15592" max="15592" width="5.5703125" style="1420" customWidth="1"/>
    <col min="15593" max="15593" width="58" style="1420" customWidth="1"/>
    <col min="15594" max="15594" width="24.140625" style="1420" customWidth="1"/>
    <col min="15595" max="15596" width="0" style="1420" hidden="1" customWidth="1"/>
    <col min="15597" max="15597" width="61.42578125" style="1420" customWidth="1"/>
    <col min="15598" max="15598" width="62.140625" style="1420" customWidth="1"/>
    <col min="15599" max="15602" width="0" style="1420" hidden="1" customWidth="1"/>
    <col min="15603" max="15847" width="9.140625" style="1420"/>
    <col min="15848" max="15848" width="5.5703125" style="1420" customWidth="1"/>
    <col min="15849" max="15849" width="58" style="1420" customWidth="1"/>
    <col min="15850" max="15850" width="24.140625" style="1420" customWidth="1"/>
    <col min="15851" max="15852" width="0" style="1420" hidden="1" customWidth="1"/>
    <col min="15853" max="15853" width="61.42578125" style="1420" customWidth="1"/>
    <col min="15854" max="15854" width="62.140625" style="1420" customWidth="1"/>
    <col min="15855" max="15858" width="0" style="1420" hidden="1" customWidth="1"/>
    <col min="15859" max="16103" width="9.140625" style="1420"/>
    <col min="16104" max="16104" width="5.5703125" style="1420" customWidth="1"/>
    <col min="16105" max="16105" width="58" style="1420" customWidth="1"/>
    <col min="16106" max="16106" width="24.140625" style="1420" customWidth="1"/>
    <col min="16107" max="16108" width="0" style="1420" hidden="1" customWidth="1"/>
    <col min="16109" max="16109" width="61.42578125" style="1420" customWidth="1"/>
    <col min="16110" max="16110" width="62.140625" style="1420" customWidth="1"/>
    <col min="16111" max="16114" width="0" style="1420" hidden="1" customWidth="1"/>
    <col min="16115" max="16358" width="9.140625" style="1420"/>
    <col min="16359" max="16384" width="8.85546875" style="1420" customWidth="1"/>
  </cols>
  <sheetData>
    <row r="1" spans="2:11">
      <c r="C1" s="1421" t="s">
        <v>870</v>
      </c>
      <c r="I1" s="1421" t="s">
        <v>870</v>
      </c>
    </row>
    <row r="2" spans="2:11">
      <c r="C2" s="1425">
        <v>45047</v>
      </c>
      <c r="I2" s="1425">
        <v>44682</v>
      </c>
    </row>
    <row r="3" spans="2:11">
      <c r="B3" s="1427"/>
      <c r="C3" s="1426" t="s">
        <v>871</v>
      </c>
      <c r="I3" s="1426" t="s">
        <v>871</v>
      </c>
    </row>
    <row r="4" spans="2:11" ht="24.95" customHeight="1" thickBot="1">
      <c r="B4" s="1429" t="s">
        <v>27</v>
      </c>
      <c r="C4" s="1430" t="s">
        <v>1056</v>
      </c>
      <c r="D4" s="1429" t="s">
        <v>873</v>
      </c>
      <c r="E4" s="1432" t="s">
        <v>874</v>
      </c>
      <c r="F4" s="1432" t="s">
        <v>995</v>
      </c>
      <c r="I4" s="1430" t="s">
        <v>1056</v>
      </c>
      <c r="J4" s="1497" t="s">
        <v>194</v>
      </c>
    </row>
    <row r="5" spans="2:11" ht="39.950000000000003" customHeight="1" thickBot="1">
      <c r="B5" s="1498" t="s">
        <v>877</v>
      </c>
      <c r="C5" s="1435">
        <f>'[15]DC  CNA  DC III'!I8</f>
        <v>20.792100000000001</v>
      </c>
      <c r="D5" s="1614" t="s">
        <v>878</v>
      </c>
      <c r="E5" s="1612" t="s">
        <v>879</v>
      </c>
      <c r="F5" s="1612" t="s">
        <v>1057</v>
      </c>
      <c r="G5" s="1444"/>
      <c r="H5" s="1444"/>
      <c r="I5" s="1499">
        <v>20</v>
      </c>
      <c r="J5" s="1500">
        <f t="shared" ref="J5:J34" si="0">C5-I5</f>
        <v>0.79210000000000136</v>
      </c>
      <c r="K5" s="1501">
        <f>J5/C5</f>
        <v>3.8096199999038162E-2</v>
      </c>
    </row>
    <row r="6" spans="2:11" ht="42.6" customHeight="1" thickBot="1">
      <c r="B6" s="1502" t="s">
        <v>880</v>
      </c>
      <c r="C6" s="1440">
        <f>C5*2080</f>
        <v>43247.567999999999</v>
      </c>
      <c r="D6" s="1615"/>
      <c r="E6" s="1613"/>
      <c r="F6" s="1613"/>
      <c r="G6" s="1448"/>
      <c r="H6" s="1448"/>
      <c r="I6" s="1503">
        <v>41600</v>
      </c>
      <c r="J6" s="1504">
        <f t="shared" si="0"/>
        <v>1647.5679999999993</v>
      </c>
      <c r="K6" s="1501">
        <f t="shared" ref="K6:K34" si="1">J6/C6</f>
        <v>3.8096199999038079E-2</v>
      </c>
    </row>
    <row r="7" spans="2:11" ht="27" thickBot="1">
      <c r="B7" s="1433" t="s">
        <v>881</v>
      </c>
      <c r="C7" s="1435">
        <f>'[15]DC  CNA  DC III'!I21</f>
        <v>27.027519999999999</v>
      </c>
      <c r="D7" s="1444" t="s">
        <v>882</v>
      </c>
      <c r="E7" s="1612" t="s">
        <v>883</v>
      </c>
      <c r="F7" s="1612" t="s">
        <v>997</v>
      </c>
      <c r="G7" s="1444"/>
      <c r="H7" s="1444"/>
      <c r="I7" s="1499">
        <v>25.580080000000002</v>
      </c>
      <c r="J7" s="1500">
        <f t="shared" si="0"/>
        <v>1.4474399999999967</v>
      </c>
      <c r="K7" s="1501">
        <f t="shared" si="1"/>
        <v>5.355430316951007E-2</v>
      </c>
    </row>
    <row r="8" spans="2:11" ht="46.5" customHeight="1" thickBot="1">
      <c r="B8" s="1445" t="s">
        <v>884</v>
      </c>
      <c r="C8" s="1446">
        <f>C7*2080</f>
        <v>56217.241600000001</v>
      </c>
      <c r="D8" s="1422" t="s">
        <v>1058</v>
      </c>
      <c r="E8" s="1616"/>
      <c r="F8" s="1616"/>
      <c r="G8" s="1448"/>
      <c r="H8" s="1448"/>
      <c r="I8" s="1505">
        <v>53206.566400000003</v>
      </c>
      <c r="J8" s="1504">
        <f t="shared" si="0"/>
        <v>3010.6751999999979</v>
      </c>
      <c r="K8" s="1501">
        <f t="shared" si="1"/>
        <v>5.3554303169510147E-2</v>
      </c>
    </row>
    <row r="9" spans="2:11" ht="26.1" customHeight="1" thickBot="1">
      <c r="B9" s="1433" t="s">
        <v>885</v>
      </c>
      <c r="C9" s="1435">
        <f>'[15]DC  CNA  DC III'!I13</f>
        <v>21.417999999999999</v>
      </c>
      <c r="D9" s="1444"/>
      <c r="E9" s="1612" t="s">
        <v>886</v>
      </c>
      <c r="F9" s="1612" t="s">
        <v>1059</v>
      </c>
      <c r="G9" s="1444"/>
      <c r="H9" s="1444"/>
      <c r="I9" s="1499">
        <v>20</v>
      </c>
      <c r="J9" s="1500">
        <f t="shared" si="0"/>
        <v>1.4179999999999993</v>
      </c>
      <c r="K9" s="1501">
        <f t="shared" si="1"/>
        <v>6.6205994957512337E-2</v>
      </c>
    </row>
    <row r="10" spans="2:11" ht="27" thickBot="1">
      <c r="B10" s="1439" t="s">
        <v>887</v>
      </c>
      <c r="C10" s="1440">
        <f>'[15]DC  CNA  DC III'!J13</f>
        <v>44549.439999999995</v>
      </c>
      <c r="D10" s="1448"/>
      <c r="E10" s="1613"/>
      <c r="F10" s="1613"/>
      <c r="I10" s="1503">
        <v>41600</v>
      </c>
      <c r="J10" s="1504">
        <f t="shared" si="0"/>
        <v>2949.4399999999951</v>
      </c>
      <c r="K10" s="1501">
        <f t="shared" si="1"/>
        <v>6.6205994957512268E-2</v>
      </c>
    </row>
    <row r="11" spans="2:11" ht="27" thickBot="1">
      <c r="B11" s="1433" t="s">
        <v>888</v>
      </c>
      <c r="C11" s="1435">
        <f>'[15]Case Social Worker.Manager'!J6</f>
        <v>30.979999999999997</v>
      </c>
      <c r="D11" s="1444" t="s">
        <v>889</v>
      </c>
      <c r="E11" s="1612" t="s">
        <v>890</v>
      </c>
      <c r="F11" s="1612" t="s">
        <v>1000</v>
      </c>
      <c r="G11" s="1433"/>
      <c r="H11" s="1444"/>
      <c r="I11" s="1499">
        <v>28.180799999999998</v>
      </c>
      <c r="J11" s="1500">
        <f t="shared" si="0"/>
        <v>2.799199999999999</v>
      </c>
      <c r="K11" s="1501">
        <f t="shared" si="1"/>
        <v>9.0355067785668153E-2</v>
      </c>
    </row>
    <row r="12" spans="2:11" ht="27" thickBot="1">
      <c r="B12" s="1445" t="s">
        <v>891</v>
      </c>
      <c r="C12" s="1446">
        <f>C11*2080</f>
        <v>64438.399999999994</v>
      </c>
      <c r="D12" s="1420" t="s">
        <v>892</v>
      </c>
      <c r="E12" s="1616"/>
      <c r="F12" s="1616"/>
      <c r="G12" s="1439"/>
      <c r="H12" s="1448"/>
      <c r="I12" s="1505">
        <v>58616.063999999998</v>
      </c>
      <c r="J12" s="1500">
        <f t="shared" si="0"/>
        <v>5822.3359999999957</v>
      </c>
      <c r="K12" s="1501">
        <f t="shared" si="1"/>
        <v>9.0355067785668111E-2</v>
      </c>
    </row>
    <row r="13" spans="2:11" ht="53.25" thickBot="1">
      <c r="B13" s="1452" t="s">
        <v>893</v>
      </c>
      <c r="C13" s="1435">
        <f>'[15]Case Social Worker.Manager'!J13</f>
        <v>33.755499999999998</v>
      </c>
      <c r="D13" s="1444" t="s">
        <v>894</v>
      </c>
      <c r="E13" s="1612" t="s">
        <v>895</v>
      </c>
      <c r="F13" s="1612" t="s">
        <v>1001</v>
      </c>
      <c r="G13" s="1433"/>
      <c r="H13" s="1444"/>
      <c r="I13" s="1499">
        <v>30.9283</v>
      </c>
      <c r="J13" s="1500">
        <f t="shared" si="0"/>
        <v>2.8271999999999977</v>
      </c>
      <c r="K13" s="1501">
        <f t="shared" si="1"/>
        <v>8.3755239886833199E-2</v>
      </c>
    </row>
    <row r="14" spans="2:11" ht="53.25" thickBot="1">
      <c r="B14" s="1454" t="s">
        <v>896</v>
      </c>
      <c r="C14" s="1440">
        <f>C13*2080</f>
        <v>70211.44</v>
      </c>
      <c r="D14" s="1448" t="s">
        <v>897</v>
      </c>
      <c r="E14" s="1613"/>
      <c r="F14" s="1613"/>
      <c r="G14" s="1439"/>
      <c r="H14" s="1448"/>
      <c r="I14" s="1503">
        <v>64330.864000000001</v>
      </c>
      <c r="J14" s="1500">
        <f t="shared" si="0"/>
        <v>5880.5760000000009</v>
      </c>
      <c r="K14" s="1501">
        <f t="shared" si="1"/>
        <v>8.3755239886833269E-2</v>
      </c>
    </row>
    <row r="15" spans="2:11" ht="27" thickBot="1">
      <c r="B15" s="1433" t="s">
        <v>904</v>
      </c>
      <c r="C15" s="1435">
        <f>[15]Nursing!J4</f>
        <v>35.506799999999998</v>
      </c>
      <c r="D15" s="1444"/>
      <c r="E15" s="1612" t="s">
        <v>905</v>
      </c>
      <c r="F15" s="1612" t="s">
        <v>1002</v>
      </c>
      <c r="I15" s="1499">
        <v>31.575200000000002</v>
      </c>
      <c r="J15" s="1500">
        <f t="shared" si="0"/>
        <v>3.931599999999996</v>
      </c>
      <c r="K15" s="1501">
        <f t="shared" si="1"/>
        <v>0.1107280858877735</v>
      </c>
    </row>
    <row r="16" spans="2:11" ht="27" thickBot="1">
      <c r="B16" s="1439" t="s">
        <v>906</v>
      </c>
      <c r="C16" s="1440">
        <f>C15*2080</f>
        <v>73854.144</v>
      </c>
      <c r="D16" s="1448" t="s">
        <v>1060</v>
      </c>
      <c r="E16" s="1613"/>
      <c r="F16" s="1613"/>
      <c r="I16" s="1503">
        <v>65676.416000000012</v>
      </c>
      <c r="J16" s="1500">
        <f t="shared" si="0"/>
        <v>8177.7279999999882</v>
      </c>
      <c r="K16" s="1501">
        <f t="shared" si="1"/>
        <v>0.11072808588777346</v>
      </c>
    </row>
    <row r="17" spans="2:11" ht="27" thickBot="1">
      <c r="B17" s="1433" t="s">
        <v>898</v>
      </c>
      <c r="C17" s="1435">
        <f>[15]Clinical!J8</f>
        <v>40.211399999999998</v>
      </c>
      <c r="D17" s="1444" t="s">
        <v>899</v>
      </c>
      <c r="E17" s="1612" t="s">
        <v>900</v>
      </c>
      <c r="F17" s="1612" t="s">
        <v>1003</v>
      </c>
      <c r="G17" s="1433"/>
      <c r="H17" s="1444"/>
      <c r="I17" s="1499">
        <v>38.753100000000003</v>
      </c>
      <c r="J17" s="1500">
        <f t="shared" si="0"/>
        <v>1.4582999999999942</v>
      </c>
      <c r="K17" s="1501">
        <f t="shared" si="1"/>
        <v>3.6265835061698781E-2</v>
      </c>
    </row>
    <row r="18" spans="2:11" ht="27" thickBot="1">
      <c r="B18" s="1439" t="s">
        <v>901</v>
      </c>
      <c r="C18" s="1440">
        <f>C17*2080</f>
        <v>83639.712</v>
      </c>
      <c r="D18" s="1448"/>
      <c r="E18" s="1613"/>
      <c r="F18" s="1613"/>
      <c r="G18" s="1439"/>
      <c r="H18" s="1448"/>
      <c r="I18" s="1503">
        <v>80606.448000000004</v>
      </c>
      <c r="J18" s="1500">
        <f t="shared" si="0"/>
        <v>3033.2639999999956</v>
      </c>
      <c r="K18" s="1501">
        <f t="shared" si="1"/>
        <v>3.6265835061698871E-2</v>
      </c>
    </row>
    <row r="19" spans="2:11" ht="27" thickBot="1">
      <c r="B19" s="1433" t="s">
        <v>1004</v>
      </c>
      <c r="C19" s="1434">
        <f>[15]Therapies!I5</f>
        <v>36.818800000000003</v>
      </c>
      <c r="D19" s="1444"/>
      <c r="E19" s="1612" t="s">
        <v>1005</v>
      </c>
      <c r="F19" s="1612" t="s">
        <v>1006</v>
      </c>
      <c r="I19" s="1506">
        <v>32.740400000000001</v>
      </c>
      <c r="J19" s="1500">
        <f t="shared" si="0"/>
        <v>4.078400000000002</v>
      </c>
      <c r="K19" s="1501">
        <f t="shared" si="1"/>
        <v>0.11076949819114153</v>
      </c>
    </row>
    <row r="20" spans="2:11" ht="27" thickBot="1">
      <c r="B20" s="1439" t="s">
        <v>1007</v>
      </c>
      <c r="C20" s="1440">
        <f>C19*2080</f>
        <v>76583.104000000007</v>
      </c>
      <c r="D20" s="1448"/>
      <c r="E20" s="1613"/>
      <c r="F20" s="1613"/>
      <c r="I20" s="1507">
        <v>68100.032000000007</v>
      </c>
      <c r="J20" s="1500">
        <f t="shared" si="0"/>
        <v>8483.0720000000001</v>
      </c>
      <c r="K20" s="1501">
        <f t="shared" si="1"/>
        <v>0.11076949819114147</v>
      </c>
    </row>
    <row r="21" spans="2:11" ht="27" thickBot="1">
      <c r="B21" s="1445" t="s">
        <v>990</v>
      </c>
      <c r="C21" s="1462">
        <f>[15]Management!J4</f>
        <v>38.860399999999998</v>
      </c>
      <c r="D21" s="1420" t="s">
        <v>1008</v>
      </c>
      <c r="E21" s="1612" t="s">
        <v>991</v>
      </c>
      <c r="F21" s="1619" t="s">
        <v>1009</v>
      </c>
      <c r="G21" s="1433"/>
      <c r="H21" s="1444"/>
      <c r="I21" s="1508">
        <v>38.180400000000006</v>
      </c>
      <c r="J21" s="1500">
        <f t="shared" si="0"/>
        <v>0.67999999999999261</v>
      </c>
      <c r="K21" s="1501">
        <f t="shared" si="1"/>
        <v>1.749853321118652E-2</v>
      </c>
    </row>
    <row r="22" spans="2:11" ht="27" thickBot="1">
      <c r="B22" s="1439" t="s">
        <v>992</v>
      </c>
      <c r="C22" s="1440">
        <f>C21*2080</f>
        <v>80829.631999999998</v>
      </c>
      <c r="D22" s="1448" t="s">
        <v>1010</v>
      </c>
      <c r="E22" s="1613"/>
      <c r="F22" s="1620"/>
      <c r="G22" s="1439"/>
      <c r="H22" s="1448"/>
      <c r="I22" s="1507">
        <v>79415.232000000018</v>
      </c>
      <c r="J22" s="1500">
        <f t="shared" si="0"/>
        <v>1414.3999999999796</v>
      </c>
      <c r="K22" s="1501">
        <f t="shared" si="1"/>
        <v>1.7498533211186457E-2</v>
      </c>
    </row>
    <row r="23" spans="2:11" ht="39.950000000000003" customHeight="1" thickBot="1">
      <c r="B23" s="1509" t="s">
        <v>1061</v>
      </c>
      <c r="C23" s="1462">
        <f>[15]Therapies!I11</f>
        <v>39.750500000000002</v>
      </c>
      <c r="D23" s="1420" t="s">
        <v>1012</v>
      </c>
      <c r="E23" s="1612" t="s">
        <v>895</v>
      </c>
      <c r="F23" s="1612" t="s">
        <v>1062</v>
      </c>
      <c r="G23" s="1433"/>
      <c r="H23" s="1444"/>
      <c r="I23" s="1508">
        <v>38.017499999999998</v>
      </c>
      <c r="J23" s="1500">
        <f t="shared" si="0"/>
        <v>1.7330000000000041</v>
      </c>
      <c r="K23" s="1501">
        <f t="shared" si="1"/>
        <v>4.3596935887598998E-2</v>
      </c>
    </row>
    <row r="24" spans="2:11" ht="39.950000000000003" customHeight="1" thickBot="1">
      <c r="B24" s="1502" t="s">
        <v>1063</v>
      </c>
      <c r="C24" s="1440">
        <f>C23*2080</f>
        <v>82681.040000000008</v>
      </c>
      <c r="D24" s="1448"/>
      <c r="E24" s="1613"/>
      <c r="F24" s="1613"/>
      <c r="G24" s="1439"/>
      <c r="H24" s="1448"/>
      <c r="I24" s="1507">
        <v>79076.399999999994</v>
      </c>
      <c r="J24" s="1500">
        <f t="shared" si="0"/>
        <v>3604.640000000014</v>
      </c>
      <c r="K24" s="1501">
        <f t="shared" si="1"/>
        <v>4.359693588759906E-2</v>
      </c>
    </row>
    <row r="25" spans="2:11" ht="27" thickBot="1">
      <c r="B25" s="1445" t="s">
        <v>1015</v>
      </c>
      <c r="C25" s="1462">
        <f>[15]Therapies!I17</f>
        <v>42.784640000000003</v>
      </c>
      <c r="D25" s="1420" t="s">
        <v>1016</v>
      </c>
      <c r="E25" s="1612" t="s">
        <v>895</v>
      </c>
      <c r="F25" s="1612" t="s">
        <v>1017</v>
      </c>
      <c r="G25" s="1445"/>
      <c r="I25" s="1508">
        <v>41.25168</v>
      </c>
      <c r="J25" s="1500">
        <f t="shared" si="0"/>
        <v>1.5329600000000028</v>
      </c>
      <c r="K25" s="1501">
        <f t="shared" si="1"/>
        <v>3.5829680932222469E-2</v>
      </c>
    </row>
    <row r="26" spans="2:11" ht="27" thickBot="1">
      <c r="B26" s="1439" t="s">
        <v>1018</v>
      </c>
      <c r="C26" s="1446">
        <f>C25*2080</f>
        <v>88992.051200000002</v>
      </c>
      <c r="E26" s="1613"/>
      <c r="F26" s="1613"/>
      <c r="G26" s="1439"/>
      <c r="H26" s="1448"/>
      <c r="I26" s="1508">
        <v>85803.494399999996</v>
      </c>
      <c r="J26" s="1500">
        <f t="shared" si="0"/>
        <v>3188.5568000000058</v>
      </c>
      <c r="K26" s="1501">
        <f t="shared" si="1"/>
        <v>3.5829680932222469E-2</v>
      </c>
    </row>
    <row r="27" spans="2:11" ht="27" thickBot="1">
      <c r="B27" s="1433" t="s">
        <v>1019</v>
      </c>
      <c r="C27" s="1435">
        <f>[15]Clinical!J14</f>
        <v>48.945399999999999</v>
      </c>
      <c r="D27" s="1621" t="s">
        <v>902</v>
      </c>
      <c r="E27" s="1612" t="s">
        <v>903</v>
      </c>
      <c r="F27" s="1612" t="s">
        <v>1020</v>
      </c>
      <c r="G27" s="1433"/>
      <c r="H27" s="1444"/>
      <c r="I27" s="1499">
        <v>48.742200000000004</v>
      </c>
      <c r="J27" s="1500">
        <f t="shared" si="0"/>
        <v>0.20319999999999538</v>
      </c>
      <c r="K27" s="1501">
        <f t="shared" si="1"/>
        <v>4.1515648048641015E-3</v>
      </c>
    </row>
    <row r="28" spans="2:11" ht="34.5" customHeight="1" thickBot="1">
      <c r="B28" s="1439" t="s">
        <v>1021</v>
      </c>
      <c r="C28" s="1440">
        <f>C27*2080</f>
        <v>101806.432</v>
      </c>
      <c r="D28" s="1622"/>
      <c r="E28" s="1613"/>
      <c r="F28" s="1613"/>
      <c r="G28" s="1439"/>
      <c r="H28" s="1448"/>
      <c r="I28" s="1503">
        <v>101383.77600000001</v>
      </c>
      <c r="J28" s="1500">
        <f t="shared" si="0"/>
        <v>422.65599999998813</v>
      </c>
      <c r="K28" s="1501">
        <f t="shared" si="1"/>
        <v>4.151564804864079E-3</v>
      </c>
    </row>
    <row r="29" spans="2:11" ht="27" thickBot="1">
      <c r="B29" s="1498" t="s">
        <v>1064</v>
      </c>
      <c r="C29" s="1435">
        <f>[15]Therapies!I21</f>
        <v>44.301760000000002</v>
      </c>
      <c r="D29" s="1444"/>
      <c r="E29" s="1612" t="s">
        <v>895</v>
      </c>
      <c r="F29" s="1612" t="s">
        <v>1065</v>
      </c>
      <c r="G29" s="1433"/>
      <c r="H29" s="1444"/>
      <c r="I29" s="1499">
        <v>42.756720000000001</v>
      </c>
      <c r="J29" s="1500">
        <f t="shared" si="0"/>
        <v>1.5450400000000002</v>
      </c>
      <c r="K29" s="1501">
        <f t="shared" si="1"/>
        <v>3.4875363868162354E-2</v>
      </c>
    </row>
    <row r="30" spans="2:11" ht="27" thickBot="1">
      <c r="B30" s="1502" t="s">
        <v>1066</v>
      </c>
      <c r="C30" s="1440">
        <f>C29*2080</f>
        <v>92147.660799999998</v>
      </c>
      <c r="D30" s="1448"/>
      <c r="E30" s="1613"/>
      <c r="F30" s="1613"/>
      <c r="G30" s="1439"/>
      <c r="H30" s="1448"/>
      <c r="I30" s="1507">
        <v>88933.977599999998</v>
      </c>
      <c r="J30" s="1500">
        <f t="shared" si="0"/>
        <v>3213.6831999999995</v>
      </c>
      <c r="K30" s="1501">
        <f t="shared" si="1"/>
        <v>3.4875363868162347E-2</v>
      </c>
    </row>
    <row r="31" spans="2:11" ht="27" thickBot="1">
      <c r="B31" s="1433" t="s">
        <v>907</v>
      </c>
      <c r="C31" s="1435">
        <f>[15]Nursing!J8</f>
        <v>49.818400000000004</v>
      </c>
      <c r="D31" s="1444"/>
      <c r="E31" s="1612" t="s">
        <v>908</v>
      </c>
      <c r="F31" s="1612" t="s">
        <v>1025</v>
      </c>
      <c r="G31" s="1433"/>
      <c r="H31" s="1444"/>
      <c r="I31" s="1499">
        <v>49.162799999999997</v>
      </c>
      <c r="J31" s="1500">
        <f t="shared" si="0"/>
        <v>0.65560000000000684</v>
      </c>
      <c r="K31" s="1501">
        <f t="shared" si="1"/>
        <v>1.3159796380453944E-2</v>
      </c>
    </row>
    <row r="32" spans="2:11" ht="38.450000000000003" customHeight="1" thickBot="1">
      <c r="B32" s="1439" t="s">
        <v>909</v>
      </c>
      <c r="C32" s="1440">
        <f>C31*2080</f>
        <v>103622.27200000001</v>
      </c>
      <c r="D32" s="1448"/>
      <c r="E32" s="1613"/>
      <c r="F32" s="1613"/>
      <c r="G32" s="1439"/>
      <c r="H32" s="1448"/>
      <c r="I32" s="1507">
        <v>102258.624</v>
      </c>
      <c r="J32" s="1500">
        <f t="shared" si="0"/>
        <v>1363.6480000000156</v>
      </c>
      <c r="K32" s="1501">
        <f t="shared" si="1"/>
        <v>1.3159796380453958E-2</v>
      </c>
    </row>
    <row r="33" spans="2:11" ht="27" thickBot="1">
      <c r="B33" s="1433" t="s">
        <v>910</v>
      </c>
      <c r="C33" s="1435">
        <f>[15]Nursing!J13</f>
        <v>67.710800000000006</v>
      </c>
      <c r="D33" s="1444"/>
      <c r="E33" s="1612" t="s">
        <v>911</v>
      </c>
      <c r="F33" s="1612" t="s">
        <v>1026</v>
      </c>
      <c r="G33" s="1433"/>
      <c r="H33" s="1444"/>
      <c r="I33" s="1499">
        <v>65.162400000000005</v>
      </c>
      <c r="J33" s="1500">
        <f t="shared" si="0"/>
        <v>2.5484000000000009</v>
      </c>
      <c r="K33" s="1501">
        <f t="shared" si="1"/>
        <v>3.7636536564329484E-2</v>
      </c>
    </row>
    <row r="34" spans="2:11" ht="27" thickBot="1">
      <c r="B34" s="1439" t="s">
        <v>912</v>
      </c>
      <c r="C34" s="1440">
        <f>C33*2080</f>
        <v>140838.46400000001</v>
      </c>
      <c r="D34" s="1448"/>
      <c r="E34" s="1613"/>
      <c r="F34" s="1613"/>
      <c r="G34" s="1439"/>
      <c r="H34" s="1448"/>
      <c r="I34" s="1507">
        <v>135537.79200000002</v>
      </c>
      <c r="J34" s="1500">
        <f t="shared" si="0"/>
        <v>5300.6719999999914</v>
      </c>
      <c r="K34" s="1501">
        <f t="shared" si="1"/>
        <v>3.7636536564329408E-2</v>
      </c>
    </row>
    <row r="35" spans="2:11">
      <c r="K35" s="1510">
        <f>AVERAGE(K5:K34)</f>
        <v>5.1765242439199569E-2</v>
      </c>
    </row>
    <row r="36" spans="2:11" ht="52.5">
      <c r="B36" s="1511" t="s">
        <v>1067</v>
      </c>
      <c r="C36" s="1446">
        <f>C6</f>
        <v>43247.567999999999</v>
      </c>
    </row>
    <row r="37" spans="2:11">
      <c r="C37" s="1471"/>
    </row>
    <row r="38" spans="2:11">
      <c r="B38" s="1472" t="s">
        <v>1028</v>
      </c>
      <c r="C38" s="1473">
        <v>0.24970000000000001</v>
      </c>
      <c r="D38" s="1420" t="s">
        <v>1068</v>
      </c>
    </row>
    <row r="39" spans="2:11" ht="34.35" customHeight="1">
      <c r="B39" s="1472"/>
      <c r="C39" s="1471"/>
      <c r="D39" s="1623" t="s">
        <v>1029</v>
      </c>
      <c r="E39" s="1623"/>
      <c r="F39" s="1420"/>
    </row>
    <row r="40" spans="2:11">
      <c r="C40" s="1471"/>
    </row>
    <row r="41" spans="2:11">
      <c r="B41" s="1472" t="s">
        <v>926</v>
      </c>
      <c r="C41" s="1475">
        <v>0.12</v>
      </c>
      <c r="D41" s="1420" t="s">
        <v>946</v>
      </c>
    </row>
    <row r="42" spans="2:11">
      <c r="B42" s="1472"/>
      <c r="C42" s="1423"/>
    </row>
    <row r="43" spans="2:11">
      <c r="B43" s="1624" t="s">
        <v>1030</v>
      </c>
      <c r="C43" s="1624"/>
      <c r="D43" s="1624"/>
    </row>
    <row r="44" spans="2:11">
      <c r="B44" s="1512" t="s">
        <v>1069</v>
      </c>
      <c r="C44" s="1446">
        <v>247470</v>
      </c>
      <c r="D44" s="1420" t="s">
        <v>1070</v>
      </c>
      <c r="I44" s="1476">
        <v>247470</v>
      </c>
      <c r="J44" s="1496">
        <f t="shared" ref="J44:J52" si="2">C44-I44</f>
        <v>0</v>
      </c>
    </row>
    <row r="45" spans="2:11">
      <c r="B45" s="1472" t="s">
        <v>1032</v>
      </c>
      <c r="C45" s="1446">
        <v>252850</v>
      </c>
      <c r="D45" s="1420" t="s">
        <v>1071</v>
      </c>
      <c r="I45" s="1476">
        <v>206010</v>
      </c>
      <c r="J45" s="1496">
        <f t="shared" si="2"/>
        <v>46840</v>
      </c>
    </row>
    <row r="46" spans="2:11">
      <c r="B46" s="1472" t="s">
        <v>1033</v>
      </c>
      <c r="C46" s="1446">
        <f>C34</f>
        <v>140838.46400000001</v>
      </c>
      <c r="D46" s="1420" t="s">
        <v>1072</v>
      </c>
      <c r="I46" s="1476">
        <v>133902.08000000002</v>
      </c>
      <c r="J46" s="1496">
        <f t="shared" si="2"/>
        <v>6936.3839999999909</v>
      </c>
    </row>
    <row r="47" spans="2:11">
      <c r="B47" s="1472" t="s">
        <v>1073</v>
      </c>
      <c r="C47" s="1513">
        <f>C6</f>
        <v>43247.567999999999</v>
      </c>
      <c r="D47" s="1420" t="s">
        <v>1074</v>
      </c>
      <c r="I47" s="1476">
        <v>39522</v>
      </c>
      <c r="J47" s="1496">
        <f t="shared" si="2"/>
        <v>3725.5679999999993</v>
      </c>
    </row>
    <row r="48" spans="2:11">
      <c r="B48" s="1472" t="s">
        <v>1075</v>
      </c>
      <c r="C48" s="1513">
        <f>AVERAGE(C6,C8)</f>
        <v>49732.404800000004</v>
      </c>
      <c r="D48" s="1420" t="s">
        <v>1076</v>
      </c>
      <c r="I48" s="1476">
        <v>44972</v>
      </c>
      <c r="J48" s="1496">
        <f t="shared" si="2"/>
        <v>4760.4048000000039</v>
      </c>
    </row>
    <row r="49" spans="2:10">
      <c r="B49" s="1472" t="s">
        <v>1077</v>
      </c>
      <c r="C49" s="1446">
        <f>C8</f>
        <v>56217.241600000001</v>
      </c>
      <c r="D49" s="1420" t="s">
        <v>1078</v>
      </c>
      <c r="I49" s="1476">
        <v>50422</v>
      </c>
      <c r="J49" s="1496">
        <f t="shared" si="2"/>
        <v>5795.2416000000012</v>
      </c>
    </row>
    <row r="50" spans="2:10">
      <c r="B50" s="1472" t="s">
        <v>1079</v>
      </c>
      <c r="C50" s="1446">
        <f>[15]state_M2023_dl!O409*2080</f>
        <v>44847.296000000002</v>
      </c>
      <c r="D50" s="1420" t="s">
        <v>1080</v>
      </c>
      <c r="I50" s="1476">
        <v>39438.464</v>
      </c>
      <c r="J50" s="1496">
        <f t="shared" si="2"/>
        <v>5408.8320000000022</v>
      </c>
    </row>
    <row r="51" spans="2:10">
      <c r="B51" s="1472" t="s">
        <v>1081</v>
      </c>
      <c r="C51" s="1513">
        <f>[15]state_M2023_dl!O609*2080</f>
        <v>51381.824000000001</v>
      </c>
      <c r="D51" s="1420" t="s">
        <v>1082</v>
      </c>
      <c r="I51" s="1476">
        <v>49405.824000000001</v>
      </c>
      <c r="J51" s="1496">
        <f t="shared" si="2"/>
        <v>1976</v>
      </c>
    </row>
    <row r="52" spans="2:10">
      <c r="B52" s="1472" t="s">
        <v>1083</v>
      </c>
      <c r="C52" s="1513">
        <f>28.49*2080</f>
        <v>59259.199999999997</v>
      </c>
      <c r="D52" s="1420" t="s">
        <v>1084</v>
      </c>
      <c r="I52" s="1476">
        <v>55776.032000000007</v>
      </c>
      <c r="J52" s="1496">
        <f t="shared" si="2"/>
        <v>3483.1679999999906</v>
      </c>
    </row>
    <row r="53" spans="2:10">
      <c r="B53" s="1472"/>
      <c r="C53" s="1513"/>
      <c r="I53" s="1476"/>
    </row>
    <row r="54" spans="2:10">
      <c r="B54" s="1472"/>
      <c r="C54" s="1513"/>
      <c r="I54" s="1476"/>
    </row>
    <row r="55" spans="2:10">
      <c r="B55" s="1634" t="s">
        <v>1085</v>
      </c>
      <c r="C55" s="1634"/>
      <c r="D55" s="1634"/>
      <c r="E55" s="1634"/>
      <c r="F55" s="1634"/>
    </row>
    <row r="56" spans="2:10">
      <c r="B56" s="1514" t="s">
        <v>1086</v>
      </c>
      <c r="C56" s="1420" t="s">
        <v>1087</v>
      </c>
    </row>
    <row r="57" spans="2:10" ht="66.599999999999994" customHeight="1">
      <c r="B57" s="1515" t="s">
        <v>1088</v>
      </c>
      <c r="C57" s="1623" t="s">
        <v>1089</v>
      </c>
      <c r="D57" s="1623"/>
      <c r="E57" s="1623"/>
      <c r="F57" s="1623"/>
      <c r="G57" s="1623"/>
      <c r="H57" s="1623"/>
      <c r="I57" s="1623"/>
      <c r="J57" s="1623"/>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J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pageSetUpPr fitToPage="1"/>
  </sheetPr>
  <dimension ref="A1:L31"/>
  <sheetViews>
    <sheetView zoomScaleNormal="100" workbookViewId="0">
      <selection activeCell="I31" sqref="I31"/>
    </sheetView>
  </sheetViews>
  <sheetFormatPr defaultColWidth="9.140625" defaultRowHeight="15.75"/>
  <cols>
    <col min="1" max="1" width="5.140625" style="1025" customWidth="1"/>
    <col min="2" max="2" width="37" style="1205" customWidth="1"/>
    <col min="3" max="3" width="14.5703125" style="1026" customWidth="1"/>
    <col min="4" max="4" width="56.28515625" style="1026" customWidth="1"/>
    <col min="5" max="5" width="9.140625" style="1025"/>
    <col min="6" max="6" width="39" style="1211" customWidth="1"/>
    <col min="7" max="7" width="18.28515625" style="1162" customWidth="1"/>
    <col min="8" max="9" width="14.5703125" style="1025" customWidth="1"/>
    <col min="10" max="10" width="9.140625" style="1025"/>
    <col min="11" max="11" width="22.42578125" style="1025" customWidth="1"/>
    <col min="12" max="12" width="24.42578125" style="1025" customWidth="1"/>
    <col min="13" max="16384" width="9.140625" style="1025"/>
  </cols>
  <sheetData>
    <row r="1" spans="1:12" ht="18.75" customHeight="1" thickBot="1">
      <c r="B1" s="1159"/>
      <c r="C1" s="1160"/>
      <c r="D1" s="1161"/>
      <c r="F1" s="1558" t="s">
        <v>846</v>
      </c>
    </row>
    <row r="2" spans="1:12" s="10" customFormat="1" ht="45" customHeight="1" thickBot="1">
      <c r="B2" s="1635" t="s">
        <v>753</v>
      </c>
      <c r="C2" s="1636"/>
      <c r="D2" s="1637"/>
      <c r="F2" s="1635" t="s">
        <v>68</v>
      </c>
      <c r="G2" s="1636"/>
      <c r="H2" s="1636"/>
      <c r="I2" s="1637"/>
    </row>
    <row r="3" spans="1:12" ht="15" customHeight="1">
      <c r="B3" s="1638" t="s">
        <v>744</v>
      </c>
      <c r="C3" s="1639"/>
      <c r="D3" s="1163" t="s">
        <v>745</v>
      </c>
      <c r="F3" s="1164" t="s">
        <v>948</v>
      </c>
      <c r="G3" s="1263">
        <v>300</v>
      </c>
      <c r="H3" s="1165" t="s">
        <v>756</v>
      </c>
      <c r="I3" s="1265">
        <v>12</v>
      </c>
      <c r="K3" s="1166"/>
    </row>
    <row r="4" spans="1:12" ht="15" customHeight="1">
      <c r="B4" s="1127" t="s">
        <v>850</v>
      </c>
      <c r="C4" s="1106">
        <f>'M2023 BLS SALARY CHART (53rd)'!C22</f>
        <v>80829.631999999998</v>
      </c>
      <c r="D4" s="1184" t="s">
        <v>1133</v>
      </c>
      <c r="F4" s="1167"/>
      <c r="G4" s="1168" t="s">
        <v>61</v>
      </c>
      <c r="H4" s="1035" t="s">
        <v>62</v>
      </c>
      <c r="I4" s="1169" t="s">
        <v>63</v>
      </c>
      <c r="K4" s="1166"/>
    </row>
    <row r="5" spans="1:12" ht="15" customHeight="1">
      <c r="B5" s="1127" t="s">
        <v>578</v>
      </c>
      <c r="C5" s="1106">
        <f>'M2023 BLS SALARY CHART (53rd)'!C8</f>
        <v>56217.241600000001</v>
      </c>
      <c r="D5" s="1184" t="s">
        <v>1133</v>
      </c>
      <c r="E5" s="1171"/>
      <c r="F5" s="1127" t="s">
        <v>850</v>
      </c>
      <c r="G5" s="1172">
        <f>'M2021 BLS  SALARY CHART'!D22</f>
        <v>72974.720000000001</v>
      </c>
      <c r="H5" s="1173">
        <f>C8</f>
        <v>1</v>
      </c>
      <c r="I5" s="1174">
        <f>H5*G5</f>
        <v>72974.720000000001</v>
      </c>
      <c r="K5" s="1166"/>
      <c r="L5" s="1175"/>
    </row>
    <row r="6" spans="1:12" ht="15" customHeight="1">
      <c r="B6" s="1176" t="s">
        <v>2</v>
      </c>
      <c r="C6" s="1177">
        <f>'M2023 BLS SALARY CHART (53rd)'!C18</f>
        <v>83639.712</v>
      </c>
      <c r="D6" s="1184" t="s">
        <v>1133</v>
      </c>
      <c r="F6" s="1127" t="s">
        <v>578</v>
      </c>
      <c r="G6" s="1178">
        <f>C5</f>
        <v>56217.241600000001</v>
      </c>
      <c r="H6" s="1179">
        <f>C9</f>
        <v>2</v>
      </c>
      <c r="I6" s="1180">
        <f>H6*G6</f>
        <v>112434.4832</v>
      </c>
      <c r="K6" s="1166"/>
      <c r="L6" s="1175"/>
    </row>
    <row r="7" spans="1:12" ht="15" customHeight="1">
      <c r="A7" s="1099"/>
      <c r="B7" s="1640" t="s">
        <v>746</v>
      </c>
      <c r="C7" s="1641"/>
      <c r="D7" s="1181"/>
      <c r="F7" s="1176" t="s">
        <v>2</v>
      </c>
      <c r="G7" s="1182">
        <f>C6</f>
        <v>83639.712</v>
      </c>
      <c r="H7" s="1183">
        <f>C10</f>
        <v>1</v>
      </c>
      <c r="I7" s="1174">
        <f>G7*H7</f>
        <v>83639.712</v>
      </c>
      <c r="K7" s="1166"/>
      <c r="L7" s="1175"/>
    </row>
    <row r="8" spans="1:12" ht="15" customHeight="1">
      <c r="A8" s="1099"/>
      <c r="B8" s="1127" t="s">
        <v>1</v>
      </c>
      <c r="C8" s="1183">
        <v>1</v>
      </c>
      <c r="D8" s="1184" t="s">
        <v>743</v>
      </c>
      <c r="F8" s="1167" t="s">
        <v>209</v>
      </c>
      <c r="G8" s="1185"/>
      <c r="H8" s="1186">
        <v>4</v>
      </c>
      <c r="I8" s="1187">
        <f>SUM(I5:I7)</f>
        <v>269048.91519999999</v>
      </c>
      <c r="K8" s="1166"/>
      <c r="L8" s="1175"/>
    </row>
    <row r="9" spans="1:12" ht="15" customHeight="1">
      <c r="A9" s="1099"/>
      <c r="B9" s="1170" t="s">
        <v>208</v>
      </c>
      <c r="C9" s="1179">
        <v>2</v>
      </c>
      <c r="D9" s="1184" t="s">
        <v>743</v>
      </c>
      <c r="F9" s="1127" t="s">
        <v>65</v>
      </c>
      <c r="G9" s="1190">
        <f>C12</f>
        <v>0.24970000000000001</v>
      </c>
      <c r="H9" s="1026"/>
      <c r="I9" s="1174">
        <f>I8*G9</f>
        <v>67181.514125439993</v>
      </c>
      <c r="K9" s="1166"/>
      <c r="L9" s="1175"/>
    </row>
    <row r="10" spans="1:12" ht="15" customHeight="1">
      <c r="A10" s="1099"/>
      <c r="B10" s="1176" t="s">
        <v>2</v>
      </c>
      <c r="C10" s="1188">
        <v>1</v>
      </c>
      <c r="D10" s="1189" t="s">
        <v>743</v>
      </c>
      <c r="F10" s="1479" t="str">
        <f>B17</f>
        <v>CAF</v>
      </c>
      <c r="G10" s="1190">
        <f>C17</f>
        <v>3.2549514448865162E-2</v>
      </c>
      <c r="H10" s="1026"/>
      <c r="I10" s="1174">
        <f>(I9+I8)*G10</f>
        <v>10944.137217476546</v>
      </c>
      <c r="K10" s="1166"/>
      <c r="L10" s="1175"/>
    </row>
    <row r="11" spans="1:12" ht="15" customHeight="1">
      <c r="A11" s="1099"/>
      <c r="B11" s="1640" t="s">
        <v>747</v>
      </c>
      <c r="C11" s="1641"/>
      <c r="D11" s="1181"/>
      <c r="F11" s="1191" t="s">
        <v>4</v>
      </c>
      <c r="G11" s="1192"/>
      <c r="H11" s="1193"/>
      <c r="I11" s="1187">
        <f>SUM(I8:I10)</f>
        <v>347174.56654291652</v>
      </c>
      <c r="K11" s="1166"/>
      <c r="L11" s="1175"/>
    </row>
    <row r="12" spans="1:12" ht="15" customHeight="1">
      <c r="B12" s="1194" t="s">
        <v>748</v>
      </c>
      <c r="C12" s="1067">
        <f>'M2023 BLS SALARY CHART (53rd)'!C38</f>
        <v>0.24970000000000001</v>
      </c>
      <c r="D12" s="1184" t="s">
        <v>1139</v>
      </c>
      <c r="F12" s="1127"/>
      <c r="G12" s="1193" t="s">
        <v>751</v>
      </c>
      <c r="H12" s="1193" t="s">
        <v>752</v>
      </c>
      <c r="I12" s="1174"/>
      <c r="K12" s="1166"/>
      <c r="L12" s="1175"/>
    </row>
    <row r="13" spans="1:12" ht="15" customHeight="1">
      <c r="B13" s="1194" t="s">
        <v>629</v>
      </c>
      <c r="C13" s="1195">
        <f>152.17*(1+2.78%)</f>
        <v>156.40032600000001</v>
      </c>
      <c r="D13" s="1184" t="s">
        <v>1136</v>
      </c>
      <c r="F13" s="1127" t="s">
        <v>629</v>
      </c>
      <c r="G13" s="1196">
        <f>C13</f>
        <v>156.40032600000001</v>
      </c>
      <c r="H13" s="1026">
        <v>104</v>
      </c>
      <c r="I13" s="1174">
        <f>G13*H13</f>
        <v>16265.633904</v>
      </c>
      <c r="K13" s="1166"/>
      <c r="L13" s="1175"/>
    </row>
    <row r="14" spans="1:12" ht="15" customHeight="1">
      <c r="B14" s="1194" t="s">
        <v>592</v>
      </c>
      <c r="C14" s="1195">
        <f>25.67*(1+2.78%)</f>
        <v>26.383626000000003</v>
      </c>
      <c r="D14" s="1184" t="s">
        <v>1136</v>
      </c>
      <c r="F14" s="1127" t="s">
        <v>592</v>
      </c>
      <c r="G14" s="1195">
        <f>C14</f>
        <v>26.383626000000003</v>
      </c>
      <c r="H14" s="1151"/>
      <c r="I14" s="1174">
        <f>150*H8*G14</f>
        <v>15830.175600000002</v>
      </c>
      <c r="K14" s="1166"/>
      <c r="L14" s="1175"/>
    </row>
    <row r="15" spans="1:12" ht="15" customHeight="1">
      <c r="B15" s="1194" t="s">
        <v>1040</v>
      </c>
      <c r="C15" s="1195">
        <f>9.55*(1+2.78%)</f>
        <v>9.8154900000000005</v>
      </c>
      <c r="D15" s="1184" t="s">
        <v>1136</v>
      </c>
      <c r="F15" s="1127" t="s">
        <v>949</v>
      </c>
      <c r="G15" s="1195">
        <f>C15</f>
        <v>9.8154900000000005</v>
      </c>
      <c r="H15" s="1026"/>
      <c r="I15" s="1174">
        <f>G15*G3*I3</f>
        <v>35335.763999999996</v>
      </c>
      <c r="K15" s="1166"/>
      <c r="L15" s="1175"/>
    </row>
    <row r="16" spans="1:12" ht="15" customHeight="1">
      <c r="B16" s="1197" t="s">
        <v>749</v>
      </c>
      <c r="C16" s="1198">
        <f>'M2023 BLS SALARY CHART (53rd)'!C41</f>
        <v>0.12</v>
      </c>
      <c r="D16" s="1189"/>
      <c r="F16" s="1199" t="s">
        <v>210</v>
      </c>
      <c r="G16" s="1200"/>
      <c r="H16" s="1193"/>
      <c r="I16" s="1187">
        <f>I11+SUM(I13:I15)</f>
        <v>414606.14004691655</v>
      </c>
      <c r="K16" s="1166"/>
      <c r="L16" s="1175"/>
    </row>
    <row r="17" spans="2:12" ht="15" customHeight="1" thickBot="1">
      <c r="B17" s="1201" t="s">
        <v>162</v>
      </c>
      <c r="C17" s="1202">
        <f>'Fall 2024'!CP38</f>
        <v>3.2549514448865162E-2</v>
      </c>
      <c r="D17" s="1203" t="s">
        <v>1132</v>
      </c>
      <c r="F17" s="1204" t="str">
        <f>B16</f>
        <v>Administrative Allocation</v>
      </c>
      <c r="G17" s="1067">
        <f>C16</f>
        <v>0.12</v>
      </c>
      <c r="H17" s="1026"/>
      <c r="I17" s="1174">
        <f>I16*G17</f>
        <v>49752.736805629982</v>
      </c>
      <c r="K17" s="1166"/>
      <c r="L17" s="1175"/>
    </row>
    <row r="18" spans="2:12" ht="15" customHeight="1">
      <c r="F18" s="1191" t="s">
        <v>593</v>
      </c>
      <c r="G18" s="1168"/>
      <c r="H18" s="1193"/>
      <c r="I18" s="1187">
        <f>SUM(I16:I17)</f>
        <v>464358.87685254653</v>
      </c>
      <c r="K18" s="1166"/>
      <c r="L18" s="1175"/>
    </row>
    <row r="19" spans="2:12" ht="15" customHeight="1">
      <c r="F19" s="1127" t="s">
        <v>162</v>
      </c>
      <c r="G19" s="1262">
        <f>C17</f>
        <v>3.2549514448865162E-2</v>
      </c>
      <c r="H19" s="1026"/>
      <c r="I19" s="1174">
        <f>SUM(I13:I15)*G19</f>
        <v>2194.8649760781614</v>
      </c>
      <c r="K19" s="1166"/>
      <c r="L19" s="1175"/>
    </row>
    <row r="20" spans="2:12" ht="15" customHeight="1">
      <c r="F20" s="1191" t="s">
        <v>596</v>
      </c>
      <c r="G20" s="1168"/>
      <c r="H20" s="1193"/>
      <c r="I20" s="1187">
        <f>SUM(I18:I19)</f>
        <v>466553.74182862468</v>
      </c>
      <c r="K20" s="1166"/>
      <c r="L20" s="1175"/>
    </row>
    <row r="21" spans="2:12" ht="15" customHeight="1" thickBot="1">
      <c r="C21" s="1151"/>
      <c r="F21" s="1206" t="s">
        <v>754</v>
      </c>
      <c r="G21" s="1207"/>
      <c r="H21" s="1208"/>
      <c r="I21" s="1264">
        <f>ROUND(I20/12,0)</f>
        <v>38879</v>
      </c>
      <c r="K21" s="1166"/>
      <c r="L21" s="1175"/>
    </row>
    <row r="22" spans="2:12" ht="15" customHeight="1">
      <c r="K22" s="1166"/>
      <c r="L22" s="1175"/>
    </row>
    <row r="23" spans="2:12" ht="15" customHeight="1">
      <c r="G23" s="1559"/>
      <c r="I23" s="1560"/>
      <c r="K23" s="1166"/>
      <c r="L23" s="1175"/>
    </row>
    <row r="24" spans="2:12" ht="15" customHeight="1">
      <c r="B24" s="1159"/>
      <c r="C24" s="1151"/>
      <c r="G24" s="1559"/>
      <c r="L24" s="1175"/>
    </row>
    <row r="25" spans="2:12" ht="15" customHeight="1">
      <c r="B25" s="1159"/>
      <c r="G25" s="1559"/>
      <c r="I25" s="1402"/>
      <c r="K25" s="1175"/>
      <c r="L25" s="1175"/>
    </row>
    <row r="26" spans="2:12" ht="15" customHeight="1">
      <c r="B26" s="1209"/>
      <c r="C26" s="1210"/>
      <c r="D26" s="1210"/>
      <c r="G26" s="1025"/>
      <c r="I26" s="1561"/>
    </row>
    <row r="27" spans="2:12" ht="15" customHeight="1">
      <c r="B27" s="1212"/>
      <c r="C27" s="1210"/>
      <c r="D27" s="1210"/>
    </row>
    <row r="28" spans="2:12" ht="15" customHeight="1">
      <c r="B28" s="1212"/>
      <c r="C28" s="1210"/>
      <c r="D28" s="1210"/>
    </row>
    <row r="29" spans="2:12" ht="18.75">
      <c r="B29" s="1212"/>
      <c r="C29" s="1210"/>
      <c r="D29" s="1210"/>
    </row>
    <row r="30" spans="2:12" ht="18.75">
      <c r="B30" s="1212"/>
    </row>
    <row r="31" spans="2:12">
      <c r="B31" s="1159"/>
      <c r="G31" s="1214"/>
    </row>
  </sheetData>
  <mergeCells count="5">
    <mergeCell ref="B2:D2"/>
    <mergeCell ref="F2:I2"/>
    <mergeCell ref="B3:C3"/>
    <mergeCell ref="B7:C7"/>
    <mergeCell ref="B11:C11"/>
  </mergeCells>
  <pageMargins left="0.2" right="0.2" top="0.75" bottom="0.75" header="0.3" footer="0.3"/>
  <pageSetup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70C0"/>
    <pageSetUpPr fitToPage="1"/>
  </sheetPr>
  <dimension ref="A1:I30"/>
  <sheetViews>
    <sheetView zoomScale="73" zoomScaleNormal="73" workbookViewId="0">
      <selection activeCell="C15" sqref="C15"/>
    </sheetView>
  </sheetViews>
  <sheetFormatPr defaultColWidth="9.140625" defaultRowHeight="15.75"/>
  <cols>
    <col min="1" max="1" width="5.140625" style="5" customWidth="1"/>
    <col min="2" max="2" width="41.85546875" style="506" customWidth="1"/>
    <col min="3" max="3" width="14.5703125" style="6" customWidth="1"/>
    <col min="4" max="4" width="69" style="6" customWidth="1"/>
    <col min="5" max="5" width="9.140625" style="5"/>
    <col min="6" max="6" width="39" style="386" customWidth="1"/>
    <col min="7" max="7" width="18.28515625" style="387" customWidth="1"/>
    <col min="8" max="8" width="13.42578125" style="5" customWidth="1"/>
    <col min="9" max="9" width="14.5703125" style="5" customWidth="1"/>
    <col min="10" max="16384" width="9.140625" style="5"/>
  </cols>
  <sheetData>
    <row r="1" spans="1:9" ht="18.75" customHeight="1" thickBot="1">
      <c r="A1" s="635"/>
      <c r="B1" s="636"/>
      <c r="C1" s="637"/>
      <c r="D1" s="638"/>
      <c r="E1" s="635"/>
      <c r="F1" s="639">
        <v>42858</v>
      </c>
      <c r="G1" s="640"/>
      <c r="H1" s="635"/>
      <c r="I1" s="635"/>
    </row>
    <row r="2" spans="1:9" ht="23.25" customHeight="1" thickBot="1">
      <c r="A2" s="635"/>
      <c r="B2" s="1646" t="s">
        <v>753</v>
      </c>
      <c r="C2" s="1647"/>
      <c r="D2" s="1648"/>
      <c r="E2" s="635"/>
      <c r="F2" s="1646" t="s">
        <v>68</v>
      </c>
      <c r="G2" s="1647"/>
      <c r="H2" s="1647"/>
      <c r="I2" s="1648"/>
    </row>
    <row r="3" spans="1:9" ht="15" customHeight="1">
      <c r="A3" s="635"/>
      <c r="B3" s="1642" t="s">
        <v>744</v>
      </c>
      <c r="C3" s="1643"/>
      <c r="D3" s="641" t="s">
        <v>745</v>
      </c>
      <c r="E3" s="635"/>
      <c r="F3" s="642" t="s">
        <v>755</v>
      </c>
      <c r="G3" s="643"/>
      <c r="H3" s="644" t="s">
        <v>756</v>
      </c>
      <c r="I3" s="645">
        <v>12</v>
      </c>
    </row>
    <row r="4" spans="1:9" ht="15" customHeight="1">
      <c r="A4" s="635"/>
      <c r="B4" s="646" t="s">
        <v>1</v>
      </c>
      <c r="C4" s="647">
        <v>59573.829311646114</v>
      </c>
      <c r="D4" s="648" t="s">
        <v>741</v>
      </c>
      <c r="E4" s="635"/>
      <c r="F4" s="649"/>
      <c r="G4" s="650" t="s">
        <v>61</v>
      </c>
      <c r="H4" s="651" t="s">
        <v>62</v>
      </c>
      <c r="I4" s="652" t="s">
        <v>63</v>
      </c>
    </row>
    <row r="5" spans="1:9" ht="15" customHeight="1">
      <c r="A5" s="635"/>
      <c r="B5" s="653" t="s">
        <v>208</v>
      </c>
      <c r="C5" s="647">
        <v>28098.984819277106</v>
      </c>
      <c r="D5" s="648" t="s">
        <v>741</v>
      </c>
      <c r="E5" s="635"/>
      <c r="F5" s="646" t="str">
        <f>B4</f>
        <v xml:space="preserve">Program Director </v>
      </c>
      <c r="G5" s="654">
        <f>C4</f>
        <v>59573.829311646114</v>
      </c>
      <c r="H5" s="655">
        <f>C8</f>
        <v>1</v>
      </c>
      <c r="I5" s="656">
        <f>H5*G5</f>
        <v>59573.829311646114</v>
      </c>
    </row>
    <row r="6" spans="1:9" ht="15" customHeight="1">
      <c r="A6" s="635"/>
      <c r="B6" s="657" t="s">
        <v>2</v>
      </c>
      <c r="C6" s="658">
        <v>51337.349397590362</v>
      </c>
      <c r="D6" s="659" t="s">
        <v>741</v>
      </c>
      <c r="E6" s="635"/>
      <c r="F6" s="646" t="str">
        <f t="shared" ref="F6:F7" si="0">B5</f>
        <v>Counselor, Bachelors Level</v>
      </c>
      <c r="G6" s="660">
        <f>C5</f>
        <v>28098.984819277106</v>
      </c>
      <c r="H6" s="661">
        <f>C9</f>
        <v>2</v>
      </c>
      <c r="I6" s="662">
        <f>H6*G6</f>
        <v>56197.969638554212</v>
      </c>
    </row>
    <row r="7" spans="1:9" ht="15" customHeight="1">
      <c r="A7" s="663"/>
      <c r="B7" s="1644" t="s">
        <v>746</v>
      </c>
      <c r="C7" s="1645"/>
      <c r="D7" s="664"/>
      <c r="E7" s="635"/>
      <c r="F7" s="657" t="str">
        <f t="shared" si="0"/>
        <v>Clinician, LICSW</v>
      </c>
      <c r="G7" s="665">
        <f>C6</f>
        <v>51337.349397590362</v>
      </c>
      <c r="H7" s="666">
        <f>C10</f>
        <v>1</v>
      </c>
      <c r="I7" s="656">
        <f>G7*H7</f>
        <v>51337.349397590362</v>
      </c>
    </row>
    <row r="8" spans="1:9" ht="15" customHeight="1">
      <c r="A8" s="663"/>
      <c r="B8" s="646" t="s">
        <v>1</v>
      </c>
      <c r="C8" s="666">
        <v>1</v>
      </c>
      <c r="D8" s="648" t="s">
        <v>743</v>
      </c>
      <c r="E8" s="635"/>
      <c r="F8" s="649" t="s">
        <v>209</v>
      </c>
      <c r="G8" s="667"/>
      <c r="H8" s="668">
        <v>4</v>
      </c>
      <c r="I8" s="669">
        <f>SUM(I5:I7)</f>
        <v>167109.14834779067</v>
      </c>
    </row>
    <row r="9" spans="1:9" ht="15" customHeight="1">
      <c r="A9" s="663"/>
      <c r="B9" s="653" t="s">
        <v>208</v>
      </c>
      <c r="C9" s="661">
        <v>2</v>
      </c>
      <c r="D9" s="648" t="s">
        <v>743</v>
      </c>
      <c r="E9" s="635"/>
      <c r="F9" s="642"/>
      <c r="G9" s="670"/>
      <c r="H9" s="671"/>
      <c r="I9" s="672"/>
    </row>
    <row r="10" spans="1:9" ht="15" customHeight="1">
      <c r="A10" s="663"/>
      <c r="B10" s="657" t="s">
        <v>2</v>
      </c>
      <c r="C10" s="673">
        <v>1</v>
      </c>
      <c r="D10" s="659" t="s">
        <v>743</v>
      </c>
      <c r="E10" s="635"/>
      <c r="F10" s="646" t="s">
        <v>65</v>
      </c>
      <c r="G10" s="674">
        <f>C12</f>
        <v>0.21709999999999999</v>
      </c>
      <c r="H10" s="675"/>
      <c r="I10" s="656">
        <f>I8*0.2171</f>
        <v>36279.39610630535</v>
      </c>
    </row>
    <row r="11" spans="1:9" ht="15" customHeight="1">
      <c r="A11" s="663"/>
      <c r="B11" s="1644" t="s">
        <v>747</v>
      </c>
      <c r="C11" s="1645"/>
      <c r="D11" s="664"/>
      <c r="E11" s="635"/>
      <c r="F11" s="676" t="s">
        <v>4</v>
      </c>
      <c r="G11" s="677"/>
      <c r="H11" s="678"/>
      <c r="I11" s="669">
        <f>SUM(I8:I10)</f>
        <v>203388.54445409603</v>
      </c>
    </row>
    <row r="12" spans="1:9" ht="15" customHeight="1">
      <c r="A12" s="635"/>
      <c r="B12" s="679" t="s">
        <v>748</v>
      </c>
      <c r="C12" s="680">
        <v>0.21709999999999999</v>
      </c>
      <c r="D12" s="648" t="s">
        <v>717</v>
      </c>
      <c r="E12" s="635"/>
      <c r="F12" s="646"/>
      <c r="G12" s="681" t="s">
        <v>751</v>
      </c>
      <c r="H12" s="681" t="s">
        <v>752</v>
      </c>
      <c r="I12" s="656"/>
    </row>
    <row r="13" spans="1:9" ht="15" customHeight="1">
      <c r="A13" s="635"/>
      <c r="B13" s="679" t="s">
        <v>629</v>
      </c>
      <c r="C13" s="682">
        <v>167.60617831325303</v>
      </c>
      <c r="D13" s="648" t="s">
        <v>742</v>
      </c>
      <c r="E13" s="635"/>
      <c r="F13" s="646" t="s">
        <v>629</v>
      </c>
      <c r="G13" s="683">
        <f>C13</f>
        <v>167.60617831325303</v>
      </c>
      <c r="H13" s="675">
        <v>104</v>
      </c>
      <c r="I13" s="656">
        <f>G13*H13</f>
        <v>17431.042544578315</v>
      </c>
    </row>
    <row r="14" spans="1:9" ht="15" customHeight="1">
      <c r="A14" s="635"/>
      <c r="B14" s="679" t="s">
        <v>592</v>
      </c>
      <c r="C14" s="682">
        <v>16.94132530120482</v>
      </c>
      <c r="D14" s="648" t="s">
        <v>742</v>
      </c>
      <c r="E14" s="684"/>
      <c r="F14" s="646" t="s">
        <v>592</v>
      </c>
      <c r="G14" s="682">
        <f>C14</f>
        <v>16.94132530120482</v>
      </c>
      <c r="H14" s="685"/>
      <c r="I14" s="656">
        <f>150*H8*G14</f>
        <v>10164.795180722893</v>
      </c>
    </row>
    <row r="15" spans="1:9" ht="15" customHeight="1">
      <c r="A15" s="635"/>
      <c r="B15" s="679" t="s">
        <v>630</v>
      </c>
      <c r="C15" s="682">
        <v>131.42361445783132</v>
      </c>
      <c r="D15" s="648" t="s">
        <v>742</v>
      </c>
      <c r="E15" s="684"/>
      <c r="F15" s="646" t="s">
        <v>630</v>
      </c>
      <c r="G15" s="682">
        <f>C15</f>
        <v>131.42361445783132</v>
      </c>
      <c r="H15" s="675"/>
      <c r="I15" s="656">
        <f>G15*300</f>
        <v>39427.084337349399</v>
      </c>
    </row>
    <row r="16" spans="1:9" ht="15" customHeight="1">
      <c r="A16" s="635"/>
      <c r="B16" s="686" t="s">
        <v>749</v>
      </c>
      <c r="C16" s="687">
        <v>0.10979999999999999</v>
      </c>
      <c r="D16" s="659" t="s">
        <v>717</v>
      </c>
      <c r="E16" s="684"/>
      <c r="F16" s="688" t="s">
        <v>210</v>
      </c>
      <c r="G16" s="689"/>
      <c r="H16" s="678"/>
      <c r="I16" s="669">
        <f>I11+SUM(I13:I15)</f>
        <v>270411.46651674667</v>
      </c>
    </row>
    <row r="17" spans="1:9" ht="15" customHeight="1" thickBot="1">
      <c r="A17" s="635"/>
      <c r="B17" s="690" t="s">
        <v>162</v>
      </c>
      <c r="C17" s="691">
        <f>'CAF Spring2017'!BK27</f>
        <v>2.7235921972764018E-2</v>
      </c>
      <c r="D17" s="692" t="s">
        <v>750</v>
      </c>
      <c r="E17" s="684"/>
      <c r="F17" s="693"/>
      <c r="G17" s="694"/>
      <c r="H17" s="695"/>
      <c r="I17" s="696"/>
    </row>
    <row r="18" spans="1:9" ht="15" customHeight="1">
      <c r="A18" s="635"/>
      <c r="B18" s="697"/>
      <c r="C18" s="675"/>
      <c r="D18" s="675"/>
      <c r="E18" s="635"/>
      <c r="F18" s="698" t="str">
        <f>B16</f>
        <v>Administrative Allocation</v>
      </c>
      <c r="G18" s="680">
        <f>C16</f>
        <v>0.10979999999999999</v>
      </c>
      <c r="H18" s="675"/>
      <c r="I18" s="656">
        <f>I16*G18</f>
        <v>29691.179023538782</v>
      </c>
    </row>
    <row r="19" spans="1:9" ht="15" customHeight="1">
      <c r="A19" s="635"/>
      <c r="B19" s="697"/>
      <c r="C19" s="675"/>
      <c r="D19" s="675"/>
      <c r="E19" s="635"/>
      <c r="F19" s="646"/>
      <c r="G19" s="699"/>
      <c r="H19" s="675"/>
      <c r="I19" s="656"/>
    </row>
    <row r="20" spans="1:9" ht="15" customHeight="1">
      <c r="A20" s="635"/>
      <c r="B20" s="697"/>
      <c r="C20" s="675"/>
      <c r="D20" s="675"/>
      <c r="E20" s="635"/>
      <c r="F20" s="676" t="s">
        <v>593</v>
      </c>
      <c r="G20" s="650"/>
      <c r="H20" s="678"/>
      <c r="I20" s="669">
        <f>I16+I18</f>
        <v>300102.64554028545</v>
      </c>
    </row>
    <row r="21" spans="1:9" ht="15" customHeight="1">
      <c r="A21" s="635"/>
      <c r="B21" s="697"/>
      <c r="C21" s="675"/>
      <c r="D21" s="675"/>
      <c r="E21" s="635"/>
      <c r="F21" s="646"/>
      <c r="G21" s="700"/>
      <c r="H21" s="675"/>
      <c r="I21" s="656"/>
    </row>
    <row r="22" spans="1:9" ht="15" customHeight="1">
      <c r="A22" s="635"/>
      <c r="B22" s="697"/>
      <c r="C22" s="675"/>
      <c r="D22" s="675"/>
      <c r="E22" s="635"/>
      <c r="F22" s="646" t="s">
        <v>162</v>
      </c>
      <c r="G22" s="674">
        <f>'CAF Spring2017'!BK27</f>
        <v>2.7235921972764018E-2</v>
      </c>
      <c r="H22" s="675"/>
      <c r="I22" s="656">
        <f>I20*G22</f>
        <v>8173.572237755272</v>
      </c>
    </row>
    <row r="23" spans="1:9" ht="15" customHeight="1">
      <c r="A23" s="635"/>
      <c r="B23" s="697"/>
      <c r="C23" s="675"/>
      <c r="D23" s="675"/>
      <c r="E23" s="635"/>
      <c r="F23" s="646"/>
      <c r="G23" s="699"/>
      <c r="H23" s="635"/>
      <c r="I23" s="656"/>
    </row>
    <row r="24" spans="1:9" ht="15" customHeight="1">
      <c r="A24" s="635"/>
      <c r="B24" s="697"/>
      <c r="C24" s="675"/>
      <c r="D24" s="675"/>
      <c r="E24" s="635"/>
      <c r="F24" s="676" t="s">
        <v>596</v>
      </c>
      <c r="G24" s="650"/>
      <c r="H24" s="678"/>
      <c r="I24" s="669">
        <f>SUM(I20+I22)</f>
        <v>308276.21777804074</v>
      </c>
    </row>
    <row r="25" spans="1:9" ht="15" customHeight="1">
      <c r="A25" s="635"/>
      <c r="B25" s="697"/>
      <c r="C25" s="675"/>
      <c r="D25" s="675"/>
      <c r="E25" s="635"/>
      <c r="F25" s="701" t="s">
        <v>757</v>
      </c>
      <c r="G25" s="702">
        <v>300</v>
      </c>
      <c r="H25" s="695"/>
      <c r="I25" s="696"/>
    </row>
    <row r="26" spans="1:9" ht="15" customHeight="1" thickBot="1">
      <c r="A26" s="635"/>
      <c r="B26" s="697"/>
      <c r="C26" s="675"/>
      <c r="D26" s="675"/>
      <c r="E26" s="635"/>
      <c r="F26" s="703" t="s">
        <v>754</v>
      </c>
      <c r="G26" s="704"/>
      <c r="H26" s="705"/>
      <c r="I26" s="706">
        <f>ROUND(I24/12,0)</f>
        <v>25690</v>
      </c>
    </row>
    <row r="27" spans="1:9" ht="15" customHeight="1">
      <c r="A27" s="635"/>
      <c r="B27" s="697"/>
      <c r="C27" s="675"/>
      <c r="D27" s="675"/>
      <c r="E27" s="635"/>
      <c r="F27" s="707"/>
      <c r="G27" s="640"/>
      <c r="H27" s="635"/>
      <c r="I27" s="635"/>
    </row>
    <row r="28" spans="1:9" ht="15" customHeight="1">
      <c r="A28" s="635"/>
      <c r="B28" s="697"/>
      <c r="C28" s="675"/>
      <c r="D28" s="675"/>
      <c r="E28" s="635"/>
      <c r="F28" s="707"/>
      <c r="G28" s="640"/>
      <c r="H28" s="635"/>
      <c r="I28" s="635"/>
    </row>
    <row r="29" spans="1:9">
      <c r="A29" s="635"/>
      <c r="B29" s="697"/>
      <c r="C29" s="675"/>
      <c r="D29" s="675"/>
      <c r="E29" s="635"/>
      <c r="F29" s="707"/>
      <c r="G29" s="640"/>
      <c r="H29" s="635"/>
      <c r="I29" s="635"/>
    </row>
    <row r="30" spans="1:9">
      <c r="A30" s="635"/>
      <c r="B30" s="697"/>
      <c r="C30" s="675"/>
      <c r="D30" s="675"/>
      <c r="E30" s="635"/>
      <c r="F30" s="707"/>
      <c r="G30" s="640"/>
      <c r="H30" s="635"/>
      <c r="I30" s="635"/>
    </row>
  </sheetData>
  <mergeCells count="5">
    <mergeCell ref="B3:C3"/>
    <mergeCell ref="B7:C7"/>
    <mergeCell ref="B11:C11"/>
    <mergeCell ref="F2:I2"/>
    <mergeCell ref="B2:D2"/>
  </mergeCells>
  <pageMargins left="0.7" right="0.7" top="0.75" bottom="0.75" header="0.3" footer="0.3"/>
  <pageSetup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92D050"/>
    <pageSetUpPr fitToPage="1"/>
  </sheetPr>
  <dimension ref="B1:T67"/>
  <sheetViews>
    <sheetView topLeftCell="B1" zoomScale="70" zoomScaleNormal="70" zoomScalePageLayoutView="55" workbookViewId="0">
      <selection activeCell="E29" sqref="E29"/>
    </sheetView>
  </sheetViews>
  <sheetFormatPr defaultRowHeight="15" customHeight="1"/>
  <cols>
    <col min="2" max="2" width="41.85546875" style="4" customWidth="1"/>
    <col min="3" max="3" width="9.5703125" style="4" customWidth="1"/>
    <col min="4" max="4" width="8.7109375" style="4" customWidth="1"/>
    <col min="5" max="5" width="63.140625" style="4" customWidth="1"/>
    <col min="6" max="6" width="4.42578125" customWidth="1"/>
    <col min="7" max="7" width="32.42578125" customWidth="1"/>
    <col min="8" max="8" width="12.7109375" customWidth="1"/>
    <col min="9" max="9" width="13.5703125" customWidth="1"/>
    <col min="10" max="10" width="11.7109375" customWidth="1"/>
    <col min="11" max="11" width="3.42578125" customWidth="1"/>
    <col min="12" max="12" width="38.28515625" customWidth="1"/>
    <col min="13" max="13" width="12.7109375" customWidth="1"/>
    <col min="14" max="14" width="10.5703125" customWidth="1"/>
    <col min="15" max="15" width="13.42578125" customWidth="1"/>
    <col min="17" max="17" width="14.85546875" style="964" bestFit="1" customWidth="1"/>
    <col min="18" max="18" width="29.140625" customWidth="1"/>
    <col min="19" max="19" width="13.42578125" style="967" customWidth="1"/>
    <col min="20" max="20" width="17.28515625" customWidth="1"/>
    <col min="21" max="21" width="16.140625" customWidth="1"/>
  </cols>
  <sheetData>
    <row r="1" spans="2:18" ht="15" customHeight="1" thickBot="1">
      <c r="B1" s="524"/>
      <c r="C1" s="524"/>
      <c r="D1" s="524"/>
      <c r="E1" s="524"/>
      <c r="G1" s="399">
        <v>43627</v>
      </c>
    </row>
    <row r="2" spans="2:18" ht="18.75" customHeight="1" thickBot="1">
      <c r="B2" s="1583" t="s">
        <v>758</v>
      </c>
      <c r="C2" s="1584"/>
      <c r="D2" s="1584"/>
      <c r="E2" s="1585"/>
      <c r="G2" s="1586" t="s">
        <v>761</v>
      </c>
      <c r="H2" s="1587"/>
      <c r="I2" s="1587"/>
      <c r="J2" s="1588"/>
      <c r="L2" s="1586" t="s">
        <v>764</v>
      </c>
      <c r="M2" s="1587"/>
      <c r="N2" s="1587"/>
      <c r="O2" s="1588"/>
    </row>
    <row r="3" spans="2:18" ht="17.25" customHeight="1">
      <c r="B3" s="1649" t="s">
        <v>744</v>
      </c>
      <c r="C3" s="1650"/>
      <c r="D3" s="1651"/>
      <c r="E3" s="510" t="s">
        <v>745</v>
      </c>
      <c r="G3" s="400" t="s">
        <v>9</v>
      </c>
      <c r="H3" s="6">
        <v>8</v>
      </c>
      <c r="I3" s="8" t="s">
        <v>10</v>
      </c>
      <c r="J3" s="401">
        <f>H3*365</f>
        <v>2920</v>
      </c>
      <c r="L3" s="400" t="s">
        <v>9</v>
      </c>
      <c r="M3" s="6">
        <v>12</v>
      </c>
      <c r="N3" s="8" t="s">
        <v>10</v>
      </c>
      <c r="O3" s="401">
        <f>M3*365</f>
        <v>4380</v>
      </c>
    </row>
    <row r="4" spans="2:18" ht="15" customHeight="1">
      <c r="B4" s="412" t="s">
        <v>850</v>
      </c>
      <c r="C4" s="1592">
        <f>' Safe Haven 7-9, 10-12 beds'!C4:D4*(1+' Safe Haven 7-9, 10-12 beds'!C21:D21)</f>
        <v>83460.597274680462</v>
      </c>
      <c r="D4" s="1593"/>
      <c r="E4" s="527" t="s">
        <v>845</v>
      </c>
      <c r="G4" s="513" t="s">
        <v>27</v>
      </c>
      <c r="H4" s="291" t="s">
        <v>61</v>
      </c>
      <c r="I4" s="291" t="s">
        <v>0</v>
      </c>
      <c r="J4" s="403" t="s">
        <v>63</v>
      </c>
      <c r="L4" s="513" t="s">
        <v>27</v>
      </c>
      <c r="M4" s="291" t="s">
        <v>61</v>
      </c>
      <c r="N4" s="291" t="s">
        <v>0</v>
      </c>
      <c r="O4" s="403" t="s">
        <v>63</v>
      </c>
    </row>
    <row r="5" spans="2:18" ht="15" customHeight="1">
      <c r="B5" s="406" t="s">
        <v>852</v>
      </c>
      <c r="C5" s="1581">
        <f>31610*(2.72%+1)</f>
        <v>32469.792000000005</v>
      </c>
      <c r="D5" s="1582"/>
      <c r="E5" s="527" t="s">
        <v>845</v>
      </c>
      <c r="G5" s="404" t="str">
        <f>B4</f>
        <v>Management</v>
      </c>
      <c r="H5" s="300">
        <f>C4</f>
        <v>83460.597274680462</v>
      </c>
      <c r="I5" s="112">
        <f>C9</f>
        <v>1</v>
      </c>
      <c r="J5" s="405">
        <f>H5*I5</f>
        <v>83460.597274680462</v>
      </c>
      <c r="L5" s="404" t="str">
        <f t="shared" ref="L5:M6" si="0">B4</f>
        <v>Management</v>
      </c>
      <c r="M5" s="300">
        <f t="shared" si="0"/>
        <v>83460.597274680462</v>
      </c>
      <c r="N5" s="113">
        <f>D9</f>
        <v>1</v>
      </c>
      <c r="O5" s="405">
        <f>M5*N5</f>
        <v>83460.597274680462</v>
      </c>
      <c r="R5" s="240"/>
    </row>
    <row r="6" spans="2:18" ht="15" customHeight="1">
      <c r="B6" s="406" t="s">
        <v>863</v>
      </c>
      <c r="C6" s="1581">
        <f>(31610+28467)/2*(2.72%+1)</f>
        <v>30855.547200000005</v>
      </c>
      <c r="D6" s="1582"/>
      <c r="E6" s="527" t="s">
        <v>862</v>
      </c>
      <c r="G6" s="406" t="str">
        <f>B6</f>
        <v>Direct Care Blend</v>
      </c>
      <c r="H6" s="300">
        <f>C6</f>
        <v>30855.547200000005</v>
      </c>
      <c r="I6" s="112">
        <v>6</v>
      </c>
      <c r="J6" s="405">
        <f t="shared" ref="J6:J7" si="1">H6*I6</f>
        <v>185133.28320000003</v>
      </c>
      <c r="L6" s="406" t="str">
        <f t="shared" si="0"/>
        <v>Caseworker non-masters</v>
      </c>
      <c r="M6" s="300">
        <f t="shared" si="0"/>
        <v>32469.792000000005</v>
      </c>
      <c r="N6" s="113">
        <f>D10</f>
        <v>0.25</v>
      </c>
      <c r="O6" s="405">
        <f>M6*N6</f>
        <v>8117.4480000000012</v>
      </c>
      <c r="R6" s="240"/>
    </row>
    <row r="7" spans="2:18" ht="15" customHeight="1">
      <c r="B7" s="407" t="s">
        <v>13</v>
      </c>
      <c r="C7" s="1596">
        <f>13.5*2080</f>
        <v>28080</v>
      </c>
      <c r="D7" s="1597"/>
      <c r="E7" s="527" t="s">
        <v>864</v>
      </c>
      <c r="G7" s="407" t="str">
        <f>B7</f>
        <v>Relief</v>
      </c>
      <c r="H7" s="301">
        <f>C7</f>
        <v>28080</v>
      </c>
      <c r="I7" s="113">
        <f>C13</f>
        <v>0.92307692307692313</v>
      </c>
      <c r="J7" s="405">
        <f t="shared" si="1"/>
        <v>25920</v>
      </c>
      <c r="L7" s="406" t="str">
        <f>B6</f>
        <v>Direct Care Blend</v>
      </c>
      <c r="M7" s="300">
        <f>C6</f>
        <v>30855.547200000005</v>
      </c>
      <c r="N7" s="113">
        <v>8</v>
      </c>
      <c r="O7" s="405">
        <f>M7*N7</f>
        <v>246844.37760000004</v>
      </c>
      <c r="R7" s="240"/>
    </row>
    <row r="8" spans="2:18" ht="15" customHeight="1">
      <c r="B8" s="618" t="s">
        <v>746</v>
      </c>
      <c r="C8" s="526" t="s">
        <v>759</v>
      </c>
      <c r="D8" s="525" t="s">
        <v>760</v>
      </c>
      <c r="E8" s="508"/>
      <c r="G8" s="408" t="s">
        <v>3</v>
      </c>
      <c r="H8" s="302"/>
      <c r="I8" s="294">
        <f>SUM(I5:I7)</f>
        <v>7.9230769230769234</v>
      </c>
      <c r="J8" s="409">
        <f>SUM(J5:J7)</f>
        <v>294513.88047468051</v>
      </c>
      <c r="L8" s="407" t="str">
        <f>B7</f>
        <v>Relief</v>
      </c>
      <c r="M8" s="301">
        <f>C7</f>
        <v>28080</v>
      </c>
      <c r="N8" s="113">
        <f>D13</f>
        <v>1.2307692307692308</v>
      </c>
      <c r="O8" s="405">
        <f>M8*N8</f>
        <v>34560</v>
      </c>
      <c r="R8" s="240"/>
    </row>
    <row r="9" spans="2:18" ht="15" customHeight="1">
      <c r="B9" s="412" t="s">
        <v>1</v>
      </c>
      <c r="C9" s="320">
        <v>1</v>
      </c>
      <c r="D9" s="320">
        <v>1</v>
      </c>
      <c r="E9" s="507" t="s">
        <v>743</v>
      </c>
      <c r="F9" s="313"/>
      <c r="G9" s="414"/>
      <c r="H9" s="903"/>
      <c r="I9" s="904"/>
      <c r="J9" s="415"/>
      <c r="L9" s="408" t="s">
        <v>3</v>
      </c>
      <c r="M9" s="302"/>
      <c r="N9" s="294">
        <f>SUM(N5:N8)</f>
        <v>10.48076923076923</v>
      </c>
      <c r="O9" s="409">
        <f>SUM(O5:O8)</f>
        <v>372982.42287468049</v>
      </c>
      <c r="R9" s="240"/>
    </row>
    <row r="10" spans="2:18" ht="15" customHeight="1">
      <c r="B10" s="412" t="s">
        <v>631</v>
      </c>
      <c r="C10" s="320"/>
      <c r="D10" s="320">
        <v>0.25</v>
      </c>
      <c r="E10" s="507" t="s">
        <v>743</v>
      </c>
      <c r="F10" s="313"/>
      <c r="G10" s="410"/>
      <c r="H10" s="4"/>
      <c r="I10" s="4"/>
      <c r="J10" s="411"/>
      <c r="L10" s="410"/>
      <c r="M10" s="4"/>
      <c r="N10" s="4"/>
      <c r="O10" s="411"/>
      <c r="R10" s="240"/>
    </row>
    <row r="11" spans="2:18" ht="15" customHeight="1">
      <c r="B11" s="412" t="s">
        <v>64</v>
      </c>
      <c r="C11" s="320">
        <v>3</v>
      </c>
      <c r="D11" s="320">
        <v>6</v>
      </c>
      <c r="E11" s="507" t="s">
        <v>743</v>
      </c>
      <c r="F11" s="313"/>
      <c r="G11" s="412" t="s">
        <v>21</v>
      </c>
      <c r="H11" s="293">
        <f>'Project Benchmarks'!B14</f>
        <v>0.21709999999999999</v>
      </c>
      <c r="I11" s="102"/>
      <c r="J11" s="413">
        <f>J8*H11</f>
        <v>63938.963451053132</v>
      </c>
      <c r="K11" s="313"/>
      <c r="L11" s="412" t="s">
        <v>21</v>
      </c>
      <c r="M11" s="293">
        <f>C15</f>
        <v>0.21709999999999999</v>
      </c>
      <c r="N11" s="102"/>
      <c r="O11" s="413">
        <f>O9*M11</f>
        <v>80974.484006093131</v>
      </c>
      <c r="R11" s="240"/>
    </row>
    <row r="12" spans="2:18" ht="15" customHeight="1">
      <c r="B12" s="512" t="s">
        <v>579</v>
      </c>
      <c r="C12" s="113">
        <v>3</v>
      </c>
      <c r="D12" s="113">
        <v>2</v>
      </c>
      <c r="E12" s="507" t="s">
        <v>743</v>
      </c>
      <c r="F12" s="313"/>
      <c r="G12" s="408" t="s">
        <v>37</v>
      </c>
      <c r="H12" s="295"/>
      <c r="I12" s="295"/>
      <c r="J12" s="409">
        <f>SUM(J8:J11)</f>
        <v>358452.84392573364</v>
      </c>
      <c r="K12" s="313"/>
      <c r="L12" s="408" t="s">
        <v>37</v>
      </c>
      <c r="M12" s="295"/>
      <c r="N12" s="295"/>
      <c r="O12" s="409">
        <f>SUM(O9:O11)</f>
        <v>453956.9068807736</v>
      </c>
      <c r="R12" s="240"/>
    </row>
    <row r="13" spans="2:18" ht="15" customHeight="1">
      <c r="B13" s="402" t="s">
        <v>13</v>
      </c>
      <c r="C13" s="514">
        <v>0.92307692307692313</v>
      </c>
      <c r="D13" s="514">
        <v>1.2307692307692308</v>
      </c>
      <c r="E13" s="508" t="s">
        <v>743</v>
      </c>
      <c r="F13" s="313"/>
      <c r="G13" s="414"/>
      <c r="H13" s="296" t="s">
        <v>762</v>
      </c>
      <c r="I13" s="296" t="s">
        <v>752</v>
      </c>
      <c r="J13" s="415"/>
      <c r="K13" s="313"/>
      <c r="L13" s="414"/>
      <c r="M13" s="296" t="s">
        <v>762</v>
      </c>
      <c r="N13" s="296" t="s">
        <v>752</v>
      </c>
      <c r="O13" s="415"/>
      <c r="R13" s="240"/>
    </row>
    <row r="14" spans="2:18" ht="15" customHeight="1">
      <c r="B14" s="1654" t="s">
        <v>747</v>
      </c>
      <c r="C14" s="1655"/>
      <c r="D14" s="1656"/>
      <c r="E14" s="511"/>
      <c r="F14" s="313"/>
      <c r="G14" s="412" t="s">
        <v>632</v>
      </c>
      <c r="H14" s="318">
        <f>C16</f>
        <v>100.23547722527886</v>
      </c>
      <c r="I14" s="102">
        <f>C17*52</f>
        <v>52</v>
      </c>
      <c r="J14" s="413">
        <f>H14*I14</f>
        <v>5212.2448157145009</v>
      </c>
      <c r="K14" s="313"/>
      <c r="L14" s="412" t="s">
        <v>632</v>
      </c>
      <c r="M14" s="297">
        <f>C16</f>
        <v>100.23547722527886</v>
      </c>
      <c r="N14" s="102">
        <f>D17*52</f>
        <v>104</v>
      </c>
      <c r="O14" s="413">
        <f>M14*N14</f>
        <v>10424.489631429002</v>
      </c>
      <c r="R14" s="240"/>
    </row>
    <row r="15" spans="2:18" ht="15" customHeight="1">
      <c r="B15" s="515" t="s">
        <v>748</v>
      </c>
      <c r="C15" s="1601">
        <v>0.21709999999999999</v>
      </c>
      <c r="D15" s="1602"/>
      <c r="E15" s="507" t="s">
        <v>717</v>
      </c>
      <c r="F15" s="313"/>
      <c r="G15" s="416" t="s">
        <v>633</v>
      </c>
      <c r="H15" s="318">
        <f>C18</f>
        <v>32.209070765349004</v>
      </c>
      <c r="I15" s="103"/>
      <c r="J15" s="405">
        <f>J3*H15</f>
        <v>94050.486634819099</v>
      </c>
      <c r="K15" s="313"/>
      <c r="L15" s="416" t="s">
        <v>633</v>
      </c>
      <c r="M15" s="297">
        <f>C18</f>
        <v>32.209070765349004</v>
      </c>
      <c r="N15" s="103"/>
      <c r="O15" s="405">
        <f>O3*M15</f>
        <v>141075.72995222863</v>
      </c>
      <c r="R15" s="240"/>
    </row>
    <row r="16" spans="2:18" ht="15" customHeight="1">
      <c r="B16" s="412" t="s">
        <v>632</v>
      </c>
      <c r="C16" s="1603">
        <f>' Safe Haven 7-9, 10-12 beds'!C15:D15*(1+' Safe Haven 7-9, 10-12 beds'!C21:D21)</f>
        <v>100.23547722527886</v>
      </c>
      <c r="D16" s="1604"/>
      <c r="E16" s="507" t="s">
        <v>844</v>
      </c>
      <c r="F16" s="321"/>
      <c r="G16" s="412" t="s">
        <v>721</v>
      </c>
      <c r="H16" s="318">
        <f>C19</f>
        <v>10.459726581367006</v>
      </c>
      <c r="I16" s="104"/>
      <c r="J16" s="413">
        <f>H16*J3</f>
        <v>30542.401617591659</v>
      </c>
      <c r="K16" s="313"/>
      <c r="L16" s="412" t="s">
        <v>721</v>
      </c>
      <c r="M16" s="297">
        <f>C19</f>
        <v>10.459726581367006</v>
      </c>
      <c r="N16" s="104"/>
      <c r="O16" s="413">
        <f>M16*O3</f>
        <v>45813.602426387486</v>
      </c>
      <c r="R16" s="240"/>
    </row>
    <row r="17" spans="2:20" ht="15" customHeight="1">
      <c r="B17" s="528" t="s">
        <v>763</v>
      </c>
      <c r="C17" s="113">
        <v>1</v>
      </c>
      <c r="D17" s="113">
        <v>2</v>
      </c>
      <c r="E17" s="507"/>
      <c r="F17" s="321"/>
      <c r="G17" s="412" t="s">
        <v>634</v>
      </c>
      <c r="H17" s="301">
        <f>C20</f>
        <v>1316.0403451299501</v>
      </c>
      <c r="I17" s="105"/>
      <c r="J17" s="413">
        <f>H17*H3</f>
        <v>10528.322761039601</v>
      </c>
      <c r="K17" s="313"/>
      <c r="L17" s="412" t="s">
        <v>634</v>
      </c>
      <c r="M17" s="301">
        <f>C20</f>
        <v>1316.0403451299501</v>
      </c>
      <c r="N17" s="105"/>
      <c r="O17" s="413">
        <f>M17*M3</f>
        <v>15792.484141559402</v>
      </c>
      <c r="R17" s="240"/>
    </row>
    <row r="18" spans="2:20" ht="15" customHeight="1">
      <c r="B18" s="416" t="s">
        <v>633</v>
      </c>
      <c r="C18" s="1603">
        <f>' Safe Haven 7-9, 10-12 beds'!C17:D17*(1+' Safe Haven 7-9, 10-12 beds'!C21:D21)</f>
        <v>32.209070765349004</v>
      </c>
      <c r="D18" s="1604"/>
      <c r="E18" s="507" t="s">
        <v>844</v>
      </c>
      <c r="F18" s="321"/>
      <c r="G18" s="412"/>
      <c r="H18" s="102"/>
      <c r="I18" s="102"/>
      <c r="J18" s="413"/>
      <c r="K18" s="321"/>
      <c r="L18" s="412"/>
      <c r="M18" s="102"/>
      <c r="N18" s="102"/>
      <c r="O18" s="413"/>
      <c r="R18" s="240"/>
    </row>
    <row r="19" spans="2:20" ht="15" customHeight="1">
      <c r="B19" s="412" t="s">
        <v>721</v>
      </c>
      <c r="C19" s="1603">
        <f>' Safe Haven 7-9, 10-12 beds'!C18:D18*(1+' Safe Haven 7-9, 10-12 beds'!C21:D21)</f>
        <v>10.459726581367006</v>
      </c>
      <c r="D19" s="1604"/>
      <c r="E19" s="507" t="s">
        <v>717</v>
      </c>
      <c r="F19" s="315"/>
      <c r="G19" s="408" t="s">
        <v>210</v>
      </c>
      <c r="H19" s="295"/>
      <c r="I19" s="295"/>
      <c r="J19" s="409">
        <f>J12+SUM(J14:J17)</f>
        <v>498786.29975489853</v>
      </c>
      <c r="K19" s="321"/>
      <c r="L19" s="408" t="s">
        <v>210</v>
      </c>
      <c r="M19" s="295"/>
      <c r="N19" s="295"/>
      <c r="O19" s="409">
        <f>O12+SUM(O14:O17)</f>
        <v>667063.21303237812</v>
      </c>
      <c r="R19" s="240"/>
    </row>
    <row r="20" spans="2:20" ht="15" customHeight="1">
      <c r="B20" s="412" t="s">
        <v>634</v>
      </c>
      <c r="C20" s="1605">
        <f>' Safe Haven 7-9, 10-12 beds'!C19:D19*(1+' Safe Haven 7-9, 10-12 beds'!C21:D21)</f>
        <v>1316.0403451299501</v>
      </c>
      <c r="D20" s="1606"/>
      <c r="E20" s="507" t="s">
        <v>844</v>
      </c>
      <c r="F20" s="314"/>
      <c r="G20" s="414"/>
      <c r="H20" s="296"/>
      <c r="I20" s="296"/>
      <c r="J20" s="415"/>
      <c r="K20" s="321"/>
      <c r="L20" s="414"/>
      <c r="M20" s="296"/>
      <c r="N20" s="296"/>
      <c r="O20" s="415"/>
      <c r="R20" s="240"/>
    </row>
    <row r="21" spans="2:20" s="114" customFormat="1" ht="15" customHeight="1">
      <c r="B21" s="529" t="s">
        <v>749</v>
      </c>
      <c r="C21" s="1607">
        <v>0.10979999999999999</v>
      </c>
      <c r="D21" s="1608"/>
      <c r="E21" s="530" t="s">
        <v>717</v>
      </c>
      <c r="F21"/>
      <c r="G21" s="516" t="str">
        <f>B21</f>
        <v>Administrative Allocation</v>
      </c>
      <c r="H21" s="293">
        <f>C21</f>
        <v>0.10979999999999999</v>
      </c>
      <c r="I21" s="102"/>
      <c r="J21" s="413">
        <f>J19*H21</f>
        <v>54766.735713087859</v>
      </c>
      <c r="K21" s="315"/>
      <c r="L21" s="516" t="str">
        <f>B21</f>
        <v>Administrative Allocation</v>
      </c>
      <c r="M21" s="293">
        <f>C21</f>
        <v>0.10979999999999999</v>
      </c>
      <c r="N21" s="102"/>
      <c r="O21" s="413">
        <f>O19*M21</f>
        <v>73243.540790955114</v>
      </c>
      <c r="Q21" s="964"/>
      <c r="R21" s="240"/>
      <c r="S21" s="967"/>
      <c r="T21"/>
    </row>
    <row r="22" spans="2:20" ht="15" customHeight="1">
      <c r="B22" s="897" t="s">
        <v>848</v>
      </c>
      <c r="C22" s="1659">
        <v>6.3E-3</v>
      </c>
      <c r="D22" s="1660"/>
      <c r="E22" s="898" t="s">
        <v>821</v>
      </c>
      <c r="G22" s="516" t="str">
        <f>B22</f>
        <v>PFLMA Trust Contribution</v>
      </c>
      <c r="H22" s="905">
        <f>C22</f>
        <v>6.3E-3</v>
      </c>
      <c r="I22" s="102"/>
      <c r="J22" s="413">
        <f>H22*J8</f>
        <v>1855.4374469904872</v>
      </c>
      <c r="K22" s="314"/>
      <c r="L22" s="516" t="str">
        <f>B22</f>
        <v>PFLMA Trust Contribution</v>
      </c>
      <c r="M22" s="905">
        <f>C22</f>
        <v>6.3E-3</v>
      </c>
      <c r="N22" s="102"/>
      <c r="O22" s="413">
        <f>M22*O9</f>
        <v>2349.7892641104872</v>
      </c>
      <c r="Q22" s="965"/>
      <c r="R22" s="240"/>
      <c r="T22" s="114"/>
    </row>
    <row r="23" spans="2:20" ht="15" customHeight="1" thickBot="1">
      <c r="B23" s="518" t="s">
        <v>162</v>
      </c>
      <c r="C23" s="1657">
        <f>'Spring 2019 CAF'!BU25</f>
        <v>1.8120393120392975E-2</v>
      </c>
      <c r="D23" s="1658"/>
      <c r="E23" s="509" t="s">
        <v>819</v>
      </c>
      <c r="G23" s="417" t="s">
        <v>593</v>
      </c>
      <c r="H23" s="298"/>
      <c r="I23" s="298"/>
      <c r="J23" s="418">
        <f>SUM(J19:J22)</f>
        <v>555408.47291497688</v>
      </c>
      <c r="L23" s="417" t="s">
        <v>593</v>
      </c>
      <c r="M23" s="298"/>
      <c r="N23" s="298"/>
      <c r="O23" s="418">
        <f>SUM(O19:O22)</f>
        <v>742656.54308744369</v>
      </c>
      <c r="R23" s="240"/>
    </row>
    <row r="24" spans="2:20" ht="15" customHeight="1">
      <c r="B24" s="506"/>
      <c r="C24" s="6"/>
      <c r="D24" s="6"/>
      <c r="E24" s="6"/>
      <c r="G24" s="414"/>
      <c r="H24" s="296"/>
      <c r="I24" s="296"/>
      <c r="J24" s="415"/>
      <c r="L24" s="414"/>
      <c r="M24" s="296"/>
      <c r="N24" s="296"/>
      <c r="O24" s="415"/>
      <c r="R24" s="240"/>
    </row>
    <row r="25" spans="2:20" ht="15" customHeight="1">
      <c r="B25" s="520"/>
      <c r="C25" s="520"/>
      <c r="D25" s="520"/>
      <c r="E25" s="520"/>
      <c r="G25" s="412" t="s">
        <v>162</v>
      </c>
      <c r="H25" s="905">
        <f>C23</f>
        <v>1.8120393120392975E-2</v>
      </c>
      <c r="I25" s="102"/>
      <c r="J25" s="413">
        <f>J23*H25</f>
        <v>10064.219871616515</v>
      </c>
      <c r="L25" s="412" t="s">
        <v>162</v>
      </c>
      <c r="M25" s="905">
        <f>C23</f>
        <v>1.8120393120392975E-2</v>
      </c>
      <c r="N25" s="102"/>
      <c r="O25" s="413">
        <f>O23*M25</f>
        <v>13457.228514176544</v>
      </c>
    </row>
    <row r="26" spans="2:20" ht="15" customHeight="1">
      <c r="B26" s="303" t="s">
        <v>80</v>
      </c>
      <c r="C26" s="304" t="s">
        <v>81</v>
      </c>
      <c r="D26" s="305" t="s">
        <v>82</v>
      </c>
      <c r="E26" s="520"/>
      <c r="G26" s="408" t="s">
        <v>596</v>
      </c>
      <c r="H26" s="295"/>
      <c r="I26" s="295"/>
      <c r="J26" s="409">
        <f>SUM(J23+J25)</f>
        <v>565472.69278659346</v>
      </c>
      <c r="L26" s="408" t="s">
        <v>596</v>
      </c>
      <c r="M26" s="295"/>
      <c r="N26" s="295"/>
      <c r="O26" s="409">
        <f>SUM(O23+O25)</f>
        <v>756113.77160162025</v>
      </c>
      <c r="R26" s="240"/>
    </row>
    <row r="27" spans="2:20" ht="15" customHeight="1">
      <c r="B27" s="306" t="s">
        <v>84</v>
      </c>
      <c r="C27" s="307">
        <v>10</v>
      </c>
      <c r="D27" s="308">
        <f>C27*8</f>
        <v>80</v>
      </c>
      <c r="E27" s="522"/>
      <c r="G27" s="419"/>
      <c r="H27" s="299"/>
      <c r="I27" s="299"/>
      <c r="J27" s="420"/>
      <c r="L27" s="419"/>
      <c r="M27" s="299"/>
      <c r="N27" s="299"/>
      <c r="O27" s="420"/>
      <c r="R27" s="240"/>
    </row>
    <row r="28" spans="2:20" ht="15" customHeight="1" thickBot="1">
      <c r="B28" s="306" t="s">
        <v>85</v>
      </c>
      <c r="C28" s="307">
        <v>10</v>
      </c>
      <c r="D28" s="308">
        <f>C28*8</f>
        <v>80</v>
      </c>
      <c r="E28" s="522"/>
      <c r="G28" s="412" t="s">
        <v>635</v>
      </c>
      <c r="H28" s="102"/>
      <c r="I28" s="102"/>
      <c r="J28" s="421">
        <f>J26/J3</f>
        <v>193.65503177623063</v>
      </c>
      <c r="L28" s="412" t="s">
        <v>635</v>
      </c>
      <c r="M28" s="102"/>
      <c r="N28" s="102"/>
      <c r="O28" s="421">
        <f>O26/O3</f>
        <v>172.62871497753886</v>
      </c>
      <c r="R28" s="240"/>
    </row>
    <row r="29" spans="2:20" ht="15" customHeight="1" thickBot="1">
      <c r="B29" s="306" t="s">
        <v>86</v>
      </c>
      <c r="C29" s="307">
        <v>10</v>
      </c>
      <c r="D29" s="308">
        <f>C29*8</f>
        <v>80</v>
      </c>
      <c r="E29" s="520"/>
      <c r="G29" s="613" t="s">
        <v>636</v>
      </c>
      <c r="H29" s="614">
        <v>0.95</v>
      </c>
      <c r="I29" s="615"/>
      <c r="J29" s="616">
        <f>ROUND(J28/H29,2)</f>
        <v>203.85</v>
      </c>
      <c r="L29" s="613" t="s">
        <v>636</v>
      </c>
      <c r="M29" s="614">
        <v>0.95</v>
      </c>
      <c r="N29" s="615"/>
      <c r="O29" s="616">
        <f>ROUND(O28/M29,2)</f>
        <v>181.71</v>
      </c>
      <c r="R29" s="531"/>
    </row>
    <row r="30" spans="2:20" ht="15" customHeight="1" thickBot="1">
      <c r="B30" s="309" t="s">
        <v>87</v>
      </c>
      <c r="C30" s="307">
        <v>10</v>
      </c>
      <c r="D30" s="310">
        <f>C30*8</f>
        <v>80</v>
      </c>
      <c r="E30" s="520"/>
      <c r="G30" s="422" t="s">
        <v>636</v>
      </c>
      <c r="H30" s="617">
        <v>0.98</v>
      </c>
      <c r="I30" s="423"/>
      <c r="J30" s="424">
        <f>ROUND(J28/H30,2)</f>
        <v>197.61</v>
      </c>
      <c r="L30" s="422" t="s">
        <v>636</v>
      </c>
      <c r="M30" s="617">
        <v>0.98</v>
      </c>
      <c r="N30" s="423"/>
      <c r="O30" s="424">
        <f>ROUND(O28/M30,2)</f>
        <v>176.15</v>
      </c>
      <c r="R30" s="240"/>
    </row>
    <row r="31" spans="2:20" ht="15" customHeight="1" thickTop="1">
      <c r="B31" s="306"/>
      <c r="C31" s="311" t="s">
        <v>83</v>
      </c>
      <c r="D31" s="308">
        <f>SUM(D27:D30)</f>
        <v>320</v>
      </c>
      <c r="E31" s="522"/>
      <c r="R31" s="531"/>
    </row>
    <row r="32" spans="2:20" s="987" customFormat="1" ht="15" customHeight="1">
      <c r="B32" s="1652" t="s">
        <v>88</v>
      </c>
      <c r="C32" s="1653"/>
      <c r="D32" s="988">
        <f>D31/(52*40)</f>
        <v>0.15384615384615385</v>
      </c>
      <c r="E32" s="521"/>
      <c r="I32" s="994" t="s">
        <v>861</v>
      </c>
      <c r="J32" s="994">
        <v>163.99</v>
      </c>
      <c r="K32" s="994"/>
      <c r="L32" s="994"/>
      <c r="M32" s="994" t="s">
        <v>861</v>
      </c>
      <c r="N32" s="994">
        <v>148.55000000000001</v>
      </c>
      <c r="Q32" s="989"/>
      <c r="S32" s="990"/>
    </row>
    <row r="33" spans="2:19" ht="15" customHeight="1">
      <c r="B33"/>
      <c r="C33"/>
      <c r="D33"/>
      <c r="E33" s="520"/>
      <c r="I33" s="994"/>
      <c r="J33" s="995">
        <f>(J30-J32)/J32</f>
        <v>0.20501250076224162</v>
      </c>
      <c r="K33" s="994"/>
      <c r="L33" s="994"/>
      <c r="M33" s="994"/>
      <c r="N33" s="995">
        <f>(O30-N32)/N32</f>
        <v>0.1857960282733086</v>
      </c>
      <c r="Q33" s="966"/>
      <c r="S33" s="968"/>
    </row>
    <row r="34" spans="2:19" ht="15" customHeight="1">
      <c r="E34" s="523"/>
      <c r="I34" s="994"/>
      <c r="J34" s="996"/>
      <c r="K34" s="994"/>
      <c r="L34" s="994"/>
      <c r="M34" s="994"/>
      <c r="N34" s="994"/>
      <c r="Q34" s="966"/>
      <c r="S34" s="968"/>
    </row>
    <row r="35" spans="2:19" ht="15" customHeight="1">
      <c r="E35" s="523"/>
      <c r="I35" s="994"/>
      <c r="J35" s="997"/>
      <c r="K35" s="994"/>
      <c r="L35" s="994"/>
      <c r="M35" s="994"/>
      <c r="N35" s="994"/>
    </row>
    <row r="36" spans="2:19" ht="15" customHeight="1">
      <c r="E36" s="523"/>
    </row>
    <row r="37" spans="2:19" ht="15" customHeight="1" thickBot="1">
      <c r="E37" s="523"/>
    </row>
    <row r="38" spans="2:19" ht="15" customHeight="1">
      <c r="B38" s="900" t="s">
        <v>822</v>
      </c>
      <c r="C38" s="901"/>
      <c r="D38" s="901"/>
      <c r="E38" s="906"/>
      <c r="K38" s="531"/>
      <c r="L38" s="531"/>
      <c r="M38" s="531"/>
      <c r="N38" s="531"/>
      <c r="O38" s="531"/>
    </row>
    <row r="39" spans="2:19" ht="15" customHeight="1">
      <c r="B39" s="902" t="s">
        <v>824</v>
      </c>
      <c r="C39" s="1"/>
      <c r="D39" s="1"/>
      <c r="E39" s="907"/>
      <c r="J39" s="531"/>
      <c r="K39" s="895"/>
      <c r="L39" s="895"/>
      <c r="M39" s="895"/>
      <c r="N39" s="895"/>
      <c r="O39" s="895"/>
    </row>
    <row r="40" spans="2:19" ht="15" customHeight="1">
      <c r="B40" s="902" t="s">
        <v>825</v>
      </c>
      <c r="C40" s="1"/>
      <c r="D40" s="1"/>
      <c r="E40" s="908"/>
      <c r="J40" s="895"/>
    </row>
    <row r="41" spans="2:19" ht="15" customHeight="1">
      <c r="B41" s="902" t="s">
        <v>847</v>
      </c>
      <c r="C41" s="1"/>
      <c r="D41" s="1"/>
      <c r="E41" s="909"/>
    </row>
    <row r="42" spans="2:19" ht="15" customHeight="1">
      <c r="B42" s="902" t="s">
        <v>857</v>
      </c>
      <c r="C42" s="6"/>
      <c r="D42" s="6"/>
      <c r="E42" s="909"/>
    </row>
    <row r="43" spans="2:19" ht="15" customHeight="1" thickBot="1">
      <c r="B43" s="955" t="s">
        <v>858</v>
      </c>
      <c r="C43" s="517"/>
      <c r="D43" s="517"/>
      <c r="E43" s="910"/>
    </row>
    <row r="44" spans="2:19" ht="15" customHeight="1">
      <c r="B44" s="519"/>
      <c r="C44" s="519"/>
      <c r="D44" s="519"/>
      <c r="E44" s="519"/>
    </row>
    <row r="45" spans="2:19" ht="15" customHeight="1">
      <c r="B45" s="301"/>
      <c r="C45" s="301"/>
      <c r="D45" s="301"/>
      <c r="E45" s="301"/>
      <c r="K45" s="531"/>
    </row>
    <row r="46" spans="2:19" ht="15" customHeight="1">
      <c r="B46" s="522"/>
      <c r="C46" s="522"/>
      <c r="D46" s="522"/>
      <c r="E46" s="522"/>
    </row>
    <row r="47" spans="2:19" ht="15" customHeight="1">
      <c r="B47" s="520"/>
      <c r="C47" s="520"/>
      <c r="D47" s="520"/>
      <c r="E47" s="520"/>
    </row>
    <row r="48" spans="2:19" ht="15" customHeight="1">
      <c r="B48" s="520"/>
      <c r="C48" s="520"/>
      <c r="D48" s="520"/>
      <c r="E48" s="523"/>
    </row>
    <row r="49" spans="2:5" ht="15" customHeight="1">
      <c r="B49" s="431" t="s">
        <v>722</v>
      </c>
      <c r="C49" s="426"/>
      <c r="D49" s="427"/>
      <c r="E49" s="522"/>
    </row>
    <row r="50" spans="2:5" ht="15" hidden="1" customHeight="1">
      <c r="B50" s="432" t="s">
        <v>725</v>
      </c>
      <c r="C50" s="425"/>
      <c r="D50" s="428"/>
      <c r="E50" s="301"/>
    </row>
    <row r="51" spans="2:5" ht="15" hidden="1" customHeight="1">
      <c r="B51" s="432" t="s">
        <v>724</v>
      </c>
      <c r="C51" s="425"/>
      <c r="D51" s="428"/>
      <c r="E51" s="522"/>
    </row>
    <row r="52" spans="2:5" ht="15" hidden="1" customHeight="1">
      <c r="B52" s="432" t="s">
        <v>727</v>
      </c>
      <c r="C52" s="425"/>
      <c r="D52" s="428"/>
      <c r="E52" s="522"/>
    </row>
    <row r="53" spans="2:5" ht="15" hidden="1" customHeight="1">
      <c r="B53" s="432" t="s">
        <v>723</v>
      </c>
      <c r="C53" s="425"/>
      <c r="D53" s="428"/>
      <c r="E53" s="522"/>
    </row>
    <row r="54" spans="2:5" ht="15" hidden="1" customHeight="1">
      <c r="B54" s="432" t="s">
        <v>726</v>
      </c>
      <c r="C54" s="425"/>
      <c r="D54" s="428"/>
      <c r="E54" s="520"/>
    </row>
    <row r="55" spans="2:5" ht="15" hidden="1" customHeight="1">
      <c r="B55" s="432" t="s">
        <v>728</v>
      </c>
      <c r="C55" s="425"/>
      <c r="D55" s="428"/>
      <c r="E55" s="520"/>
    </row>
    <row r="56" spans="2:5" ht="15" hidden="1" customHeight="1">
      <c r="B56" s="433" t="s">
        <v>729</v>
      </c>
      <c r="C56" s="429"/>
      <c r="D56" s="430"/>
      <c r="E56" s="522"/>
    </row>
    <row r="57" spans="2:5" ht="15" hidden="1" customHeight="1">
      <c r="B57" s="522"/>
      <c r="C57" s="522"/>
      <c r="D57" s="522"/>
      <c r="E57" s="522"/>
    </row>
    <row r="58" spans="2:5" ht="15" customHeight="1">
      <c r="B58" s="520"/>
      <c r="C58" s="520"/>
      <c r="D58" s="520"/>
      <c r="E58" s="520"/>
    </row>
    <row r="59" spans="2:5" ht="15" customHeight="1">
      <c r="B59" s="520"/>
      <c r="C59" s="520"/>
      <c r="D59" s="520"/>
      <c r="E59" s="520"/>
    </row>
    <row r="60" spans="2:5" ht="15" customHeight="1">
      <c r="B60" s="522"/>
      <c r="C60" s="522"/>
      <c r="D60" s="522"/>
      <c r="E60" s="522"/>
    </row>
    <row r="61" spans="2:5" ht="15" customHeight="1">
      <c r="B61" s="522"/>
      <c r="C61" s="522"/>
      <c r="D61" s="522"/>
      <c r="E61" s="522"/>
    </row>
    <row r="62" spans="2:5" ht="15" customHeight="1">
      <c r="B62" s="520"/>
      <c r="C62" s="520"/>
      <c r="D62" s="520"/>
      <c r="E62" s="520"/>
    </row>
    <row r="63" spans="2:5" ht="15" customHeight="1">
      <c r="B63" s="523"/>
      <c r="C63" s="523"/>
      <c r="D63" s="523"/>
      <c r="E63" s="523"/>
    </row>
    <row r="64" spans="2:5" ht="15" customHeight="1">
      <c r="B64" s="523"/>
      <c r="C64" s="523"/>
      <c r="D64" s="523"/>
      <c r="E64" s="523"/>
    </row>
    <row r="65" spans="2:5" ht="15" customHeight="1">
      <c r="B65" s="523"/>
      <c r="C65" s="523"/>
      <c r="D65" s="523"/>
      <c r="E65" s="523"/>
    </row>
    <row r="66" spans="2:5" ht="15" customHeight="1">
      <c r="B66" s="523"/>
      <c r="C66" s="523"/>
      <c r="D66" s="523"/>
      <c r="E66" s="523"/>
    </row>
    <row r="67" spans="2:5" ht="15" customHeight="1">
      <c r="B67" s="523"/>
      <c r="C67" s="523"/>
      <c r="D67" s="523"/>
      <c r="E67" s="523"/>
    </row>
  </sheetData>
  <mergeCells count="18">
    <mergeCell ref="B32:C32"/>
    <mergeCell ref="C6:D6"/>
    <mergeCell ref="C7:D7"/>
    <mergeCell ref="B14:D14"/>
    <mergeCell ref="C15:D15"/>
    <mergeCell ref="C16:D16"/>
    <mergeCell ref="C18:D18"/>
    <mergeCell ref="C19:D19"/>
    <mergeCell ref="C20:D20"/>
    <mergeCell ref="C21:D21"/>
    <mergeCell ref="C23:D23"/>
    <mergeCell ref="C22:D22"/>
    <mergeCell ref="C5:D5"/>
    <mergeCell ref="B2:E2"/>
    <mergeCell ref="G2:J2"/>
    <mergeCell ref="L2:O2"/>
    <mergeCell ref="B3:D3"/>
    <mergeCell ref="C4:D4"/>
  </mergeCells>
  <pageMargins left="0.7" right="0.7" top="0.75" bottom="0.75" header="0.3" footer="0.3"/>
  <pageSetup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pageSetUpPr fitToPage="1"/>
  </sheetPr>
  <dimension ref="B1:O71"/>
  <sheetViews>
    <sheetView topLeftCell="B1" zoomScaleNormal="100" zoomScalePageLayoutView="55" workbookViewId="0">
      <selection activeCell="N26" sqref="N26:P30"/>
    </sheetView>
  </sheetViews>
  <sheetFormatPr defaultColWidth="8.85546875" defaultRowHeight="15" customHeight="1"/>
  <cols>
    <col min="1" max="1" width="8.85546875" style="993"/>
    <col min="2" max="2" width="41.85546875" style="10" customWidth="1"/>
    <col min="3" max="3" width="9.5703125" style="10" customWidth="1"/>
    <col min="4" max="4" width="8.7109375" style="10" customWidth="1"/>
    <col min="5" max="5" width="63.140625" style="10" customWidth="1"/>
    <col min="6" max="6" width="4.42578125" style="993" customWidth="1"/>
    <col min="7" max="7" width="32.42578125" style="993" customWidth="1"/>
    <col min="8" max="8" width="12.7109375" style="993" customWidth="1"/>
    <col min="9" max="9" width="13.5703125" style="993" customWidth="1"/>
    <col min="10" max="10" width="11.7109375" style="993" customWidth="1"/>
    <col min="11" max="11" width="3.42578125" style="993" customWidth="1"/>
    <col min="12" max="12" width="38.28515625" style="993" customWidth="1"/>
    <col min="13" max="13" width="12.7109375" style="993" customWidth="1"/>
    <col min="14" max="14" width="10.5703125" style="993" customWidth="1"/>
    <col min="15" max="15" width="13.42578125" style="993" customWidth="1"/>
    <col min="16" max="17" width="8.85546875" style="993"/>
    <col min="18" max="18" width="29.140625" style="993" customWidth="1"/>
    <col min="19" max="19" width="8.85546875" style="993"/>
    <col min="20" max="20" width="17.28515625" style="993" customWidth="1"/>
    <col min="21" max="21" width="16.140625" style="993" customWidth="1"/>
    <col min="22" max="16384" width="8.85546875" style="993"/>
  </cols>
  <sheetData>
    <row r="1" spans="2:15" ht="15" customHeight="1" thickBot="1">
      <c r="B1" s="1215"/>
      <c r="C1" s="1215"/>
      <c r="D1" s="1215"/>
      <c r="E1" s="1215"/>
      <c r="G1" s="1216">
        <v>45685</v>
      </c>
    </row>
    <row r="2" spans="2:15" ht="18.75" customHeight="1" thickBot="1">
      <c r="B2" s="1675" t="s">
        <v>758</v>
      </c>
      <c r="C2" s="1676"/>
      <c r="D2" s="1676"/>
      <c r="E2" s="1677"/>
      <c r="G2" s="1672" t="s">
        <v>761</v>
      </c>
      <c r="H2" s="1673"/>
      <c r="I2" s="1673"/>
      <c r="J2" s="1674"/>
      <c r="L2" s="1672" t="s">
        <v>1134</v>
      </c>
      <c r="M2" s="1673"/>
      <c r="N2" s="1673"/>
      <c r="O2" s="1674"/>
    </row>
    <row r="3" spans="2:15" ht="17.25" customHeight="1">
      <c r="B3" s="1638" t="s">
        <v>744</v>
      </c>
      <c r="C3" s="1679"/>
      <c r="D3" s="1639"/>
      <c r="E3" s="1554" t="s">
        <v>745</v>
      </c>
      <c r="G3" s="1217" t="s">
        <v>9</v>
      </c>
      <c r="H3" s="1026">
        <v>8</v>
      </c>
      <c r="I3" s="1084" t="s">
        <v>10</v>
      </c>
      <c r="J3" s="1218">
        <f>H3*365</f>
        <v>2920</v>
      </c>
      <c r="L3" s="1217" t="s">
        <v>9</v>
      </c>
      <c r="M3" s="1026">
        <v>12</v>
      </c>
      <c r="N3" s="1084" t="s">
        <v>10</v>
      </c>
      <c r="O3" s="1218">
        <f>M3*365</f>
        <v>4380</v>
      </c>
    </row>
    <row r="4" spans="2:15" ht="15" customHeight="1">
      <c r="B4" s="1127" t="s">
        <v>1</v>
      </c>
      <c r="C4" s="1678">
        <f>'M2023 BLS SALARY CHART (53rd)'!C22</f>
        <v>80829.631999999998</v>
      </c>
      <c r="D4" s="1678"/>
      <c r="E4" s="1555" t="str">
        <f>'Outreach and Engagement'!$D$4</f>
        <v xml:space="preserve">BLS Benchmark May 2023 @ 53rd percentile </v>
      </c>
      <c r="G4" s="1167" t="s">
        <v>27</v>
      </c>
      <c r="H4" s="291" t="s">
        <v>61</v>
      </c>
      <c r="I4" s="291" t="s">
        <v>0</v>
      </c>
      <c r="J4" s="403" t="s">
        <v>63</v>
      </c>
      <c r="L4" s="1167" t="s">
        <v>27</v>
      </c>
      <c r="M4" s="291" t="s">
        <v>61</v>
      </c>
      <c r="N4" s="291" t="s">
        <v>0</v>
      </c>
      <c r="O4" s="403" t="s">
        <v>63</v>
      </c>
    </row>
    <row r="5" spans="2:15" ht="15" customHeight="1">
      <c r="B5" s="406" t="s">
        <v>945</v>
      </c>
      <c r="C5" s="1662">
        <f>'M2023 BLS SALARY CHART (53rd)'!C12</f>
        <v>64438.399999999994</v>
      </c>
      <c r="D5" s="1662"/>
      <c r="E5" s="1556" t="str">
        <f>'Outreach and Engagement'!$D$4</f>
        <v xml:space="preserve">BLS Benchmark May 2023 @ 53rd percentile </v>
      </c>
      <c r="G5" s="404" t="str">
        <f>B4</f>
        <v xml:space="preserve">Program Director </v>
      </c>
      <c r="H5" s="1219">
        <f>C4</f>
        <v>80829.631999999998</v>
      </c>
      <c r="I5" s="1220">
        <f>C9</f>
        <v>1</v>
      </c>
      <c r="J5" s="1221">
        <f>H5*I5</f>
        <v>80829.631999999998</v>
      </c>
      <c r="L5" s="404" t="str">
        <f t="shared" ref="L5:M7" si="0">B4</f>
        <v xml:space="preserve">Program Director </v>
      </c>
      <c r="M5" s="1219">
        <f t="shared" si="0"/>
        <v>80829.631999999998</v>
      </c>
      <c r="N5" s="1179">
        <f>D9</f>
        <v>1</v>
      </c>
      <c r="O5" s="1221">
        <f>M5*N5</f>
        <v>80829.631999999998</v>
      </c>
    </row>
    <row r="6" spans="2:15" ht="15" customHeight="1">
      <c r="B6" s="406" t="s">
        <v>851</v>
      </c>
      <c r="C6" s="1662">
        <f>'M2023 BLS SALARY CHART (53rd)'!C6</f>
        <v>43247.567999999999</v>
      </c>
      <c r="D6" s="1662"/>
      <c r="E6" s="1556" t="str">
        <f>'Outreach and Engagement'!$D$4</f>
        <v xml:space="preserve">BLS Benchmark May 2023 @ 53rd percentile </v>
      </c>
      <c r="G6" s="406" t="str">
        <f t="shared" ref="G6:H6" si="1">B6</f>
        <v xml:space="preserve">Direct Care </v>
      </c>
      <c r="H6" s="1219">
        <f t="shared" si="1"/>
        <v>43247.567999999999</v>
      </c>
      <c r="I6" s="1222">
        <f>C11</f>
        <v>6</v>
      </c>
      <c r="J6" s="1221">
        <f t="shared" ref="J6:J7" si="2">H6*I6</f>
        <v>259485.408</v>
      </c>
      <c r="L6" s="406" t="str">
        <f t="shared" si="0"/>
        <v>Caseworker</v>
      </c>
      <c r="M6" s="1219">
        <f t="shared" si="0"/>
        <v>64438.399999999994</v>
      </c>
      <c r="N6" s="1179">
        <f>D10</f>
        <v>0.25</v>
      </c>
      <c r="O6" s="1221">
        <f>M6*N6</f>
        <v>16109.599999999999</v>
      </c>
    </row>
    <row r="7" spans="2:15" ht="15" customHeight="1">
      <c r="B7" s="407" t="s">
        <v>13</v>
      </c>
      <c r="C7" s="1661">
        <f>C6</f>
        <v>43247.567999999999</v>
      </c>
      <c r="D7" s="1661"/>
      <c r="E7" s="1557" t="str">
        <f>'Outreach and Engagement'!$D$4</f>
        <v xml:space="preserve">BLS Benchmark May 2023 @ 53rd percentile </v>
      </c>
      <c r="G7" s="407" t="str">
        <f>B7</f>
        <v>Relief</v>
      </c>
      <c r="H7" s="1223">
        <f>C7</f>
        <v>43247.567999999999</v>
      </c>
      <c r="I7" s="1179">
        <f>C12</f>
        <v>1.0153846153846153</v>
      </c>
      <c r="J7" s="1221">
        <f t="shared" si="2"/>
        <v>43912.915199999996</v>
      </c>
      <c r="L7" s="406" t="str">
        <f t="shared" si="0"/>
        <v xml:space="preserve">Direct Care </v>
      </c>
      <c r="M7" s="1219">
        <f>C6</f>
        <v>43247.567999999999</v>
      </c>
      <c r="N7" s="1183">
        <f>D11</f>
        <v>8</v>
      </c>
      <c r="O7" s="1221">
        <f>M7*N7</f>
        <v>345980.54399999999</v>
      </c>
    </row>
    <row r="8" spans="2:15" ht="15" customHeight="1">
      <c r="B8" s="1224" t="s">
        <v>746</v>
      </c>
      <c r="C8" s="1225" t="s">
        <v>759</v>
      </c>
      <c r="D8" s="1226" t="s">
        <v>760</v>
      </c>
      <c r="E8" s="1189"/>
      <c r="G8" s="1191" t="s">
        <v>3</v>
      </c>
      <c r="H8" s="1228"/>
      <c r="I8" s="1229">
        <f>SUM(I5:I7)</f>
        <v>8.0153846153846153</v>
      </c>
      <c r="J8" s="1230">
        <f>SUM(J5:J7)</f>
        <v>384227.95519999997</v>
      </c>
      <c r="L8" s="407" t="str">
        <f>B7</f>
        <v>Relief</v>
      </c>
      <c r="M8" s="1223">
        <f>C7</f>
        <v>43247.567999999999</v>
      </c>
      <c r="N8" s="1179">
        <f>D12</f>
        <v>1.3961538461538463</v>
      </c>
      <c r="O8" s="1221">
        <f>M8*N8</f>
        <v>60380.258400000006</v>
      </c>
    </row>
    <row r="9" spans="2:15" ht="15" customHeight="1">
      <c r="B9" s="1127" t="s">
        <v>1</v>
      </c>
      <c r="C9" s="1183">
        <v>1</v>
      </c>
      <c r="D9" s="1183">
        <v>1</v>
      </c>
      <c r="E9" s="1184" t="s">
        <v>743</v>
      </c>
      <c r="F9" s="1227"/>
      <c r="G9" s="1127" t="s">
        <v>21</v>
      </c>
      <c r="H9" s="1232">
        <f>C14</f>
        <v>0.24970000000000001</v>
      </c>
      <c r="I9" s="1042"/>
      <c r="J9" s="1233">
        <f>J8*H9</f>
        <v>95941.720413439994</v>
      </c>
      <c r="L9" s="1191" t="s">
        <v>3</v>
      </c>
      <c r="M9" s="1228"/>
      <c r="N9" s="1229">
        <f>SUM(N5:N8)</f>
        <v>10.646153846153846</v>
      </c>
      <c r="O9" s="1230">
        <f>SUM(O5:O8)</f>
        <v>503300.03439999995</v>
      </c>
    </row>
    <row r="10" spans="2:15" ht="15" customHeight="1">
      <c r="B10" s="1127" t="s">
        <v>631</v>
      </c>
      <c r="C10" s="1183"/>
      <c r="D10" s="1183">
        <v>0.25</v>
      </c>
      <c r="E10" s="1184" t="s">
        <v>743</v>
      </c>
      <c r="F10" s="1227"/>
      <c r="G10" s="1127" t="s">
        <v>162</v>
      </c>
      <c r="H10" s="1232">
        <f>C21</f>
        <v>3.2549514448865162E-2</v>
      </c>
      <c r="I10" s="1042"/>
      <c r="J10" s="1233">
        <f>(J9+J8)*H10</f>
        <v>15629.289794286562</v>
      </c>
      <c r="L10" s="1127" t="s">
        <v>21</v>
      </c>
      <c r="M10" s="1232">
        <f>C14</f>
        <v>0.24970000000000001</v>
      </c>
      <c r="N10" s="1042"/>
      <c r="O10" s="1233">
        <f>O9*M10</f>
        <v>125674.01858968</v>
      </c>
    </row>
    <row r="11" spans="2:15" ht="15" customHeight="1">
      <c r="B11" s="1127" t="s">
        <v>851</v>
      </c>
      <c r="C11" s="1183">
        <v>6</v>
      </c>
      <c r="D11" s="1183">
        <v>8</v>
      </c>
      <c r="E11" s="1184" t="s">
        <v>743</v>
      </c>
      <c r="F11" s="1227"/>
      <c r="G11" s="1191" t="s">
        <v>37</v>
      </c>
      <c r="H11" s="1234"/>
      <c r="I11" s="1234"/>
      <c r="J11" s="1230">
        <f>SUM(J8:J10)</f>
        <v>495798.96540772653</v>
      </c>
      <c r="K11" s="1227"/>
      <c r="L11" s="1127" t="s">
        <v>162</v>
      </c>
      <c r="M11" s="1232">
        <f>C21</f>
        <v>3.2549514448865162E-2</v>
      </c>
      <c r="N11" s="1042"/>
      <c r="O11" s="1233">
        <f>(O10+O9)*M11</f>
        <v>20472.800025748871</v>
      </c>
    </row>
    <row r="12" spans="2:15" ht="15" customHeight="1">
      <c r="B12" s="1176" t="s">
        <v>13</v>
      </c>
      <c r="C12" s="1188">
        <f>C11*D30</f>
        <v>1.0153846153846153</v>
      </c>
      <c r="D12" s="1188">
        <f>(D11+D10)*D30</f>
        <v>1.3961538461538463</v>
      </c>
      <c r="E12" s="1189" t="s">
        <v>743</v>
      </c>
      <c r="F12" s="1227"/>
      <c r="G12" s="1164"/>
      <c r="H12" s="1235" t="s">
        <v>762</v>
      </c>
      <c r="I12" s="1235" t="s">
        <v>752</v>
      </c>
      <c r="J12" s="1231"/>
      <c r="K12" s="1227"/>
      <c r="L12" s="1191" t="s">
        <v>37</v>
      </c>
      <c r="M12" s="1234"/>
      <c r="N12" s="1234"/>
      <c r="O12" s="1230">
        <f>SUM(O9:O11)</f>
        <v>649446.85301542887</v>
      </c>
    </row>
    <row r="13" spans="2:15" ht="15" customHeight="1">
      <c r="B13" s="1640" t="s">
        <v>747</v>
      </c>
      <c r="C13" s="1641"/>
      <c r="D13" s="1671"/>
      <c r="E13" s="1181"/>
      <c r="F13" s="1227"/>
      <c r="G13" s="1127" t="s">
        <v>632</v>
      </c>
      <c r="H13" s="1236">
        <f>C15</f>
        <v>97.075710000000001</v>
      </c>
      <c r="I13" s="1042">
        <f>C16*52</f>
        <v>52</v>
      </c>
      <c r="J13" s="1233">
        <f>H13*I13</f>
        <v>5047.9369200000001</v>
      </c>
      <c r="K13" s="1227"/>
      <c r="L13" s="1164"/>
      <c r="M13" s="1235" t="s">
        <v>762</v>
      </c>
      <c r="N13" s="1235" t="s">
        <v>752</v>
      </c>
      <c r="O13" s="1231"/>
    </row>
    <row r="14" spans="2:15" ht="15" customHeight="1">
      <c r="B14" s="1194" t="s">
        <v>748</v>
      </c>
      <c r="C14" s="1663">
        <f>'M2023 BLS SALARY CHART (53rd)'!C38</f>
        <v>0.24970000000000001</v>
      </c>
      <c r="D14" s="1664"/>
      <c r="E14" s="1184"/>
      <c r="F14" s="1227"/>
      <c r="G14" s="1239" t="s">
        <v>633</v>
      </c>
      <c r="H14" s="1236">
        <f>C17</f>
        <v>31.193730000000002</v>
      </c>
      <c r="I14" s="1240"/>
      <c r="J14" s="1221">
        <f>J3*H14</f>
        <v>91085.691600000006</v>
      </c>
      <c r="K14" s="1227"/>
      <c r="L14" s="1127" t="s">
        <v>632</v>
      </c>
      <c r="M14" s="1237">
        <f>C15</f>
        <v>97.075710000000001</v>
      </c>
      <c r="N14" s="1042">
        <f>D16*52</f>
        <v>104</v>
      </c>
      <c r="O14" s="1233">
        <f>M14*N14</f>
        <v>10095.87384</v>
      </c>
    </row>
    <row r="15" spans="2:15" ht="15" customHeight="1">
      <c r="B15" s="1127" t="s">
        <v>632</v>
      </c>
      <c r="C15" s="1665">
        <f>94.45*(1+2.78%)</f>
        <v>97.075710000000001</v>
      </c>
      <c r="D15" s="1666"/>
      <c r="E15" s="1184" t="str">
        <f>'Outreach and Engagement'!D13</f>
        <v>Prior Amount Plus CAF</v>
      </c>
      <c r="F15" s="1227"/>
      <c r="G15" s="1127" t="s">
        <v>721</v>
      </c>
      <c r="H15" s="1236">
        <f>C18</f>
        <v>10.130000000000001</v>
      </c>
      <c r="I15" s="1241"/>
      <c r="J15" s="1233">
        <f>H15*J3</f>
        <v>29579.600000000002</v>
      </c>
      <c r="K15" s="1227"/>
      <c r="L15" s="1239" t="s">
        <v>633</v>
      </c>
      <c r="M15" s="1237">
        <f>C17</f>
        <v>31.193730000000002</v>
      </c>
      <c r="N15" s="1240"/>
      <c r="O15" s="1221">
        <f>O3*M15</f>
        <v>136628.5374</v>
      </c>
    </row>
    <row r="16" spans="2:15" ht="15" customHeight="1">
      <c r="B16" s="1242" t="s">
        <v>763</v>
      </c>
      <c r="C16" s="1179">
        <v>1</v>
      </c>
      <c r="D16" s="1179">
        <v>2</v>
      </c>
      <c r="E16" s="1184"/>
      <c r="F16" s="1238"/>
      <c r="G16" s="1127" t="s">
        <v>634</v>
      </c>
      <c r="H16" s="1223">
        <f>C19</f>
        <v>1274.554224</v>
      </c>
      <c r="I16" s="1243"/>
      <c r="J16" s="1233">
        <f>H16*H3</f>
        <v>10196.433792</v>
      </c>
      <c r="K16" s="1227"/>
      <c r="L16" s="1127" t="s">
        <v>721</v>
      </c>
      <c r="M16" s="1237">
        <f>C18</f>
        <v>10.130000000000001</v>
      </c>
      <c r="N16" s="1241"/>
      <c r="O16" s="1233">
        <f>M16*O3</f>
        <v>44369.4</v>
      </c>
    </row>
    <row r="17" spans="2:15" ht="15" customHeight="1">
      <c r="B17" s="1239" t="s">
        <v>633</v>
      </c>
      <c r="C17" s="1665">
        <f>30.35*(1+2.78%)</f>
        <v>31.193730000000002</v>
      </c>
      <c r="D17" s="1666"/>
      <c r="E17" s="1184" t="str">
        <f>'Outreach and Engagement'!D15</f>
        <v>Prior Amount Plus CAF</v>
      </c>
      <c r="F17" s="1238"/>
      <c r="G17" s="1191" t="s">
        <v>210</v>
      </c>
      <c r="H17" s="1234"/>
      <c r="I17" s="1234"/>
      <c r="J17" s="1230">
        <f>J11+SUM(J13:J16)</f>
        <v>631708.62771972653</v>
      </c>
      <c r="K17" s="1227"/>
      <c r="L17" s="1127" t="s">
        <v>634</v>
      </c>
      <c r="M17" s="1223">
        <f>C19</f>
        <v>1274.554224</v>
      </c>
      <c r="N17" s="1243"/>
      <c r="O17" s="1233">
        <f>M17*M3</f>
        <v>15294.650688</v>
      </c>
    </row>
    <row r="18" spans="2:15" ht="15" customHeight="1">
      <c r="B18" s="1127" t="s">
        <v>721</v>
      </c>
      <c r="C18" s="1665">
        <v>10.130000000000001</v>
      </c>
      <c r="D18" s="1666"/>
      <c r="E18" s="1184" t="s">
        <v>1137</v>
      </c>
      <c r="F18" s="1238"/>
      <c r="G18" s="1204" t="str">
        <f>B20</f>
        <v>Administrative Allocation</v>
      </c>
      <c r="H18" s="1232">
        <f>C20</f>
        <v>0.12</v>
      </c>
      <c r="I18" s="1042"/>
      <c r="J18" s="1233">
        <f>J17*H18</f>
        <v>75805.035326367186</v>
      </c>
      <c r="K18" s="1238"/>
      <c r="L18" s="1191" t="s">
        <v>210</v>
      </c>
      <c r="M18" s="1234"/>
      <c r="N18" s="1234"/>
      <c r="O18" s="1230">
        <f>O12+SUM(O14:O17)</f>
        <v>855835.31494342885</v>
      </c>
    </row>
    <row r="19" spans="2:15" ht="15" customHeight="1" thickBot="1">
      <c r="B19" s="1127" t="s">
        <v>634</v>
      </c>
      <c r="C19" s="1665">
        <f>1240.08*(1+2.78%)</f>
        <v>1274.554224</v>
      </c>
      <c r="D19" s="1666"/>
      <c r="E19" s="1184" t="str">
        <f>E15</f>
        <v>Prior Amount Plus CAF</v>
      </c>
      <c r="F19" s="1244"/>
      <c r="G19" s="1248" t="s">
        <v>593</v>
      </c>
      <c r="H19" s="1249"/>
      <c r="I19" s="1249"/>
      <c r="J19" s="1250">
        <f>SUM(J17:J18)</f>
        <v>707513.66304609366</v>
      </c>
      <c r="K19" s="1238"/>
      <c r="L19" s="1204" t="str">
        <f>B20</f>
        <v>Administrative Allocation</v>
      </c>
      <c r="M19" s="1232">
        <f>C20</f>
        <v>0.12</v>
      </c>
      <c r="N19" s="1042"/>
      <c r="O19" s="1233">
        <f>O18*M19</f>
        <v>102700.23779321146</v>
      </c>
    </row>
    <row r="20" spans="2:15" ht="15" customHeight="1" thickTop="1" thickBot="1">
      <c r="B20" s="1246" t="s">
        <v>749</v>
      </c>
      <c r="C20" s="1667">
        <f>'M2023 BLS SALARY CHART (53rd)'!C41</f>
        <v>0.12</v>
      </c>
      <c r="D20" s="1668"/>
      <c r="E20" s="1247"/>
      <c r="F20" s="1245"/>
      <c r="G20" s="1127" t="s">
        <v>162</v>
      </c>
      <c r="H20" s="1232">
        <f>C21</f>
        <v>3.2549514448865162E-2</v>
      </c>
      <c r="I20" s="1042"/>
      <c r="J20" s="1233">
        <f>SUM(J13:J16)*H20</f>
        <v>4423.7935171648287</v>
      </c>
      <c r="K20" s="1238"/>
      <c r="L20" s="1248" t="s">
        <v>593</v>
      </c>
      <c r="M20" s="1249"/>
      <c r="N20" s="1249"/>
      <c r="O20" s="1250">
        <f>SUM(O18:O19)</f>
        <v>958535.55273664033</v>
      </c>
    </row>
    <row r="21" spans="2:15" s="380" customFormat="1" ht="15" customHeight="1" thickTop="1" thickBot="1">
      <c r="B21" s="1201" t="s">
        <v>162</v>
      </c>
      <c r="C21" s="1669">
        <f>'Outreach and Engagement'!C17</f>
        <v>3.2549514448865162E-2</v>
      </c>
      <c r="D21" s="1670"/>
      <c r="E21" s="1203" t="str">
        <f>'Outreach and Engagement'!D17</f>
        <v>FY26 &amp;FY27 (Baseline Scenario)</v>
      </c>
      <c r="F21" s="993"/>
      <c r="G21" s="1191" t="s">
        <v>596</v>
      </c>
      <c r="H21" s="1234"/>
      <c r="I21" s="1234"/>
      <c r="J21" s="1230">
        <f>SUM(J19:J20)</f>
        <v>711937.45656325854</v>
      </c>
      <c r="K21" s="1244"/>
      <c r="L21" s="1127" t="s">
        <v>162</v>
      </c>
      <c r="M21" s="1232">
        <f>C21</f>
        <v>3.2549514448865162E-2</v>
      </c>
      <c r="N21" s="1042"/>
      <c r="O21" s="1233">
        <f>SUM(O14:O17)*M21</f>
        <v>6717.844223604493</v>
      </c>
    </row>
    <row r="22" spans="2:15" ht="15" customHeight="1" thickBot="1">
      <c r="B22" s="1205"/>
      <c r="C22" s="1026"/>
      <c r="D22" s="1026"/>
      <c r="E22" s="1026"/>
      <c r="G22" s="1127" t="s">
        <v>635</v>
      </c>
      <c r="H22" s="1042"/>
      <c r="I22" s="1042"/>
      <c r="J22" s="1254">
        <f>J21/J3</f>
        <v>243.81419745317072</v>
      </c>
      <c r="K22" s="1245"/>
      <c r="L22" s="1191" t="s">
        <v>596</v>
      </c>
      <c r="M22" s="1234"/>
      <c r="N22" s="1234"/>
      <c r="O22" s="1230">
        <f>SUM(O20:O21)</f>
        <v>965253.39696024486</v>
      </c>
    </row>
    <row r="23" spans="2:15" ht="15" customHeight="1" thickBot="1">
      <c r="B23" s="1251"/>
      <c r="C23" s="1251"/>
      <c r="D23" s="1251"/>
      <c r="E23" s="1251"/>
      <c r="G23" s="1213" t="s">
        <v>636</v>
      </c>
      <c r="H23" s="1255">
        <v>0.98</v>
      </c>
      <c r="I23" s="1256"/>
      <c r="J23" s="1266">
        <f>ROUND(J22/H23,2)</f>
        <v>248.79</v>
      </c>
      <c r="L23" s="1127" t="s">
        <v>635</v>
      </c>
      <c r="M23" s="1042"/>
      <c r="N23" s="1042"/>
      <c r="O23" s="1254">
        <f>O22/O3</f>
        <v>220.37748789046685</v>
      </c>
    </row>
    <row r="24" spans="2:15" ht="15" customHeight="1" thickBot="1">
      <c r="B24" s="303" t="s">
        <v>80</v>
      </c>
      <c r="C24" s="304" t="s">
        <v>81</v>
      </c>
      <c r="D24" s="305" t="s">
        <v>82</v>
      </c>
      <c r="E24" s="1251"/>
      <c r="L24" s="1213" t="s">
        <v>636</v>
      </c>
      <c r="M24" s="1255">
        <v>0.98</v>
      </c>
      <c r="N24" s="1256"/>
      <c r="O24" s="1266">
        <f>ROUND(O23/M24,2)</f>
        <v>224.87</v>
      </c>
    </row>
    <row r="25" spans="2:15" ht="15" customHeight="1">
      <c r="B25" s="306" t="s">
        <v>84</v>
      </c>
      <c r="C25" s="1057">
        <v>15</v>
      </c>
      <c r="D25" s="308">
        <f>C25*8</f>
        <v>120</v>
      </c>
      <c r="E25" s="1252"/>
    </row>
    <row r="26" spans="2:15" ht="15" customHeight="1">
      <c r="B26" s="306" t="s">
        <v>85</v>
      </c>
      <c r="C26" s="1057">
        <v>8</v>
      </c>
      <c r="D26" s="308">
        <f>C26*8</f>
        <v>64</v>
      </c>
      <c r="E26" s="1253"/>
      <c r="I26" s="1258"/>
    </row>
    <row r="27" spans="2:15" ht="15" customHeight="1">
      <c r="B27" s="306" t="s">
        <v>86</v>
      </c>
      <c r="C27" s="1082">
        <v>11</v>
      </c>
      <c r="D27" s="308">
        <f>C27*8</f>
        <v>88</v>
      </c>
      <c r="E27" s="1251"/>
      <c r="I27" s="1258"/>
      <c r="J27" s="1259"/>
    </row>
    <row r="28" spans="2:15" ht="15" customHeight="1" thickBot="1">
      <c r="B28" s="309" t="s">
        <v>87</v>
      </c>
      <c r="C28" s="1057">
        <v>10</v>
      </c>
      <c r="D28" s="310">
        <f>C28*8</f>
        <v>80</v>
      </c>
      <c r="E28" s="1251"/>
      <c r="I28" s="1258"/>
      <c r="O28" s="1259"/>
    </row>
    <row r="29" spans="2:15" ht="15" customHeight="1" thickTop="1">
      <c r="B29" s="306"/>
      <c r="C29" s="311" t="s">
        <v>83</v>
      </c>
      <c r="D29" s="308">
        <f>SUM(D25:D28)</f>
        <v>352</v>
      </c>
      <c r="E29" s="1252"/>
      <c r="I29" s="1258"/>
      <c r="J29" s="1258"/>
    </row>
    <row r="30" spans="2:15" ht="15" customHeight="1">
      <c r="B30" s="1594" t="s">
        <v>88</v>
      </c>
      <c r="C30" s="1595"/>
      <c r="D30" s="312">
        <f>D29/(52*40)</f>
        <v>0.16923076923076924</v>
      </c>
      <c r="E30" s="1252"/>
    </row>
    <row r="31" spans="2:15" ht="15" customHeight="1">
      <c r="B31" s="993"/>
      <c r="C31" s="993"/>
      <c r="D31" s="993"/>
      <c r="E31" s="1251"/>
    </row>
    <row r="32" spans="2:15" ht="15" customHeight="1">
      <c r="B32" s="1010"/>
      <c r="C32" s="425"/>
      <c r="D32" s="425"/>
      <c r="E32" s="1257"/>
    </row>
    <row r="33" spans="2:11" ht="27.6" customHeight="1">
      <c r="B33" s="1010"/>
      <c r="C33" s="425"/>
      <c r="D33" s="425"/>
      <c r="E33" s="1257"/>
    </row>
    <row r="34" spans="2:11" ht="15" customHeight="1">
      <c r="B34" s="1010"/>
      <c r="C34" s="425"/>
      <c r="D34" s="425"/>
      <c r="E34" s="1257"/>
    </row>
    <row r="35" spans="2:11" ht="15" customHeight="1">
      <c r="B35" s="1010"/>
      <c r="C35" s="425"/>
      <c r="D35" s="425"/>
      <c r="E35" s="1257"/>
    </row>
    <row r="36" spans="2:11" ht="15" customHeight="1">
      <c r="B36" s="1010"/>
      <c r="C36" s="425"/>
      <c r="D36" s="425"/>
      <c r="E36" s="1257"/>
      <c r="K36" s="1258"/>
    </row>
    <row r="37" spans="2:11" ht="15" customHeight="1">
      <c r="B37" s="1209"/>
      <c r="C37" s="1210"/>
      <c r="D37" s="1210"/>
      <c r="E37" s="292"/>
    </row>
    <row r="38" spans="2:11" ht="15" customHeight="1">
      <c r="B38" s="1212"/>
      <c r="C38" s="1210"/>
      <c r="D38" s="1210"/>
      <c r="E38" s="1092"/>
    </row>
    <row r="39" spans="2:11" ht="15" customHeight="1">
      <c r="B39" s="1212"/>
      <c r="C39" s="1210"/>
      <c r="D39" s="1210"/>
      <c r="E39" s="1092"/>
    </row>
    <row r="40" spans="2:11" ht="15" customHeight="1">
      <c r="B40" s="1212"/>
      <c r="C40" s="1210"/>
      <c r="D40" s="1210"/>
      <c r="E40" s="1092"/>
    </row>
    <row r="41" spans="2:11" ht="15" customHeight="1">
      <c r="B41" s="1212"/>
      <c r="C41" s="1026"/>
      <c r="D41" s="1026"/>
      <c r="E41" s="1026"/>
    </row>
    <row r="42" spans="2:11" ht="15" customHeight="1">
      <c r="B42" s="519"/>
      <c r="C42" s="519"/>
      <c r="D42" s="519"/>
      <c r="E42" s="519"/>
    </row>
    <row r="43" spans="2:11" ht="15" customHeight="1">
      <c r="B43" s="1223"/>
      <c r="C43" s="1223"/>
      <c r="D43" s="1223"/>
      <c r="E43" s="1223"/>
    </row>
    <row r="44" spans="2:11" ht="15" customHeight="1">
      <c r="B44" s="1223"/>
      <c r="C44" s="1223"/>
      <c r="D44" s="1223"/>
      <c r="E44" s="1223"/>
    </row>
    <row r="45" spans="2:11" ht="15" customHeight="1">
      <c r="B45" s="1223"/>
      <c r="C45" s="1223"/>
      <c r="D45" s="1223"/>
      <c r="E45" s="1223"/>
    </row>
    <row r="46" spans="2:11" ht="15" customHeight="1">
      <c r="B46" s="1223"/>
      <c r="C46" s="1223"/>
      <c r="D46" s="1223"/>
      <c r="E46" s="1223"/>
    </row>
    <row r="47" spans="2:11" ht="15" customHeight="1">
      <c r="B47" s="1223"/>
      <c r="C47" s="1223"/>
      <c r="D47" s="1223"/>
      <c r="E47" s="1223"/>
      <c r="K47" s="1260"/>
    </row>
    <row r="48" spans="2:11" ht="15" customHeight="1">
      <c r="B48" s="1251"/>
      <c r="C48" s="1251"/>
      <c r="D48" s="1251"/>
      <c r="E48" s="1251"/>
    </row>
    <row r="49" spans="2:5" ht="15" customHeight="1">
      <c r="B49" s="1261"/>
      <c r="C49" s="1261"/>
      <c r="D49" s="1261"/>
      <c r="E49" s="1261"/>
    </row>
    <row r="50" spans="2:5" ht="15" customHeight="1">
      <c r="B50" s="1252"/>
      <c r="C50" s="1252"/>
      <c r="D50" s="1252"/>
      <c r="E50" s="1252"/>
    </row>
    <row r="51" spans="2:5" ht="15" customHeight="1">
      <c r="B51" s="1251"/>
      <c r="C51" s="1251"/>
      <c r="D51" s="1251"/>
      <c r="E51" s="1251"/>
    </row>
    <row r="52" spans="2:5" ht="15" customHeight="1">
      <c r="B52" s="1251"/>
      <c r="C52" s="1251"/>
      <c r="D52" s="1251"/>
      <c r="E52" s="1251"/>
    </row>
    <row r="53" spans="2:5" ht="15" customHeight="1">
      <c r="B53" s="1252"/>
      <c r="C53" s="1252"/>
      <c r="D53" s="1252"/>
      <c r="E53" s="1252"/>
    </row>
    <row r="54" spans="2:5" ht="15" customHeight="1">
      <c r="B54" s="1223"/>
      <c r="C54" s="1223"/>
      <c r="D54" s="1223"/>
      <c r="E54" s="1223"/>
    </row>
    <row r="55" spans="2:5" ht="15" customHeight="1">
      <c r="B55" s="1252"/>
      <c r="C55" s="1252"/>
      <c r="D55" s="1252"/>
      <c r="E55" s="1252"/>
    </row>
    <row r="56" spans="2:5" ht="15" customHeight="1">
      <c r="B56" s="1252"/>
      <c r="C56" s="1252"/>
      <c r="D56" s="1252"/>
      <c r="E56" s="1252"/>
    </row>
    <row r="57" spans="2:5" ht="15" customHeight="1">
      <c r="B57" s="1252"/>
      <c r="C57" s="1252"/>
      <c r="D57" s="1252"/>
      <c r="E57" s="1252"/>
    </row>
    <row r="58" spans="2:5" ht="15" customHeight="1">
      <c r="B58" s="1251"/>
      <c r="C58" s="1251"/>
      <c r="D58" s="1251"/>
      <c r="E58" s="1251"/>
    </row>
    <row r="59" spans="2:5" ht="15" customHeight="1">
      <c r="B59" s="1251"/>
      <c r="C59" s="1251"/>
      <c r="D59" s="1251"/>
      <c r="E59" s="1251"/>
    </row>
    <row r="60" spans="2:5" ht="15" customHeight="1">
      <c r="B60" s="1252"/>
      <c r="C60" s="1252"/>
      <c r="D60" s="1252"/>
      <c r="E60" s="1252"/>
    </row>
    <row r="61" spans="2:5" ht="15" customHeight="1">
      <c r="B61" s="1252"/>
      <c r="C61" s="1252"/>
      <c r="D61" s="1252"/>
      <c r="E61" s="1252"/>
    </row>
    <row r="62" spans="2:5" ht="15" customHeight="1">
      <c r="B62" s="1251"/>
      <c r="C62" s="1251"/>
      <c r="D62" s="1251"/>
      <c r="E62" s="1251"/>
    </row>
    <row r="63" spans="2:5" ht="15" customHeight="1">
      <c r="B63" s="1251"/>
      <c r="C63" s="1251"/>
      <c r="D63" s="1251"/>
      <c r="E63" s="1251"/>
    </row>
    <row r="64" spans="2:5" ht="15" customHeight="1">
      <c r="B64" s="1252"/>
      <c r="C64" s="1252"/>
      <c r="D64" s="1252"/>
      <c r="E64" s="1252"/>
    </row>
    <row r="65" spans="2:5" ht="15" customHeight="1">
      <c r="B65" s="1252"/>
      <c r="C65" s="1252"/>
      <c r="D65" s="1252"/>
      <c r="E65" s="1252"/>
    </row>
    <row r="66" spans="2:5" ht="15" customHeight="1">
      <c r="B66" s="1251"/>
      <c r="C66" s="1251"/>
      <c r="D66" s="1251"/>
      <c r="E66" s="1251"/>
    </row>
    <row r="67" spans="2:5" ht="15" customHeight="1">
      <c r="B67" s="1257"/>
      <c r="C67" s="1257"/>
      <c r="D67" s="1257"/>
      <c r="E67" s="1257"/>
    </row>
    <row r="68" spans="2:5" ht="15" customHeight="1">
      <c r="B68" s="1257"/>
      <c r="C68" s="1257"/>
      <c r="D68" s="1257"/>
      <c r="E68" s="1257"/>
    </row>
    <row r="69" spans="2:5" ht="15" customHeight="1">
      <c r="B69" s="1257"/>
      <c r="C69" s="1257"/>
      <c r="D69" s="1257"/>
      <c r="E69" s="1257"/>
    </row>
    <row r="70" spans="2:5" ht="15" customHeight="1">
      <c r="B70" s="1257"/>
      <c r="C70" s="1257"/>
      <c r="D70" s="1257"/>
      <c r="E70" s="1257"/>
    </row>
    <row r="71" spans="2:5" ht="15" customHeight="1">
      <c r="B71" s="1257"/>
      <c r="C71" s="1257"/>
      <c r="D71" s="1257"/>
      <c r="E71" s="1257"/>
    </row>
  </sheetData>
  <mergeCells count="17">
    <mergeCell ref="G2:J2"/>
    <mergeCell ref="L2:O2"/>
    <mergeCell ref="B2:E2"/>
    <mergeCell ref="C4:D4"/>
    <mergeCell ref="C6:D6"/>
    <mergeCell ref="B3:D3"/>
    <mergeCell ref="C7:D7"/>
    <mergeCell ref="B30:C30"/>
    <mergeCell ref="C5:D5"/>
    <mergeCell ref="C14:D14"/>
    <mergeCell ref="C15:D15"/>
    <mergeCell ref="C17:D17"/>
    <mergeCell ref="C18:D18"/>
    <mergeCell ref="C19:D19"/>
    <mergeCell ref="C20:D20"/>
    <mergeCell ref="C21:D21"/>
    <mergeCell ref="B13:D13"/>
  </mergeCells>
  <pageMargins left="0.7" right="0.7" top="0.75" bottom="0.75" header="0.3" footer="0.3"/>
  <pageSetup scale="7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Q47"/>
  <sheetViews>
    <sheetView zoomScale="90" zoomScaleNormal="90" workbookViewId="0">
      <selection activeCell="J34" sqref="J34:M34"/>
    </sheetView>
  </sheetViews>
  <sheetFormatPr defaultColWidth="9.140625" defaultRowHeight="15.75"/>
  <cols>
    <col min="1" max="1" width="30.7109375" style="5" customWidth="1"/>
    <col min="2" max="2" width="21.85546875" style="5" customWidth="1"/>
    <col min="3" max="3" width="13" style="5" customWidth="1"/>
    <col min="4" max="4" width="16.7109375" style="5" customWidth="1"/>
    <col min="5" max="5" width="14.140625" style="5" customWidth="1"/>
    <col min="6" max="6" width="19.28515625" style="5" customWidth="1"/>
    <col min="7" max="7" width="17.7109375" style="5" customWidth="1"/>
    <col min="8" max="8" width="4.5703125" style="5" customWidth="1"/>
    <col min="9" max="9" width="4.28515625" style="6" customWidth="1"/>
    <col min="10" max="10" width="37" style="5" customWidth="1"/>
    <col min="11" max="11" width="12.42578125" style="5" customWidth="1"/>
    <col min="12" max="12" width="11.42578125" style="5" customWidth="1"/>
    <col min="13" max="13" width="25.7109375" style="5" customWidth="1"/>
    <col min="14" max="14" width="4.42578125" style="5" customWidth="1"/>
    <col min="15" max="16384" width="9.140625" style="5"/>
  </cols>
  <sheetData>
    <row r="1" spans="1:16" ht="15" customHeight="1"/>
    <row r="2" spans="1:16" ht="15" customHeight="1">
      <c r="I2" s="316"/>
      <c r="J2" s="1683"/>
      <c r="K2" s="1683"/>
      <c r="L2" s="1683"/>
      <c r="M2" s="1683"/>
    </row>
    <row r="3" spans="1:16" ht="18" customHeight="1" thickBot="1">
      <c r="A3" s="1684" t="s">
        <v>913</v>
      </c>
      <c r="B3" s="1685"/>
      <c r="C3" s="1685"/>
      <c r="D3" s="1685"/>
      <c r="E3" s="1685"/>
      <c r="F3" s="1685"/>
      <c r="G3" s="1686"/>
      <c r="I3" s="116"/>
      <c r="J3" s="1016"/>
      <c r="K3" s="116"/>
      <c r="L3" s="116"/>
      <c r="M3" s="116"/>
    </row>
    <row r="4" spans="1:16" s="1017" customFormat="1" ht="23.25" customHeight="1">
      <c r="A4" s="1687" t="s">
        <v>914</v>
      </c>
      <c r="B4" s="1688"/>
      <c r="C4" s="1688"/>
      <c r="D4" s="1689" t="s">
        <v>700</v>
      </c>
      <c r="E4" s="1690"/>
      <c r="F4" s="1690"/>
      <c r="G4" s="1691"/>
      <c r="I4" s="1018"/>
      <c r="J4" s="1684" t="s">
        <v>915</v>
      </c>
      <c r="K4" s="1685"/>
      <c r="L4" s="1685"/>
      <c r="M4" s="1686"/>
      <c r="O4" s="5"/>
    </row>
    <row r="5" spans="1:16" ht="15" customHeight="1">
      <c r="A5" s="1019" t="s">
        <v>32</v>
      </c>
      <c r="B5" s="1020"/>
      <c r="C5" s="1021">
        <f>'M2023 BLS SALARY CHART (53rd)'!C22</f>
        <v>80829.631999999998</v>
      </c>
      <c r="D5" s="1022" t="str">
        <f>'Outreach and Engagement'!$D$4</f>
        <v xml:space="preserve">BLS Benchmark May 2023 @ 53rd percentile </v>
      </c>
      <c r="E5" s="1023"/>
      <c r="F5" s="1023"/>
      <c r="G5" s="1024"/>
      <c r="H5" s="1025"/>
      <c r="I5" s="1026"/>
      <c r="J5" s="1027" t="s">
        <v>647</v>
      </c>
      <c r="K5" s="1028">
        <v>20</v>
      </c>
      <c r="L5" s="1028" t="s">
        <v>646</v>
      </c>
      <c r="M5" s="1029">
        <f>K5*365</f>
        <v>7300</v>
      </c>
    </row>
    <row r="6" spans="1:16" ht="15" customHeight="1">
      <c r="A6" s="1030" t="s">
        <v>17</v>
      </c>
      <c r="B6" s="1031"/>
      <c r="C6" s="1021">
        <f>'M2023 BLS SALARY CHART (53rd)'!C28</f>
        <v>101806.432</v>
      </c>
      <c r="D6" s="1022" t="str">
        <f>'Outreach and Engagement'!$D$4</f>
        <v xml:space="preserve">BLS Benchmark May 2023 @ 53rd percentile </v>
      </c>
      <c r="E6" s="1032"/>
      <c r="F6" s="1032"/>
      <c r="G6" s="1033"/>
      <c r="H6" s="1025"/>
      <c r="I6" s="1026"/>
      <c r="J6" s="1034"/>
      <c r="K6" s="1035" t="s">
        <v>61</v>
      </c>
      <c r="L6" s="1036" t="s">
        <v>0</v>
      </c>
      <c r="M6" s="1037" t="s">
        <v>63</v>
      </c>
    </row>
    <row r="7" spans="1:16" ht="15" customHeight="1">
      <c r="A7" s="1030" t="s">
        <v>916</v>
      </c>
      <c r="B7" s="1031"/>
      <c r="C7" s="1038">
        <f>'M2023 BLS SALARY CHART (53rd)'!C22</f>
        <v>80829.631999999998</v>
      </c>
      <c r="D7" s="1022" t="str">
        <f>'Outreach and Engagement'!$D$4</f>
        <v xml:space="preserve">BLS Benchmark May 2023 @ 53rd percentile </v>
      </c>
      <c r="E7" s="1023"/>
      <c r="F7" s="1023"/>
      <c r="G7" s="1033"/>
      <c r="H7" s="1025"/>
      <c r="I7" s="1026"/>
      <c r="J7" s="309" t="str">
        <f t="shared" ref="J7:J15" si="0">A5</f>
        <v>Program Director</v>
      </c>
      <c r="K7" s="1039">
        <f t="shared" ref="K7:K15" si="1">C5</f>
        <v>80829.631999999998</v>
      </c>
      <c r="L7" s="1040">
        <f t="shared" ref="L7:L15" si="2">C15</f>
        <v>1</v>
      </c>
      <c r="M7" s="1041">
        <f t="shared" ref="M7:M15" si="3">K7*L7</f>
        <v>80829.631999999998</v>
      </c>
    </row>
    <row r="8" spans="1:16" ht="15" customHeight="1">
      <c r="A8" s="1030" t="s">
        <v>917</v>
      </c>
      <c r="B8" s="1031"/>
      <c r="C8" s="1038">
        <f>'M2023 BLS SALARY CHART (53rd)'!C34</f>
        <v>140838.46400000001</v>
      </c>
      <c r="D8" s="1022" t="str">
        <f>'Outreach and Engagement'!$D$4</f>
        <v xml:space="preserve">BLS Benchmark May 2023 @ 53rd percentile </v>
      </c>
      <c r="E8" s="1023"/>
      <c r="F8" s="1023"/>
      <c r="G8" s="1033"/>
      <c r="H8" s="1025"/>
      <c r="I8" s="1042"/>
      <c r="J8" s="309" t="str">
        <f t="shared" si="0"/>
        <v>Clinical Program Director</v>
      </c>
      <c r="K8" s="1039">
        <f t="shared" si="1"/>
        <v>101806.432</v>
      </c>
      <c r="L8" s="1040">
        <f t="shared" si="2"/>
        <v>0.17499999999999999</v>
      </c>
      <c r="M8" s="1041">
        <f t="shared" si="3"/>
        <v>17816.125599999999</v>
      </c>
    </row>
    <row r="9" spans="1:16" ht="15" customHeight="1">
      <c r="A9" s="1019" t="s">
        <v>918</v>
      </c>
      <c r="B9" s="1020"/>
      <c r="C9" s="1038">
        <f>'M2023 BLS SALARY CHART (53rd)'!C32</f>
        <v>103622.27200000001</v>
      </c>
      <c r="D9" s="1022" t="str">
        <f>'Outreach and Engagement'!$D$4</f>
        <v xml:space="preserve">BLS Benchmark May 2023 @ 53rd percentile </v>
      </c>
      <c r="E9" s="1023"/>
      <c r="F9" s="1023"/>
      <c r="G9" s="1033"/>
      <c r="H9" s="1025"/>
      <c r="I9" s="1025"/>
      <c r="J9" s="309" t="str">
        <f t="shared" si="0"/>
        <v>Assistant Clinical Program Director</v>
      </c>
      <c r="K9" s="1039">
        <f t="shared" si="1"/>
        <v>80829.631999999998</v>
      </c>
      <c r="L9" s="1040">
        <f t="shared" si="2"/>
        <v>1</v>
      </c>
      <c r="M9" s="1041">
        <f t="shared" si="3"/>
        <v>80829.631999999998</v>
      </c>
    </row>
    <row r="10" spans="1:16" ht="15" customHeight="1">
      <c r="A10" s="1019" t="s">
        <v>919</v>
      </c>
      <c r="B10" s="1020"/>
      <c r="C10" s="1038">
        <f>'M2023 BLS SALARY CHART (53rd)'!C18</f>
        <v>83639.712</v>
      </c>
      <c r="D10" s="1022" t="str">
        <f>'Outreach and Engagement'!$D$4</f>
        <v xml:space="preserve">BLS Benchmark May 2023 @ 53rd percentile </v>
      </c>
      <c r="E10" s="1032"/>
      <c r="F10" s="1032"/>
      <c r="G10" s="1033"/>
      <c r="H10" s="1025"/>
      <c r="I10" s="1025"/>
      <c r="J10" s="309" t="str">
        <f t="shared" si="0"/>
        <v>RN - Masters/APRN</v>
      </c>
      <c r="K10" s="1039">
        <f t="shared" si="1"/>
        <v>140838.46400000001</v>
      </c>
      <c r="L10" s="1040">
        <f t="shared" si="2"/>
        <v>0.22500000000000001</v>
      </c>
      <c r="M10" s="1041">
        <f t="shared" si="3"/>
        <v>31688.654400000003</v>
      </c>
    </row>
    <row r="11" spans="1:16" ht="15" customHeight="1">
      <c r="A11" s="1019" t="s">
        <v>851</v>
      </c>
      <c r="B11" s="1020"/>
      <c r="C11" s="1038">
        <f>'M2023 BLS SALARY CHART (53rd)'!C6</f>
        <v>43247.567999999999</v>
      </c>
      <c r="D11" s="1022" t="str">
        <f>'Outreach and Engagement'!$D$4</f>
        <v xml:space="preserve">BLS Benchmark May 2023 @ 53rd percentile </v>
      </c>
      <c r="E11" s="1023"/>
      <c r="F11" s="1023"/>
      <c r="G11" s="1033"/>
      <c r="H11" s="1025"/>
      <c r="I11" s="1025"/>
      <c r="J11" s="309" t="str">
        <f t="shared" si="0"/>
        <v>RN - Non Masters</v>
      </c>
      <c r="K11" s="1039">
        <f t="shared" si="1"/>
        <v>103622.27200000001</v>
      </c>
      <c r="L11" s="1040">
        <f t="shared" si="2"/>
        <v>0.5</v>
      </c>
      <c r="M11" s="1041">
        <f t="shared" si="3"/>
        <v>51811.136000000006</v>
      </c>
    </row>
    <row r="12" spans="1:16" ht="15" customHeight="1">
      <c r="A12" s="1019" t="s">
        <v>13</v>
      </c>
      <c r="B12" s="1020"/>
      <c r="C12" s="1021">
        <f>C11</f>
        <v>43247.567999999999</v>
      </c>
      <c r="D12" s="1022" t="str">
        <f>'Outreach and Engagement'!$D$4</f>
        <v xml:space="preserve">BLS Benchmark May 2023 @ 53rd percentile </v>
      </c>
      <c r="E12" s="1032"/>
      <c r="F12" s="1032"/>
      <c r="G12" s="1033"/>
      <c r="H12" s="1025"/>
      <c r="I12" s="1025"/>
      <c r="J12" s="309" t="str">
        <f t="shared" si="0"/>
        <v>Social Worker - LICSW</v>
      </c>
      <c r="K12" s="1039">
        <f t="shared" si="1"/>
        <v>83639.712</v>
      </c>
      <c r="L12" s="1040">
        <f t="shared" si="2"/>
        <v>1</v>
      </c>
      <c r="M12" s="1041">
        <f t="shared" si="3"/>
        <v>83639.712</v>
      </c>
      <c r="P12" s="953"/>
    </row>
    <row r="13" spans="1:16" ht="15" customHeight="1">
      <c r="A13" s="1043" t="s">
        <v>920</v>
      </c>
      <c r="B13" s="1020"/>
      <c r="C13" s="1021">
        <f>C12</f>
        <v>43247.567999999999</v>
      </c>
      <c r="D13" s="1022" t="str">
        <f>'Outreach and Engagement'!$D$4</f>
        <v xml:space="preserve">BLS Benchmark May 2023 @ 53rd percentile </v>
      </c>
      <c r="E13" s="1032"/>
      <c r="F13" s="1032"/>
      <c r="G13" s="1044"/>
      <c r="H13" s="1025"/>
      <c r="I13" s="1045"/>
      <c r="J13" s="309" t="str">
        <f t="shared" si="0"/>
        <v xml:space="preserve">Direct Care </v>
      </c>
      <c r="K13" s="1039">
        <f t="shared" si="1"/>
        <v>43247.567999999999</v>
      </c>
      <c r="L13" s="1040">
        <f t="shared" si="2"/>
        <v>12</v>
      </c>
      <c r="M13" s="1041">
        <f t="shared" si="3"/>
        <v>518970.81599999999</v>
      </c>
    </row>
    <row r="14" spans="1:16" ht="15" customHeight="1">
      <c r="A14" s="1680" t="s">
        <v>0</v>
      </c>
      <c r="B14" s="1681"/>
      <c r="C14" s="1681"/>
      <c r="D14" s="1046"/>
      <c r="E14" s="1047"/>
      <c r="F14" s="1047"/>
      <c r="G14" s="1048"/>
      <c r="H14" s="1025"/>
      <c r="I14" s="1049"/>
      <c r="J14" s="309" t="str">
        <f t="shared" si="0"/>
        <v>Relief</v>
      </c>
      <c r="K14" s="1039">
        <f t="shared" si="1"/>
        <v>43247.567999999999</v>
      </c>
      <c r="L14" s="1040">
        <f t="shared" si="2"/>
        <v>2.0307692307692307</v>
      </c>
      <c r="M14" s="1041">
        <f t="shared" si="3"/>
        <v>87825.830399999992</v>
      </c>
    </row>
    <row r="15" spans="1:16" ht="15" customHeight="1">
      <c r="A15" s="1022" t="str">
        <f>A5</f>
        <v>Program Director</v>
      </c>
      <c r="B15" s="1050"/>
      <c r="C15" s="1051">
        <f>[16]BayCoveExpenses!J11</f>
        <v>1</v>
      </c>
      <c r="D15" s="1022" t="s">
        <v>743</v>
      </c>
      <c r="E15" s="1032"/>
      <c r="F15" s="1032"/>
      <c r="G15" s="1033"/>
      <c r="H15" s="1025"/>
      <c r="I15" s="1038"/>
      <c r="J15" s="309" t="str">
        <f t="shared" si="0"/>
        <v>Secretary/Clerical</v>
      </c>
      <c r="K15" s="1039">
        <f t="shared" si="1"/>
        <v>43247.567999999999</v>
      </c>
      <c r="L15" s="1040">
        <f t="shared" si="2"/>
        <v>0.2</v>
      </c>
      <c r="M15" s="1041">
        <f t="shared" si="3"/>
        <v>8649.5136000000002</v>
      </c>
    </row>
    <row r="16" spans="1:16" ht="15" customHeight="1">
      <c r="A16" s="1022" t="str">
        <f>A6</f>
        <v>Clinical Program Director</v>
      </c>
      <c r="B16" s="1050"/>
      <c r="C16" s="1051">
        <f>[16]BayCoveExpenses!J10</f>
        <v>0.17499999999999999</v>
      </c>
      <c r="D16" s="1022" t="s">
        <v>743</v>
      </c>
      <c r="E16" s="1032"/>
      <c r="F16" s="1032"/>
      <c r="G16" s="1033"/>
      <c r="H16" s="1025"/>
      <c r="I16" s="1038"/>
      <c r="J16" s="1052" t="s">
        <v>645</v>
      </c>
      <c r="K16" s="1053"/>
      <c r="L16" s="1054">
        <f>SUM(L7:L15)</f>
        <v>18.130769230769229</v>
      </c>
      <c r="M16" s="1055">
        <f>SUM(M7:M15)</f>
        <v>962061.05199999991</v>
      </c>
    </row>
    <row r="17" spans="1:13" ht="15" customHeight="1">
      <c r="A17" s="1022" t="str">
        <f>A7</f>
        <v>Assistant Clinical Program Director</v>
      </c>
      <c r="B17" s="1050"/>
      <c r="C17" s="1051">
        <v>1</v>
      </c>
      <c r="D17" s="1022" t="s">
        <v>743</v>
      </c>
      <c r="E17" s="1032"/>
      <c r="F17" s="1032"/>
      <c r="G17" s="1033"/>
      <c r="H17" s="1025"/>
      <c r="I17" s="1038"/>
      <c r="J17" s="306" t="str">
        <f>A25</f>
        <v>Tax &amp; Fringe</v>
      </c>
      <c r="K17" s="1056">
        <f>C25</f>
        <v>0.24970000000000001</v>
      </c>
      <c r="L17" s="1057"/>
      <c r="M17" s="1041">
        <f>M16*K17</f>
        <v>240226.64468439997</v>
      </c>
    </row>
    <row r="18" spans="1:13" ht="15" customHeight="1">
      <c r="A18" s="1022" t="str">
        <f t="shared" ref="A18:A22" si="4">A8</f>
        <v>RN - Masters/APRN</v>
      </c>
      <c r="B18" s="1020"/>
      <c r="C18" s="1051">
        <f>[16]BayCoveExpenses!J12</f>
        <v>0.22500000000000001</v>
      </c>
      <c r="D18" s="1022" t="s">
        <v>743</v>
      </c>
      <c r="E18" s="1032"/>
      <c r="F18" s="1032"/>
      <c r="G18" s="1033"/>
      <c r="H18" s="1025"/>
      <c r="I18" s="1057"/>
      <c r="J18" s="306" t="str">
        <f>A29</f>
        <v xml:space="preserve">CAF </v>
      </c>
      <c r="K18" s="1056">
        <f>C29</f>
        <v>3.2549514448865162E-2</v>
      </c>
      <c r="L18" s="1057"/>
      <c r="M18" s="1041">
        <f>(M17+M16)*K18</f>
        <v>39133.880754921687</v>
      </c>
    </row>
    <row r="19" spans="1:13" ht="15" customHeight="1">
      <c r="A19" s="1022" t="str">
        <f t="shared" si="4"/>
        <v>RN - Non Masters</v>
      </c>
      <c r="B19" s="1020"/>
      <c r="C19" s="1051">
        <v>0.5</v>
      </c>
      <c r="D19" s="1022" t="s">
        <v>743</v>
      </c>
      <c r="E19" s="1032"/>
      <c r="F19" s="1032"/>
      <c r="G19" s="1033"/>
      <c r="H19" s="1025"/>
      <c r="I19" s="1038"/>
      <c r="J19" s="1052" t="s">
        <v>4</v>
      </c>
      <c r="K19" s="1053"/>
      <c r="L19" s="1053"/>
      <c r="M19" s="1055">
        <f>M17+M16+M18</f>
        <v>1241421.5774393214</v>
      </c>
    </row>
    <row r="20" spans="1:13" ht="15" customHeight="1">
      <c r="A20" s="1022" t="str">
        <f t="shared" si="4"/>
        <v>Social Worker - LICSW</v>
      </c>
      <c r="B20" s="1020"/>
      <c r="C20" s="1051">
        <f>[16]BayCoveExpenses!J13</f>
        <v>1</v>
      </c>
      <c r="D20" s="1022" t="s">
        <v>743</v>
      </c>
      <c r="E20" s="1032"/>
      <c r="F20" s="1032"/>
      <c r="G20" s="1033"/>
      <c r="H20" s="1025"/>
      <c r="I20" s="1038"/>
      <c r="J20" s="306" t="str">
        <f>A26</f>
        <v>Subcontracts</v>
      </c>
      <c r="K20" s="1058"/>
      <c r="L20" s="1058"/>
      <c r="M20" s="1041">
        <f>C26</f>
        <v>94040.801603999993</v>
      </c>
    </row>
    <row r="21" spans="1:13" ht="15" customHeight="1">
      <c r="A21" s="1022" t="str">
        <f t="shared" si="4"/>
        <v xml:space="preserve">Direct Care </v>
      </c>
      <c r="B21" s="1020"/>
      <c r="C21" s="1051">
        <f>[16]BayCoveExpenses!J14</f>
        <v>12</v>
      </c>
      <c r="D21" s="1022" t="s">
        <v>743</v>
      </c>
      <c r="E21" s="1032"/>
      <c r="F21" s="1032"/>
      <c r="G21" s="1033"/>
      <c r="H21" s="1025"/>
      <c r="I21" s="1057"/>
      <c r="J21" s="306" t="s">
        <v>921</v>
      </c>
      <c r="K21" s="1058"/>
      <c r="L21" s="1039">
        <f>C27</f>
        <v>631.73726999999997</v>
      </c>
      <c r="M21" s="1041">
        <f>L21*K5</f>
        <v>12634.7454</v>
      </c>
    </row>
    <row r="22" spans="1:13" ht="15" customHeight="1">
      <c r="A22" s="1022" t="str">
        <f t="shared" si="4"/>
        <v>Relief</v>
      </c>
      <c r="B22" s="1020"/>
      <c r="C22" s="1051">
        <f>C36*C21</f>
        <v>2.0307692307692307</v>
      </c>
      <c r="D22" s="1022" t="s">
        <v>743</v>
      </c>
      <c r="E22" s="1032"/>
      <c r="F22" s="1032"/>
      <c r="G22" s="1033"/>
      <c r="H22" s="1025"/>
      <c r="I22" s="1059"/>
      <c r="J22" s="1052" t="s">
        <v>210</v>
      </c>
      <c r="K22" s="1064"/>
      <c r="L22" s="1064"/>
      <c r="M22" s="1055">
        <f>SUM(M19:M21)</f>
        <v>1348097.1244433213</v>
      </c>
    </row>
    <row r="23" spans="1:13" ht="15" customHeight="1">
      <c r="A23" s="1043" t="s">
        <v>920</v>
      </c>
      <c r="B23" s="1060"/>
      <c r="C23" s="1061">
        <v>0.2</v>
      </c>
      <c r="D23" s="1062" t="s">
        <v>743</v>
      </c>
      <c r="E23" s="1063"/>
      <c r="F23" s="1063"/>
      <c r="G23" s="1044"/>
      <c r="H23" s="1025"/>
      <c r="I23" s="1045"/>
      <c r="J23" s="306" t="s">
        <v>649</v>
      </c>
      <c r="K23" s="1067">
        <f>C28</f>
        <v>0.12</v>
      </c>
      <c r="L23" s="1056"/>
      <c r="M23" s="1041">
        <f>M22*K23</f>
        <v>161771.65493319856</v>
      </c>
    </row>
    <row r="24" spans="1:13" ht="15" customHeight="1" thickBot="1">
      <c r="A24" s="1680" t="s">
        <v>922</v>
      </c>
      <c r="B24" s="1681"/>
      <c r="C24" s="1681"/>
      <c r="D24" s="1046"/>
      <c r="E24" s="1047"/>
      <c r="F24" s="1047"/>
      <c r="G24" s="1048"/>
      <c r="H24" s="1025"/>
      <c r="I24" s="1045"/>
      <c r="J24" s="1069" t="s">
        <v>593</v>
      </c>
      <c r="K24" s="1070"/>
      <c r="L24" s="1070"/>
      <c r="M24" s="1071">
        <f>M22+M23</f>
        <v>1509868.7793765198</v>
      </c>
    </row>
    <row r="25" spans="1:13" ht="15" customHeight="1" thickTop="1">
      <c r="A25" s="1019" t="s">
        <v>748</v>
      </c>
      <c r="B25" s="1020"/>
      <c r="C25" s="1065">
        <f>'M2023 BLS SALARY CHART (53rd)'!C38</f>
        <v>0.24970000000000001</v>
      </c>
      <c r="D25" s="1066" t="s">
        <v>1139</v>
      </c>
      <c r="E25" s="1023"/>
      <c r="F25" s="1023"/>
      <c r="G25" s="1033"/>
      <c r="H25" s="1025"/>
      <c r="I25" s="1059"/>
      <c r="J25" s="306" t="str">
        <f>A29</f>
        <v xml:space="preserve">CAF </v>
      </c>
      <c r="K25" s="1056">
        <f>C29</f>
        <v>3.2549514448865162E-2</v>
      </c>
      <c r="L25" s="1057"/>
      <c r="M25" s="1041">
        <f>SUM(M20+M21)*K25</f>
        <v>3472.2372585472926</v>
      </c>
    </row>
    <row r="26" spans="1:13" ht="15" customHeight="1">
      <c r="A26" s="1019" t="s">
        <v>923</v>
      </c>
      <c r="B26" s="1020"/>
      <c r="C26" s="1021">
        <f>91497.18*(1+2.78%)</f>
        <v>94040.801603999993</v>
      </c>
      <c r="D26" s="1022" t="s">
        <v>924</v>
      </c>
      <c r="E26" s="1023"/>
      <c r="F26" s="1023"/>
      <c r="G26" s="1068"/>
      <c r="H26" s="1025"/>
      <c r="I26" s="1026"/>
      <c r="J26" s="306" t="s">
        <v>596</v>
      </c>
      <c r="K26" s="1067"/>
      <c r="L26" s="1056"/>
      <c r="M26" s="1041">
        <f>M25+M24</f>
        <v>1513341.0166350671</v>
      </c>
    </row>
    <row r="27" spans="1:13" ht="15" customHeight="1" thickBot="1">
      <c r="A27" s="1019" t="s">
        <v>925</v>
      </c>
      <c r="B27" s="1020"/>
      <c r="C27" s="1021">
        <f>614.65*(1+2.78%)</f>
        <v>631.73726999999997</v>
      </c>
      <c r="D27" s="1022" t="s">
        <v>924</v>
      </c>
      <c r="E27" s="1023"/>
      <c r="F27" s="1023"/>
      <c r="G27" s="1068"/>
      <c r="H27" s="1025"/>
      <c r="I27" s="1038"/>
      <c r="J27" s="1052" t="s">
        <v>929</v>
      </c>
      <c r="K27" s="1086"/>
      <c r="L27" s="1086"/>
      <c r="M27" s="1087">
        <f>M26</f>
        <v>1513341.0166350671</v>
      </c>
    </row>
    <row r="28" spans="1:13" ht="15" customHeight="1" thickTop="1">
      <c r="A28" s="1019" t="s">
        <v>926</v>
      </c>
      <c r="B28" s="1020"/>
      <c r="C28" s="1065">
        <f>'M2021 BLS  SALARY CHART'!D41</f>
        <v>0.12</v>
      </c>
      <c r="D28" s="1066" t="s">
        <v>927</v>
      </c>
      <c r="E28" s="1023"/>
      <c r="F28" s="1023"/>
      <c r="G28" s="1068"/>
      <c r="H28" s="1025"/>
      <c r="I28" s="1057"/>
      <c r="J28" s="1089"/>
      <c r="K28" s="1090"/>
      <c r="L28" s="1090"/>
      <c r="M28" s="1091"/>
    </row>
    <row r="29" spans="1:13" ht="15" customHeight="1">
      <c r="A29" s="1072" t="s">
        <v>1046</v>
      </c>
      <c r="B29" s="1073"/>
      <c r="C29" s="1074">
        <f>'Outreach and Engagement'!C17</f>
        <v>3.2549514448865162E-2</v>
      </c>
      <c r="D29" s="1052" t="s">
        <v>1135</v>
      </c>
      <c r="E29" s="1075"/>
      <c r="F29" s="1075"/>
      <c r="G29" s="1076"/>
      <c r="H29" s="1025"/>
      <c r="I29" s="1038"/>
      <c r="J29" s="306" t="s">
        <v>932</v>
      </c>
      <c r="K29" s="1094"/>
      <c r="L29" s="1057"/>
      <c r="M29" s="1095">
        <f>M27/M5</f>
        <v>207.30698858014617</v>
      </c>
    </row>
    <row r="30" spans="1:13" ht="15" customHeight="1">
      <c r="A30" s="1077" t="s">
        <v>80</v>
      </c>
      <c r="B30" s="1078" t="s">
        <v>81</v>
      </c>
      <c r="C30" s="1079" t="s">
        <v>82</v>
      </c>
      <c r="D30" s="1080"/>
      <c r="E30" s="1025"/>
      <c r="F30" s="1025"/>
      <c r="G30" s="1025"/>
      <c r="H30" s="1025"/>
      <c r="I30" s="1038"/>
      <c r="J30" s="1072"/>
      <c r="K30" s="1101"/>
      <c r="L30" s="1101"/>
      <c r="M30" s="1102"/>
    </row>
    <row r="31" spans="1:13" ht="15" customHeight="1">
      <c r="A31" s="1081" t="s">
        <v>928</v>
      </c>
      <c r="B31" s="1082">
        <v>15</v>
      </c>
      <c r="C31" s="1083">
        <f>B31*8</f>
        <v>120</v>
      </c>
      <c r="D31" s="1084"/>
      <c r="E31" s="1026"/>
      <c r="F31" s="1084"/>
      <c r="G31" s="1085"/>
      <c r="H31" s="1025"/>
      <c r="I31" s="1038"/>
      <c r="J31" s="1025"/>
      <c r="K31" s="1107"/>
      <c r="L31" s="1025"/>
      <c r="M31" s="1025"/>
    </row>
    <row r="32" spans="1:13" ht="15" customHeight="1">
      <c r="A32" s="1081" t="s">
        <v>930</v>
      </c>
      <c r="B32" s="1057">
        <v>8</v>
      </c>
      <c r="C32" s="1083">
        <f t="shared" ref="C32:C34" si="5">B32*8</f>
        <v>64</v>
      </c>
      <c r="D32" s="1084"/>
      <c r="E32" s="1026"/>
      <c r="F32" s="1084"/>
      <c r="G32" s="1085"/>
      <c r="H32" s="1025"/>
      <c r="I32" s="1057"/>
      <c r="J32" s="1025"/>
      <c r="K32" s="1025"/>
      <c r="L32" s="1025"/>
      <c r="M32" s="1111"/>
    </row>
    <row r="33" spans="1:17" ht="15" customHeight="1">
      <c r="A33" s="1081" t="s">
        <v>931</v>
      </c>
      <c r="B33" s="1487">
        <v>11</v>
      </c>
      <c r="C33" s="1083">
        <f t="shared" si="5"/>
        <v>88</v>
      </c>
      <c r="D33" s="1084"/>
      <c r="E33" s="1092"/>
      <c r="F33" s="1093"/>
      <c r="G33" s="1085"/>
      <c r="H33" s="1025"/>
      <c r="I33" s="1088"/>
      <c r="J33" s="107"/>
      <c r="K33" s="1112"/>
      <c r="M33" s="1113"/>
    </row>
    <row r="34" spans="1:17" ht="15" customHeight="1">
      <c r="A34" s="1096" t="s">
        <v>933</v>
      </c>
      <c r="B34" s="1097">
        <v>10</v>
      </c>
      <c r="C34" s="1098">
        <f t="shared" si="5"/>
        <v>80</v>
      </c>
      <c r="D34" s="1099"/>
      <c r="E34" s="1092"/>
      <c r="F34" s="1100"/>
      <c r="G34" s="1085"/>
      <c r="H34" s="1025"/>
      <c r="I34" s="1088"/>
      <c r="J34" s="1682"/>
      <c r="K34" s="1682"/>
      <c r="L34" s="1682"/>
      <c r="M34" s="1682"/>
    </row>
    <row r="35" spans="1:17" ht="15" customHeight="1">
      <c r="A35" s="1103"/>
      <c r="B35" s="1104" t="s">
        <v>83</v>
      </c>
      <c r="C35" s="1083">
        <f>SUM(C31:C34)</f>
        <v>352</v>
      </c>
      <c r="D35" s="1099"/>
      <c r="E35" s="1092"/>
      <c r="F35" s="1105"/>
      <c r="G35" s="1085"/>
      <c r="H35" s="1025"/>
      <c r="I35" s="1038"/>
      <c r="J35" s="6"/>
      <c r="K35" s="6"/>
      <c r="L35" s="1114"/>
      <c r="M35" s="1115"/>
      <c r="Q35" s="319"/>
    </row>
    <row r="36" spans="1:17" ht="15" customHeight="1">
      <c r="A36" s="1043"/>
      <c r="B36" s="1109" t="s">
        <v>934</v>
      </c>
      <c r="C36" s="1110">
        <f>C35/2080</f>
        <v>0.16923076923076924</v>
      </c>
      <c r="D36" s="1025"/>
      <c r="E36" s="1025"/>
      <c r="F36" s="1105"/>
      <c r="G36" s="1085"/>
      <c r="H36" s="1025"/>
      <c r="I36" s="1106"/>
      <c r="J36" s="6"/>
      <c r="K36" s="6"/>
      <c r="L36" s="1116"/>
      <c r="M36" s="1115"/>
      <c r="Q36" s="1108"/>
    </row>
    <row r="37" spans="1:17" ht="15" customHeight="1">
      <c r="H37" s="1025"/>
      <c r="I37" s="1026"/>
      <c r="J37" s="6"/>
      <c r="K37" s="6"/>
      <c r="L37" s="1117"/>
      <c r="M37" s="1115"/>
    </row>
    <row r="38" spans="1:17" ht="15" customHeight="1">
      <c r="J38" s="6"/>
      <c r="K38" s="6"/>
      <c r="L38" s="1117"/>
      <c r="M38" s="1118"/>
    </row>
    <row r="39" spans="1:17" ht="15" customHeight="1">
      <c r="G39" s="319"/>
      <c r="J39" s="6"/>
      <c r="K39" s="6"/>
      <c r="L39" s="1117"/>
      <c r="M39" s="1115"/>
    </row>
    <row r="40" spans="1:17" ht="15" customHeight="1">
      <c r="J40" s="6"/>
      <c r="K40" s="6"/>
      <c r="L40" s="1117"/>
      <c r="M40" s="1115"/>
    </row>
    <row r="41" spans="1:17" ht="15" customHeight="1"/>
    <row r="42" spans="1:17" ht="15" customHeight="1">
      <c r="I42" s="7"/>
    </row>
    <row r="43" spans="1:17" ht="15" customHeight="1"/>
    <row r="44" spans="1:17" ht="15" customHeight="1">
      <c r="A44" s="6"/>
      <c r="B44" s="6"/>
      <c r="C44" s="6"/>
      <c r="D44" s="6"/>
      <c r="E44" s="6"/>
      <c r="F44" s="6"/>
      <c r="G44" s="6"/>
      <c r="I44" s="5"/>
      <c r="N44" s="6"/>
      <c r="O44" s="6"/>
    </row>
    <row r="45" spans="1:17" s="6" customFormat="1" ht="18" customHeight="1">
      <c r="A45" s="5"/>
      <c r="B45" s="5"/>
      <c r="C45" s="5"/>
      <c r="D45" s="5"/>
      <c r="E45" s="5"/>
      <c r="F45" s="5"/>
      <c r="G45" s="5"/>
      <c r="J45" s="5"/>
      <c r="K45" s="5"/>
      <c r="L45" s="5"/>
      <c r="M45" s="5"/>
      <c r="O45" s="5"/>
    </row>
    <row r="46" spans="1:17">
      <c r="H46" s="6"/>
      <c r="I46" s="5"/>
    </row>
    <row r="47" spans="1:17">
      <c r="H47" s="6"/>
    </row>
  </sheetData>
  <mergeCells count="8">
    <mergeCell ref="A24:C24"/>
    <mergeCell ref="J34:M34"/>
    <mergeCell ref="J2:M2"/>
    <mergeCell ref="A3:G3"/>
    <mergeCell ref="A4:C4"/>
    <mergeCell ref="D4:G4"/>
    <mergeCell ref="J4:M4"/>
    <mergeCell ref="A14:C1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P55"/>
  <sheetViews>
    <sheetView zoomScaleNormal="100" workbookViewId="0">
      <selection activeCell="G33" sqref="G33"/>
    </sheetView>
  </sheetViews>
  <sheetFormatPr defaultColWidth="9.140625" defaultRowHeight="15.75"/>
  <cols>
    <col min="1" max="1" width="29.85546875" style="5" customWidth="1"/>
    <col min="2" max="2" width="21.85546875" style="5" customWidth="1"/>
    <col min="3" max="3" width="13" style="5" customWidth="1"/>
    <col min="4" max="4" width="16.7109375" style="5" customWidth="1"/>
    <col min="5" max="5" width="14.140625" style="5" customWidth="1"/>
    <col min="6" max="6" width="48.5703125" style="5" customWidth="1"/>
    <col min="7" max="7" width="4.5703125" style="5" customWidth="1"/>
    <col min="8" max="8" width="4.28515625" style="6" customWidth="1"/>
    <col min="9" max="9" width="37.5703125" style="5" customWidth="1"/>
    <col min="10" max="10" width="13.85546875" style="5" customWidth="1"/>
    <col min="11" max="11" width="13.42578125" style="5" customWidth="1"/>
    <col min="12" max="12" width="14.5703125" style="5" customWidth="1"/>
    <col min="13" max="13" width="4.42578125" style="5" customWidth="1"/>
    <col min="14" max="16384" width="9.140625" style="5"/>
  </cols>
  <sheetData>
    <row r="1" spans="1:13" ht="15" customHeight="1"/>
    <row r="2" spans="1:13" ht="15" customHeight="1" thickBot="1">
      <c r="H2" s="316"/>
      <c r="I2" s="1683"/>
      <c r="J2" s="1683"/>
      <c r="K2" s="1683"/>
      <c r="L2" s="1683"/>
    </row>
    <row r="3" spans="1:13" ht="18" customHeight="1" thickBot="1">
      <c r="A3" s="1697" t="s">
        <v>936</v>
      </c>
      <c r="B3" s="1698"/>
      <c r="C3" s="1698"/>
      <c r="D3" s="1698"/>
      <c r="E3" s="1698"/>
      <c r="F3" s="1699"/>
      <c r="H3" s="116"/>
      <c r="I3" s="1016"/>
      <c r="J3" s="116"/>
      <c r="K3" s="116"/>
      <c r="L3" s="116"/>
    </row>
    <row r="4" spans="1:13" s="1017" customFormat="1" ht="22.5" customHeight="1">
      <c r="A4" s="1700" t="s">
        <v>914</v>
      </c>
      <c r="B4" s="1688"/>
      <c r="C4" s="1688"/>
      <c r="D4" s="1689" t="s">
        <v>700</v>
      </c>
      <c r="E4" s="1690"/>
      <c r="F4" s="1701"/>
      <c r="H4" s="1018"/>
      <c r="I4" s="1702" t="s">
        <v>937</v>
      </c>
      <c r="J4" s="1703"/>
      <c r="K4" s="1703"/>
      <c r="L4" s="1704"/>
    </row>
    <row r="5" spans="1:13" ht="17.25" customHeight="1">
      <c r="A5" s="1119" t="s">
        <v>32</v>
      </c>
      <c r="B5" s="1020"/>
      <c r="C5" s="1021">
        <f>'M2023 BLS SALARY CHART (53rd)'!C22</f>
        <v>80829.631999999998</v>
      </c>
      <c r="D5" s="1022" t="str">
        <f>'FY22 Dual DX (donated)'!$D$5</f>
        <v xml:space="preserve">BLS Benchmark May 2023 @ 53rd percentile </v>
      </c>
      <c r="E5" s="1023"/>
      <c r="F5" s="1120"/>
      <c r="G5" s="1023"/>
      <c r="H5" s="1026"/>
      <c r="I5" s="1121" t="s">
        <v>938</v>
      </c>
      <c r="J5" s="1122">
        <v>20</v>
      </c>
      <c r="K5" s="1122" t="s">
        <v>646</v>
      </c>
      <c r="L5" s="1123">
        <f>J5*365</f>
        <v>7300</v>
      </c>
      <c r="M5" s="332"/>
    </row>
    <row r="6" spans="1:13" ht="14.25" customHeight="1">
      <c r="A6" s="1124" t="s">
        <v>17</v>
      </c>
      <c r="B6" s="1031"/>
      <c r="C6" s="1021">
        <f>'M2023 BLS SALARY CHART (53rd)'!C28</f>
        <v>101806.432</v>
      </c>
      <c r="D6" s="1022" t="str">
        <f>'FY22 Dual DX (donated)'!$D$5</f>
        <v xml:space="preserve">BLS Benchmark May 2023 @ 53rd percentile </v>
      </c>
      <c r="E6" s="1032"/>
      <c r="F6" s="1125"/>
      <c r="G6" s="1032"/>
      <c r="H6" s="1026"/>
      <c r="I6" s="1126" t="s">
        <v>27</v>
      </c>
      <c r="J6" s="339" t="s">
        <v>61</v>
      </c>
      <c r="K6" s="340" t="s">
        <v>0</v>
      </c>
      <c r="L6" s="341" t="s">
        <v>63</v>
      </c>
    </row>
    <row r="7" spans="1:13" ht="15" customHeight="1">
      <c r="A7" s="1127" t="s">
        <v>916</v>
      </c>
      <c r="B7" s="1025"/>
      <c r="C7" s="1038">
        <f>C5</f>
        <v>80829.631999999998</v>
      </c>
      <c r="D7" s="1022" t="str">
        <f>'FY22 Dual DX (donated)'!$D$5</f>
        <v xml:space="preserve">BLS Benchmark May 2023 @ 53rd percentile </v>
      </c>
      <c r="E7" s="1023"/>
      <c r="F7" s="1120"/>
      <c r="G7" s="1023"/>
      <c r="H7" s="1026"/>
      <c r="I7" s="309" t="str">
        <f t="shared" ref="I7:I15" si="0">A5</f>
        <v>Program Director</v>
      </c>
      <c r="J7" s="1039">
        <f t="shared" ref="J7:J15" si="1">C5</f>
        <v>80829.631999999998</v>
      </c>
      <c r="K7" s="1040">
        <f t="shared" ref="K7:K15" si="2">C15</f>
        <v>1</v>
      </c>
      <c r="L7" s="1041">
        <f t="shared" ref="L7:L15" si="3">J7*K7</f>
        <v>80829.631999999998</v>
      </c>
    </row>
    <row r="8" spans="1:13" ht="15" customHeight="1">
      <c r="A8" s="1127" t="s">
        <v>917</v>
      </c>
      <c r="B8" s="1025"/>
      <c r="C8" s="1038">
        <f>'M2023 BLS SALARY CHART (53rd)'!C34</f>
        <v>140838.46400000001</v>
      </c>
      <c r="D8" s="1022" t="str">
        <f>'FY22 Dual DX (donated)'!$D$5</f>
        <v xml:space="preserve">BLS Benchmark May 2023 @ 53rd percentile </v>
      </c>
      <c r="E8" s="1023"/>
      <c r="F8" s="1120"/>
      <c r="G8" s="1023"/>
      <c r="H8" s="1042"/>
      <c r="I8" s="309" t="str">
        <f t="shared" si="0"/>
        <v>Clinical Program Director</v>
      </c>
      <c r="J8" s="1039">
        <f t="shared" si="1"/>
        <v>101806.432</v>
      </c>
      <c r="K8" s="1040">
        <f t="shared" si="2"/>
        <v>0.17499999999999999</v>
      </c>
      <c r="L8" s="1041">
        <f t="shared" si="3"/>
        <v>17816.125599999999</v>
      </c>
    </row>
    <row r="9" spans="1:13" ht="15" customHeight="1">
      <c r="A9" s="1128" t="s">
        <v>918</v>
      </c>
      <c r="B9" s="1129"/>
      <c r="C9" s="1038">
        <f>'M2023 BLS SALARY CHART (53rd)'!C32</f>
        <v>103622.27200000001</v>
      </c>
      <c r="D9" s="1022" t="str">
        <f>'FY22 Dual DX (donated)'!$D$5</f>
        <v xml:space="preserve">BLS Benchmark May 2023 @ 53rd percentile </v>
      </c>
      <c r="E9" s="1023"/>
      <c r="F9" s="1120"/>
      <c r="G9" s="1023"/>
      <c r="H9" s="1025"/>
      <c r="I9" s="309" t="str">
        <f t="shared" si="0"/>
        <v>Assistant Clinical Program Director</v>
      </c>
      <c r="J9" s="1039">
        <f t="shared" si="1"/>
        <v>80829.631999999998</v>
      </c>
      <c r="K9" s="1040">
        <f t="shared" si="2"/>
        <v>1</v>
      </c>
      <c r="L9" s="1041">
        <f t="shared" si="3"/>
        <v>80829.631999999998</v>
      </c>
    </row>
    <row r="10" spans="1:13" ht="15" customHeight="1">
      <c r="A10" s="1128" t="s">
        <v>919</v>
      </c>
      <c r="B10" s="1129"/>
      <c r="C10" s="1038">
        <f>'M2023 BLS SALARY CHART (53rd)'!C18</f>
        <v>83639.712</v>
      </c>
      <c r="D10" s="1022" t="str">
        <f>'FY22 Dual DX (donated)'!$D$5</f>
        <v xml:space="preserve">BLS Benchmark May 2023 @ 53rd percentile </v>
      </c>
      <c r="E10" s="1032"/>
      <c r="F10" s="1125"/>
      <c r="G10" s="1032"/>
      <c r="H10" s="1025"/>
      <c r="I10" s="309" t="str">
        <f t="shared" si="0"/>
        <v>RN - Masters/APRN</v>
      </c>
      <c r="J10" s="1039">
        <f t="shared" si="1"/>
        <v>140838.46400000001</v>
      </c>
      <c r="K10" s="1040">
        <f t="shared" si="2"/>
        <v>0.22500000000000001</v>
      </c>
      <c r="L10" s="1041">
        <f t="shared" si="3"/>
        <v>31688.654400000003</v>
      </c>
    </row>
    <row r="11" spans="1:13" ht="15" customHeight="1">
      <c r="A11" s="1128" t="s">
        <v>851</v>
      </c>
      <c r="B11" s="1129"/>
      <c r="C11" s="1038">
        <f>'M2023 BLS SALARY CHART (53rd)'!C6</f>
        <v>43247.567999999999</v>
      </c>
      <c r="D11" s="1022" t="str">
        <f>'FY22 Dual DX (donated)'!$D$5</f>
        <v xml:space="preserve">BLS Benchmark May 2023 @ 53rd percentile </v>
      </c>
      <c r="E11" s="1023"/>
      <c r="F11" s="1120"/>
      <c r="G11" s="1023"/>
      <c r="H11" s="1025"/>
      <c r="I11" s="309" t="str">
        <f t="shared" si="0"/>
        <v>RN - Non Masters</v>
      </c>
      <c r="J11" s="1039">
        <f t="shared" si="1"/>
        <v>103622.27200000001</v>
      </c>
      <c r="K11" s="1040">
        <f t="shared" si="2"/>
        <v>0.5</v>
      </c>
      <c r="L11" s="1041">
        <f t="shared" si="3"/>
        <v>51811.136000000006</v>
      </c>
    </row>
    <row r="12" spans="1:13" ht="15" customHeight="1">
      <c r="A12" s="1128" t="s">
        <v>13</v>
      </c>
      <c r="B12" s="1129"/>
      <c r="C12" s="1038">
        <f>C11</f>
        <v>43247.567999999999</v>
      </c>
      <c r="D12" s="1022" t="str">
        <f>'FY22 Dual DX (donated)'!$D$5</f>
        <v xml:space="preserve">BLS Benchmark May 2023 @ 53rd percentile </v>
      </c>
      <c r="E12" s="1032"/>
      <c r="F12" s="1125"/>
      <c r="G12" s="1032"/>
      <c r="H12" s="1025"/>
      <c r="I12" s="309" t="str">
        <f t="shared" si="0"/>
        <v>Social Worker - LICSW</v>
      </c>
      <c r="J12" s="1039">
        <f t="shared" si="1"/>
        <v>83639.712</v>
      </c>
      <c r="K12" s="1040">
        <f t="shared" si="2"/>
        <v>1</v>
      </c>
      <c r="L12" s="1041">
        <f t="shared" si="3"/>
        <v>83639.712</v>
      </c>
    </row>
    <row r="13" spans="1:13" ht="15" customHeight="1">
      <c r="A13" s="1130" t="s">
        <v>920</v>
      </c>
      <c r="B13" s="1020"/>
      <c r="C13" s="1021">
        <f>C12</f>
        <v>43247.567999999999</v>
      </c>
      <c r="D13" s="1022" t="str">
        <f>'FY22 Dual DX (donated)'!$D$5</f>
        <v xml:space="preserve">BLS Benchmark May 2023 @ 53rd percentile </v>
      </c>
      <c r="E13" s="1032"/>
      <c r="F13" s="1125"/>
      <c r="G13" s="1032"/>
      <c r="H13" s="1045"/>
      <c r="I13" s="309" t="str">
        <f t="shared" si="0"/>
        <v xml:space="preserve">Direct Care </v>
      </c>
      <c r="J13" s="1039">
        <f t="shared" si="1"/>
        <v>43247.567999999999</v>
      </c>
      <c r="K13" s="1040">
        <f t="shared" si="2"/>
        <v>12</v>
      </c>
      <c r="L13" s="1041">
        <f t="shared" si="3"/>
        <v>518970.81599999999</v>
      </c>
    </row>
    <row r="14" spans="1:13" ht="15" customHeight="1" thickBot="1">
      <c r="A14" s="1705" t="s">
        <v>0</v>
      </c>
      <c r="B14" s="1706"/>
      <c r="C14" s="1706"/>
      <c r="D14" s="1131"/>
      <c r="E14" s="1132"/>
      <c r="F14" s="1133"/>
      <c r="G14" s="1025"/>
      <c r="H14" s="1049"/>
      <c r="I14" s="309" t="str">
        <f t="shared" si="0"/>
        <v>Relief</v>
      </c>
      <c r="J14" s="1039">
        <f t="shared" si="1"/>
        <v>43247.567999999999</v>
      </c>
      <c r="K14" s="1040">
        <f t="shared" si="2"/>
        <v>2.0307692307692307</v>
      </c>
      <c r="L14" s="1041">
        <f t="shared" si="3"/>
        <v>87825.830399999992</v>
      </c>
    </row>
    <row r="15" spans="1:13" ht="15" customHeight="1">
      <c r="A15" s="1134" t="s">
        <v>32</v>
      </c>
      <c r="B15" s="1050"/>
      <c r="C15" s="1051">
        <f>[16]BayCoveExpenses!J11</f>
        <v>1</v>
      </c>
      <c r="D15" s="1022" t="s">
        <v>743</v>
      </c>
      <c r="E15" s="1032"/>
      <c r="F15" s="1125"/>
      <c r="G15" s="1025"/>
      <c r="H15" s="1038"/>
      <c r="I15" s="309" t="str">
        <f t="shared" si="0"/>
        <v>Secretary/Clerical</v>
      </c>
      <c r="J15" s="1039">
        <f t="shared" si="1"/>
        <v>43247.567999999999</v>
      </c>
      <c r="K15" s="1040">
        <f t="shared" si="2"/>
        <v>0.2</v>
      </c>
      <c r="L15" s="1041">
        <f t="shared" si="3"/>
        <v>8649.5136000000002</v>
      </c>
    </row>
    <row r="16" spans="1:13" ht="15" customHeight="1">
      <c r="A16" s="1134" t="s">
        <v>17</v>
      </c>
      <c r="B16" s="1050"/>
      <c r="C16" s="1051">
        <f>[16]BayCoveExpenses!J10</f>
        <v>0.17499999999999999</v>
      </c>
      <c r="D16" s="1022" t="s">
        <v>743</v>
      </c>
      <c r="E16" s="1032"/>
      <c r="F16" s="1125"/>
      <c r="G16" s="1025"/>
      <c r="H16" s="1038"/>
      <c r="I16" s="1052" t="s">
        <v>645</v>
      </c>
      <c r="J16" s="1053"/>
      <c r="K16" s="1054">
        <f>SUM(K7:K15)</f>
        <v>18.130769230769229</v>
      </c>
      <c r="L16" s="1055">
        <f>SUM(L7:L15)</f>
        <v>962061.05199999991</v>
      </c>
    </row>
    <row r="17" spans="1:12" ht="15" customHeight="1">
      <c r="A17" s="1134" t="s">
        <v>916</v>
      </c>
      <c r="B17" s="1050"/>
      <c r="C17" s="1051">
        <v>1</v>
      </c>
      <c r="D17" s="1022" t="s">
        <v>743</v>
      </c>
      <c r="E17" s="1032"/>
      <c r="F17" s="1125"/>
      <c r="G17" s="1025"/>
      <c r="H17" s="1038"/>
      <c r="I17" s="306" t="str">
        <f>A25</f>
        <v>Tax &amp; Fringe</v>
      </c>
      <c r="J17" s="1056">
        <f>C25</f>
        <v>0.24970000000000001</v>
      </c>
      <c r="K17" s="1057"/>
      <c r="L17" s="1041">
        <f>L16*J17</f>
        <v>240226.64468439997</v>
      </c>
    </row>
    <row r="18" spans="1:12" ht="15" customHeight="1">
      <c r="A18" s="1134" t="s">
        <v>917</v>
      </c>
      <c r="B18" s="1020"/>
      <c r="C18" s="1051">
        <f>[16]BayCoveExpenses!J12</f>
        <v>0.22500000000000001</v>
      </c>
      <c r="D18" s="1022" t="s">
        <v>743</v>
      </c>
      <c r="E18" s="1032"/>
      <c r="F18" s="1125"/>
      <c r="G18" s="1025"/>
      <c r="H18" s="1057"/>
      <c r="I18" s="306" t="s">
        <v>162</v>
      </c>
      <c r="J18" s="1056">
        <f>C30</f>
        <v>3.2549514448865162E-2</v>
      </c>
      <c r="K18" s="1057"/>
      <c r="L18" s="1041">
        <f>(L17+L16)*J18</f>
        <v>39133.880754921687</v>
      </c>
    </row>
    <row r="19" spans="1:12" ht="15" customHeight="1">
      <c r="A19" s="1134" t="s">
        <v>918</v>
      </c>
      <c r="B19" s="1020"/>
      <c r="C19" s="1051">
        <v>0.5</v>
      </c>
      <c r="D19" s="1022" t="s">
        <v>743</v>
      </c>
      <c r="E19" s="1032"/>
      <c r="F19" s="1125"/>
      <c r="G19" s="1025"/>
      <c r="H19" s="1038"/>
      <c r="I19" s="1052" t="s">
        <v>4</v>
      </c>
      <c r="J19" s="1053"/>
      <c r="K19" s="1053"/>
      <c r="L19" s="1055">
        <f>L18+L17+L16</f>
        <v>1241421.5774393217</v>
      </c>
    </row>
    <row r="20" spans="1:12" ht="15" customHeight="1">
      <c r="A20" s="1134" t="s">
        <v>919</v>
      </c>
      <c r="B20" s="1020"/>
      <c r="C20" s="1051">
        <f>[16]BayCoveExpenses!J13</f>
        <v>1</v>
      </c>
      <c r="D20" s="1022" t="s">
        <v>743</v>
      </c>
      <c r="E20" s="1032"/>
      <c r="F20" s="1125"/>
      <c r="G20" s="1025"/>
      <c r="H20" s="1038"/>
      <c r="I20" s="1135" t="s">
        <v>939</v>
      </c>
      <c r="J20" s="1057"/>
      <c r="K20" s="1057" t="s">
        <v>762</v>
      </c>
      <c r="L20" s="1041"/>
    </row>
    <row r="21" spans="1:12" ht="15" customHeight="1">
      <c r="A21" s="1134" t="s">
        <v>853</v>
      </c>
      <c r="B21" s="1020"/>
      <c r="C21" s="1051">
        <f>[16]BayCoveExpenses!J14</f>
        <v>12</v>
      </c>
      <c r="D21" s="1022" t="s">
        <v>743</v>
      </c>
      <c r="E21" s="1032"/>
      <c r="F21" s="1125"/>
      <c r="G21" s="1025"/>
      <c r="H21" s="1057"/>
      <c r="I21" s="306" t="str">
        <f>A26</f>
        <v>Occupancy purchased (per bed day)</v>
      </c>
      <c r="J21" s="1057"/>
      <c r="K21" s="1058">
        <f>C26</f>
        <v>19.014300000000002</v>
      </c>
      <c r="L21" s="1041">
        <f>K21*L5</f>
        <v>138804.39000000001</v>
      </c>
    </row>
    <row r="22" spans="1:12" ht="15" customHeight="1">
      <c r="A22" s="1134" t="s">
        <v>13</v>
      </c>
      <c r="B22" s="1020"/>
      <c r="C22" s="1051">
        <f>C21*C38</f>
        <v>2.0307692307692307</v>
      </c>
      <c r="D22" s="1022" t="s">
        <v>743</v>
      </c>
      <c r="E22" s="1032"/>
      <c r="F22" s="1125"/>
      <c r="G22" s="1025"/>
      <c r="H22" s="1059"/>
      <c r="I22" s="306" t="str">
        <f>A27</f>
        <v>Subcontracts</v>
      </c>
      <c r="J22" s="1058"/>
      <c r="K22" s="1058"/>
      <c r="L22" s="1041">
        <f>C27</f>
        <v>94040.801603999993</v>
      </c>
    </row>
    <row r="23" spans="1:12" ht="15" customHeight="1">
      <c r="A23" s="1130" t="s">
        <v>920</v>
      </c>
      <c r="B23" s="1060"/>
      <c r="C23" s="1061">
        <v>0.2</v>
      </c>
      <c r="D23" s="1062" t="s">
        <v>743</v>
      </c>
      <c r="E23" s="1063"/>
      <c r="F23" s="1136"/>
      <c r="G23" s="1025"/>
      <c r="H23" s="1045"/>
      <c r="I23" s="1128" t="s">
        <v>921</v>
      </c>
      <c r="J23" s="1058"/>
      <c r="K23" s="1039">
        <f>C28</f>
        <v>631.73726999999997</v>
      </c>
      <c r="L23" s="1041">
        <f>K23*J5</f>
        <v>12634.7454</v>
      </c>
    </row>
    <row r="24" spans="1:12" ht="15" customHeight="1">
      <c r="A24" s="1692" t="s">
        <v>922</v>
      </c>
      <c r="B24" s="1681"/>
      <c r="C24" s="1681"/>
      <c r="D24" s="1046"/>
      <c r="E24" s="1047"/>
      <c r="F24" s="1137"/>
      <c r="G24" s="1025"/>
      <c r="H24" s="1045"/>
      <c r="I24" s="1052" t="s">
        <v>940</v>
      </c>
      <c r="J24" s="1064"/>
      <c r="K24" s="1064"/>
      <c r="L24" s="1055">
        <f>SUM(L19:L23)</f>
        <v>1486901.5144433216</v>
      </c>
    </row>
    <row r="25" spans="1:12" ht="15" customHeight="1">
      <c r="A25" s="1119" t="s">
        <v>748</v>
      </c>
      <c r="B25" s="1020"/>
      <c r="C25" s="1065">
        <f>'M2023 BLS SALARY CHART (53rd)'!C38</f>
        <v>0.24970000000000001</v>
      </c>
      <c r="D25" s="1066" t="s">
        <v>1140</v>
      </c>
      <c r="E25" s="1023"/>
      <c r="F25" s="1120"/>
      <c r="G25" s="1025"/>
      <c r="H25" s="1059"/>
      <c r="I25" s="306" t="str">
        <f>A29</f>
        <v>Admin Allocation</v>
      </c>
      <c r="J25" s="1067">
        <f>C29</f>
        <v>0.12</v>
      </c>
      <c r="K25" s="1056"/>
      <c r="L25" s="1041">
        <f>L24*J25</f>
        <v>178428.18173319858</v>
      </c>
    </row>
    <row r="26" spans="1:12" ht="16.5" thickBot="1">
      <c r="A26" s="1119" t="s">
        <v>941</v>
      </c>
      <c r="B26" s="1020"/>
      <c r="C26" s="1553">
        <f>18.5*(1+2.78%)</f>
        <v>19.014300000000002</v>
      </c>
      <c r="D26" s="1693" t="s">
        <v>924</v>
      </c>
      <c r="E26" s="1694"/>
      <c r="F26" s="1695"/>
      <c r="G26" s="1025"/>
      <c r="H26" s="1026"/>
      <c r="I26" s="1139" t="s">
        <v>593</v>
      </c>
      <c r="J26" s="1070"/>
      <c r="K26" s="1070"/>
      <c r="L26" s="1071">
        <f>L24+L25</f>
        <v>1665329.6961765201</v>
      </c>
    </row>
    <row r="27" spans="1:12" ht="15" customHeight="1" thickTop="1">
      <c r="A27" s="1119" t="s">
        <v>923</v>
      </c>
      <c r="B27" s="1020"/>
      <c r="C27" s="1138">
        <f>91497.18*(1+2.78%)</f>
        <v>94040.801603999993</v>
      </c>
      <c r="D27" s="1022" t="str">
        <f>'FY22 Dual DX (donated)'!D26</f>
        <v>Rebased with prior CAFs</v>
      </c>
      <c r="E27" s="1023"/>
      <c r="F27" s="1120"/>
      <c r="G27" s="1025"/>
      <c r="H27" s="1038"/>
      <c r="I27" s="306" t="s">
        <v>1047</v>
      </c>
      <c r="J27" s="1140">
        <f>C30</f>
        <v>3.2549514448865162E-2</v>
      </c>
      <c r="K27" s="1085"/>
      <c r="L27" s="1141">
        <f>(L21+L22+L23)*J27</f>
        <v>7990.2527564182083</v>
      </c>
    </row>
    <row r="28" spans="1:12" ht="15" customHeight="1">
      <c r="A28" s="1119" t="s">
        <v>925</v>
      </c>
      <c r="B28" s="1020"/>
      <c r="C28" s="1138">
        <f>614.65*(1+2.78%)</f>
        <v>631.73726999999997</v>
      </c>
      <c r="D28" s="1022" t="str">
        <f>'FY22 Dual DX (donated)'!D27</f>
        <v>Rebased with prior CAFs</v>
      </c>
      <c r="E28" s="1023"/>
      <c r="F28" s="1120"/>
      <c r="G28" s="1025"/>
      <c r="H28" s="1057"/>
      <c r="I28" s="306" t="s">
        <v>596</v>
      </c>
      <c r="J28" s="1067"/>
      <c r="K28" s="1056"/>
      <c r="L28" s="1041">
        <f>L27+L26</f>
        <v>1673319.9489329383</v>
      </c>
    </row>
    <row r="29" spans="1:12" ht="15" customHeight="1">
      <c r="A29" s="1119" t="s">
        <v>926</v>
      </c>
      <c r="B29" s="1020"/>
      <c r="C29" s="1065">
        <f>'M2023 BLS SALARY CHART (53rd)'!C41</f>
        <v>0.12</v>
      </c>
      <c r="D29" s="1066" t="s">
        <v>927</v>
      </c>
      <c r="E29" s="1023"/>
      <c r="F29" s="1120"/>
      <c r="G29" s="1025"/>
      <c r="H29" s="1038"/>
      <c r="I29" s="1052" t="s">
        <v>942</v>
      </c>
      <c r="J29" s="1053"/>
      <c r="K29" s="1053"/>
      <c r="L29" s="1055">
        <f>L28</f>
        <v>1673319.9489329383</v>
      </c>
    </row>
    <row r="30" spans="1:12" ht="15" customHeight="1">
      <c r="A30" s="1142" t="s">
        <v>162</v>
      </c>
      <c r="B30" s="1143"/>
      <c r="C30" s="1144">
        <f>'Outreach and Engagement'!C17</f>
        <v>3.2549514448865162E-2</v>
      </c>
      <c r="D30" s="1477" t="s">
        <v>1135</v>
      </c>
      <c r="E30" s="1145"/>
      <c r="F30" s="1146"/>
      <c r="G30" s="1025"/>
      <c r="H30" s="1038"/>
      <c r="I30" s="1488" t="s">
        <v>932</v>
      </c>
      <c r="J30" s="1489"/>
      <c r="K30" s="1064"/>
      <c r="L30" s="1490">
        <f>L29/L5</f>
        <v>229.22191081273127</v>
      </c>
    </row>
    <row r="31" spans="1:12" ht="15" customHeight="1">
      <c r="A31" s="1129"/>
      <c r="B31" s="1129"/>
      <c r="C31" s="1038"/>
      <c r="D31" s="1147"/>
      <c r="E31" s="1147"/>
      <c r="F31" s="1147"/>
      <c r="G31" s="1025"/>
      <c r="H31" s="1038"/>
      <c r="I31" s="1025"/>
      <c r="J31" s="1025"/>
      <c r="K31" s="1025"/>
      <c r="L31" s="1025"/>
    </row>
    <row r="32" spans="1:12" ht="15" customHeight="1">
      <c r="A32" s="1148" t="s">
        <v>80</v>
      </c>
      <c r="B32" s="1149" t="s">
        <v>81</v>
      </c>
      <c r="C32" s="1150" t="s">
        <v>82</v>
      </c>
      <c r="D32" s="1696"/>
      <c r="E32" s="1696"/>
      <c r="F32" s="1696"/>
      <c r="G32" s="1025"/>
      <c r="H32" s="1057"/>
      <c r="I32" s="1025"/>
      <c r="J32" s="1025"/>
      <c r="K32" s="1025"/>
      <c r="L32" s="1111"/>
    </row>
    <row r="33" spans="1:16" ht="15" customHeight="1">
      <c r="A33" s="1081" t="s">
        <v>928</v>
      </c>
      <c r="B33" s="1082">
        <v>15</v>
      </c>
      <c r="C33" s="1083">
        <f>B33*8</f>
        <v>120</v>
      </c>
      <c r="D33" s="1084"/>
      <c r="E33" s="1151"/>
      <c r="F33" s="1084"/>
      <c r="G33" s="1025"/>
      <c r="H33" s="1088"/>
      <c r="I33" s="1099"/>
      <c r="J33" s="1152"/>
      <c r="L33" s="1113"/>
    </row>
    <row r="34" spans="1:16" ht="15" customHeight="1">
      <c r="A34" s="1081" t="s">
        <v>930</v>
      </c>
      <c r="B34" s="1082">
        <v>8</v>
      </c>
      <c r="C34" s="1083">
        <f t="shared" ref="C34:C36" si="4">B34*8</f>
        <v>64</v>
      </c>
      <c r="D34" s="1084"/>
      <c r="E34" s="1026"/>
      <c r="F34" s="1084"/>
      <c r="G34" s="1025"/>
      <c r="H34" s="1088"/>
      <c r="I34" s="107"/>
      <c r="J34" s="107"/>
    </row>
    <row r="35" spans="1:16" ht="15" customHeight="1">
      <c r="A35" s="1081" t="s">
        <v>931</v>
      </c>
      <c r="B35" s="1487">
        <v>11</v>
      </c>
      <c r="C35" s="1083">
        <f t="shared" si="4"/>
        <v>88</v>
      </c>
      <c r="D35" s="1084"/>
      <c r="E35" s="1092"/>
      <c r="F35" s="1084"/>
      <c r="G35" s="1025"/>
      <c r="H35" s="1038"/>
      <c r="I35" s="107"/>
      <c r="J35" s="1153"/>
      <c r="L35" s="319"/>
      <c r="P35" s="319"/>
    </row>
    <row r="36" spans="1:16" ht="15" customHeight="1">
      <c r="A36" s="1096" t="s">
        <v>933</v>
      </c>
      <c r="B36" s="1097">
        <v>10</v>
      </c>
      <c r="C36" s="1098">
        <f t="shared" si="4"/>
        <v>80</v>
      </c>
      <c r="D36" s="1099"/>
      <c r="E36" s="1092"/>
      <c r="F36" s="1105"/>
      <c r="G36" s="1025"/>
      <c r="H36" s="1106"/>
      <c r="I36" s="107"/>
      <c r="J36" s="107"/>
      <c r="L36" s="1154"/>
      <c r="P36" s="1108"/>
    </row>
    <row r="37" spans="1:16" ht="15" customHeight="1">
      <c r="A37" s="1103"/>
      <c r="B37" s="1104" t="s">
        <v>83</v>
      </c>
      <c r="C37" s="1083">
        <f>SUM(C33:C36)</f>
        <v>352</v>
      </c>
      <c r="D37" s="1099"/>
      <c r="E37" s="1092"/>
      <c r="F37" s="1105"/>
      <c r="G37" s="1025"/>
      <c r="H37" s="1026"/>
    </row>
    <row r="38" spans="1:16" ht="15" customHeight="1">
      <c r="A38" s="1043"/>
      <c r="B38" s="1109" t="s">
        <v>934</v>
      </c>
      <c r="C38" s="1110">
        <f>C37/2080</f>
        <v>0.16923076923076924</v>
      </c>
      <c r="D38" s="1025"/>
      <c r="E38" s="1025"/>
      <c r="F38" s="1105"/>
      <c r="G38" s="1025"/>
      <c r="H38" s="1129"/>
    </row>
    <row r="39" spans="1:16" ht="15" customHeight="1">
      <c r="H39" s="115"/>
      <c r="I39" s="1155"/>
      <c r="J39" s="316"/>
      <c r="K39" s="316"/>
      <c r="L39" s="316"/>
    </row>
    <row r="40" spans="1:16" ht="15" customHeight="1">
      <c r="A40" s="5" t="s">
        <v>935</v>
      </c>
      <c r="I40" s="1114"/>
      <c r="J40" s="1115"/>
      <c r="K40" s="1156"/>
      <c r="L40" s="1157"/>
    </row>
    <row r="41" spans="1:16" ht="15" customHeight="1">
      <c r="I41" s="1116"/>
      <c r="J41" s="1115"/>
      <c r="K41" s="6"/>
      <c r="L41" s="6"/>
    </row>
    <row r="42" spans="1:16" ht="15" customHeight="1">
      <c r="I42" s="1117"/>
      <c r="J42" s="1115"/>
      <c r="K42" s="6"/>
      <c r="L42" s="6"/>
    </row>
    <row r="43" spans="1:16" ht="15" customHeight="1">
      <c r="I43" s="1117"/>
      <c r="J43" s="1157"/>
      <c r="K43" s="6"/>
      <c r="L43" s="6"/>
    </row>
    <row r="44" spans="1:16" ht="15" customHeight="1">
      <c r="I44" s="316"/>
      <c r="J44" s="316"/>
      <c r="K44" s="6"/>
      <c r="L44" s="6"/>
      <c r="M44" s="1117"/>
    </row>
    <row r="45" spans="1:16" ht="18" customHeight="1">
      <c r="I45" s="6"/>
      <c r="J45" s="6"/>
      <c r="K45" s="6"/>
      <c r="L45" s="6"/>
      <c r="M45" s="316"/>
    </row>
    <row r="46" spans="1:16" ht="18" customHeight="1">
      <c r="I46" s="6"/>
      <c r="J46" s="6"/>
      <c r="K46" s="6"/>
      <c r="L46" s="6"/>
      <c r="M46" s="6"/>
    </row>
    <row r="47" spans="1:16" ht="18" customHeight="1">
      <c r="G47" s="6"/>
      <c r="M47" s="6"/>
    </row>
    <row r="48" spans="1:16" ht="18" customHeight="1">
      <c r="D48" s="6"/>
      <c r="E48" s="6"/>
      <c r="F48" s="6"/>
      <c r="G48" s="6"/>
      <c r="M48" s="6"/>
    </row>
    <row r="49" spans="1:13" s="6" customFormat="1" ht="18" customHeight="1">
      <c r="A49" s="5"/>
      <c r="I49" s="5"/>
      <c r="J49" s="5"/>
      <c r="K49" s="5"/>
      <c r="L49" s="5"/>
    </row>
    <row r="50" spans="1:13" s="6" customFormat="1" ht="18" customHeight="1">
      <c r="I50" s="5"/>
      <c r="J50" s="5"/>
      <c r="K50" s="5"/>
      <c r="L50" s="5"/>
    </row>
    <row r="51" spans="1:13" s="6" customFormat="1" ht="18" customHeight="1">
      <c r="C51" s="114"/>
      <c r="I51" s="5"/>
      <c r="J51" s="5"/>
      <c r="K51" s="5"/>
      <c r="L51" s="5"/>
    </row>
    <row r="52" spans="1:13" s="6" customFormat="1" ht="18" customHeight="1">
      <c r="I52" s="5"/>
      <c r="J52" s="5"/>
      <c r="K52" s="5"/>
      <c r="L52" s="5"/>
    </row>
    <row r="53" spans="1:13" s="6" customFormat="1" ht="18" customHeight="1">
      <c r="G53" s="5"/>
      <c r="I53" s="5"/>
      <c r="J53" s="5"/>
      <c r="K53" s="5"/>
      <c r="L53" s="5"/>
      <c r="M53" s="5"/>
    </row>
    <row r="54" spans="1:13" s="6" customFormat="1" ht="18" customHeight="1">
      <c r="D54" s="5"/>
      <c r="E54" s="5"/>
      <c r="F54" s="5"/>
      <c r="G54" s="5"/>
      <c r="I54" s="5"/>
      <c r="J54" s="5"/>
      <c r="K54" s="5"/>
      <c r="L54" s="5"/>
      <c r="M54" s="5"/>
    </row>
    <row r="55" spans="1:13">
      <c r="A55" s="6"/>
    </row>
  </sheetData>
  <mergeCells count="9">
    <mergeCell ref="A24:C24"/>
    <mergeCell ref="D26:F26"/>
    <mergeCell ref="D32:F32"/>
    <mergeCell ref="I2:L2"/>
    <mergeCell ref="A3:F3"/>
    <mergeCell ref="A4:C4"/>
    <mergeCell ref="D4:F4"/>
    <mergeCell ref="I4:L4"/>
    <mergeCell ref="A14:C1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92D050"/>
    <pageSetUpPr fitToPage="1"/>
  </sheetPr>
  <dimension ref="A1:Q134"/>
  <sheetViews>
    <sheetView zoomScale="90" zoomScaleNormal="90" zoomScaleSheetLayoutView="85" workbookViewId="0">
      <selection activeCell="L39" sqref="L39"/>
    </sheetView>
  </sheetViews>
  <sheetFormatPr defaultColWidth="9.140625" defaultRowHeight="15.75"/>
  <cols>
    <col min="1" max="1" width="6.7109375" style="115" customWidth="1"/>
    <col min="2" max="2" width="41.85546875" style="116" customWidth="1"/>
    <col min="3" max="3" width="9" style="116" customWidth="1"/>
    <col min="4" max="4" width="9.28515625" style="116" customWidth="1"/>
    <col min="5" max="5" width="67.42578125" style="116" customWidth="1"/>
    <col min="6" max="6" width="3.7109375" style="115" customWidth="1"/>
    <col min="7" max="7" width="33.7109375" style="116" customWidth="1"/>
    <col min="8" max="8" width="11.140625" style="116" customWidth="1"/>
    <col min="9" max="9" width="9.85546875" style="116" customWidth="1"/>
    <col min="10" max="10" width="11.85546875" style="116" customWidth="1"/>
    <col min="11" max="11" width="6.28515625" style="116" customWidth="1"/>
    <col min="12" max="12" width="32.140625" style="115" customWidth="1"/>
    <col min="13" max="13" width="12.7109375" style="115" customWidth="1"/>
    <col min="14" max="14" width="10.7109375" style="115" customWidth="1"/>
    <col min="15" max="15" width="11.7109375" style="115" customWidth="1"/>
    <col min="16" max="16384" width="9.140625" style="115"/>
  </cols>
  <sheetData>
    <row r="1" spans="2:15" ht="15" customHeight="1" thickBot="1">
      <c r="B1" s="115"/>
      <c r="C1" s="115"/>
      <c r="D1" s="115"/>
      <c r="G1" s="542">
        <f>'FY24 Summary of Rates '!B3</f>
        <v>44228</v>
      </c>
      <c r="H1" s="115"/>
      <c r="I1" s="115"/>
      <c r="K1" s="115"/>
    </row>
    <row r="2" spans="2:15" ht="42" customHeight="1" thickBot="1">
      <c r="B2" s="1707" t="s">
        <v>769</v>
      </c>
      <c r="C2" s="1708"/>
      <c r="D2" s="1708"/>
      <c r="E2" s="1709"/>
      <c r="F2" s="1147"/>
      <c r="G2" s="1710" t="s">
        <v>59</v>
      </c>
      <c r="H2" s="1711"/>
      <c r="I2" s="1711"/>
      <c r="J2" s="1711"/>
      <c r="K2" s="1711"/>
      <c r="L2" s="1711"/>
      <c r="M2" s="1711"/>
      <c r="N2" s="1711"/>
      <c r="O2" s="1712"/>
    </row>
    <row r="3" spans="2:15" ht="28.5" customHeight="1" thickBot="1">
      <c r="B3" s="1713" t="s">
        <v>744</v>
      </c>
      <c r="C3" s="1714"/>
      <c r="D3" s="1715"/>
      <c r="E3" s="1407" t="s">
        <v>745</v>
      </c>
      <c r="F3" s="1147"/>
      <c r="G3" s="1716" t="s">
        <v>620</v>
      </c>
      <c r="H3" s="1717"/>
      <c r="I3" s="1717"/>
      <c r="J3" s="1717"/>
      <c r="K3" s="1717"/>
      <c r="L3" s="1717"/>
      <c r="M3" s="1717"/>
      <c r="N3" s="1717"/>
      <c r="O3" s="1718"/>
    </row>
    <row r="4" spans="2:15" ht="15" customHeight="1">
      <c r="B4" s="532" t="s">
        <v>850</v>
      </c>
      <c r="C4" s="1719">
        <f>'M2023 BLS SALARY CHART (53rd)'!C22</f>
        <v>80829.631999999998</v>
      </c>
      <c r="D4" s="1720"/>
      <c r="E4" s="533" t="str">
        <f>'Outreach and Engagement'!$D$4</f>
        <v xml:space="preserve">BLS Benchmark May 2023 @ 53rd percentile </v>
      </c>
      <c r="G4" s="1267" t="s">
        <v>168</v>
      </c>
      <c r="H4" s="1721"/>
      <c r="I4" s="1721"/>
      <c r="K4" s="115"/>
      <c r="L4" s="1267" t="s">
        <v>621</v>
      </c>
    </row>
    <row r="5" spans="2:15" ht="15" customHeight="1">
      <c r="B5" s="534" t="s">
        <v>853</v>
      </c>
      <c r="C5" s="1728">
        <f>'M2023 BLS SALARY CHART (53rd)'!C6</f>
        <v>43247.567999999999</v>
      </c>
      <c r="D5" s="1729"/>
      <c r="E5" s="533" t="str">
        <f>'Outreach and Engagement'!$D$4</f>
        <v xml:space="preserve">BLS Benchmark May 2023 @ 53rd percentile </v>
      </c>
      <c r="G5" s="1730" t="s">
        <v>767</v>
      </c>
      <c r="H5" s="1730"/>
      <c r="I5" s="351"/>
      <c r="K5" s="115"/>
      <c r="L5" s="349" t="s">
        <v>60</v>
      </c>
    </row>
    <row r="6" spans="2:15" ht="15" customHeight="1">
      <c r="B6" s="1013" t="s">
        <v>746</v>
      </c>
      <c r="C6" s="535" t="s">
        <v>765</v>
      </c>
      <c r="D6" s="536" t="s">
        <v>766</v>
      </c>
      <c r="E6" s="537"/>
      <c r="G6" s="1268"/>
      <c r="H6" s="1269"/>
      <c r="I6" s="1270" t="s">
        <v>625</v>
      </c>
      <c r="J6" s="132">
        <v>391</v>
      </c>
      <c r="K6" s="115"/>
      <c r="L6" s="1268"/>
      <c r="M6" s="1269"/>
      <c r="N6" s="1270" t="s">
        <v>625</v>
      </c>
      <c r="O6" s="132">
        <v>137</v>
      </c>
    </row>
    <row r="7" spans="2:15" ht="15" customHeight="1">
      <c r="B7" s="532" t="s">
        <v>1</v>
      </c>
      <c r="C7" s="1011">
        <v>1</v>
      </c>
      <c r="D7" s="1011">
        <v>0.5</v>
      </c>
      <c r="E7" s="533" t="s">
        <v>743</v>
      </c>
      <c r="G7" s="123"/>
      <c r="H7" s="351" t="s">
        <v>61</v>
      </c>
      <c r="I7" s="351" t="s">
        <v>62</v>
      </c>
      <c r="J7" s="1271" t="s">
        <v>63</v>
      </c>
      <c r="K7" s="115"/>
      <c r="L7" s="123"/>
      <c r="M7" s="351" t="s">
        <v>61</v>
      </c>
      <c r="N7" s="351" t="s">
        <v>62</v>
      </c>
      <c r="O7" s="1271" t="s">
        <v>63</v>
      </c>
    </row>
    <row r="8" spans="2:15" ht="15" customHeight="1">
      <c r="B8" s="538" t="str">
        <f>B5</f>
        <v>Direct Care</v>
      </c>
      <c r="C8" s="539">
        <v>1.5</v>
      </c>
      <c r="D8" s="539">
        <v>4</v>
      </c>
      <c r="E8" s="533" t="s">
        <v>743</v>
      </c>
      <c r="G8" s="1268" t="str">
        <f>B4</f>
        <v>Management</v>
      </c>
      <c r="H8" s="1272">
        <f>C4</f>
        <v>80829.631999999998</v>
      </c>
      <c r="I8" s="1011">
        <f>C7</f>
        <v>1</v>
      </c>
      <c r="J8" s="1273">
        <f>H8*I8</f>
        <v>80829.631999999998</v>
      </c>
      <c r="K8" s="1274"/>
      <c r="L8" s="1268" t="str">
        <f>B4</f>
        <v>Management</v>
      </c>
      <c r="M8" s="1275">
        <f>C4</f>
        <v>80829.631999999998</v>
      </c>
      <c r="N8" s="1011">
        <f>D7</f>
        <v>0.5</v>
      </c>
      <c r="O8" s="1273">
        <f>M8*N8</f>
        <v>40414.815999999999</v>
      </c>
    </row>
    <row r="9" spans="2:15" ht="15" customHeight="1">
      <c r="B9" s="1731" t="s">
        <v>747</v>
      </c>
      <c r="C9" s="1732"/>
      <c r="D9" s="1733"/>
      <c r="E9" s="537"/>
      <c r="G9" s="123" t="str">
        <f>B5</f>
        <v>Direct Care</v>
      </c>
      <c r="H9" s="347">
        <f>C5</f>
        <v>43247.567999999999</v>
      </c>
      <c r="I9" s="125">
        <f>C8</f>
        <v>1.5</v>
      </c>
      <c r="J9" s="343">
        <f>H9*I9</f>
        <v>64871.351999999999</v>
      </c>
      <c r="K9" s="1274"/>
      <c r="L9" s="123" t="str">
        <f>B5</f>
        <v>Direct Care</v>
      </c>
      <c r="M9" s="122">
        <f>C5</f>
        <v>43247.567999999999</v>
      </c>
      <c r="N9" s="125">
        <f>D8</f>
        <v>4</v>
      </c>
      <c r="O9" s="343">
        <f>M9*N9</f>
        <v>172990.272</v>
      </c>
    </row>
    <row r="10" spans="2:15" ht="15" customHeight="1">
      <c r="B10" s="540" t="s">
        <v>748</v>
      </c>
      <c r="C10" s="1734">
        <f>'M2023 BLS SALARY CHART (53rd)'!C38</f>
        <v>0.24970000000000001</v>
      </c>
      <c r="D10" s="1735"/>
      <c r="E10" s="533" t="s">
        <v>1139</v>
      </c>
      <c r="G10" s="1276" t="s">
        <v>622</v>
      </c>
      <c r="H10" s="1277"/>
      <c r="I10" s="328">
        <f>SUM(I8:I9)</f>
        <v>2.5</v>
      </c>
      <c r="J10" s="344">
        <f>SUM(J8:J9)</f>
        <v>145700.984</v>
      </c>
      <c r="K10" s="1274"/>
      <c r="L10" s="1276" t="s">
        <v>622</v>
      </c>
      <c r="M10" s="329"/>
      <c r="N10" s="328">
        <f>SUM(N8:N9)</f>
        <v>4.5</v>
      </c>
      <c r="O10" s="344">
        <f>SUM(O8:O9)</f>
        <v>213405.08799999999</v>
      </c>
    </row>
    <row r="11" spans="2:15" ht="15" customHeight="1">
      <c r="B11" s="1278" t="s">
        <v>627</v>
      </c>
      <c r="C11" s="1736">
        <f>918.09*(1+2.78%)</f>
        <v>943.61290200000008</v>
      </c>
      <c r="D11" s="1737"/>
      <c r="E11" s="533" t="s">
        <v>1138</v>
      </c>
      <c r="G11" s="123" t="s">
        <v>70</v>
      </c>
      <c r="H11" s="130">
        <f>C10</f>
        <v>0.24970000000000001</v>
      </c>
      <c r="J11" s="343">
        <f>H11*J10</f>
        <v>36381.535704800001</v>
      </c>
      <c r="K11" s="1274"/>
      <c r="L11" s="123" t="s">
        <v>70</v>
      </c>
      <c r="M11" s="130">
        <f>C10</f>
        <v>0.24970000000000001</v>
      </c>
      <c r="N11" s="116"/>
      <c r="O11" s="343">
        <f>M11*O10</f>
        <v>53287.250473599997</v>
      </c>
    </row>
    <row r="12" spans="2:15" ht="15" customHeight="1">
      <c r="B12" s="1287" t="s">
        <v>592</v>
      </c>
      <c r="C12" s="1738">
        <f>'Outreach and Engagement'!C14</f>
        <v>26.383626000000003</v>
      </c>
      <c r="D12" s="1739"/>
      <c r="E12" s="533" t="s">
        <v>1138</v>
      </c>
      <c r="G12" s="123" t="s">
        <v>162</v>
      </c>
      <c r="H12" s="130">
        <f>C16</f>
        <v>3.2549514448865162E-2</v>
      </c>
      <c r="J12" s="343">
        <f>(J11+J10)*H12</f>
        <v>5926.6976060171628</v>
      </c>
      <c r="K12" s="1274"/>
      <c r="L12" s="123" t="s">
        <v>162</v>
      </c>
      <c r="M12" s="130">
        <f>C16</f>
        <v>3.2549514448865162E-2</v>
      </c>
      <c r="N12" s="116"/>
      <c r="O12" s="343">
        <f>(O11+O10)*M12</f>
        <v>8680.7061245480818</v>
      </c>
    </row>
    <row r="13" spans="2:15" ht="15" customHeight="1">
      <c r="B13" s="309" t="s">
        <v>768</v>
      </c>
      <c r="C13" s="1722">
        <f>4179*(1+2.78%)</f>
        <v>4295.1761999999999</v>
      </c>
      <c r="D13" s="1723"/>
      <c r="E13" s="533" t="s">
        <v>1138</v>
      </c>
      <c r="G13" s="1276" t="s">
        <v>4</v>
      </c>
      <c r="H13" s="329"/>
      <c r="I13" s="329"/>
      <c r="J13" s="344">
        <f>SUM(J10+J11+J12)</f>
        <v>188009.21731081716</v>
      </c>
      <c r="K13" s="1274"/>
      <c r="L13" s="1276" t="s">
        <v>4</v>
      </c>
      <c r="M13" s="329"/>
      <c r="N13" s="329"/>
      <c r="O13" s="344">
        <f>SUM(O10+O11+O12)</f>
        <v>275373.04459814809</v>
      </c>
    </row>
    <row r="14" spans="2:15" ht="15" customHeight="1">
      <c r="B14" s="1294" t="s">
        <v>950</v>
      </c>
      <c r="C14" s="1722">
        <f>1321*(1+2.78%)</f>
        <v>1357.7238</v>
      </c>
      <c r="D14" s="1723"/>
      <c r="E14" s="533" t="s">
        <v>1138</v>
      </c>
      <c r="F14" s="349"/>
      <c r="G14" s="1279"/>
      <c r="H14" s="1280"/>
      <c r="I14" s="351"/>
      <c r="J14" s="352"/>
      <c r="K14" s="1274"/>
      <c r="L14" s="1279"/>
      <c r="M14" s="1280"/>
      <c r="N14" s="351"/>
      <c r="O14" s="352"/>
    </row>
    <row r="15" spans="2:15" ht="15" customHeight="1">
      <c r="B15" s="1288" t="s">
        <v>749</v>
      </c>
      <c r="C15" s="1724">
        <f>'M2023 BLS SALARY CHART (53rd)'!C41</f>
        <v>0.12</v>
      </c>
      <c r="D15" s="1725"/>
      <c r="E15" s="1289" t="s">
        <v>946</v>
      </c>
      <c r="F15" s="349"/>
      <c r="G15" s="123" t="s">
        <v>627</v>
      </c>
      <c r="H15" s="543">
        <f>C11</f>
        <v>943.61290200000008</v>
      </c>
      <c r="I15" s="1281"/>
      <c r="J15" s="343">
        <f>I10*H15</f>
        <v>2359.0322550000001</v>
      </c>
      <c r="K15" s="1274"/>
      <c r="L15" s="123" t="str">
        <f>G15</f>
        <v>Staff mileage - per FTE</v>
      </c>
      <c r="M15" s="543">
        <f>C11</f>
        <v>943.61290200000008</v>
      </c>
      <c r="N15" s="1281"/>
      <c r="O15" s="343">
        <f>N10*M15</f>
        <v>4246.2580590000007</v>
      </c>
    </row>
    <row r="16" spans="2:15" ht="15" customHeight="1" thickBot="1">
      <c r="B16" s="541" t="s">
        <v>162</v>
      </c>
      <c r="C16" s="1726">
        <f>'Outreach and Engagement'!C17</f>
        <v>3.2549514448865162E-2</v>
      </c>
      <c r="D16" s="1727"/>
      <c r="E16" s="509" t="str">
        <f>' Safe Haven 7-9, 10-12 beds'!E21</f>
        <v>FY26 &amp;FY27 (Baseline Scenario)</v>
      </c>
      <c r="G16" s="123" t="s">
        <v>592</v>
      </c>
      <c r="H16" s="543">
        <f>C12</f>
        <v>26.383626000000003</v>
      </c>
      <c r="J16" s="343">
        <f>150*I10*H16</f>
        <v>9893.8597500000014</v>
      </c>
      <c r="K16" s="1274"/>
      <c r="L16" s="123" t="s">
        <v>592</v>
      </c>
      <c r="M16" s="543">
        <f>C12</f>
        <v>26.383626000000003</v>
      </c>
      <c r="N16" s="116"/>
      <c r="O16" s="343">
        <f>150*N10*M16</f>
        <v>17808.947550000001</v>
      </c>
    </row>
    <row r="17" spans="2:15" ht="15" customHeight="1">
      <c r="G17" s="123" t="s">
        <v>768</v>
      </c>
      <c r="H17" s="1282"/>
      <c r="I17" s="1282"/>
      <c r="J17" s="343">
        <f>C13</f>
        <v>4295.1761999999999</v>
      </c>
      <c r="K17" s="1274"/>
      <c r="L17" s="123" t="str">
        <f>B14</f>
        <v>Supplies and Materials per FTE</v>
      </c>
      <c r="M17" s="1295">
        <f>C14</f>
        <v>1357.7238</v>
      </c>
      <c r="N17" s="116"/>
      <c r="O17" s="343">
        <f>N10*M17</f>
        <v>6109.7570999999998</v>
      </c>
    </row>
    <row r="18" spans="2:15" ht="15" customHeight="1">
      <c r="G18" s="123" t="str">
        <f>B14</f>
        <v>Supplies and Materials per FTE</v>
      </c>
      <c r="H18" s="1295">
        <f>C14</f>
        <v>1357.7238</v>
      </c>
      <c r="J18" s="343">
        <f>H18*I10</f>
        <v>3394.3094999999998</v>
      </c>
      <c r="K18" s="1274"/>
      <c r="L18" s="123"/>
      <c r="M18" s="116"/>
      <c r="N18" s="116"/>
      <c r="O18" s="343"/>
    </row>
    <row r="19" spans="2:15" ht="15" customHeight="1">
      <c r="G19" s="1290" t="s">
        <v>624</v>
      </c>
      <c r="H19" s="1053"/>
      <c r="I19" s="1053"/>
      <c r="J19" s="1055">
        <f>SUM((J13)+SUM(J15:J18))</f>
        <v>207951.59501581715</v>
      </c>
      <c r="K19" s="1291"/>
      <c r="L19" s="1290" t="s">
        <v>624</v>
      </c>
      <c r="M19" s="1053"/>
      <c r="N19" s="1053"/>
      <c r="O19" s="1055">
        <f>SUM((O13)+SUM(O15:O18))</f>
        <v>303538.00730714807</v>
      </c>
    </row>
    <row r="20" spans="2:15" ht="15" customHeight="1">
      <c r="F20" s="349"/>
      <c r="G20" s="1292" t="str">
        <f>B15</f>
        <v>Administrative Allocation</v>
      </c>
      <c r="H20" s="1056">
        <f>C15</f>
        <v>0.12</v>
      </c>
      <c r="I20" s="1057"/>
      <c r="J20" s="1041">
        <f>H20*J19</f>
        <v>24954.191401898057</v>
      </c>
      <c r="K20" s="1291"/>
      <c r="L20" s="1292" t="str">
        <f>B15</f>
        <v>Administrative Allocation</v>
      </c>
      <c r="M20" s="1056">
        <f>C15</f>
        <v>0.12</v>
      </c>
      <c r="N20" s="1057"/>
      <c r="O20" s="1041">
        <f>M20*O19</f>
        <v>36424.560876857766</v>
      </c>
    </row>
    <row r="21" spans="2:15" ht="15" customHeight="1" thickBot="1">
      <c r="G21" s="1293" t="s">
        <v>593</v>
      </c>
      <c r="H21" s="1070"/>
      <c r="I21" s="1070"/>
      <c r="J21" s="1071">
        <f>SUM(J19:J20)</f>
        <v>232905.78641771519</v>
      </c>
      <c r="K21" s="1291"/>
      <c r="L21" s="1293" t="s">
        <v>593</v>
      </c>
      <c r="M21" s="1070"/>
      <c r="N21" s="1070"/>
      <c r="O21" s="1071">
        <f>SUM(O19:O20)</f>
        <v>339962.56818400585</v>
      </c>
    </row>
    <row r="22" spans="2:15" ht="15" customHeight="1" thickTop="1">
      <c r="G22" s="309" t="s">
        <v>162</v>
      </c>
      <c r="H22" s="1056">
        <f>C16</f>
        <v>3.2549514448865162E-2</v>
      </c>
      <c r="I22" s="1057"/>
      <c r="J22" s="1041">
        <f>SUM(J15:J18)*H22</f>
        <v>649.11471125362402</v>
      </c>
      <c r="K22" s="1291"/>
      <c r="L22" s="309" t="s">
        <v>162</v>
      </c>
      <c r="M22" s="1056">
        <f>C16</f>
        <v>3.2549514448865162E-2</v>
      </c>
      <c r="N22" s="1057"/>
      <c r="O22" s="1041">
        <f>SUM(O15:O17)*M22</f>
        <v>916.75586064834397</v>
      </c>
    </row>
    <row r="23" spans="2:15" ht="15" customHeight="1">
      <c r="G23" s="1276" t="s">
        <v>596</v>
      </c>
      <c r="H23" s="1283"/>
      <c r="I23" s="329"/>
      <c r="J23" s="344">
        <f>SUM(J21:J22)</f>
        <v>233554.90112896881</v>
      </c>
      <c r="K23" s="1274"/>
      <c r="L23" s="1276" t="s">
        <v>596</v>
      </c>
      <c r="M23" s="1283"/>
      <c r="N23" s="329"/>
      <c r="O23" s="344">
        <f>SUM(O21:O22)</f>
        <v>340879.3240446542</v>
      </c>
    </row>
    <row r="24" spans="2:15" s="349" customFormat="1" ht="15" customHeight="1">
      <c r="B24" s="116"/>
      <c r="C24" s="116"/>
      <c r="D24" s="116"/>
      <c r="E24" s="116"/>
      <c r="G24" s="1284" t="s">
        <v>628</v>
      </c>
      <c r="H24" s="1285"/>
      <c r="I24" s="1285"/>
      <c r="J24" s="358">
        <f>ROUND(J23/12/J6,2)</f>
        <v>49.78</v>
      </c>
      <c r="K24" s="115"/>
      <c r="L24" s="1284" t="s">
        <v>628</v>
      </c>
      <c r="M24" s="1285"/>
      <c r="N24" s="1285"/>
      <c r="O24" s="358">
        <f>ROUND(O23/12/O6,2)</f>
        <v>207.35</v>
      </c>
    </row>
    <row r="25" spans="2:15" ht="15" customHeight="1"/>
    <row r="26" spans="2:15" ht="15" customHeight="1"/>
    <row r="27" spans="2:15" ht="15" customHeight="1">
      <c r="B27" s="1014"/>
      <c r="C27" s="1"/>
      <c r="D27" s="1"/>
      <c r="E27" s="523"/>
      <c r="J27" s="543"/>
      <c r="K27" s="543"/>
      <c r="L27" s="543"/>
      <c r="M27" s="543"/>
      <c r="N27" s="543"/>
      <c r="O27" s="543"/>
    </row>
    <row r="28" spans="2:15" ht="15" customHeight="1">
      <c r="B28" s="1015"/>
      <c r="C28" s="1"/>
      <c r="D28" s="1"/>
      <c r="E28" s="292"/>
      <c r="J28" s="1286"/>
      <c r="K28" s="1286"/>
      <c r="L28" s="1286"/>
      <c r="M28" s="1286"/>
      <c r="N28" s="1286"/>
      <c r="O28" s="1286"/>
    </row>
    <row r="29" spans="2:15" ht="15" customHeight="1">
      <c r="B29" s="1015"/>
      <c r="C29" s="1"/>
      <c r="D29" s="1"/>
      <c r="E29" s="316"/>
      <c r="J29" s="998"/>
      <c r="K29" s="998"/>
      <c r="L29" s="998"/>
      <c r="M29" s="975"/>
      <c r="N29" s="975"/>
      <c r="O29" s="975"/>
    </row>
    <row r="30" spans="2:15" ht="15" customHeight="1">
      <c r="B30" s="1015"/>
      <c r="C30" s="1"/>
      <c r="D30" s="1"/>
      <c r="E30" s="334"/>
      <c r="J30" s="998"/>
      <c r="K30" s="998"/>
      <c r="L30" s="998"/>
      <c r="M30" s="975"/>
      <c r="N30" s="975"/>
      <c r="O30" s="975"/>
    </row>
    <row r="31" spans="2:15" ht="15" customHeight="1">
      <c r="B31" s="1015"/>
      <c r="C31" s="6"/>
      <c r="D31" s="6"/>
      <c r="E31" s="334"/>
      <c r="J31" s="896"/>
      <c r="L31" s="116"/>
    </row>
    <row r="32" spans="2:15" ht="15" customHeight="1">
      <c r="B32" s="1015"/>
      <c r="C32" s="6"/>
      <c r="D32" s="6"/>
      <c r="E32" s="6"/>
      <c r="L32" s="116"/>
    </row>
    <row r="33" spans="1:17" ht="15" customHeight="1">
      <c r="L33" s="116"/>
    </row>
    <row r="34" spans="1:17" ht="15" customHeight="1">
      <c r="F34" s="116"/>
      <c r="J34" s="543"/>
      <c r="L34" s="116"/>
    </row>
    <row r="35" spans="1:17" s="116" customFormat="1" ht="15" customHeight="1">
      <c r="A35" s="115"/>
      <c r="M35" s="115"/>
      <c r="N35" s="115"/>
      <c r="O35" s="115"/>
      <c r="P35" s="115"/>
      <c r="Q35" s="115"/>
    </row>
    <row r="36" spans="1:17" s="116" customFormat="1" ht="15" customHeight="1">
      <c r="A36" s="115"/>
      <c r="M36" s="115"/>
      <c r="N36" s="115"/>
      <c r="O36" s="115"/>
      <c r="P36" s="115"/>
      <c r="Q36" s="115"/>
    </row>
    <row r="37" spans="1:17" ht="15" customHeight="1">
      <c r="F37" s="116"/>
      <c r="L37" s="116"/>
    </row>
    <row r="38" spans="1:17" ht="15" customHeight="1">
      <c r="F38" s="116"/>
      <c r="L38" s="116"/>
    </row>
    <row r="39" spans="1:17" ht="15" customHeight="1">
      <c r="F39" s="116"/>
      <c r="L39" s="116"/>
    </row>
    <row r="40" spans="1:17" ht="15" customHeight="1">
      <c r="F40" s="116"/>
      <c r="L40" s="116"/>
    </row>
    <row r="41" spans="1:17" ht="15" customHeight="1">
      <c r="F41" s="116"/>
      <c r="L41" s="116"/>
    </row>
    <row r="42" spans="1:17" ht="15" customHeight="1">
      <c r="F42" s="116"/>
      <c r="L42" s="116"/>
    </row>
    <row r="43" spans="1:17" ht="15" customHeight="1">
      <c r="F43" s="116"/>
      <c r="L43" s="116"/>
    </row>
    <row r="44" spans="1:17" ht="15" customHeight="1">
      <c r="F44" s="116"/>
      <c r="L44" s="116"/>
    </row>
    <row r="45" spans="1:17" ht="15" customHeight="1">
      <c r="F45" s="116"/>
    </row>
    <row r="46" spans="1:17" ht="15" customHeight="1">
      <c r="F46" s="116"/>
    </row>
    <row r="47" spans="1:17" ht="15" customHeight="1">
      <c r="F47" s="116"/>
    </row>
    <row r="48" spans="1:17" ht="15" customHeight="1">
      <c r="F48" s="116"/>
    </row>
    <row r="49" spans="6:6" ht="15" customHeight="1">
      <c r="F49" s="116"/>
    </row>
    <row r="50" spans="6:6" ht="15" customHeight="1">
      <c r="F50" s="116"/>
    </row>
    <row r="51" spans="6:6" ht="15" customHeight="1"/>
    <row r="52" spans="6:6" ht="15" customHeight="1"/>
    <row r="53" spans="6:6" ht="15" customHeight="1"/>
    <row r="54" spans="6:6" ht="15" customHeight="1"/>
    <row r="55" spans="6:6" ht="15" customHeight="1"/>
    <row r="56" spans="6:6" ht="15" customHeight="1"/>
    <row r="57" spans="6:6" ht="15" customHeight="1"/>
    <row r="58" spans="6:6" ht="15" customHeight="1"/>
    <row r="59" spans="6:6" ht="15" customHeight="1"/>
    <row r="60" spans="6:6" ht="15" customHeight="1"/>
    <row r="61" spans="6:6" ht="15" customHeight="1"/>
    <row r="62" spans="6:6" ht="15" customHeight="1"/>
    <row r="63" spans="6:6" ht="15" customHeight="1"/>
    <row r="64" spans="6: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sheetData>
  <mergeCells count="16">
    <mergeCell ref="C13:D13"/>
    <mergeCell ref="C15:D15"/>
    <mergeCell ref="C16:D16"/>
    <mergeCell ref="C5:D5"/>
    <mergeCell ref="G5:H5"/>
    <mergeCell ref="B9:D9"/>
    <mergeCell ref="C10:D10"/>
    <mergeCell ref="C11:D11"/>
    <mergeCell ref="C12:D12"/>
    <mergeCell ref="C14:D14"/>
    <mergeCell ref="B2:E2"/>
    <mergeCell ref="G2:O2"/>
    <mergeCell ref="B3:D3"/>
    <mergeCell ref="G3:O3"/>
    <mergeCell ref="C4:D4"/>
    <mergeCell ref="H4:I4"/>
  </mergeCells>
  <pageMargins left="0.7" right="0.7" top="0.75" bottom="0.75" header="0.3" footer="0.3"/>
  <pageSetup scale="8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4"/>
  <sheetViews>
    <sheetView zoomScale="85" zoomScaleNormal="85" workbookViewId="0">
      <selection activeCell="D21" sqref="D21"/>
    </sheetView>
  </sheetViews>
  <sheetFormatPr defaultColWidth="9.140625" defaultRowHeight="15.75"/>
  <cols>
    <col min="1" max="1" width="23.28515625" style="137" customWidth="1"/>
    <col min="2" max="2" width="10.28515625" style="134" hidden="1" customWidth="1"/>
    <col min="3" max="3" width="14.7109375" style="134" hidden="1" customWidth="1"/>
    <col min="4" max="4" width="13" style="137" customWidth="1"/>
    <col min="5" max="5" width="9.28515625" style="134" hidden="1" customWidth="1"/>
    <col min="6" max="6" width="14.28515625" style="134" bestFit="1" customWidth="1"/>
    <col min="7" max="7" width="12" style="137" customWidth="1"/>
    <col min="8" max="8" width="10.5703125" style="134" customWidth="1"/>
    <col min="9" max="9" width="15.28515625" style="134" customWidth="1"/>
    <col min="10" max="10" width="14.28515625" style="134" bestFit="1" customWidth="1"/>
    <col min="11" max="11" width="13.5703125" style="137" customWidth="1"/>
    <col min="12" max="12" width="10" style="137" customWidth="1"/>
    <col min="13" max="13" width="11" style="137" bestFit="1" customWidth="1"/>
    <col min="14" max="14" width="16.7109375" style="137" customWidth="1"/>
    <col min="15" max="15" width="15.28515625" style="138" customWidth="1"/>
    <col min="16" max="16384" width="9.140625" style="137"/>
  </cols>
  <sheetData>
    <row r="1" spans="1:14" ht="18.75">
      <c r="A1" s="133" t="s">
        <v>185</v>
      </c>
      <c r="D1" s="135"/>
      <c r="E1" s="136"/>
      <c r="M1" s="137" t="s">
        <v>207</v>
      </c>
    </row>
    <row r="2" spans="1:14" ht="16.5" thickBot="1">
      <c r="B2" s="139"/>
      <c r="C2" s="140"/>
      <c r="E2" s="140"/>
      <c r="F2" s="140"/>
      <c r="G2" s="140"/>
    </row>
    <row r="3" spans="1:14" ht="16.5" thickBot="1">
      <c r="A3" s="141"/>
      <c r="B3" s="142"/>
      <c r="C3" s="143"/>
      <c r="D3" s="1573" t="s">
        <v>186</v>
      </c>
      <c r="E3" s="1575" t="s">
        <v>203</v>
      </c>
      <c r="F3" s="1576"/>
      <c r="G3" s="1576"/>
      <c r="H3" s="1577"/>
      <c r="I3" s="1578" t="s">
        <v>187</v>
      </c>
      <c r="J3" s="1579"/>
      <c r="K3" s="1579"/>
      <c r="L3" s="1580"/>
    </row>
    <row r="4" spans="1:14" ht="18" customHeight="1">
      <c r="A4" s="144" t="s">
        <v>188</v>
      </c>
      <c r="B4" s="145" t="s">
        <v>189</v>
      </c>
      <c r="C4" s="146" t="s">
        <v>183</v>
      </c>
      <c r="D4" s="1574"/>
      <c r="E4" s="147" t="s">
        <v>190</v>
      </c>
      <c r="F4" s="148" t="s">
        <v>191</v>
      </c>
      <c r="G4" s="148" t="s">
        <v>192</v>
      </c>
      <c r="H4" s="149" t="s">
        <v>193</v>
      </c>
      <c r="I4" s="147" t="s">
        <v>190</v>
      </c>
      <c r="J4" s="148" t="s">
        <v>191</v>
      </c>
      <c r="K4" s="148" t="s">
        <v>192</v>
      </c>
      <c r="L4" s="149" t="s">
        <v>193</v>
      </c>
      <c r="M4" s="150" t="s">
        <v>194</v>
      </c>
    </row>
    <row r="5" spans="1:14" ht="31.5" customHeight="1">
      <c r="A5" s="151" t="s">
        <v>195</v>
      </c>
      <c r="B5" s="152">
        <v>3350</v>
      </c>
      <c r="C5" s="182" t="s">
        <v>196</v>
      </c>
      <c r="D5" s="181">
        <v>3212801</v>
      </c>
      <c r="E5" s="153">
        <v>3940</v>
      </c>
      <c r="F5" s="154">
        <v>3167760</v>
      </c>
      <c r="G5" s="154">
        <f>F5-$D5</f>
        <v>-45041</v>
      </c>
      <c r="H5" s="177">
        <f t="shared" ref="H5:H10" si="0">G5/$D5</f>
        <v>-1.4019231194213399E-2</v>
      </c>
      <c r="I5" s="178" t="e">
        <f>'2018 Summary of Rates'!H7</f>
        <v>#REF!</v>
      </c>
      <c r="J5" s="154" t="e">
        <f>(B5/50)*I5*12</f>
        <v>#REF!</v>
      </c>
      <c r="K5" s="154" t="e">
        <f>J5-$D5</f>
        <v>#REF!</v>
      </c>
      <c r="L5" s="155" t="e">
        <f t="shared" ref="L5:L10" si="1">K5/$D5</f>
        <v>#REF!</v>
      </c>
      <c r="M5" s="181" t="e">
        <f>K5-G5</f>
        <v>#REF!</v>
      </c>
      <c r="N5" s="156"/>
    </row>
    <row r="6" spans="1:14" ht="36" customHeight="1">
      <c r="A6" s="157" t="s">
        <v>165</v>
      </c>
      <c r="B6" s="158">
        <v>15</v>
      </c>
      <c r="C6" s="180" t="s">
        <v>197</v>
      </c>
      <c r="D6" s="179" t="e">
        <f>#REF!</f>
        <v>#REF!</v>
      </c>
      <c r="E6" s="159">
        <v>141.57</v>
      </c>
      <c r="F6" s="160" t="e">
        <f>#REF!+#REF!</f>
        <v>#REF!</v>
      </c>
      <c r="G6" s="160" t="e">
        <f>#REF!+#REF!</f>
        <v>#REF!</v>
      </c>
      <c r="H6" s="161" t="e">
        <f t="shared" si="0"/>
        <v>#REF!</v>
      </c>
      <c r="I6" s="159" t="e">
        <f>'2018 Summary of Rates'!H12</f>
        <v>#REF!</v>
      </c>
      <c r="J6" s="160" t="e">
        <f>#REF!+#REF!</f>
        <v>#REF!</v>
      </c>
      <c r="K6" s="160" t="e">
        <f>#REF!+#REF!</f>
        <v>#REF!</v>
      </c>
      <c r="L6" s="161" t="e">
        <f t="shared" si="1"/>
        <v>#REF!</v>
      </c>
      <c r="M6" s="179" t="e">
        <f>K6-G6</f>
        <v>#REF!</v>
      </c>
    </row>
    <row r="7" spans="1:14" ht="30.75" customHeight="1">
      <c r="A7" s="190" t="s">
        <v>204</v>
      </c>
      <c r="B7" s="191">
        <v>20</v>
      </c>
      <c r="C7" s="192" t="s">
        <v>197</v>
      </c>
      <c r="D7" s="193">
        <v>615196</v>
      </c>
      <c r="E7" s="194">
        <v>86.03</v>
      </c>
      <c r="F7" s="195">
        <f>($B7*E7*358)</f>
        <v>615974.79999999993</v>
      </c>
      <c r="G7" s="196">
        <f>F7-$D7</f>
        <v>778.79999999993015</v>
      </c>
      <c r="H7" s="197">
        <f t="shared" si="0"/>
        <v>1.2659380099999515E-3</v>
      </c>
      <c r="I7" s="194">
        <f ca="1">'2018 Summary of Rates'!H15</f>
        <v>94.9</v>
      </c>
      <c r="J7" s="195">
        <f ca="1">(B7*I7*347)</f>
        <v>658606</v>
      </c>
      <c r="K7" s="196">
        <f ca="1">J7-$D7</f>
        <v>43410</v>
      </c>
      <c r="L7" s="197">
        <f ca="1">K7/$D7</f>
        <v>7.0562877521960485E-2</v>
      </c>
      <c r="M7" s="193">
        <f ca="1">K7-G7</f>
        <v>42631.20000000007</v>
      </c>
      <c r="N7" s="156"/>
    </row>
    <row r="8" spans="1:14" ht="31.5">
      <c r="A8" s="151" t="s">
        <v>205</v>
      </c>
      <c r="B8" s="152">
        <v>137</v>
      </c>
      <c r="C8" s="185" t="s">
        <v>176</v>
      </c>
      <c r="D8" s="181">
        <v>479443.02</v>
      </c>
      <c r="E8" s="162">
        <v>21.36</v>
      </c>
      <c r="F8" s="163" t="e">
        <f>#REF!+#REF!</f>
        <v>#REF!</v>
      </c>
      <c r="G8" s="163" t="e">
        <f>#REF!+#REF!</f>
        <v>#REF!</v>
      </c>
      <c r="H8" s="155" t="e">
        <f t="shared" si="0"/>
        <v>#REF!</v>
      </c>
      <c r="I8" s="184" t="e">
        <f>'2018 Summary of Rates'!H19</f>
        <v>#REF!</v>
      </c>
      <c r="J8" s="163" t="e">
        <f>#REF!+#REF!</f>
        <v>#REF!</v>
      </c>
      <c r="K8" s="163" t="e">
        <f>#REF!+#REF!</f>
        <v>#REF!</v>
      </c>
      <c r="L8" s="155" t="e">
        <f t="shared" si="1"/>
        <v>#REF!</v>
      </c>
      <c r="M8" s="181" t="e">
        <f>K8-G8</f>
        <v>#REF!</v>
      </c>
    </row>
    <row r="9" spans="1:14" ht="31.5">
      <c r="A9" s="190" t="s">
        <v>206</v>
      </c>
      <c r="B9" s="191">
        <v>55</v>
      </c>
      <c r="C9" s="192" t="s">
        <v>198</v>
      </c>
      <c r="D9" s="193">
        <v>1331950</v>
      </c>
      <c r="E9" s="194">
        <v>38.67</v>
      </c>
      <c r="F9" s="201" t="e">
        <f>#REF!+#REF!</f>
        <v>#REF!</v>
      </c>
      <c r="G9" s="195" t="e">
        <f>#REF!+#REF!</f>
        <v>#REF!</v>
      </c>
      <c r="H9" s="197" t="e">
        <f t="shared" si="0"/>
        <v>#REF!</v>
      </c>
      <c r="I9" s="194" t="e">
        <f>'2018 Summary of Rates'!H21</f>
        <v>#REF!</v>
      </c>
      <c r="J9" s="195" t="e">
        <f>#REF!+#REF!</f>
        <v>#REF!</v>
      </c>
      <c r="K9" s="195" t="e">
        <f>#REF!+#REF!</f>
        <v>#REF!</v>
      </c>
      <c r="L9" s="197" t="e">
        <f t="shared" si="1"/>
        <v>#REF!</v>
      </c>
      <c r="M9" s="193" t="e">
        <f>K9-G9</f>
        <v>#REF!</v>
      </c>
    </row>
    <row r="10" spans="1:14" ht="32.25" thickBot="1">
      <c r="A10" s="199" t="s">
        <v>199</v>
      </c>
      <c r="B10" s="183"/>
      <c r="C10" s="164"/>
      <c r="D10" s="186">
        <v>520900</v>
      </c>
      <c r="E10" s="165"/>
      <c r="F10" s="187">
        <v>513911</v>
      </c>
      <c r="G10" s="188">
        <f>F10-$D10</f>
        <v>-6989</v>
      </c>
      <c r="H10" s="189">
        <f t="shared" si="0"/>
        <v>-1.3417162603186792E-2</v>
      </c>
      <c r="I10" s="165"/>
      <c r="J10" s="187">
        <v>513911</v>
      </c>
      <c r="K10" s="188">
        <f>J10-$D10</f>
        <v>-6989</v>
      </c>
      <c r="L10" s="189">
        <f t="shared" si="1"/>
        <v>-1.3417162603186792E-2</v>
      </c>
      <c r="M10" s="186"/>
    </row>
    <row r="11" spans="1:14" ht="17.25" thickTop="1" thickBot="1">
      <c r="A11" s="198" t="s">
        <v>200</v>
      </c>
      <c r="B11" s="166"/>
      <c r="C11" s="167" t="s">
        <v>200</v>
      </c>
      <c r="D11" s="168" t="e">
        <f>SUM(D5:D10)</f>
        <v>#REF!</v>
      </c>
      <c r="E11" s="169"/>
      <c r="F11" s="170" t="e">
        <f>SUM(F5:F10)</f>
        <v>#REF!</v>
      </c>
      <c r="G11" s="171" t="e">
        <f>SUM(G5:G10)</f>
        <v>#REF!</v>
      </c>
      <c r="H11" s="172" t="e">
        <f>G11/D11</f>
        <v>#REF!</v>
      </c>
      <c r="I11" s="169"/>
      <c r="J11" s="170" t="e">
        <f>SUM(J5:J10)</f>
        <v>#REF!</v>
      </c>
      <c r="K11" s="171" t="e">
        <f>SUM(K5:K10)</f>
        <v>#REF!</v>
      </c>
      <c r="L11" s="172" t="e">
        <f>K11/D11</f>
        <v>#REF!</v>
      </c>
      <c r="M11" s="173" t="e">
        <f>SUM(M5:M10)</f>
        <v>#REF!</v>
      </c>
      <c r="N11" s="200"/>
    </row>
    <row r="13" spans="1:14">
      <c r="A13" s="174" t="s">
        <v>201</v>
      </c>
      <c r="D13" s="175"/>
    </row>
    <row r="14" spans="1:14">
      <c r="A14" s="174" t="s">
        <v>202</v>
      </c>
    </row>
  </sheetData>
  <mergeCells count="3">
    <mergeCell ref="D3:D4"/>
    <mergeCell ref="E3:H3"/>
    <mergeCell ref="I3:L3"/>
  </mergeCells>
  <pageMargins left="0.45" right="0.45" top="0.75" bottom="0.75" header="0.3" footer="0.3"/>
  <pageSetup scale="90"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70C0"/>
    <pageSetUpPr fitToPage="1"/>
  </sheetPr>
  <dimension ref="A1:Q134"/>
  <sheetViews>
    <sheetView zoomScale="73" zoomScaleNormal="73" zoomScaleSheetLayoutView="85" workbookViewId="0">
      <selection activeCell="G39" sqref="G39"/>
    </sheetView>
  </sheetViews>
  <sheetFormatPr defaultColWidth="9.140625" defaultRowHeight="15.75"/>
  <cols>
    <col min="1" max="1" width="6.7109375" style="115" customWidth="1"/>
    <col min="2" max="2" width="41.85546875" style="116" customWidth="1"/>
    <col min="3" max="3" width="9" style="116" customWidth="1"/>
    <col min="4" max="4" width="9.28515625" style="116" customWidth="1"/>
    <col min="5" max="5" width="67.42578125" style="116" customWidth="1"/>
    <col min="6" max="6" width="3.7109375" style="115" customWidth="1"/>
    <col min="7" max="7" width="33.7109375" style="116" customWidth="1"/>
    <col min="8" max="8" width="11.140625" style="116" customWidth="1"/>
    <col min="9" max="9" width="9.85546875" style="116" customWidth="1"/>
    <col min="10" max="10" width="11.85546875" style="116" customWidth="1"/>
    <col min="11" max="11" width="3.42578125" style="116" customWidth="1"/>
    <col min="12" max="12" width="32.140625" style="115" customWidth="1"/>
    <col min="13" max="13" width="12.7109375" style="115" customWidth="1"/>
    <col min="14" max="14" width="10.7109375" style="115" customWidth="1"/>
    <col min="15" max="15" width="11.7109375" style="115" customWidth="1"/>
    <col min="16" max="16384" width="9.140625" style="115"/>
  </cols>
  <sheetData>
    <row r="1" spans="2:15" ht="15" customHeight="1" thickBot="1">
      <c r="B1" s="723"/>
      <c r="C1" s="723"/>
      <c r="D1" s="723"/>
      <c r="E1" s="724"/>
      <c r="F1" s="723"/>
      <c r="G1" s="725">
        <v>42858</v>
      </c>
      <c r="H1" s="723"/>
      <c r="I1" s="723"/>
      <c r="J1" s="724"/>
      <c r="K1" s="723"/>
      <c r="L1" s="723"/>
      <c r="M1" s="723"/>
      <c r="N1" s="723"/>
      <c r="O1" s="723"/>
    </row>
    <row r="2" spans="2:15" ht="15" customHeight="1" thickBot="1">
      <c r="B2" s="1756" t="s">
        <v>769</v>
      </c>
      <c r="C2" s="1757"/>
      <c r="D2" s="1757"/>
      <c r="E2" s="1758"/>
      <c r="F2" s="726"/>
      <c r="G2" s="1740" t="s">
        <v>59</v>
      </c>
      <c r="H2" s="1741"/>
      <c r="I2" s="1741"/>
      <c r="J2" s="1741"/>
      <c r="K2" s="1741"/>
      <c r="L2" s="1741"/>
      <c r="M2" s="1741"/>
      <c r="N2" s="1741"/>
      <c r="O2" s="1742"/>
    </row>
    <row r="3" spans="2:15" ht="15" customHeight="1" thickBot="1">
      <c r="B3" s="1763" t="s">
        <v>744</v>
      </c>
      <c r="C3" s="1764"/>
      <c r="D3" s="1765"/>
      <c r="E3" s="727" t="s">
        <v>745</v>
      </c>
      <c r="F3" s="726"/>
      <c r="G3" s="1743" t="s">
        <v>620</v>
      </c>
      <c r="H3" s="1744"/>
      <c r="I3" s="1744"/>
      <c r="J3" s="1744"/>
      <c r="K3" s="1744"/>
      <c r="L3" s="1744"/>
      <c r="M3" s="1744"/>
      <c r="N3" s="1744"/>
      <c r="O3" s="1745"/>
    </row>
    <row r="4" spans="2:15" ht="15" customHeight="1">
      <c r="B4" s="728" t="s">
        <v>1</v>
      </c>
      <c r="C4" s="1759">
        <v>59573.829311646114</v>
      </c>
      <c r="D4" s="1760"/>
      <c r="E4" s="729" t="s">
        <v>741</v>
      </c>
      <c r="F4" s="723"/>
      <c r="G4" s="730" t="s">
        <v>168</v>
      </c>
      <c r="H4" s="1746"/>
      <c r="I4" s="1746"/>
      <c r="J4" s="724"/>
      <c r="K4" s="723"/>
      <c r="L4" s="730" t="s">
        <v>621</v>
      </c>
      <c r="M4" s="723"/>
      <c r="N4" s="723"/>
      <c r="O4" s="723"/>
    </row>
    <row r="5" spans="2:15" ht="15" customHeight="1">
      <c r="B5" s="731" t="s">
        <v>64</v>
      </c>
      <c r="C5" s="1761">
        <v>31610.459518072286</v>
      </c>
      <c r="D5" s="1762"/>
      <c r="E5" s="732" t="s">
        <v>741</v>
      </c>
      <c r="F5" s="723"/>
      <c r="G5" s="1747" t="s">
        <v>767</v>
      </c>
      <c r="H5" s="1747"/>
      <c r="I5" s="733"/>
      <c r="J5" s="724"/>
      <c r="K5" s="723"/>
      <c r="L5" s="734" t="s">
        <v>60</v>
      </c>
      <c r="M5" s="723"/>
      <c r="N5" s="723"/>
      <c r="O5" s="723"/>
    </row>
    <row r="6" spans="2:15" ht="15" customHeight="1">
      <c r="B6" s="735" t="s">
        <v>746</v>
      </c>
      <c r="C6" s="736" t="s">
        <v>765</v>
      </c>
      <c r="D6" s="737" t="s">
        <v>766</v>
      </c>
      <c r="E6" s="738"/>
      <c r="F6" s="723"/>
      <c r="G6" s="739"/>
      <c r="H6" s="740"/>
      <c r="I6" s="741" t="s">
        <v>625</v>
      </c>
      <c r="J6" s="742">
        <v>391</v>
      </c>
      <c r="K6" s="723"/>
      <c r="L6" s="739"/>
      <c r="M6" s="740"/>
      <c r="N6" s="741" t="s">
        <v>625</v>
      </c>
      <c r="O6" s="742">
        <v>137</v>
      </c>
    </row>
    <row r="7" spans="2:15" ht="15" customHeight="1">
      <c r="B7" s="728" t="s">
        <v>1</v>
      </c>
      <c r="C7" s="743">
        <v>0.5</v>
      </c>
      <c r="D7" s="743">
        <v>0.5</v>
      </c>
      <c r="E7" s="729" t="s">
        <v>743</v>
      </c>
      <c r="F7" s="723"/>
      <c r="G7" s="744"/>
      <c r="H7" s="733" t="s">
        <v>61</v>
      </c>
      <c r="I7" s="733" t="s">
        <v>62</v>
      </c>
      <c r="J7" s="745" t="s">
        <v>63</v>
      </c>
      <c r="K7" s="723"/>
      <c r="L7" s="744"/>
      <c r="M7" s="733" t="s">
        <v>61</v>
      </c>
      <c r="N7" s="733" t="s">
        <v>62</v>
      </c>
      <c r="O7" s="745" t="s">
        <v>63</v>
      </c>
    </row>
    <row r="8" spans="2:15" ht="15" customHeight="1">
      <c r="B8" s="746" t="s">
        <v>208</v>
      </c>
      <c r="C8" s="747">
        <v>1.5</v>
      </c>
      <c r="D8" s="747">
        <v>4</v>
      </c>
      <c r="E8" s="729" t="s">
        <v>743</v>
      </c>
      <c r="F8" s="723"/>
      <c r="G8" s="739" t="str">
        <f>B4</f>
        <v xml:space="preserve">Program Director </v>
      </c>
      <c r="H8" s="748">
        <f>C4</f>
        <v>59573.829311646114</v>
      </c>
      <c r="I8" s="743">
        <f>C7</f>
        <v>0.5</v>
      </c>
      <c r="J8" s="749">
        <f>H8*I8</f>
        <v>29786.914655823057</v>
      </c>
      <c r="K8" s="723"/>
      <c r="L8" s="739" t="str">
        <f>B4</f>
        <v xml:space="preserve">Program Director </v>
      </c>
      <c r="M8" s="750">
        <f>C4</f>
        <v>59573.829311646114</v>
      </c>
      <c r="N8" s="743">
        <f>D7</f>
        <v>0.5</v>
      </c>
      <c r="O8" s="749">
        <f>M8*N8</f>
        <v>29786.914655823057</v>
      </c>
    </row>
    <row r="9" spans="2:15" ht="15" customHeight="1">
      <c r="B9" s="1766" t="s">
        <v>747</v>
      </c>
      <c r="C9" s="1767"/>
      <c r="D9" s="1768"/>
      <c r="E9" s="738"/>
      <c r="F9" s="723"/>
      <c r="G9" s="744" t="str">
        <f>B5</f>
        <v>Direct Care II</v>
      </c>
      <c r="H9" s="751">
        <f>C5</f>
        <v>31610.459518072286</v>
      </c>
      <c r="I9" s="752">
        <f>C8</f>
        <v>1.5</v>
      </c>
      <c r="J9" s="753">
        <f>H9*I9</f>
        <v>47415.689277108431</v>
      </c>
      <c r="K9" s="723"/>
      <c r="L9" s="744" t="str">
        <f>B5</f>
        <v>Direct Care II</v>
      </c>
      <c r="M9" s="754">
        <f>C5</f>
        <v>31610.459518072286</v>
      </c>
      <c r="N9" s="752">
        <f>D8</f>
        <v>4</v>
      </c>
      <c r="O9" s="753">
        <f>M9*N9</f>
        <v>126441.83807228915</v>
      </c>
    </row>
    <row r="10" spans="2:15" ht="15" customHeight="1">
      <c r="B10" s="755" t="s">
        <v>748</v>
      </c>
      <c r="C10" s="1769">
        <v>0.21709999999999999</v>
      </c>
      <c r="D10" s="1770"/>
      <c r="E10" s="729" t="s">
        <v>717</v>
      </c>
      <c r="F10" s="723"/>
      <c r="G10" s="756" t="s">
        <v>622</v>
      </c>
      <c r="H10" s="757"/>
      <c r="I10" s="758">
        <f>SUM(I8:I9)</f>
        <v>2</v>
      </c>
      <c r="J10" s="759">
        <f>SUM(J8:J9)</f>
        <v>77202.603932931495</v>
      </c>
      <c r="K10" s="723"/>
      <c r="L10" s="756" t="s">
        <v>622</v>
      </c>
      <c r="M10" s="760"/>
      <c r="N10" s="758">
        <f>SUM(N8:N9)</f>
        <v>4.5</v>
      </c>
      <c r="O10" s="759">
        <f>SUM(O8:O9)</f>
        <v>156228.75272811222</v>
      </c>
    </row>
    <row r="11" spans="2:15" ht="15" customHeight="1">
      <c r="B11" s="761" t="s">
        <v>627</v>
      </c>
      <c r="C11" s="1748">
        <v>0.46203614457831327</v>
      </c>
      <c r="D11" s="1749"/>
      <c r="E11" s="729" t="s">
        <v>742</v>
      </c>
      <c r="F11" s="723"/>
      <c r="G11" s="744"/>
      <c r="H11" s="724"/>
      <c r="I11" s="724"/>
      <c r="J11" s="753"/>
      <c r="K11" s="723"/>
      <c r="L11" s="744"/>
      <c r="M11" s="724"/>
      <c r="N11" s="724"/>
      <c r="O11" s="753"/>
    </row>
    <row r="12" spans="2:15" ht="15" customHeight="1">
      <c r="B12" s="761" t="s">
        <v>592</v>
      </c>
      <c r="C12" s="1748">
        <v>16.94132530120482</v>
      </c>
      <c r="D12" s="1749"/>
      <c r="E12" s="729" t="s">
        <v>742</v>
      </c>
      <c r="F12" s="723"/>
      <c r="G12" s="744" t="s">
        <v>70</v>
      </c>
      <c r="H12" s="762">
        <f>C10</f>
        <v>0.21709999999999999</v>
      </c>
      <c r="I12" s="724"/>
      <c r="J12" s="753">
        <f>H12*J10</f>
        <v>16760.685313839425</v>
      </c>
      <c r="K12" s="723"/>
      <c r="L12" s="744" t="s">
        <v>70</v>
      </c>
      <c r="M12" s="762">
        <f>C10</f>
        <v>0.21709999999999999</v>
      </c>
      <c r="N12" s="724"/>
      <c r="O12" s="753">
        <f>M12*O10</f>
        <v>33917.262217273157</v>
      </c>
    </row>
    <row r="13" spans="2:15" ht="15" customHeight="1">
      <c r="B13" s="744" t="s">
        <v>768</v>
      </c>
      <c r="C13" s="1750">
        <v>3080.2409638554213</v>
      </c>
      <c r="D13" s="1751"/>
      <c r="E13" s="729" t="s">
        <v>742</v>
      </c>
      <c r="F13" s="723"/>
      <c r="G13" s="756" t="s">
        <v>4</v>
      </c>
      <c r="H13" s="760"/>
      <c r="I13" s="760"/>
      <c r="J13" s="759">
        <f>SUM(J10+J12)</f>
        <v>93963.289246770917</v>
      </c>
      <c r="K13" s="734"/>
      <c r="L13" s="756" t="s">
        <v>4</v>
      </c>
      <c r="M13" s="760"/>
      <c r="N13" s="760"/>
      <c r="O13" s="759">
        <f>SUM(O10+O12)</f>
        <v>190146.01494538537</v>
      </c>
    </row>
    <row r="14" spans="2:15" ht="15" customHeight="1">
      <c r="B14" s="763" t="s">
        <v>749</v>
      </c>
      <c r="C14" s="1752">
        <v>0.10979999999999999</v>
      </c>
      <c r="D14" s="1753"/>
      <c r="E14" s="732" t="s">
        <v>717</v>
      </c>
      <c r="F14" s="734"/>
      <c r="G14" s="764"/>
      <c r="H14" s="765"/>
      <c r="I14" s="733"/>
      <c r="J14" s="766"/>
      <c r="K14" s="734"/>
      <c r="L14" s="764"/>
      <c r="M14" s="765"/>
      <c r="N14" s="733"/>
      <c r="O14" s="766"/>
    </row>
    <row r="15" spans="2:15" ht="15" customHeight="1" thickBot="1">
      <c r="B15" s="767" t="s">
        <v>162</v>
      </c>
      <c r="C15" s="1754">
        <v>2.7235921972764018E-2</v>
      </c>
      <c r="D15" s="1755"/>
      <c r="E15" s="692" t="s">
        <v>750</v>
      </c>
      <c r="F15" s="734"/>
      <c r="G15" s="744" t="s">
        <v>627</v>
      </c>
      <c r="H15" s="768">
        <f>C11</f>
        <v>0.46203614457831327</v>
      </c>
      <c r="I15" s="769">
        <v>2222</v>
      </c>
      <c r="J15" s="753">
        <f>H15*2222*I10</f>
        <v>2053.2886265060242</v>
      </c>
      <c r="K15" s="723"/>
      <c r="L15" s="744" t="str">
        <f>G15</f>
        <v>Staff mileage - per FTE</v>
      </c>
      <c r="M15" s="768">
        <f>C11</f>
        <v>0.46203614457831327</v>
      </c>
      <c r="N15" s="769">
        <v>2222</v>
      </c>
      <c r="O15" s="753">
        <f>M15*2222*N10</f>
        <v>4619.8994096385541</v>
      </c>
    </row>
    <row r="16" spans="2:15" ht="15" customHeight="1">
      <c r="B16" s="724"/>
      <c r="C16" s="724"/>
      <c r="D16" s="724"/>
      <c r="E16" s="724"/>
      <c r="F16" s="723"/>
      <c r="G16" s="744" t="s">
        <v>592</v>
      </c>
      <c r="H16" s="768">
        <f>C12</f>
        <v>16.94132530120482</v>
      </c>
      <c r="I16" s="724"/>
      <c r="J16" s="753">
        <f>150*I10*H16</f>
        <v>5082.3975903614464</v>
      </c>
      <c r="K16" s="723"/>
      <c r="L16" s="744" t="s">
        <v>592</v>
      </c>
      <c r="M16" s="768">
        <f>C12</f>
        <v>16.94132530120482</v>
      </c>
      <c r="N16" s="724"/>
      <c r="O16" s="753">
        <f>150*N10*M16</f>
        <v>11435.394578313253</v>
      </c>
    </row>
    <row r="17" spans="2:15" ht="15" customHeight="1">
      <c r="B17" s="724"/>
      <c r="C17" s="724"/>
      <c r="D17" s="724"/>
      <c r="E17" s="724"/>
      <c r="F17" s="723"/>
      <c r="G17" s="744" t="s">
        <v>768</v>
      </c>
      <c r="H17" s="770"/>
      <c r="I17" s="770"/>
      <c r="J17" s="753">
        <f>C13</f>
        <v>3080.2409638554213</v>
      </c>
      <c r="K17" s="723"/>
      <c r="L17" s="744"/>
      <c r="M17" s="724"/>
      <c r="N17" s="724"/>
      <c r="O17" s="753"/>
    </row>
    <row r="18" spans="2:15" ht="15" customHeight="1">
      <c r="B18" s="724"/>
      <c r="C18" s="724"/>
      <c r="D18" s="724"/>
      <c r="E18" s="724"/>
      <c r="F18" s="723"/>
      <c r="G18" s="744"/>
      <c r="H18" s="724"/>
      <c r="I18" s="724"/>
      <c r="J18" s="753"/>
      <c r="K18" s="723"/>
      <c r="L18" s="744"/>
      <c r="M18" s="724"/>
      <c r="N18" s="724"/>
      <c r="O18" s="753"/>
    </row>
    <row r="19" spans="2:15" ht="15" customHeight="1">
      <c r="B19" s="724"/>
      <c r="C19" s="724"/>
      <c r="D19" s="724"/>
      <c r="E19" s="724"/>
      <c r="F19" s="723"/>
      <c r="G19" s="756" t="s">
        <v>624</v>
      </c>
      <c r="H19" s="760"/>
      <c r="I19" s="760"/>
      <c r="J19" s="759">
        <f>SUM((J13)+SUM(J15:J18))</f>
        <v>104179.21642749381</v>
      </c>
      <c r="K19" s="734"/>
      <c r="L19" s="756" t="s">
        <v>624</v>
      </c>
      <c r="M19" s="760"/>
      <c r="N19" s="760"/>
      <c r="O19" s="759">
        <f>SUM((O13)+SUM(O15:O18))</f>
        <v>206201.30893333716</v>
      </c>
    </row>
    <row r="20" spans="2:15" ht="15" customHeight="1">
      <c r="B20" s="724"/>
      <c r="C20" s="724"/>
      <c r="D20" s="724"/>
      <c r="E20" s="724"/>
      <c r="F20" s="734"/>
      <c r="G20" s="744"/>
      <c r="H20" s="724"/>
      <c r="I20" s="724"/>
      <c r="J20" s="753"/>
      <c r="K20" s="723"/>
      <c r="L20" s="744"/>
      <c r="M20" s="724"/>
      <c r="N20" s="724"/>
      <c r="O20" s="753"/>
    </row>
    <row r="21" spans="2:15" ht="15" customHeight="1">
      <c r="B21" s="724"/>
      <c r="C21" s="724"/>
      <c r="D21" s="724"/>
      <c r="E21" s="724"/>
      <c r="F21" s="723"/>
      <c r="G21" s="771" t="str">
        <f>B14</f>
        <v>Administrative Allocation</v>
      </c>
      <c r="H21" s="762">
        <f>'Project Benchmarks'!C15</f>
        <v>0.10979999999999999</v>
      </c>
      <c r="I21" s="724"/>
      <c r="J21" s="753">
        <f>H21*J19</f>
        <v>11438.87796373882</v>
      </c>
      <c r="K21" s="723"/>
      <c r="L21" s="771" t="str">
        <f>B14</f>
        <v>Administrative Allocation</v>
      </c>
      <c r="M21" s="762">
        <f>'Project Benchmarks'!C15</f>
        <v>0.10979999999999999</v>
      </c>
      <c r="N21" s="724"/>
      <c r="O21" s="753">
        <f>M21*O19</f>
        <v>22640.903720880418</v>
      </c>
    </row>
    <row r="22" spans="2:15" ht="15" customHeight="1">
      <c r="B22" s="724"/>
      <c r="C22" s="724"/>
      <c r="D22" s="724"/>
      <c r="E22" s="724"/>
      <c r="F22" s="723"/>
      <c r="G22" s="744"/>
      <c r="H22" s="762"/>
      <c r="I22" s="724"/>
      <c r="J22" s="753"/>
      <c r="K22" s="723"/>
      <c r="L22" s="744"/>
      <c r="M22" s="762"/>
      <c r="N22" s="724"/>
      <c r="O22" s="753"/>
    </row>
    <row r="23" spans="2:15" ht="15" customHeight="1" thickBot="1">
      <c r="B23" s="724"/>
      <c r="C23" s="724"/>
      <c r="D23" s="724"/>
      <c r="E23" s="724"/>
      <c r="F23" s="723"/>
      <c r="G23" s="772" t="s">
        <v>593</v>
      </c>
      <c r="H23" s="773"/>
      <c r="I23" s="773"/>
      <c r="J23" s="774">
        <f>J21+J19</f>
        <v>115618.09439123263</v>
      </c>
      <c r="K23" s="734"/>
      <c r="L23" s="772" t="s">
        <v>593</v>
      </c>
      <c r="M23" s="773"/>
      <c r="N23" s="773"/>
      <c r="O23" s="774">
        <f>O21+O19</f>
        <v>228842.21265421758</v>
      </c>
    </row>
    <row r="24" spans="2:15" s="349" customFormat="1" ht="15" customHeight="1" thickTop="1">
      <c r="B24" s="724"/>
      <c r="C24" s="724"/>
      <c r="D24" s="724"/>
      <c r="E24" s="724"/>
      <c r="F24" s="734"/>
      <c r="G24" s="744"/>
      <c r="H24" s="724"/>
      <c r="I24" s="724"/>
      <c r="J24" s="753"/>
      <c r="K24" s="723"/>
      <c r="L24" s="744"/>
      <c r="M24" s="724"/>
      <c r="N24" s="724"/>
      <c r="O24" s="753"/>
    </row>
    <row r="25" spans="2:15" ht="15" customHeight="1">
      <c r="B25" s="724"/>
      <c r="C25" s="724"/>
      <c r="D25" s="724"/>
      <c r="E25" s="724"/>
      <c r="F25" s="723"/>
      <c r="G25" s="744" t="s">
        <v>162</v>
      </c>
      <c r="H25" s="762">
        <f>C15</f>
        <v>2.7235921972764018E-2</v>
      </c>
      <c r="I25" s="724"/>
      <c r="J25" s="753">
        <f>J23*H25</f>
        <v>3148.9653974792773</v>
      </c>
      <c r="K25" s="723"/>
      <c r="L25" s="744" t="s">
        <v>162</v>
      </c>
      <c r="M25" s="762">
        <f>C15</f>
        <v>2.7235921972764018E-2</v>
      </c>
      <c r="N25" s="724"/>
      <c r="O25" s="753">
        <f>O23*M25</f>
        <v>6232.7286479249406</v>
      </c>
    </row>
    <row r="26" spans="2:15" ht="15" customHeight="1">
      <c r="B26" s="724"/>
      <c r="C26" s="724"/>
      <c r="D26" s="724"/>
      <c r="E26" s="724"/>
      <c r="F26" s="723"/>
      <c r="G26" s="744"/>
      <c r="H26" s="724"/>
      <c r="I26" s="724"/>
      <c r="J26" s="753"/>
      <c r="K26" s="723"/>
      <c r="L26" s="744"/>
      <c r="M26" s="724"/>
      <c r="N26" s="724"/>
      <c r="O26" s="753"/>
    </row>
    <row r="27" spans="2:15" ht="15" customHeight="1">
      <c r="B27" s="724"/>
      <c r="C27" s="724"/>
      <c r="D27" s="724"/>
      <c r="E27" s="724"/>
      <c r="F27" s="723"/>
      <c r="G27" s="756" t="s">
        <v>596</v>
      </c>
      <c r="H27" s="775"/>
      <c r="I27" s="760"/>
      <c r="J27" s="759">
        <f>SUM(J23+J25)</f>
        <v>118767.05978871191</v>
      </c>
      <c r="K27" s="723"/>
      <c r="L27" s="756" t="s">
        <v>596</v>
      </c>
      <c r="M27" s="775"/>
      <c r="N27" s="760"/>
      <c r="O27" s="759">
        <f>SUM(O23+O25)</f>
        <v>235074.94130214251</v>
      </c>
    </row>
    <row r="28" spans="2:15" ht="15" customHeight="1">
      <c r="B28" s="724"/>
      <c r="C28" s="724"/>
      <c r="D28" s="724"/>
      <c r="E28" s="724"/>
      <c r="F28" s="723"/>
      <c r="G28" s="744"/>
      <c r="H28" s="762"/>
      <c r="I28" s="724"/>
      <c r="J28" s="753"/>
      <c r="K28" s="723"/>
      <c r="L28" s="744"/>
      <c r="M28" s="762"/>
      <c r="N28" s="724"/>
      <c r="O28" s="753"/>
    </row>
    <row r="29" spans="2:15" ht="15" customHeight="1">
      <c r="B29" s="724"/>
      <c r="C29" s="724"/>
      <c r="D29" s="724"/>
      <c r="E29" s="724"/>
      <c r="F29" s="723"/>
      <c r="G29" s="776" t="s">
        <v>628</v>
      </c>
      <c r="H29" s="777"/>
      <c r="I29" s="777"/>
      <c r="J29" s="778">
        <f>ROUND(J27/12/J6,2)</f>
        <v>25.31</v>
      </c>
      <c r="K29" s="723"/>
      <c r="L29" s="776" t="s">
        <v>628</v>
      </c>
      <c r="M29" s="777"/>
      <c r="N29" s="777"/>
      <c r="O29" s="778">
        <f>ROUND(O27/12/O6,2)</f>
        <v>142.99</v>
      </c>
    </row>
    <row r="30" spans="2:15" ht="15" customHeight="1">
      <c r="B30" s="724"/>
      <c r="C30" s="724"/>
      <c r="D30" s="724"/>
      <c r="E30" s="724"/>
      <c r="F30" s="723"/>
      <c r="G30" s="724"/>
      <c r="H30" s="724"/>
      <c r="I30" s="724"/>
      <c r="J30" s="724"/>
      <c r="K30" s="724"/>
      <c r="L30" s="723"/>
      <c r="M30" s="723"/>
      <c r="N30" s="723"/>
      <c r="O30" s="723"/>
    </row>
    <row r="31" spans="2:15" ht="15" customHeight="1">
      <c r="B31" s="724"/>
      <c r="C31" s="724"/>
      <c r="D31" s="724"/>
      <c r="E31" s="724"/>
      <c r="F31" s="723"/>
      <c r="G31" s="724"/>
      <c r="H31" s="724"/>
      <c r="I31" s="724"/>
      <c r="J31" s="724"/>
      <c r="K31" s="724"/>
      <c r="L31" s="723"/>
      <c r="M31" s="723"/>
      <c r="N31" s="723"/>
      <c r="O31" s="723"/>
    </row>
    <row r="32" spans="2:15" ht="15" customHeight="1">
      <c r="B32" s="724"/>
      <c r="C32" s="724"/>
      <c r="D32" s="724"/>
      <c r="E32" s="724"/>
      <c r="F32" s="723"/>
      <c r="G32" s="724"/>
      <c r="H32" s="724"/>
      <c r="I32" s="724"/>
      <c r="J32" s="724"/>
      <c r="K32" s="724"/>
      <c r="L32" s="723"/>
      <c r="M32" s="723"/>
      <c r="N32" s="723"/>
      <c r="O32" s="723"/>
    </row>
    <row r="33" spans="1:17" ht="15" customHeight="1">
      <c r="B33" s="724"/>
      <c r="C33" s="724"/>
      <c r="D33" s="724"/>
      <c r="E33" s="724"/>
      <c r="F33" s="723"/>
      <c r="G33" s="724"/>
      <c r="H33" s="724"/>
      <c r="I33" s="724"/>
      <c r="J33" s="724"/>
      <c r="K33" s="724"/>
      <c r="L33" s="724"/>
      <c r="M33" s="723"/>
      <c r="N33" s="723"/>
      <c r="O33" s="723"/>
    </row>
    <row r="34" spans="1:17" ht="15" customHeight="1">
      <c r="F34" s="116"/>
      <c r="L34" s="116"/>
    </row>
    <row r="35" spans="1:17" s="116" customFormat="1" ht="15" customHeight="1">
      <c r="A35" s="115"/>
      <c r="M35" s="115"/>
      <c r="N35" s="115"/>
      <c r="O35" s="115"/>
      <c r="P35" s="115"/>
      <c r="Q35" s="115"/>
    </row>
    <row r="36" spans="1:17" s="116" customFormat="1" ht="15" customHeight="1">
      <c r="A36" s="115"/>
      <c r="M36" s="115"/>
      <c r="N36" s="115"/>
      <c r="O36" s="115"/>
      <c r="P36" s="115"/>
      <c r="Q36" s="115"/>
    </row>
    <row r="37" spans="1:17" ht="15" customHeight="1">
      <c r="F37" s="116"/>
      <c r="L37" s="116"/>
    </row>
    <row r="38" spans="1:17" ht="15" customHeight="1">
      <c r="F38" s="116"/>
      <c r="L38" s="116"/>
    </row>
    <row r="39" spans="1:17" ht="15" customHeight="1">
      <c r="F39" s="116"/>
      <c r="J39" s="543"/>
      <c r="L39" s="116"/>
    </row>
    <row r="40" spans="1:17" ht="15" customHeight="1">
      <c r="F40" s="116"/>
      <c r="L40" s="116"/>
    </row>
    <row r="41" spans="1:17" ht="15" customHeight="1">
      <c r="F41" s="116"/>
      <c r="L41" s="116"/>
    </row>
    <row r="42" spans="1:17" ht="15" customHeight="1">
      <c r="F42" s="116"/>
      <c r="L42" s="116"/>
    </row>
    <row r="43" spans="1:17" ht="15" customHeight="1">
      <c r="F43" s="116"/>
      <c r="L43" s="116"/>
    </row>
    <row r="44" spans="1:17" ht="15" customHeight="1">
      <c r="F44" s="116"/>
      <c r="L44" s="116"/>
    </row>
    <row r="45" spans="1:17" ht="15" customHeight="1">
      <c r="F45" s="116"/>
      <c r="L45" s="116"/>
    </row>
    <row r="46" spans="1:17" ht="15" customHeight="1">
      <c r="F46" s="116"/>
      <c r="L46" s="116"/>
    </row>
    <row r="47" spans="1:17" ht="15" customHeight="1">
      <c r="F47" s="116"/>
      <c r="L47" s="116"/>
    </row>
    <row r="48" spans="1:17" ht="15" customHeight="1">
      <c r="F48" s="116"/>
      <c r="L48" s="116"/>
    </row>
    <row r="49" spans="6:12" ht="15" customHeight="1">
      <c r="F49" s="116"/>
      <c r="L49" s="116"/>
    </row>
    <row r="50" spans="6:12" ht="15" customHeight="1">
      <c r="F50" s="116"/>
    </row>
    <row r="51" spans="6:12" ht="15" customHeight="1"/>
    <row r="52" spans="6:12" ht="15" customHeight="1"/>
    <row r="53" spans="6:12" ht="15" customHeight="1"/>
    <row r="54" spans="6:12" ht="15" customHeight="1"/>
    <row r="55" spans="6:12" ht="15" customHeight="1"/>
    <row r="56" spans="6:12" ht="15" customHeight="1"/>
    <row r="57" spans="6:12" ht="15" customHeight="1"/>
    <row r="58" spans="6:12" ht="15" customHeight="1"/>
    <row r="59" spans="6:12" ht="15" customHeight="1"/>
    <row r="60" spans="6:12" ht="15" customHeight="1"/>
    <row r="61" spans="6:12" ht="15" customHeight="1"/>
    <row r="62" spans="6:12" ht="15" customHeight="1"/>
    <row r="63" spans="6:12" ht="15" customHeight="1"/>
    <row r="64" spans="6: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sheetData>
  <mergeCells count="15">
    <mergeCell ref="C13:D13"/>
    <mergeCell ref="C14:D14"/>
    <mergeCell ref="C15:D15"/>
    <mergeCell ref="B2:E2"/>
    <mergeCell ref="C4:D4"/>
    <mergeCell ref="C5:D5"/>
    <mergeCell ref="B3:D3"/>
    <mergeCell ref="B9:D9"/>
    <mergeCell ref="C10:D10"/>
    <mergeCell ref="C11:D11"/>
    <mergeCell ref="G2:O2"/>
    <mergeCell ref="G3:O3"/>
    <mergeCell ref="H4:I4"/>
    <mergeCell ref="G5:H5"/>
    <mergeCell ref="C12:D12"/>
  </mergeCells>
  <phoneticPr fontId="36" type="noConversion"/>
  <pageMargins left="0.7" right="0.7" top="0.75" bottom="0.75" header="0.3" footer="0.3"/>
  <pageSetup scale="4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B1:AC42"/>
  <sheetViews>
    <sheetView topLeftCell="D1" zoomScale="90" zoomScaleNormal="90" zoomScaleSheetLayoutView="70" workbookViewId="0">
      <selection activeCell="N26" sqref="N26"/>
    </sheetView>
  </sheetViews>
  <sheetFormatPr defaultColWidth="9.140625" defaultRowHeight="20.100000000000001" customHeight="1"/>
  <cols>
    <col min="1" max="1" width="5.28515625" style="5" customWidth="1"/>
    <col min="2" max="2" width="41.28515625" style="5" customWidth="1"/>
    <col min="3" max="3" width="9.42578125" style="5" customWidth="1"/>
    <col min="4" max="4" width="12.28515625" style="5" bestFit="1" customWidth="1"/>
    <col min="5" max="5" width="67.7109375" style="5" customWidth="1"/>
    <col min="6" max="6" width="3.7109375" style="5" customWidth="1"/>
    <col min="7" max="7" width="29.5703125" style="6" customWidth="1"/>
    <col min="8" max="8" width="8.85546875" style="6" customWidth="1"/>
    <col min="9" max="9" width="13.5703125" style="6" customWidth="1"/>
    <col min="10" max="10" width="14" style="6" customWidth="1"/>
    <col min="11" max="11" width="14.42578125" style="5" customWidth="1"/>
    <col min="12" max="12" width="2.5703125" style="5" customWidth="1"/>
    <col min="13" max="13" width="25.42578125" style="5" customWidth="1"/>
    <col min="14" max="14" width="11.85546875" style="5" customWidth="1"/>
    <col min="15" max="15" width="16.140625" style="5" customWidth="1"/>
    <col min="16" max="16" width="12.85546875" style="5" customWidth="1"/>
    <col min="17" max="17" width="12.7109375" style="5" customWidth="1"/>
    <col min="18" max="16384" width="9.140625" style="5"/>
  </cols>
  <sheetData>
    <row r="1" spans="2:29" ht="15" customHeight="1" thickBot="1">
      <c r="F1" s="544"/>
      <c r="G1" s="545">
        <f>'FY24 Summary of Rates '!B3</f>
        <v>44228</v>
      </c>
      <c r="H1" s="545"/>
      <c r="I1" s="546"/>
      <c r="J1" s="546"/>
      <c r="K1" s="544"/>
    </row>
    <row r="2" spans="2:29" ht="39" customHeight="1" thickBot="1">
      <c r="B2" s="1771" t="s">
        <v>775</v>
      </c>
      <c r="C2" s="1772"/>
      <c r="D2" s="1772"/>
      <c r="E2" s="1773"/>
      <c r="F2" s="544"/>
      <c r="G2" s="1774" t="s">
        <v>770</v>
      </c>
      <c r="H2" s="1775"/>
      <c r="I2" s="1775"/>
      <c r="J2" s="1775"/>
      <c r="K2" s="1776"/>
      <c r="L2" s="1025"/>
      <c r="M2" s="1774" t="s">
        <v>771</v>
      </c>
      <c r="N2" s="1775"/>
      <c r="O2" s="1775"/>
      <c r="P2" s="1775"/>
      <c r="Q2" s="1776"/>
      <c r="AA2" s="547" t="s">
        <v>80</v>
      </c>
      <c r="AB2" s="548" t="s">
        <v>81</v>
      </c>
      <c r="AC2" s="549" t="s">
        <v>82</v>
      </c>
    </row>
    <row r="3" spans="2:29" ht="15" customHeight="1">
      <c r="B3" s="1777" t="s">
        <v>744</v>
      </c>
      <c r="C3" s="1778"/>
      <c r="D3" s="1778"/>
      <c r="E3" s="592" t="s">
        <v>745</v>
      </c>
      <c r="F3" s="544"/>
      <c r="G3" s="550" t="s">
        <v>589</v>
      </c>
      <c r="H3" s="548">
        <v>11</v>
      </c>
      <c r="I3" s="548"/>
      <c r="J3" s="551" t="s">
        <v>776</v>
      </c>
      <c r="K3" s="549">
        <f>H3*365</f>
        <v>4015</v>
      </c>
      <c r="M3" s="594" t="s">
        <v>589</v>
      </c>
      <c r="N3" s="566">
        <v>7</v>
      </c>
      <c r="O3" s="566"/>
      <c r="P3" s="585" t="s">
        <v>590</v>
      </c>
      <c r="Q3" s="595">
        <f>N3*365</f>
        <v>2555</v>
      </c>
      <c r="AA3" s="552" t="s">
        <v>84</v>
      </c>
      <c r="AB3" s="546">
        <v>15</v>
      </c>
      <c r="AC3" s="553">
        <f>AB3*8</f>
        <v>120</v>
      </c>
    </row>
    <row r="4" spans="2:29" ht="15" customHeight="1">
      <c r="B4" s="561" t="s">
        <v>951</v>
      </c>
      <c r="C4" s="1581">
        <f>'M2023 BLS SALARY CHART (53rd)'!C22</f>
        <v>80829.631999999998</v>
      </c>
      <c r="D4" s="1581"/>
      <c r="E4" s="590" t="str">
        <f>' Housing First - HOP '!E4</f>
        <v xml:space="preserve">BLS Benchmark May 2023 @ 53rd percentile </v>
      </c>
      <c r="F4" s="544"/>
      <c r="G4" s="555"/>
      <c r="H4" s="556"/>
      <c r="I4" s="557" t="s">
        <v>61</v>
      </c>
      <c r="J4" s="557" t="s">
        <v>0</v>
      </c>
      <c r="K4" s="558" t="s">
        <v>63</v>
      </c>
      <c r="L4" s="546"/>
      <c r="M4" s="596"/>
      <c r="N4" s="559"/>
      <c r="O4" s="560" t="s">
        <v>61</v>
      </c>
      <c r="P4" s="560" t="s">
        <v>0</v>
      </c>
      <c r="Q4" s="597" t="s">
        <v>63</v>
      </c>
      <c r="AA4" s="552" t="s">
        <v>85</v>
      </c>
      <c r="AB4" s="546">
        <v>8</v>
      </c>
      <c r="AC4" s="553">
        <f>AB4*8</f>
        <v>64</v>
      </c>
    </row>
    <row r="5" spans="2:29" ht="15" customHeight="1">
      <c r="B5" s="589" t="s">
        <v>851</v>
      </c>
      <c r="C5" s="1581">
        <f>'M2023 BLS SALARY CHART (53rd)'!C6</f>
        <v>43247.567999999999</v>
      </c>
      <c r="D5" s="1581"/>
      <c r="E5" s="590" t="s">
        <v>947</v>
      </c>
      <c r="F5" s="544"/>
      <c r="G5" s="561" t="str">
        <f>B4</f>
        <v xml:space="preserve">Managment </v>
      </c>
      <c r="H5" s="544"/>
      <c r="I5" s="562">
        <f>C4</f>
        <v>80829.631999999998</v>
      </c>
      <c r="J5" s="563">
        <f>C9</f>
        <v>1</v>
      </c>
      <c r="K5" s="564">
        <f>J5*I5</f>
        <v>80829.631999999998</v>
      </c>
      <c r="M5" s="561" t="str">
        <f>B4</f>
        <v xml:space="preserve">Managment </v>
      </c>
      <c r="N5" s="544"/>
      <c r="O5" s="562">
        <f>C4</f>
        <v>80829.631999999998</v>
      </c>
      <c r="P5" s="563">
        <v>0.5</v>
      </c>
      <c r="Q5" s="564">
        <f>P5*O5</f>
        <v>40414.815999999999</v>
      </c>
      <c r="AA5" s="552" t="s">
        <v>86</v>
      </c>
      <c r="AB5" s="546">
        <v>11</v>
      </c>
      <c r="AC5" s="553">
        <f>AB5*8</f>
        <v>88</v>
      </c>
    </row>
    <row r="6" spans="2:29" ht="15" customHeight="1">
      <c r="B6" s="561" t="s">
        <v>66</v>
      </c>
      <c r="C6" s="1581">
        <f>C5</f>
        <v>43247.567999999999</v>
      </c>
      <c r="D6" s="1581"/>
      <c r="E6" s="590" t="s">
        <v>947</v>
      </c>
      <c r="F6" s="544"/>
      <c r="G6" s="561" t="str">
        <f>B5</f>
        <v xml:space="preserve">Direct Care </v>
      </c>
      <c r="H6" s="554"/>
      <c r="I6" s="562">
        <f>C5</f>
        <v>43247.567999999999</v>
      </c>
      <c r="J6" s="563">
        <f>C10</f>
        <v>1.5</v>
      </c>
      <c r="K6" s="568">
        <f>J6*I6</f>
        <v>64871.351999999999</v>
      </c>
      <c r="M6" s="561" t="str">
        <f>B5</f>
        <v xml:space="preserve">Direct Care </v>
      </c>
      <c r="N6" s="554"/>
      <c r="O6" s="562">
        <f>C5</f>
        <v>43247.567999999999</v>
      </c>
      <c r="P6" s="563">
        <f>D10</f>
        <v>1</v>
      </c>
      <c r="Q6" s="568">
        <f>P6*O6</f>
        <v>43247.567999999999</v>
      </c>
      <c r="AA6" s="565" t="s">
        <v>87</v>
      </c>
      <c r="AB6" s="566">
        <v>10</v>
      </c>
      <c r="AC6" s="567">
        <f>AB6*8</f>
        <v>80</v>
      </c>
    </row>
    <row r="7" spans="2:29" ht="15" customHeight="1">
      <c r="B7" s="561" t="s">
        <v>67</v>
      </c>
      <c r="C7" s="1581">
        <f>C6</f>
        <v>43247.567999999999</v>
      </c>
      <c r="D7" s="1581"/>
      <c r="E7" s="590" t="s">
        <v>947</v>
      </c>
      <c r="F7" s="544"/>
      <c r="G7" s="561" t="str">
        <f>B6</f>
        <v>Program support (clerical)</v>
      </c>
      <c r="H7" s="544"/>
      <c r="I7" s="562">
        <f>C6</f>
        <v>43247.567999999999</v>
      </c>
      <c r="J7" s="563">
        <f>C11</f>
        <v>0.25</v>
      </c>
      <c r="K7" s="568">
        <f>J7*I7</f>
        <v>10811.892</v>
      </c>
      <c r="L7" s="971"/>
      <c r="M7" s="561" t="str">
        <f>B6</f>
        <v>Program support (clerical)</v>
      </c>
      <c r="N7" s="544"/>
      <c r="O7" s="562">
        <f>C6</f>
        <v>43247.567999999999</v>
      </c>
      <c r="P7" s="563">
        <f>D11</f>
        <v>0.25</v>
      </c>
      <c r="Q7" s="568">
        <f>P7*O7</f>
        <v>10811.892</v>
      </c>
      <c r="AA7" s="552"/>
      <c r="AB7" s="569" t="s">
        <v>83</v>
      </c>
      <c r="AC7" s="553">
        <f>SUM(AC3:AC6)</f>
        <v>352</v>
      </c>
    </row>
    <row r="8" spans="2:29" ht="15" customHeight="1">
      <c r="B8" s="708" t="s">
        <v>746</v>
      </c>
      <c r="C8" s="709" t="s">
        <v>773</v>
      </c>
      <c r="D8" s="709" t="s">
        <v>774</v>
      </c>
      <c r="E8" s="591"/>
      <c r="F8" s="544"/>
      <c r="G8" s="561" t="str">
        <f>B7</f>
        <v>Relief staffing</v>
      </c>
      <c r="H8" s="544"/>
      <c r="I8" s="562">
        <f>C7</f>
        <v>43247.567999999999</v>
      </c>
      <c r="J8" s="563">
        <f>C12</f>
        <v>0.25384615384615383</v>
      </c>
      <c r="K8" s="564">
        <f>I8*J8</f>
        <v>10978.228799999999</v>
      </c>
      <c r="M8" s="561" t="str">
        <f>B7</f>
        <v>Relief staffing</v>
      </c>
      <c r="N8" s="544"/>
      <c r="O8" s="562">
        <f>C7</f>
        <v>43247.567999999999</v>
      </c>
      <c r="P8" s="563">
        <f>D12</f>
        <v>0.16923076923076924</v>
      </c>
      <c r="Q8" s="564">
        <f>O8*P8</f>
        <v>7318.8191999999999</v>
      </c>
      <c r="AA8" s="565" t="s">
        <v>88</v>
      </c>
      <c r="AB8" s="570"/>
      <c r="AC8" s="571">
        <f>AC7/(52*40)</f>
        <v>0.16923076923076924</v>
      </c>
    </row>
    <row r="9" spans="2:29" ht="15" customHeight="1">
      <c r="B9" s="561" t="s">
        <v>772</v>
      </c>
      <c r="C9" s="563">
        <v>1</v>
      </c>
      <c r="D9" s="563">
        <v>0.5</v>
      </c>
      <c r="E9" s="590" t="s">
        <v>743</v>
      </c>
      <c r="F9" s="544"/>
      <c r="G9" s="555" t="s">
        <v>622</v>
      </c>
      <c r="H9" s="556"/>
      <c r="I9" s="573"/>
      <c r="J9" s="574">
        <f>SUM(J5:J8)</f>
        <v>3.0038461538461538</v>
      </c>
      <c r="K9" s="575">
        <f>SUM(K5:K8)</f>
        <v>167491.1048</v>
      </c>
      <c r="M9" s="555" t="s">
        <v>622</v>
      </c>
      <c r="N9" s="556"/>
      <c r="O9" s="573"/>
      <c r="P9" s="574">
        <f>SUM(P5:P8)</f>
        <v>1.9192307692307693</v>
      </c>
      <c r="Q9" s="575">
        <f>SUM(Q5:Q8)</f>
        <v>101793.09519999998</v>
      </c>
    </row>
    <row r="10" spans="2:29" ht="15" customHeight="1">
      <c r="B10" s="589" t="s">
        <v>851</v>
      </c>
      <c r="C10" s="572">
        <v>1.5</v>
      </c>
      <c r="D10" s="572">
        <v>1</v>
      </c>
      <c r="E10" s="590" t="s">
        <v>743</v>
      </c>
      <c r="F10" s="544"/>
      <c r="G10" s="561" t="s">
        <v>21</v>
      </c>
      <c r="H10" s="544"/>
      <c r="I10" s="576">
        <f>C14</f>
        <v>0.24970000000000001</v>
      </c>
      <c r="J10" s="546"/>
      <c r="K10" s="577">
        <f>K9*I10</f>
        <v>41822.528868560003</v>
      </c>
      <c r="M10" s="561" t="s">
        <v>21</v>
      </c>
      <c r="N10" s="544"/>
      <c r="O10" s="576">
        <f>C14</f>
        <v>0.24970000000000001</v>
      </c>
      <c r="P10" s="546"/>
      <c r="Q10" s="577">
        <f>Q9*O10</f>
        <v>25417.735871439996</v>
      </c>
    </row>
    <row r="11" spans="2:29" ht="15" customHeight="1">
      <c r="B11" s="561" t="s">
        <v>66</v>
      </c>
      <c r="C11" s="563">
        <v>0.25</v>
      </c>
      <c r="D11" s="563">
        <v>0.25</v>
      </c>
      <c r="E11" s="590" t="s">
        <v>743</v>
      </c>
      <c r="F11" s="544"/>
      <c r="G11" s="561" t="s">
        <v>162</v>
      </c>
      <c r="H11" s="544"/>
      <c r="I11" s="576">
        <f>C17</f>
        <v>3.2549514448865162E-2</v>
      </c>
      <c r="J11" s="546"/>
      <c r="K11" s="577">
        <f>(K10+K9)*I11</f>
        <v>6813.0571434392632</v>
      </c>
      <c r="M11" s="561" t="s">
        <v>162</v>
      </c>
      <c r="N11" s="544"/>
      <c r="O11" s="576">
        <f>I11</f>
        <v>3.2549514448865162E-2</v>
      </c>
      <c r="P11" s="546"/>
      <c r="Q11" s="577">
        <f>(Q10+Q9)*O11</f>
        <v>4140.6507840119812</v>
      </c>
    </row>
    <row r="12" spans="2:29" ht="15" customHeight="1">
      <c r="B12" s="561" t="s">
        <v>67</v>
      </c>
      <c r="C12" s="563">
        <f>C10*' Safe Haven 7-9, 10-12 beds'!D30</f>
        <v>0.25384615384615383</v>
      </c>
      <c r="D12" s="563">
        <f>D10*' Safe Haven 7-9, 10-12 beds'!D30</f>
        <v>0.16923076923076924</v>
      </c>
      <c r="E12" s="590" t="s">
        <v>743</v>
      </c>
      <c r="F12" s="544"/>
      <c r="G12" s="555" t="s">
        <v>623</v>
      </c>
      <c r="H12" s="556"/>
      <c r="I12" s="578"/>
      <c r="J12" s="557"/>
      <c r="K12" s="575">
        <f>SUM(K9:K11)</f>
        <v>216126.69081199929</v>
      </c>
      <c r="M12" s="555" t="s">
        <v>623</v>
      </c>
      <c r="N12" s="556"/>
      <c r="O12" s="578"/>
      <c r="P12" s="557"/>
      <c r="Q12" s="575">
        <f>SUM(Q9:Q11)</f>
        <v>131351.48185545197</v>
      </c>
    </row>
    <row r="13" spans="2:29" ht="15" customHeight="1">
      <c r="B13" s="1777" t="s">
        <v>747</v>
      </c>
      <c r="C13" s="1778"/>
      <c r="D13" s="1778"/>
      <c r="E13" s="911"/>
      <c r="F13" s="544"/>
      <c r="G13" s="1127" t="s">
        <v>592</v>
      </c>
      <c r="H13" s="1025"/>
      <c r="I13" s="1253">
        <f>C15</f>
        <v>26.383626000000003</v>
      </c>
      <c r="J13" s="1151"/>
      <c r="K13" s="1296">
        <f>150*J9*I13</f>
        <v>11887.85302269231</v>
      </c>
      <c r="L13" s="1025"/>
      <c r="M13" s="1127" t="s">
        <v>592</v>
      </c>
      <c r="N13" s="1025"/>
      <c r="O13" s="1253">
        <f>C15</f>
        <v>26.383626000000003</v>
      </c>
      <c r="P13" s="1151"/>
      <c r="Q13" s="1296">
        <f>150*P9*O13</f>
        <v>7595.4400234615405</v>
      </c>
    </row>
    <row r="14" spans="2:29" ht="15" customHeight="1">
      <c r="B14" s="593" t="s">
        <v>748</v>
      </c>
      <c r="C14" s="1781">
        <f>'M2023 BLS SALARY CHART (53rd)'!C38</f>
        <v>0.24970000000000001</v>
      </c>
      <c r="D14" s="1781"/>
      <c r="E14" s="911" t="s">
        <v>1141</v>
      </c>
      <c r="F14" s="544"/>
      <c r="G14" s="1191" t="s">
        <v>624</v>
      </c>
      <c r="H14" s="1297"/>
      <c r="I14" s="1298"/>
      <c r="J14" s="1193"/>
      <c r="K14" s="1299">
        <f>K12+SUM(K13:K13)</f>
        <v>228014.54383469161</v>
      </c>
      <c r="L14" s="1025"/>
      <c r="M14" s="1191" t="s">
        <v>624</v>
      </c>
      <c r="N14" s="1297"/>
      <c r="O14" s="1298"/>
      <c r="P14" s="1193"/>
      <c r="Q14" s="1299">
        <f>Q12+SUM(Q13:Q13)</f>
        <v>138946.9218789135</v>
      </c>
    </row>
    <row r="15" spans="2:29" ht="15" customHeight="1">
      <c r="B15" s="1127" t="s">
        <v>592</v>
      </c>
      <c r="C15" s="1782">
        <f>'Outreach and Engagement'!C14</f>
        <v>26.383626000000003</v>
      </c>
      <c r="D15" s="1782"/>
      <c r="E15" s="1311" t="s">
        <v>1138</v>
      </c>
      <c r="F15" s="544"/>
      <c r="G15" s="1127" t="str">
        <f>B16</f>
        <v>Administrative Allocation</v>
      </c>
      <c r="H15" s="1025"/>
      <c r="I15" s="1300">
        <f>C16</f>
        <v>0.12</v>
      </c>
      <c r="J15" s="1025"/>
      <c r="K15" s="1296">
        <f>K14*I15</f>
        <v>27361.745260162992</v>
      </c>
      <c r="L15" s="1025"/>
      <c r="M15" s="1127" t="s">
        <v>594</v>
      </c>
      <c r="N15" s="1025"/>
      <c r="O15" s="1300">
        <f>C16</f>
        <v>0.12</v>
      </c>
      <c r="P15" s="1025"/>
      <c r="Q15" s="1296">
        <f>Q14*O15</f>
        <v>16673.630625469621</v>
      </c>
    </row>
    <row r="16" spans="2:29" ht="15" customHeight="1" thickBot="1">
      <c r="B16" s="1127" t="s">
        <v>749</v>
      </c>
      <c r="C16" s="1783">
        <f>'M2021 BLS  SALARY CHART'!D41</f>
        <v>0.12</v>
      </c>
      <c r="D16" s="1783">
        <v>0.10979999999999999</v>
      </c>
      <c r="E16" s="911" t="s">
        <v>1141</v>
      </c>
      <c r="F16" s="544"/>
      <c r="G16" s="1301" t="s">
        <v>593</v>
      </c>
      <c r="H16" s="1302"/>
      <c r="I16" s="1303"/>
      <c r="J16" s="1304"/>
      <c r="K16" s="1305">
        <f>SUM(K14:K15)</f>
        <v>255376.28909485461</v>
      </c>
      <c r="L16" s="1025"/>
      <c r="M16" s="1248" t="s">
        <v>593</v>
      </c>
      <c r="N16" s="1306"/>
      <c r="O16" s="1307"/>
      <c r="P16" s="1308"/>
      <c r="Q16" s="1309">
        <f>SUM(Q14:Q15)</f>
        <v>155620.55250438311</v>
      </c>
    </row>
    <row r="17" spans="2:17" ht="15" customHeight="1" thickTop="1" thickBot="1">
      <c r="B17" s="1312" t="s">
        <v>162</v>
      </c>
      <c r="C17" s="1779">
        <f>'Outreach and Engagement'!C17</f>
        <v>3.2549514448865162E-2</v>
      </c>
      <c r="D17" s="1780"/>
      <c r="E17" s="1203" t="str">
        <f>'Outreach and Engagement'!D17</f>
        <v>FY26 &amp;FY27 (Baseline Scenario)</v>
      </c>
      <c r="F17" s="544"/>
      <c r="G17" s="1127" t="s">
        <v>162</v>
      </c>
      <c r="H17" s="1025"/>
      <c r="I17" s="1300">
        <f>C17</f>
        <v>3.2549514448865162E-2</v>
      </c>
      <c r="J17" s="1025"/>
      <c r="K17" s="1296">
        <f>K13*I17</f>
        <v>386.94384372810873</v>
      </c>
      <c r="L17" s="1025"/>
      <c r="M17" s="1127" t="s">
        <v>162</v>
      </c>
      <c r="N17" s="1025"/>
      <c r="O17" s="1300">
        <f>C17</f>
        <v>3.2549514448865162E-2</v>
      </c>
      <c r="P17" s="1025"/>
      <c r="Q17" s="1296">
        <f>Q13*O17</f>
        <v>247.22788478915015</v>
      </c>
    </row>
    <row r="18" spans="2:17" ht="15" customHeight="1">
      <c r="F18" s="544"/>
      <c r="G18" s="1191" t="s">
        <v>596</v>
      </c>
      <c r="H18" s="1297"/>
      <c r="I18" s="1310"/>
      <c r="J18" s="1297"/>
      <c r="K18" s="1299">
        <f>SUM(K16:K17)</f>
        <v>255763.23293858272</v>
      </c>
      <c r="L18" s="1025"/>
      <c r="M18" s="1191" t="s">
        <v>596</v>
      </c>
      <c r="N18" s="1297"/>
      <c r="O18" s="1310"/>
      <c r="P18" s="1297"/>
      <c r="Q18" s="1299">
        <f>SUM(Q16:Q17)</f>
        <v>155867.78038917226</v>
      </c>
    </row>
    <row r="19" spans="2:17" ht="15" customHeight="1" thickBot="1">
      <c r="F19" s="544"/>
      <c r="G19" s="580" t="s">
        <v>595</v>
      </c>
      <c r="H19" s="581"/>
      <c r="I19" s="582"/>
      <c r="J19" s="583"/>
      <c r="K19" s="584">
        <f>ROUND(K18/K3,2)</f>
        <v>63.7</v>
      </c>
      <c r="M19" s="580" t="s">
        <v>595</v>
      </c>
      <c r="N19" s="581"/>
      <c r="O19" s="582"/>
      <c r="P19" s="583"/>
      <c r="Q19" s="584">
        <f>ROUND(Q18/Q3,2)</f>
        <v>61.01</v>
      </c>
    </row>
    <row r="20" spans="2:17" ht="15" customHeight="1">
      <c r="F20" s="579"/>
      <c r="G20" s="544"/>
      <c r="H20" s="544"/>
      <c r="I20" s="569"/>
      <c r="J20" s="546"/>
      <c r="K20" s="586"/>
    </row>
    <row r="21" spans="2:17" ht="15" customHeight="1">
      <c r="B21" s="1014"/>
      <c r="C21" s="1"/>
      <c r="D21" s="1"/>
      <c r="E21" s="523"/>
      <c r="F21" s="544"/>
      <c r="K21" s="587"/>
    </row>
    <row r="22" spans="2:17" ht="15" customHeight="1">
      <c r="B22" s="1015"/>
      <c r="C22" s="1"/>
      <c r="D22" s="1"/>
      <c r="E22" s="292"/>
      <c r="F22" s="544"/>
      <c r="M22" s="544"/>
      <c r="N22" s="544"/>
    </row>
    <row r="23" spans="2:17" ht="15" customHeight="1">
      <c r="B23" s="1015"/>
      <c r="C23" s="1"/>
      <c r="D23" s="1"/>
      <c r="E23" s="316"/>
      <c r="F23" s="544"/>
      <c r="K23" s="953"/>
      <c r="Q23" s="953"/>
    </row>
    <row r="24" spans="2:17" ht="15" customHeight="1">
      <c r="B24" s="1015"/>
      <c r="C24" s="1"/>
      <c r="D24" s="1"/>
      <c r="E24" s="334"/>
      <c r="F24" s="544"/>
    </row>
    <row r="25" spans="2:17" ht="15" customHeight="1">
      <c r="B25" s="1015"/>
      <c r="C25" s="6"/>
      <c r="D25" s="6"/>
      <c r="E25" s="334"/>
      <c r="F25" s="544"/>
    </row>
    <row r="26" spans="2:17" ht="15" customHeight="1">
      <c r="B26" s="1015"/>
      <c r="C26" s="6"/>
      <c r="D26" s="6"/>
      <c r="E26" s="6"/>
      <c r="F26" s="544"/>
      <c r="G26" s="999"/>
      <c r="H26" s="999"/>
      <c r="I26" s="999"/>
      <c r="J26" s="999"/>
      <c r="K26" s="963"/>
      <c r="L26" s="963"/>
      <c r="M26" s="963"/>
      <c r="N26" s="963"/>
      <c r="O26" s="963"/>
      <c r="P26" s="963"/>
      <c r="Q26" s="963"/>
    </row>
    <row r="27" spans="2:17" ht="15" customHeight="1">
      <c r="F27" s="544"/>
    </row>
    <row r="28" spans="2:17" ht="15" customHeight="1">
      <c r="F28" s="544"/>
    </row>
    <row r="29" spans="2:17" ht="15" customHeight="1">
      <c r="F29" s="544"/>
    </row>
    <row r="30" spans="2:17" ht="15" customHeight="1">
      <c r="D30" s="953"/>
      <c r="F30" s="544"/>
    </row>
    <row r="31" spans="2:17" ht="15" customHeight="1">
      <c r="D31" s="952"/>
      <c r="F31" s="588"/>
    </row>
    <row r="32" spans="2:17" ht="15" customHeight="1">
      <c r="F32" s="588"/>
    </row>
    <row r="33" spans="2:17" ht="15" customHeight="1">
      <c r="B33" s="963"/>
      <c r="C33" s="963"/>
      <c r="D33" s="963"/>
      <c r="E33" s="963"/>
    </row>
    <row r="34" spans="2:17" s="963" customFormat="1" ht="15" customHeight="1">
      <c r="B34" s="5"/>
      <c r="C34" s="5"/>
      <c r="D34" s="5"/>
      <c r="E34" s="5"/>
      <c r="G34" s="6"/>
      <c r="H34" s="6"/>
      <c r="I34" s="6"/>
      <c r="J34" s="6"/>
      <c r="K34" s="5"/>
      <c r="L34" s="5"/>
      <c r="M34" s="5"/>
      <c r="N34" s="5"/>
      <c r="O34" s="5"/>
      <c r="P34" s="5"/>
      <c r="Q34" s="5"/>
    </row>
    <row r="35" spans="2:17" ht="15" customHeight="1"/>
    <row r="36" spans="2:17" ht="15" customHeight="1"/>
    <row r="37" spans="2:17" ht="15" customHeight="1"/>
    <row r="38" spans="2:17" ht="15" customHeight="1"/>
    <row r="39" spans="2:17" ht="15" customHeight="1"/>
    <row r="40" spans="2:17" ht="15" customHeight="1"/>
    <row r="41" spans="2:17" ht="15" customHeight="1"/>
    <row r="42" spans="2:17" ht="15" customHeight="1"/>
  </sheetData>
  <mergeCells count="13">
    <mergeCell ref="C17:D17"/>
    <mergeCell ref="C6:D6"/>
    <mergeCell ref="C7:D7"/>
    <mergeCell ref="B13:D13"/>
    <mergeCell ref="C14:D14"/>
    <mergeCell ref="C15:D15"/>
    <mergeCell ref="C16:D16"/>
    <mergeCell ref="C5:D5"/>
    <mergeCell ref="B2:E2"/>
    <mergeCell ref="G2:K2"/>
    <mergeCell ref="M2:Q2"/>
    <mergeCell ref="B3:D3"/>
    <mergeCell ref="C4:D4"/>
  </mergeCells>
  <pageMargins left="0.7" right="0.7" top="0.75" bottom="0.75" header="0.3" footer="0.3"/>
  <pageSetup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92D050"/>
    <pageSetUpPr fitToPage="1"/>
  </sheetPr>
  <dimension ref="B1:M58"/>
  <sheetViews>
    <sheetView zoomScale="110" zoomScaleNormal="110" zoomScaleSheetLayoutView="70" workbookViewId="0">
      <selection activeCell="B19" sqref="B19"/>
    </sheetView>
  </sheetViews>
  <sheetFormatPr defaultColWidth="9.140625" defaultRowHeight="15.75"/>
  <cols>
    <col min="1" max="1" width="9.140625" style="1025"/>
    <col min="2" max="2" width="50" style="1025" customWidth="1"/>
    <col min="3" max="5" width="22.28515625" style="1025" customWidth="1"/>
    <col min="6" max="6" width="11.7109375" style="1025" customWidth="1"/>
    <col min="7" max="7" width="13.28515625" style="1025" customWidth="1"/>
    <col min="8" max="8" width="18.140625" style="1025" customWidth="1"/>
    <col min="9" max="9" width="13" style="1025" customWidth="1"/>
    <col min="10" max="10" width="14.42578125" style="1025" customWidth="1"/>
    <col min="11" max="11" width="13.140625" style="1025" customWidth="1"/>
    <col min="12" max="12" width="15.85546875" style="1025" customWidth="1"/>
    <col min="13" max="13" width="36.7109375" style="1025" customWidth="1"/>
    <col min="14" max="16384" width="9.140625" style="1025"/>
  </cols>
  <sheetData>
    <row r="1" spans="2:13" ht="15" customHeight="1">
      <c r="B1" s="1384"/>
    </row>
    <row r="2" spans="2:13" ht="15" customHeight="1">
      <c r="B2" s="1385"/>
      <c r="C2" s="1386"/>
      <c r="H2" s="1387"/>
    </row>
    <row r="3" spans="2:13" s="1388" customFormat="1" ht="36.6" customHeight="1" thickBot="1">
      <c r="B3" s="1785"/>
      <c r="C3" s="1785"/>
      <c r="D3" s="1785"/>
      <c r="E3" s="1785"/>
      <c r="F3" s="1785"/>
      <c r="H3" s="1785"/>
      <c r="I3" s="1785"/>
      <c r="J3" s="1785"/>
      <c r="K3" s="1785"/>
      <c r="L3" s="1785"/>
    </row>
    <row r="4" spans="2:13" ht="15" hidden="1" customHeight="1" thickBot="1">
      <c r="B4" s="1389"/>
      <c r="C4" s="1389"/>
      <c r="H4" s="1390"/>
      <c r="I4" s="1390"/>
      <c r="J4" s="1390"/>
      <c r="K4" s="1390"/>
      <c r="L4" s="1390"/>
      <c r="M4" s="1099"/>
    </row>
    <row r="5" spans="2:13" ht="15" hidden="1" customHeight="1" thickBot="1">
      <c r="D5" s="1026"/>
      <c r="E5" s="1026"/>
      <c r="F5" s="1026"/>
      <c r="H5" s="1786"/>
      <c r="I5" s="1786"/>
      <c r="J5" s="1786"/>
      <c r="K5" s="1786"/>
      <c r="L5" s="1786"/>
    </row>
    <row r="6" spans="2:13" s="1099" customFormat="1" ht="40.15" customHeight="1" thickBot="1">
      <c r="B6" s="993"/>
      <c r="C6" s="1313" t="s">
        <v>853</v>
      </c>
      <c r="D6" s="1314" t="s">
        <v>578</v>
      </c>
      <c r="E6" s="1408" t="s">
        <v>959</v>
      </c>
      <c r="F6" s="1026"/>
      <c r="H6" s="1390"/>
      <c r="I6" s="1390"/>
      <c r="J6" s="1787"/>
      <c r="K6" s="1787"/>
      <c r="L6" s="1787"/>
      <c r="M6" s="1025"/>
    </row>
    <row r="7" spans="2:13" ht="15" customHeight="1">
      <c r="B7" s="1316" t="s">
        <v>61</v>
      </c>
      <c r="C7" s="1409">
        <f>'M2023 BLS SALARY CHART (53rd)'!C6</f>
        <v>43247.567999999999</v>
      </c>
      <c r="D7" s="1317">
        <f>'M2023 BLS SALARY CHART (53rd)'!C8</f>
        <v>56217.241600000001</v>
      </c>
      <c r="E7" s="1410">
        <f>'M2023 BLS SALARY CHART (53rd)'!C18</f>
        <v>83639.712</v>
      </c>
      <c r="F7" s="1092"/>
      <c r="H7" s="1391"/>
      <c r="I7" s="1391"/>
      <c r="J7" s="1391"/>
      <c r="K7" s="1391"/>
      <c r="L7" s="1391"/>
    </row>
    <row r="8" spans="2:13" ht="15" customHeight="1">
      <c r="B8" s="1318" t="s">
        <v>748</v>
      </c>
      <c r="C8" s="1411">
        <f>'M2023 BLS SALARY CHART (53rd)'!C38</f>
        <v>0.24970000000000001</v>
      </c>
      <c r="D8" s="1319">
        <f>C8</f>
        <v>0.24970000000000001</v>
      </c>
      <c r="E8" s="1412">
        <f>C8</f>
        <v>0.24970000000000001</v>
      </c>
      <c r="F8" s="1092"/>
      <c r="H8" s="1391"/>
      <c r="I8" s="1391"/>
      <c r="J8" s="1788"/>
      <c r="K8" s="1788"/>
      <c r="L8" s="1788"/>
    </row>
    <row r="9" spans="2:13" ht="15" customHeight="1">
      <c r="B9" s="1318" t="s">
        <v>963</v>
      </c>
      <c r="C9" s="1413">
        <f>C7*C8</f>
        <v>10798.9177296</v>
      </c>
      <c r="D9" s="1413">
        <f t="shared" ref="D9:E9" si="0">D7*D8</f>
        <v>14037.44522752</v>
      </c>
      <c r="E9" s="1413">
        <f t="shared" si="0"/>
        <v>20884.836086399999</v>
      </c>
      <c r="F9" s="1092"/>
      <c r="H9" s="1390"/>
      <c r="I9" s="1393"/>
      <c r="J9" s="1394"/>
      <c r="K9" s="1395"/>
      <c r="L9" s="1395"/>
    </row>
    <row r="10" spans="2:13" ht="15" customHeight="1">
      <c r="B10" s="1318" t="s">
        <v>1041</v>
      </c>
      <c r="C10" s="1413">
        <f>C9+C7</f>
        <v>54046.485729599997</v>
      </c>
      <c r="D10" s="1413">
        <f t="shared" ref="D10:E10" si="1">D9+D7</f>
        <v>70254.686827519996</v>
      </c>
      <c r="E10" s="1413">
        <f t="shared" si="1"/>
        <v>104524.5480864</v>
      </c>
      <c r="F10" s="1397"/>
      <c r="H10" s="1390"/>
      <c r="I10" s="1393"/>
      <c r="J10" s="1394"/>
      <c r="K10" s="1395"/>
      <c r="L10" s="1395"/>
    </row>
    <row r="11" spans="2:13" ht="15" customHeight="1" thickBot="1">
      <c r="B11" s="1318" t="s">
        <v>162</v>
      </c>
      <c r="C11" s="1414">
        <f>C10*'Outreach and Engagement'!C17</f>
        <v>1759.1868681659998</v>
      </c>
      <c r="D11" s="1414">
        <f>D10*'Outreach and Engagement'!C17</f>
        <v>2286.7559439928591</v>
      </c>
      <c r="E11" s="1414">
        <f>E10*'Outreach and Engagement'!C17</f>
        <v>3402.2232881993782</v>
      </c>
      <c r="F11" s="1382"/>
      <c r="H11" s="1390"/>
      <c r="I11" s="1390"/>
      <c r="J11" s="1390"/>
      <c r="K11" s="1390"/>
      <c r="L11" s="1390"/>
    </row>
    <row r="12" spans="2:13" ht="15" customHeight="1" thickTop="1">
      <c r="B12" s="1318" t="s">
        <v>966</v>
      </c>
      <c r="C12" s="1413">
        <f>C11+C10</f>
        <v>55805.672597765995</v>
      </c>
      <c r="D12" s="1413">
        <f t="shared" ref="D12:E12" si="2">D11+D10</f>
        <v>72541.442771512855</v>
      </c>
      <c r="E12" s="1413">
        <f t="shared" si="2"/>
        <v>107926.77137459938</v>
      </c>
      <c r="F12" s="1382"/>
      <c r="H12" s="1390"/>
      <c r="I12" s="1390"/>
      <c r="J12" s="1390"/>
      <c r="K12" s="1390"/>
      <c r="L12" s="1390"/>
    </row>
    <row r="13" spans="2:13" ht="15" customHeight="1" thickBot="1">
      <c r="B13" s="1324" t="s">
        <v>1144</v>
      </c>
      <c r="C13" s="1562">
        <f>C12/12</f>
        <v>4650.4727164804999</v>
      </c>
      <c r="D13" s="1562">
        <f t="shared" ref="D13:E13" si="3">D12/12</f>
        <v>6045.1202309594046</v>
      </c>
      <c r="E13" s="1562">
        <f t="shared" si="3"/>
        <v>8993.8976145499491</v>
      </c>
      <c r="F13" s="1382"/>
      <c r="H13" s="1390"/>
      <c r="I13" s="1391"/>
      <c r="J13" s="1390"/>
      <c r="K13" s="1391"/>
      <c r="L13" s="1390"/>
    </row>
    <row r="14" spans="2:13" ht="15" customHeight="1" thickBot="1">
      <c r="B14" s="1324" t="s">
        <v>1142</v>
      </c>
      <c r="C14" s="1562">
        <f>C13*0.5</f>
        <v>2325.23635824025</v>
      </c>
      <c r="D14" s="1562">
        <f t="shared" ref="D14:E14" si="4">D13*0.5</f>
        <v>3022.5601154797023</v>
      </c>
      <c r="E14" s="1562">
        <f t="shared" si="4"/>
        <v>4496.9488072749746</v>
      </c>
      <c r="F14" s="1196"/>
      <c r="H14" s="1390"/>
      <c r="I14" s="1400"/>
      <c r="J14" s="1400"/>
      <c r="K14" s="1400"/>
      <c r="L14" s="1400"/>
    </row>
    <row r="15" spans="2:13" ht="15" customHeight="1" thickBot="1">
      <c r="B15" s="1324" t="s">
        <v>1143</v>
      </c>
      <c r="C15" s="1562">
        <f>C13*0.25</f>
        <v>1162.618179120125</v>
      </c>
      <c r="D15" s="1562">
        <f t="shared" ref="D15:E15" si="5">D13*0.25</f>
        <v>1511.2800577398511</v>
      </c>
      <c r="E15" s="1562">
        <f t="shared" si="5"/>
        <v>2248.4744036374873</v>
      </c>
      <c r="F15" s="1026"/>
      <c r="H15" s="1390"/>
      <c r="I15" s="1400"/>
      <c r="J15" s="1400"/>
      <c r="K15" s="1400"/>
      <c r="L15" s="1400"/>
    </row>
    <row r="16" spans="2:13" ht="15" customHeight="1" thickBot="1">
      <c r="B16" s="1324" t="s">
        <v>77</v>
      </c>
      <c r="C16" s="1562">
        <f>(C12/2080)*7.5</f>
        <v>201.22237715540624</v>
      </c>
      <c r="D16" s="1562">
        <f>(D12/2080)*7.5</f>
        <v>261.56770230112807</v>
      </c>
      <c r="E16" s="1562">
        <f t="shared" ref="E16" si="6">(E12/2080)*7.5</f>
        <v>389.15903139879583</v>
      </c>
      <c r="F16" s="1026"/>
      <c r="H16" s="1390"/>
      <c r="I16" s="1400"/>
      <c r="J16" s="1400"/>
      <c r="K16" s="1400"/>
      <c r="L16" s="1400"/>
    </row>
    <row r="17" spans="2:13" ht="15" customHeight="1">
      <c r="C17" s="1403"/>
      <c r="D17" s="1404"/>
      <c r="E17" s="1404"/>
      <c r="F17" s="1092"/>
      <c r="G17" s="1402"/>
      <c r="H17" s="1402"/>
      <c r="M17" s="1099"/>
    </row>
    <row r="18" spans="2:13" ht="15" customHeight="1">
      <c r="C18" s="1404"/>
      <c r="D18" s="1404"/>
      <c r="E18" s="1404"/>
      <c r="F18" s="1092"/>
      <c r="G18" s="1402"/>
      <c r="H18" s="1402"/>
      <c r="I18" s="1784"/>
      <c r="J18" s="1784"/>
      <c r="K18" s="1294"/>
    </row>
    <row r="19" spans="2:13" s="1099" customFormat="1" ht="15" customHeight="1">
      <c r="B19" s="1025"/>
      <c r="C19" s="1482"/>
      <c r="D19" s="1481"/>
      <c r="E19" s="1481"/>
      <c r="F19" s="1092"/>
      <c r="G19" s="1402"/>
      <c r="H19" s="1402"/>
      <c r="I19" s="1025"/>
      <c r="J19" s="1025"/>
      <c r="K19" s="1025"/>
      <c r="L19" s="1025"/>
      <c r="M19" s="1025"/>
    </row>
    <row r="20" spans="2:13" ht="15" customHeight="1">
      <c r="C20" s="1403"/>
      <c r="D20" s="1404"/>
      <c r="E20" s="1404"/>
      <c r="F20" s="1026"/>
      <c r="G20" s="1402"/>
      <c r="H20" s="1402"/>
    </row>
    <row r="21" spans="2:13" ht="15" customHeight="1">
      <c r="B21" s="1099"/>
      <c r="C21" s="1483"/>
      <c r="D21" s="1483"/>
      <c r="E21" s="1483"/>
      <c r="F21" s="1383"/>
      <c r="J21" s="1402"/>
    </row>
    <row r="22" spans="2:13" ht="15" customHeight="1">
      <c r="C22" s="1404"/>
      <c r="D22" s="1382"/>
      <c r="E22" s="1382"/>
      <c r="F22" s="1382"/>
      <c r="J22" s="1402"/>
    </row>
    <row r="23" spans="2:13" ht="15" customHeight="1">
      <c r="C23" s="1404"/>
      <c r="D23" s="1382"/>
      <c r="E23" s="1382"/>
      <c r="F23" s="1382"/>
      <c r="J23" s="1402"/>
    </row>
    <row r="24" spans="2:13" ht="15" customHeight="1">
      <c r="B24" s="1398"/>
      <c r="C24" s="1480"/>
      <c r="D24" s="1383"/>
      <c r="E24" s="1383"/>
      <c r="F24" s="1383"/>
      <c r="J24" s="1402"/>
    </row>
    <row r="25" spans="2:13" ht="15" customHeight="1">
      <c r="C25" s="1404"/>
      <c r="D25" s="1401"/>
      <c r="E25" s="1196"/>
      <c r="F25" s="1196"/>
      <c r="J25" s="1402"/>
    </row>
    <row r="26" spans="2:13" ht="15" customHeight="1">
      <c r="C26" s="1026"/>
      <c r="D26" s="1401"/>
      <c r="E26" s="1196"/>
      <c r="F26" s="1196"/>
    </row>
    <row r="27" spans="2:13" ht="15" customHeight="1">
      <c r="B27" s="1099"/>
      <c r="C27" s="1099"/>
      <c r="D27" s="1026"/>
      <c r="E27" s="1026"/>
      <c r="F27" s="1026"/>
      <c r="H27" s="1209"/>
      <c r="I27" s="1210"/>
      <c r="J27" s="1210"/>
      <c r="K27" s="1257"/>
    </row>
    <row r="28" spans="2:13" ht="15" customHeight="1">
      <c r="D28" s="1392"/>
      <c r="E28" s="1092"/>
      <c r="F28" s="1092"/>
      <c r="H28" s="1212"/>
      <c r="I28" s="1210"/>
      <c r="J28" s="1210"/>
      <c r="K28" s="292"/>
    </row>
    <row r="29" spans="2:13" ht="15" customHeight="1">
      <c r="C29" s="1067"/>
      <c r="D29" s="1392"/>
      <c r="E29" s="1092"/>
      <c r="F29" s="1092"/>
      <c r="H29" s="1212"/>
      <c r="I29" s="1210"/>
      <c r="J29" s="1210"/>
      <c r="K29" s="1092"/>
    </row>
    <row r="30" spans="2:13" ht="15" customHeight="1">
      <c r="C30" s="1396"/>
      <c r="D30" s="1392"/>
      <c r="E30" s="1092"/>
      <c r="F30" s="1092"/>
      <c r="H30" s="1212"/>
      <c r="I30" s="1210"/>
      <c r="J30" s="1210"/>
      <c r="K30" s="1092"/>
    </row>
    <row r="31" spans="2:13" ht="15" customHeight="1">
      <c r="D31" s="1026"/>
      <c r="E31" s="1026"/>
      <c r="F31" s="1026"/>
      <c r="H31" s="1212"/>
      <c r="I31" s="1026"/>
      <c r="J31" s="1026"/>
      <c r="K31" s="1092"/>
    </row>
    <row r="32" spans="2:13" ht="15" customHeight="1">
      <c r="B32" s="1099"/>
      <c r="D32" s="1397"/>
      <c r="E32" s="1383"/>
      <c r="F32" s="1383"/>
    </row>
    <row r="33" spans="2:6" ht="15" customHeight="1">
      <c r="C33" s="1067"/>
      <c r="D33" s="1382"/>
      <c r="E33" s="1382"/>
      <c r="F33" s="1382"/>
    </row>
    <row r="34" spans="2:6" ht="15" customHeight="1">
      <c r="C34" s="1067"/>
      <c r="D34" s="1382"/>
      <c r="E34" s="1382"/>
      <c r="F34" s="1382"/>
    </row>
    <row r="35" spans="2:6" ht="15" customHeight="1">
      <c r="B35" s="1398"/>
      <c r="C35" s="1399"/>
      <c r="D35" s="1383"/>
      <c r="E35" s="1383"/>
      <c r="F35" s="1383"/>
    </row>
    <row r="36" spans="2:6" ht="15" customHeight="1">
      <c r="C36" s="1026"/>
      <c r="D36" s="1401"/>
      <c r="E36" s="1196"/>
      <c r="F36" s="1196"/>
    </row>
    <row r="37" spans="2:6" ht="15" customHeight="1">
      <c r="D37" s="1196"/>
      <c r="E37" s="1196"/>
      <c r="F37" s="1196"/>
    </row>
    <row r="38" spans="2:6" ht="15" customHeight="1">
      <c r="B38" s="1099"/>
      <c r="C38" s="1099"/>
      <c r="D38" s="1026"/>
      <c r="E38" s="1026"/>
      <c r="F38" s="1092"/>
    </row>
    <row r="39" spans="2:6" ht="15" customHeight="1">
      <c r="D39" s="1392"/>
      <c r="E39" s="1092"/>
      <c r="F39" s="1026"/>
    </row>
    <row r="40" spans="2:6" ht="15" customHeight="1">
      <c r="C40" s="1067"/>
      <c r="D40" s="1392"/>
      <c r="E40" s="1092"/>
      <c r="F40" s="1026"/>
    </row>
    <row r="41" spans="2:6" ht="15" customHeight="1">
      <c r="C41" s="1396"/>
      <c r="D41" s="1392"/>
      <c r="E41" s="1092"/>
      <c r="F41" s="1026"/>
    </row>
    <row r="42" spans="2:6" ht="15" customHeight="1">
      <c r="D42" s="1026"/>
      <c r="E42" s="1026"/>
      <c r="F42" s="1026"/>
    </row>
    <row r="43" spans="2:6">
      <c r="D43" s="1397"/>
      <c r="E43" s="1383"/>
      <c r="F43" s="1383"/>
    </row>
    <row r="44" spans="2:6">
      <c r="B44" s="425"/>
      <c r="C44" s="1067"/>
      <c r="D44" s="1382"/>
      <c r="E44" s="1382"/>
      <c r="F44" s="1382"/>
    </row>
    <row r="45" spans="2:6">
      <c r="B45" s="425"/>
      <c r="C45" s="1067"/>
      <c r="D45" s="1382"/>
      <c r="E45" s="1382"/>
      <c r="F45" s="1382"/>
    </row>
    <row r="46" spans="2:6">
      <c r="B46" s="1398"/>
      <c r="C46" s="1399"/>
      <c r="D46" s="1383"/>
      <c r="E46" s="1383"/>
      <c r="F46" s="1383"/>
    </row>
    <row r="47" spans="2:6">
      <c r="C47" s="1026"/>
      <c r="D47" s="1401"/>
      <c r="E47" s="1196"/>
      <c r="F47" s="1196"/>
    </row>
    <row r="48" spans="2:6">
      <c r="D48" s="1026"/>
      <c r="E48" s="1026"/>
      <c r="F48" s="1026"/>
    </row>
    <row r="49" spans="2:6">
      <c r="D49" s="1026"/>
      <c r="E49" s="1026"/>
      <c r="F49" s="1026"/>
    </row>
    <row r="50" spans="2:6">
      <c r="D50" s="1026"/>
      <c r="E50" s="1026"/>
      <c r="F50" s="1026"/>
    </row>
    <row r="51" spans="2:6">
      <c r="D51" s="1026"/>
      <c r="E51" s="1026"/>
      <c r="F51" s="1026"/>
    </row>
    <row r="58" spans="2:6">
      <c r="B58" s="1159"/>
      <c r="C58" s="1026"/>
      <c r="D58" s="1026"/>
      <c r="E58" s="1026"/>
    </row>
  </sheetData>
  <mergeCells count="6">
    <mergeCell ref="I18:J18"/>
    <mergeCell ref="B3:F3"/>
    <mergeCell ref="H3:L3"/>
    <mergeCell ref="H5:L5"/>
    <mergeCell ref="J6:L6"/>
    <mergeCell ref="J8:L8"/>
  </mergeCells>
  <pageMargins left="0.7" right="0.7" top="0.75" bottom="0.75" header="0.3" footer="0.3"/>
  <pageSetup scale="6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0070C0"/>
    <pageSetUpPr fitToPage="1"/>
  </sheetPr>
  <dimension ref="B1:AC42"/>
  <sheetViews>
    <sheetView zoomScale="73" zoomScaleNormal="73" zoomScaleSheetLayoutView="70" workbookViewId="0">
      <selection activeCell="E15" sqref="E15"/>
    </sheetView>
  </sheetViews>
  <sheetFormatPr defaultColWidth="9.140625" defaultRowHeight="20.100000000000001" customHeight="1"/>
  <cols>
    <col min="1" max="1" width="5.28515625" style="5" customWidth="1"/>
    <col min="2" max="2" width="41.28515625" style="5" customWidth="1"/>
    <col min="3" max="3" width="9.42578125" style="5" customWidth="1"/>
    <col min="4" max="4" width="9.7109375" style="5" customWidth="1"/>
    <col min="5" max="5" width="67.7109375" style="5" customWidth="1"/>
    <col min="6" max="6" width="3.7109375" style="5" customWidth="1"/>
    <col min="7" max="7" width="23.85546875" style="6" customWidth="1"/>
    <col min="8" max="8" width="15.42578125" style="6" customWidth="1"/>
    <col min="9" max="9" width="13.5703125" style="6" customWidth="1"/>
    <col min="10" max="10" width="14" style="6" customWidth="1"/>
    <col min="11" max="11" width="14.42578125" style="5" customWidth="1"/>
    <col min="12" max="12" width="2.5703125" style="5" customWidth="1"/>
    <col min="13" max="13" width="25.42578125" style="5" customWidth="1"/>
    <col min="14" max="14" width="11.85546875" style="5" customWidth="1"/>
    <col min="15" max="15" width="16.140625" style="5" customWidth="1"/>
    <col min="16" max="16" width="9.140625" style="5"/>
    <col min="17" max="17" width="12.7109375" style="5" customWidth="1"/>
    <col min="18" max="16384" width="9.140625" style="5"/>
  </cols>
  <sheetData>
    <row r="1" spans="2:29" ht="15" customHeight="1" thickBot="1">
      <c r="B1" s="635"/>
      <c r="C1" s="635"/>
      <c r="D1" s="635"/>
      <c r="E1" s="635"/>
      <c r="F1" s="779"/>
      <c r="G1" s="780">
        <v>42858</v>
      </c>
      <c r="H1" s="780"/>
      <c r="I1" s="781"/>
      <c r="J1" s="781"/>
      <c r="K1" s="779"/>
      <c r="L1" s="635"/>
      <c r="M1" s="635"/>
      <c r="N1" s="635"/>
      <c r="O1" s="635"/>
      <c r="P1" s="635"/>
      <c r="Q1" s="635"/>
    </row>
    <row r="2" spans="2:29" ht="15" customHeight="1" thickBot="1">
      <c r="B2" s="1789" t="s">
        <v>775</v>
      </c>
      <c r="C2" s="1790"/>
      <c r="D2" s="1790"/>
      <c r="E2" s="1791"/>
      <c r="F2" s="779"/>
      <c r="G2" s="1792" t="s">
        <v>770</v>
      </c>
      <c r="H2" s="1793"/>
      <c r="I2" s="1793"/>
      <c r="J2" s="1793"/>
      <c r="K2" s="1794"/>
      <c r="L2" s="635"/>
      <c r="M2" s="1792" t="s">
        <v>771</v>
      </c>
      <c r="N2" s="1793"/>
      <c r="O2" s="1793"/>
      <c r="P2" s="1793"/>
      <c r="Q2" s="1794"/>
      <c r="AA2" s="547" t="s">
        <v>80</v>
      </c>
      <c r="AB2" s="548" t="s">
        <v>81</v>
      </c>
      <c r="AC2" s="549" t="s">
        <v>82</v>
      </c>
    </row>
    <row r="3" spans="2:29" ht="15" customHeight="1">
      <c r="B3" s="1799" t="s">
        <v>744</v>
      </c>
      <c r="C3" s="1800"/>
      <c r="D3" s="1800"/>
      <c r="E3" s="782" t="s">
        <v>745</v>
      </c>
      <c r="F3" s="779"/>
      <c r="G3" s="783" t="s">
        <v>589</v>
      </c>
      <c r="H3" s="784">
        <v>11</v>
      </c>
      <c r="I3" s="784"/>
      <c r="J3" s="785" t="s">
        <v>776</v>
      </c>
      <c r="K3" s="786">
        <f>H3*365</f>
        <v>4015</v>
      </c>
      <c r="L3" s="635"/>
      <c r="M3" s="787" t="s">
        <v>589</v>
      </c>
      <c r="N3" s="788">
        <v>7</v>
      </c>
      <c r="O3" s="788"/>
      <c r="P3" s="789" t="s">
        <v>590</v>
      </c>
      <c r="Q3" s="790">
        <f>N3*365</f>
        <v>2555</v>
      </c>
      <c r="AA3" s="552" t="s">
        <v>84</v>
      </c>
      <c r="AB3" s="546">
        <v>10</v>
      </c>
      <c r="AC3" s="553">
        <f>AB3*8</f>
        <v>80</v>
      </c>
    </row>
    <row r="4" spans="2:29" ht="15" customHeight="1">
      <c r="B4" s="791" t="s">
        <v>772</v>
      </c>
      <c r="C4" s="1795">
        <v>59573.829311646114</v>
      </c>
      <c r="D4" s="1795"/>
      <c r="E4" s="792" t="s">
        <v>741</v>
      </c>
      <c r="F4" s="779"/>
      <c r="G4" s="793"/>
      <c r="H4" s="794"/>
      <c r="I4" s="795" t="s">
        <v>61</v>
      </c>
      <c r="J4" s="795" t="s">
        <v>0</v>
      </c>
      <c r="K4" s="796" t="s">
        <v>63</v>
      </c>
      <c r="L4" s="781"/>
      <c r="M4" s="797"/>
      <c r="N4" s="798"/>
      <c r="O4" s="799" t="s">
        <v>61</v>
      </c>
      <c r="P4" s="799" t="s">
        <v>0</v>
      </c>
      <c r="Q4" s="800" t="s">
        <v>63</v>
      </c>
      <c r="AA4" s="552" t="s">
        <v>85</v>
      </c>
      <c r="AB4" s="546">
        <v>10</v>
      </c>
      <c r="AC4" s="553">
        <f>AB4*8</f>
        <v>80</v>
      </c>
    </row>
    <row r="5" spans="2:29" ht="15" customHeight="1">
      <c r="B5" s="801" t="s">
        <v>64</v>
      </c>
      <c r="C5" s="1795">
        <v>31610.459518072286</v>
      </c>
      <c r="D5" s="1795"/>
      <c r="E5" s="792" t="s">
        <v>741</v>
      </c>
      <c r="F5" s="779"/>
      <c r="G5" s="791"/>
      <c r="H5" s="779"/>
      <c r="I5" s="781"/>
      <c r="J5" s="781"/>
      <c r="K5" s="802"/>
      <c r="L5" s="635"/>
      <c r="M5" s="791"/>
      <c r="N5" s="779"/>
      <c r="O5" s="781"/>
      <c r="P5" s="781"/>
      <c r="Q5" s="802"/>
      <c r="AA5" s="552" t="s">
        <v>86</v>
      </c>
      <c r="AB5" s="546">
        <v>10</v>
      </c>
      <c r="AC5" s="553">
        <f>AB5*8</f>
        <v>80</v>
      </c>
    </row>
    <row r="6" spans="2:29" ht="15" customHeight="1">
      <c r="B6" s="791" t="s">
        <v>66</v>
      </c>
      <c r="C6" s="1795">
        <v>28466.560240963856</v>
      </c>
      <c r="D6" s="1795"/>
      <c r="E6" s="792" t="s">
        <v>741</v>
      </c>
      <c r="F6" s="779"/>
      <c r="G6" s="791" t="str">
        <f>B4</f>
        <v>Program Director (Lic. SA Counselor)</v>
      </c>
      <c r="H6" s="779"/>
      <c r="I6" s="803">
        <f>C4</f>
        <v>59573.829311646114</v>
      </c>
      <c r="J6" s="804">
        <f>C9</f>
        <v>1</v>
      </c>
      <c r="K6" s="805">
        <f>J6*I6</f>
        <v>59573.829311646114</v>
      </c>
      <c r="L6" s="635"/>
      <c r="M6" s="791" t="str">
        <f>B4</f>
        <v>Program Director (Lic. SA Counselor)</v>
      </c>
      <c r="N6" s="779"/>
      <c r="O6" s="803">
        <f>C4</f>
        <v>59573.829311646114</v>
      </c>
      <c r="P6" s="804">
        <f>D9</f>
        <v>0.5</v>
      </c>
      <c r="Q6" s="805">
        <f>P6*O6</f>
        <v>29786.914655823057</v>
      </c>
      <c r="AA6" s="565" t="s">
        <v>87</v>
      </c>
      <c r="AB6" s="566">
        <v>10</v>
      </c>
      <c r="AC6" s="567">
        <f>AB6*8</f>
        <v>80</v>
      </c>
    </row>
    <row r="7" spans="2:29" ht="15" customHeight="1">
      <c r="B7" s="791" t="s">
        <v>67</v>
      </c>
      <c r="C7" s="1795">
        <v>27817.204375903613</v>
      </c>
      <c r="D7" s="1795"/>
      <c r="E7" s="792" t="s">
        <v>741</v>
      </c>
      <c r="F7" s="779"/>
      <c r="G7" s="791" t="str">
        <f>B5</f>
        <v>Direct Care II</v>
      </c>
      <c r="H7" s="806"/>
      <c r="I7" s="803">
        <f>C5</f>
        <v>31610.459518072286</v>
      </c>
      <c r="J7" s="804">
        <f>C10</f>
        <v>1.5</v>
      </c>
      <c r="K7" s="807">
        <f>J7*I7</f>
        <v>47415.689277108431</v>
      </c>
      <c r="L7" s="635"/>
      <c r="M7" s="791" t="str">
        <f>B5</f>
        <v>Direct Care II</v>
      </c>
      <c r="N7" s="806"/>
      <c r="O7" s="803">
        <f>C5</f>
        <v>31610.459518072286</v>
      </c>
      <c r="P7" s="804">
        <f>D10</f>
        <v>1</v>
      </c>
      <c r="Q7" s="807">
        <f>P7*O7</f>
        <v>31610.459518072286</v>
      </c>
      <c r="AA7" s="552"/>
      <c r="AB7" s="569" t="s">
        <v>83</v>
      </c>
      <c r="AC7" s="553">
        <f>SUM(AC3:AC6)</f>
        <v>320</v>
      </c>
    </row>
    <row r="8" spans="2:29" ht="15" customHeight="1">
      <c r="B8" s="808" t="s">
        <v>746</v>
      </c>
      <c r="C8" s="678" t="s">
        <v>773</v>
      </c>
      <c r="D8" s="678" t="s">
        <v>774</v>
      </c>
      <c r="E8" s="809"/>
      <c r="F8" s="779"/>
      <c r="G8" s="791" t="str">
        <f>B6</f>
        <v>Program support (clerical)</v>
      </c>
      <c r="H8" s="779"/>
      <c r="I8" s="803">
        <f>C6</f>
        <v>28466.560240963856</v>
      </c>
      <c r="J8" s="804">
        <f>C11</f>
        <v>0.25</v>
      </c>
      <c r="K8" s="807">
        <f>J8*I8</f>
        <v>7116.640060240964</v>
      </c>
      <c r="L8" s="810"/>
      <c r="M8" s="791" t="str">
        <f>B6</f>
        <v>Program support (clerical)</v>
      </c>
      <c r="N8" s="779"/>
      <c r="O8" s="803">
        <f>C6</f>
        <v>28466.560240963856</v>
      </c>
      <c r="P8" s="804">
        <f>D11</f>
        <v>0.25</v>
      </c>
      <c r="Q8" s="807">
        <f>P8*O8</f>
        <v>7116.640060240964</v>
      </c>
      <c r="AA8" s="565" t="s">
        <v>88</v>
      </c>
      <c r="AB8" s="570"/>
      <c r="AC8" s="571">
        <f>AC7/(52*40)</f>
        <v>0.15384615384615385</v>
      </c>
    </row>
    <row r="9" spans="2:29" ht="15" customHeight="1">
      <c r="B9" s="791" t="s">
        <v>772</v>
      </c>
      <c r="C9" s="804">
        <v>1</v>
      </c>
      <c r="D9" s="804">
        <v>0.5</v>
      </c>
      <c r="E9" s="792" t="s">
        <v>743</v>
      </c>
      <c r="F9" s="779"/>
      <c r="G9" s="791" t="str">
        <f>B7</f>
        <v>Relief staffing</v>
      </c>
      <c r="H9" s="779"/>
      <c r="I9" s="803">
        <f>C7</f>
        <v>27817.204375903613</v>
      </c>
      <c r="J9" s="804">
        <f>C12</f>
        <v>0.23076923076923078</v>
      </c>
      <c r="K9" s="805">
        <f>I9*J9</f>
        <v>6419.3548559777573</v>
      </c>
      <c r="L9" s="635"/>
      <c r="M9" s="791" t="str">
        <f>B7</f>
        <v>Relief staffing</v>
      </c>
      <c r="N9" s="779"/>
      <c r="O9" s="803">
        <f>C7</f>
        <v>27817.204375903613</v>
      </c>
      <c r="P9" s="804">
        <f>D12</f>
        <v>0.15384615384615385</v>
      </c>
      <c r="Q9" s="805">
        <f>O9*P9</f>
        <v>4279.5699039851715</v>
      </c>
    </row>
    <row r="10" spans="2:29" ht="15" customHeight="1">
      <c r="B10" s="801" t="s">
        <v>64</v>
      </c>
      <c r="C10" s="811">
        <v>1.5</v>
      </c>
      <c r="D10" s="811">
        <v>1</v>
      </c>
      <c r="E10" s="792" t="s">
        <v>743</v>
      </c>
      <c r="F10" s="779"/>
      <c r="G10" s="793" t="s">
        <v>622</v>
      </c>
      <c r="H10" s="794"/>
      <c r="I10" s="812"/>
      <c r="J10" s="813">
        <f>SUM(J6:J9)</f>
        <v>2.9807692307692308</v>
      </c>
      <c r="K10" s="814">
        <f>SUM(K6:K9)</f>
        <v>120525.51350497328</v>
      </c>
      <c r="L10" s="635"/>
      <c r="M10" s="793" t="s">
        <v>622</v>
      </c>
      <c r="N10" s="794"/>
      <c r="O10" s="812"/>
      <c r="P10" s="813">
        <f>SUM(P6:P9)</f>
        <v>1.9038461538461537</v>
      </c>
      <c r="Q10" s="814">
        <f>SUM(Q6:Q9)</f>
        <v>72793.584138121485</v>
      </c>
    </row>
    <row r="11" spans="2:29" ht="15" customHeight="1">
      <c r="B11" s="791" t="s">
        <v>66</v>
      </c>
      <c r="C11" s="804">
        <v>0.25</v>
      </c>
      <c r="D11" s="804">
        <v>0.25</v>
      </c>
      <c r="E11" s="792" t="s">
        <v>743</v>
      </c>
      <c r="F11" s="779"/>
      <c r="G11" s="791"/>
      <c r="H11" s="779"/>
      <c r="I11" s="815"/>
      <c r="J11" s="781"/>
      <c r="K11" s="816"/>
      <c r="L11" s="635"/>
      <c r="M11" s="791"/>
      <c r="N11" s="779"/>
      <c r="O11" s="815"/>
      <c r="P11" s="781"/>
      <c r="Q11" s="816"/>
    </row>
    <row r="12" spans="2:29" ht="15" customHeight="1">
      <c r="B12" s="791" t="s">
        <v>67</v>
      </c>
      <c r="C12" s="804">
        <v>0.23076923076923078</v>
      </c>
      <c r="D12" s="804">
        <v>0.15384615384615385</v>
      </c>
      <c r="E12" s="792" t="s">
        <v>743</v>
      </c>
      <c r="F12" s="779"/>
      <c r="G12" s="791" t="s">
        <v>21</v>
      </c>
      <c r="H12" s="779"/>
      <c r="I12" s="817">
        <f>C14</f>
        <v>0.21709999999999999</v>
      </c>
      <c r="J12" s="781"/>
      <c r="K12" s="818">
        <f>K10*I12</f>
        <v>26166.088981929697</v>
      </c>
      <c r="L12" s="635"/>
      <c r="M12" s="791" t="s">
        <v>21</v>
      </c>
      <c r="N12" s="779"/>
      <c r="O12" s="817">
        <f>C14</f>
        <v>0.21709999999999999</v>
      </c>
      <c r="P12" s="781"/>
      <c r="Q12" s="818">
        <f>Q10*O12</f>
        <v>15803.487116386174</v>
      </c>
    </row>
    <row r="13" spans="2:29" ht="15" customHeight="1">
      <c r="B13" s="1799" t="s">
        <v>747</v>
      </c>
      <c r="C13" s="1800"/>
      <c r="D13" s="1800"/>
      <c r="E13" s="809"/>
      <c r="F13" s="779"/>
      <c r="G13" s="793" t="s">
        <v>623</v>
      </c>
      <c r="H13" s="794"/>
      <c r="I13" s="819"/>
      <c r="J13" s="795"/>
      <c r="K13" s="814">
        <f>SUM(K10:K12)</f>
        <v>146691.60248690296</v>
      </c>
      <c r="L13" s="635"/>
      <c r="M13" s="793" t="s">
        <v>623</v>
      </c>
      <c r="N13" s="794"/>
      <c r="O13" s="819"/>
      <c r="P13" s="795"/>
      <c r="Q13" s="814">
        <f>SUM(Q10:Q12)</f>
        <v>88597.071254507653</v>
      </c>
    </row>
    <row r="14" spans="2:29" ht="15" customHeight="1">
      <c r="B14" s="820" t="s">
        <v>748</v>
      </c>
      <c r="C14" s="1801">
        <v>0.21709999999999999</v>
      </c>
      <c r="D14" s="1801"/>
      <c r="E14" s="792" t="s">
        <v>717</v>
      </c>
      <c r="F14" s="779"/>
      <c r="G14" s="791"/>
      <c r="H14" s="779"/>
      <c r="I14" s="815"/>
      <c r="J14" s="781"/>
      <c r="K14" s="818"/>
      <c r="L14" s="635"/>
      <c r="M14" s="791"/>
      <c r="N14" s="779"/>
      <c r="O14" s="815"/>
      <c r="P14" s="781"/>
      <c r="Q14" s="818"/>
    </row>
    <row r="15" spans="2:29" ht="15" customHeight="1">
      <c r="B15" s="791" t="s">
        <v>592</v>
      </c>
      <c r="C15" s="1802">
        <v>16.94132530120482</v>
      </c>
      <c r="D15" s="1802"/>
      <c r="E15" s="792" t="s">
        <v>742</v>
      </c>
      <c r="F15" s="779"/>
      <c r="G15" s="791" t="s">
        <v>592</v>
      </c>
      <c r="H15" s="779"/>
      <c r="I15" s="821">
        <f>C15</f>
        <v>16.94132530120482</v>
      </c>
      <c r="J15" s="822"/>
      <c r="K15" s="818">
        <f>150*J10*I15</f>
        <v>7574.72717794254</v>
      </c>
      <c r="L15" s="635"/>
      <c r="M15" s="791" t="s">
        <v>592</v>
      </c>
      <c r="N15" s="779"/>
      <c r="O15" s="821">
        <f>C15</f>
        <v>16.94132530120482</v>
      </c>
      <c r="P15" s="822"/>
      <c r="Q15" s="818">
        <f>150*P10*O15</f>
        <v>4838.0515523632994</v>
      </c>
    </row>
    <row r="16" spans="2:29" ht="15" customHeight="1">
      <c r="B16" s="791" t="s">
        <v>749</v>
      </c>
      <c r="C16" s="1796">
        <v>0.10979999999999999</v>
      </c>
      <c r="D16" s="1796">
        <v>0.10979999999999999</v>
      </c>
      <c r="E16" s="823" t="s">
        <v>717</v>
      </c>
      <c r="F16" s="779"/>
      <c r="G16" s="791"/>
      <c r="H16" s="779"/>
      <c r="I16" s="815"/>
      <c r="J16" s="781"/>
      <c r="K16" s="816"/>
      <c r="L16" s="635"/>
      <c r="M16" s="791"/>
      <c r="N16" s="779"/>
      <c r="O16" s="815"/>
      <c r="P16" s="781"/>
      <c r="Q16" s="816"/>
    </row>
    <row r="17" spans="2:17" ht="15" customHeight="1" thickBot="1">
      <c r="B17" s="824" t="s">
        <v>162</v>
      </c>
      <c r="C17" s="1797">
        <f>'CAF Spring2017'!BK27</f>
        <v>2.7235921972764018E-2</v>
      </c>
      <c r="D17" s="1798"/>
      <c r="E17" s="692" t="s">
        <v>750</v>
      </c>
      <c r="F17" s="779"/>
      <c r="G17" s="793" t="s">
        <v>624</v>
      </c>
      <c r="H17" s="794"/>
      <c r="I17" s="819"/>
      <c r="J17" s="795"/>
      <c r="K17" s="814">
        <f>K13+SUM(K15:K15)</f>
        <v>154266.32966484551</v>
      </c>
      <c r="L17" s="635"/>
      <c r="M17" s="793" t="s">
        <v>624</v>
      </c>
      <c r="N17" s="794"/>
      <c r="O17" s="819"/>
      <c r="P17" s="795"/>
      <c r="Q17" s="814">
        <f>Q13+SUM(Q15:Q15)</f>
        <v>93435.122806870946</v>
      </c>
    </row>
    <row r="18" spans="2:17" ht="15" customHeight="1">
      <c r="B18" s="635"/>
      <c r="C18" s="635"/>
      <c r="D18" s="635"/>
      <c r="E18" s="635"/>
      <c r="F18" s="779"/>
      <c r="G18" s="825"/>
      <c r="H18" s="826"/>
      <c r="I18" s="827"/>
      <c r="J18" s="828"/>
      <c r="K18" s="829"/>
      <c r="L18" s="635"/>
      <c r="M18" s="825"/>
      <c r="N18" s="826"/>
      <c r="O18" s="827"/>
      <c r="P18" s="828"/>
      <c r="Q18" s="829"/>
    </row>
    <row r="19" spans="2:17" ht="15" customHeight="1">
      <c r="B19" s="635"/>
      <c r="C19" s="635"/>
      <c r="D19" s="635"/>
      <c r="E19" s="635"/>
      <c r="F19" s="779"/>
      <c r="G19" s="791" t="s">
        <v>594</v>
      </c>
      <c r="H19" s="779"/>
      <c r="I19" s="830">
        <f>C16</f>
        <v>0.10979999999999999</v>
      </c>
      <c r="J19" s="635"/>
      <c r="K19" s="818">
        <f>K17*I19</f>
        <v>16938.442997200036</v>
      </c>
      <c r="L19" s="635"/>
      <c r="M19" s="791" t="s">
        <v>594</v>
      </c>
      <c r="N19" s="779"/>
      <c r="O19" s="830">
        <f>C16</f>
        <v>0.10979999999999999</v>
      </c>
      <c r="P19" s="635"/>
      <c r="Q19" s="818">
        <f>Q17*O19</f>
        <v>10259.17648419443</v>
      </c>
    </row>
    <row r="20" spans="2:17" ht="15" customHeight="1" thickBot="1">
      <c r="B20" s="635"/>
      <c r="C20" s="635"/>
      <c r="D20" s="635"/>
      <c r="E20" s="635"/>
      <c r="F20" s="831"/>
      <c r="G20" s="832" t="s">
        <v>593</v>
      </c>
      <c r="H20" s="833"/>
      <c r="I20" s="834"/>
      <c r="J20" s="835"/>
      <c r="K20" s="836">
        <f>K17+K19</f>
        <v>171204.77266204555</v>
      </c>
      <c r="L20" s="635"/>
      <c r="M20" s="837" t="s">
        <v>593</v>
      </c>
      <c r="N20" s="838"/>
      <c r="O20" s="839"/>
      <c r="P20" s="840"/>
      <c r="Q20" s="841">
        <f>Q17+Q19</f>
        <v>103694.29929106537</v>
      </c>
    </row>
    <row r="21" spans="2:17" ht="15" customHeight="1" thickTop="1">
      <c r="B21" s="635"/>
      <c r="C21" s="635"/>
      <c r="D21" s="635"/>
      <c r="E21" s="635"/>
      <c r="F21" s="779"/>
      <c r="G21" s="791"/>
      <c r="H21" s="779"/>
      <c r="I21" s="815"/>
      <c r="J21" s="842"/>
      <c r="K21" s="818"/>
      <c r="L21" s="635"/>
      <c r="M21" s="791"/>
      <c r="N21" s="779"/>
      <c r="O21" s="815"/>
      <c r="P21" s="842"/>
      <c r="Q21" s="818"/>
    </row>
    <row r="22" spans="2:17" ht="15" customHeight="1">
      <c r="B22" s="635"/>
      <c r="C22" s="635"/>
      <c r="D22" s="635"/>
      <c r="E22" s="635"/>
      <c r="F22" s="779"/>
      <c r="G22" s="791" t="s">
        <v>162</v>
      </c>
      <c r="H22" s="779"/>
      <c r="I22" s="830">
        <f>C17</f>
        <v>2.7235921972764018E-2</v>
      </c>
      <c r="J22" s="635"/>
      <c r="K22" s="818">
        <f>K20*I22</f>
        <v>4662.9198295882752</v>
      </c>
      <c r="L22" s="635"/>
      <c r="M22" s="791" t="s">
        <v>162</v>
      </c>
      <c r="N22" s="779"/>
      <c r="O22" s="830">
        <f>C17</f>
        <v>2.7235921972764018E-2</v>
      </c>
      <c r="P22" s="635"/>
      <c r="Q22" s="818">
        <f>Q20*O22</f>
        <v>2824.2098445118959</v>
      </c>
    </row>
    <row r="23" spans="2:17" ht="15" customHeight="1">
      <c r="B23" s="635"/>
      <c r="C23" s="635"/>
      <c r="D23" s="635"/>
      <c r="E23" s="635"/>
      <c r="F23" s="779"/>
      <c r="G23" s="791"/>
      <c r="H23" s="779"/>
      <c r="I23" s="830"/>
      <c r="J23" s="635"/>
      <c r="K23" s="818"/>
      <c r="L23" s="635"/>
      <c r="M23" s="791"/>
      <c r="N23" s="779"/>
      <c r="O23" s="830"/>
      <c r="P23" s="635"/>
      <c r="Q23" s="818"/>
    </row>
    <row r="24" spans="2:17" ht="15" customHeight="1">
      <c r="B24" s="635"/>
      <c r="C24" s="635"/>
      <c r="D24" s="635"/>
      <c r="E24" s="635"/>
      <c r="F24" s="779"/>
      <c r="G24" s="793" t="s">
        <v>596</v>
      </c>
      <c r="H24" s="794"/>
      <c r="I24" s="843"/>
      <c r="J24" s="844"/>
      <c r="K24" s="814">
        <f>K20+K22</f>
        <v>175867.69249163382</v>
      </c>
      <c r="L24" s="635"/>
      <c r="M24" s="793" t="s">
        <v>596</v>
      </c>
      <c r="N24" s="794"/>
      <c r="O24" s="843"/>
      <c r="P24" s="844"/>
      <c r="Q24" s="814">
        <f>Q20+Q22</f>
        <v>106518.50913557726</v>
      </c>
    </row>
    <row r="25" spans="2:17" ht="15" customHeight="1">
      <c r="B25" s="635"/>
      <c r="C25" s="635"/>
      <c r="D25" s="635"/>
      <c r="E25" s="635"/>
      <c r="F25" s="779"/>
      <c r="G25" s="791"/>
      <c r="H25" s="779"/>
      <c r="I25" s="830"/>
      <c r="J25" s="635"/>
      <c r="K25" s="818"/>
      <c r="L25" s="635"/>
      <c r="M25" s="791"/>
      <c r="N25" s="779"/>
      <c r="O25" s="830"/>
      <c r="P25" s="635"/>
      <c r="Q25" s="818"/>
    </row>
    <row r="26" spans="2:17" ht="15" customHeight="1" thickBot="1">
      <c r="B26" s="635"/>
      <c r="C26" s="635"/>
      <c r="D26" s="635"/>
      <c r="E26" s="635"/>
      <c r="F26" s="779"/>
      <c r="G26" s="845" t="s">
        <v>595</v>
      </c>
      <c r="H26" s="846"/>
      <c r="I26" s="847"/>
      <c r="J26" s="848"/>
      <c r="K26" s="849">
        <f>ROUND(K24/K3,2)</f>
        <v>43.8</v>
      </c>
      <c r="L26" s="635"/>
      <c r="M26" s="845" t="s">
        <v>595</v>
      </c>
      <c r="N26" s="846"/>
      <c r="O26" s="847"/>
      <c r="P26" s="848"/>
      <c r="Q26" s="849">
        <f>ROUND(Q24/Q3,2)</f>
        <v>41.69</v>
      </c>
    </row>
    <row r="27" spans="2:17" ht="15" customHeight="1">
      <c r="B27" s="635"/>
      <c r="C27" s="635"/>
      <c r="D27" s="635"/>
      <c r="E27" s="635"/>
      <c r="F27" s="779"/>
      <c r="G27" s="779"/>
      <c r="H27" s="779"/>
      <c r="I27" s="815"/>
      <c r="J27" s="781"/>
      <c r="K27" s="850"/>
      <c r="L27" s="635"/>
      <c r="M27" s="635"/>
      <c r="N27" s="635"/>
      <c r="O27" s="635"/>
      <c r="P27" s="635"/>
      <c r="Q27" s="635"/>
    </row>
    <row r="28" spans="2:17" ht="15" customHeight="1">
      <c r="B28" s="635"/>
      <c r="C28" s="635"/>
      <c r="D28" s="635"/>
      <c r="E28" s="635"/>
      <c r="F28" s="779"/>
      <c r="G28" s="675"/>
      <c r="H28" s="675"/>
      <c r="I28" s="675"/>
      <c r="J28" s="675"/>
      <c r="K28" s="851"/>
      <c r="L28" s="635"/>
      <c r="M28" s="635"/>
      <c r="N28" s="635"/>
      <c r="O28" s="635"/>
      <c r="P28" s="635"/>
      <c r="Q28" s="635"/>
    </row>
    <row r="29" spans="2:17" ht="15" customHeight="1">
      <c r="B29" s="635"/>
      <c r="C29" s="635"/>
      <c r="D29" s="635"/>
      <c r="E29" s="635"/>
      <c r="F29" s="779"/>
      <c r="G29" s="675"/>
      <c r="H29" s="675"/>
      <c r="I29" s="675"/>
      <c r="J29" s="675"/>
      <c r="K29" s="635"/>
      <c r="L29" s="635"/>
      <c r="M29" s="779"/>
      <c r="N29" s="779"/>
      <c r="O29" s="635"/>
      <c r="P29" s="635"/>
      <c r="Q29" s="635"/>
    </row>
    <row r="30" spans="2:17" ht="15" customHeight="1">
      <c r="F30" s="544"/>
    </row>
    <row r="31" spans="2:17" ht="15" customHeight="1">
      <c r="F31" s="588"/>
    </row>
    <row r="32" spans="2:17" ht="15" customHeight="1">
      <c r="F32" s="588"/>
    </row>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mergeCells count="13">
    <mergeCell ref="C17:D17"/>
    <mergeCell ref="B3:D3"/>
    <mergeCell ref="B13:D13"/>
    <mergeCell ref="C7:D7"/>
    <mergeCell ref="C6:D6"/>
    <mergeCell ref="C5:D5"/>
    <mergeCell ref="C14:D14"/>
    <mergeCell ref="C15:D15"/>
    <mergeCell ref="B2:E2"/>
    <mergeCell ref="G2:K2"/>
    <mergeCell ref="M2:Q2"/>
    <mergeCell ref="C4:D4"/>
    <mergeCell ref="C16:D16"/>
  </mergeCells>
  <phoneticPr fontId="36" type="noConversion"/>
  <pageMargins left="0.7" right="0.7" top="0.75" bottom="0.75" header="0.3" footer="0.3"/>
  <pageSetup scale="4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92D050"/>
    <pageSetUpPr fitToPage="1"/>
  </sheetPr>
  <dimension ref="B1:M55"/>
  <sheetViews>
    <sheetView zoomScale="81" zoomScaleNormal="81" zoomScaleSheetLayoutView="70" workbookViewId="0">
      <selection activeCell="H31" sqref="H30:H31"/>
    </sheetView>
  </sheetViews>
  <sheetFormatPr defaultColWidth="9.140625" defaultRowHeight="15.75"/>
  <cols>
    <col min="1" max="1" width="9.140625" style="5"/>
    <col min="2" max="2" width="30.7109375" style="5" customWidth="1"/>
    <col min="3" max="3" width="11.7109375" style="5" customWidth="1"/>
    <col min="4" max="4" width="14.140625" style="5" customWidth="1"/>
    <col min="5" max="6" width="11.7109375" style="5" customWidth="1"/>
    <col min="7" max="7" width="13.28515625" style="5" customWidth="1"/>
    <col min="8" max="8" width="25.42578125" style="5" customWidth="1"/>
    <col min="9" max="9" width="13" style="5" customWidth="1"/>
    <col min="10" max="10" width="14.42578125" style="5" customWidth="1"/>
    <col min="11" max="11" width="13.140625" style="5" customWidth="1"/>
    <col min="12" max="12" width="15.85546875" style="5" customWidth="1"/>
    <col min="13" max="13" width="36.7109375" style="5" customWidth="1"/>
    <col min="14" max="16384" width="9.140625" style="5"/>
  </cols>
  <sheetData>
    <row r="1" spans="2:13" ht="15" customHeight="1"/>
    <row r="2" spans="2:13" ht="15" customHeight="1">
      <c r="B2" s="452"/>
      <c r="C2" s="73"/>
      <c r="H2" s="598">
        <v>43497</v>
      </c>
    </row>
    <row r="3" spans="2:13" ht="15" customHeight="1">
      <c r="B3" s="1803" t="s">
        <v>79</v>
      </c>
      <c r="C3" s="1803"/>
      <c r="D3" s="1803"/>
      <c r="E3" s="1803"/>
      <c r="F3" s="1803"/>
      <c r="H3" s="1804" t="s">
        <v>72</v>
      </c>
      <c r="I3" s="1805"/>
      <c r="J3" s="1805"/>
      <c r="K3" s="1805"/>
      <c r="L3" s="1805"/>
    </row>
    <row r="4" spans="2:13" ht="15" customHeight="1">
      <c r="B4" s="74" t="s">
        <v>587</v>
      </c>
      <c r="C4" s="74"/>
      <c r="H4" s="108"/>
      <c r="I4" s="108"/>
      <c r="J4" s="108"/>
      <c r="K4" s="108"/>
      <c r="L4" s="108"/>
      <c r="M4" s="107"/>
    </row>
    <row r="5" spans="2:13" ht="15" customHeight="1">
      <c r="D5" s="6"/>
      <c r="E5" s="6"/>
      <c r="F5" s="6"/>
      <c r="H5" s="1806" t="s">
        <v>73</v>
      </c>
      <c r="I5" s="1807"/>
      <c r="J5" s="1807"/>
      <c r="K5" s="1807"/>
      <c r="L5" s="1808"/>
    </row>
    <row r="6" spans="2:13" s="107" customFormat="1" ht="15" customHeight="1">
      <c r="B6" s="107" t="s">
        <v>579</v>
      </c>
      <c r="D6" s="316"/>
      <c r="E6" s="316"/>
      <c r="F6" s="316"/>
      <c r="H6" s="620"/>
      <c r="I6" s="620"/>
      <c r="J6" s="1809" t="s">
        <v>74</v>
      </c>
      <c r="K6" s="1810"/>
      <c r="L6" s="1811"/>
      <c r="M6" s="5"/>
    </row>
    <row r="7" spans="2:13" ht="15" customHeight="1">
      <c r="B7" s="75" t="s">
        <v>584</v>
      </c>
      <c r="C7" s="101"/>
      <c r="D7" s="249">
        <f>'2018Program Staffing Sup w Grid'!D7*(1+'2018Program Staffing Sup w Grid'!C11)</f>
        <v>29241.873254519734</v>
      </c>
      <c r="E7" s="247"/>
      <c r="F7" s="247"/>
      <c r="H7" s="78" t="s">
        <v>75</v>
      </c>
      <c r="I7" s="78"/>
      <c r="J7" s="78">
        <v>0.25</v>
      </c>
      <c r="K7" s="78">
        <v>0.5</v>
      </c>
      <c r="L7" s="78">
        <v>1</v>
      </c>
    </row>
    <row r="8" spans="2:13" ht="15" customHeight="1">
      <c r="B8" s="76" t="s">
        <v>70</v>
      </c>
      <c r="C8" s="293">
        <f>'Project Benchmarks'!C14</f>
        <v>0.21709999999999999</v>
      </c>
      <c r="D8" s="250">
        <f>D7*C8</f>
        <v>6348.4106835562343</v>
      </c>
      <c r="H8" s="78"/>
      <c r="I8" s="78"/>
      <c r="J8" s="1812" t="s">
        <v>76</v>
      </c>
      <c r="K8" s="1813"/>
      <c r="L8" s="1814"/>
    </row>
    <row r="9" spans="2:13" ht="15" customHeight="1">
      <c r="B9" s="76"/>
      <c r="D9" s="599" t="s">
        <v>653</v>
      </c>
      <c r="E9" s="599" t="s">
        <v>582</v>
      </c>
      <c r="F9" s="599" t="s">
        <v>583</v>
      </c>
      <c r="H9" s="79" t="s">
        <v>579</v>
      </c>
      <c r="I9" s="80"/>
      <c r="J9" s="81">
        <f>F13</f>
        <v>9123</v>
      </c>
      <c r="K9" s="81">
        <f>E13</f>
        <v>18247</v>
      </c>
      <c r="L9" s="81">
        <f>D13</f>
        <v>36493</v>
      </c>
    </row>
    <row r="10" spans="2:13" ht="15" customHeight="1">
      <c r="B10" s="290" t="s">
        <v>71</v>
      </c>
      <c r="C10" s="362"/>
      <c r="D10" s="602">
        <f>D7+D8</f>
        <v>35590.283938075969</v>
      </c>
      <c r="E10" s="603">
        <f>D10*0.5</f>
        <v>17795.141969037984</v>
      </c>
      <c r="F10" s="603">
        <f>D10*0.25</f>
        <v>8897.5709845189922</v>
      </c>
      <c r="H10" s="79" t="s">
        <v>64</v>
      </c>
      <c r="I10" s="80"/>
      <c r="J10" s="82">
        <f>F23</f>
        <v>10131</v>
      </c>
      <c r="K10" s="81">
        <f>E23</f>
        <v>20262</v>
      </c>
      <c r="L10" s="81">
        <f>D23</f>
        <v>40524</v>
      </c>
    </row>
    <row r="11" spans="2:13" ht="15" customHeight="1">
      <c r="B11" s="76" t="s">
        <v>162</v>
      </c>
      <c r="C11" s="619">
        <f>'CAF Fall 2018'!BQ39</f>
        <v>2.5376928471248276E-2</v>
      </c>
      <c r="D11" s="604">
        <f>D10*C11</f>
        <v>903.17208976797031</v>
      </c>
      <c r="E11" s="605">
        <f>E10*C11</f>
        <v>451.58604488398515</v>
      </c>
      <c r="F11" s="605">
        <f>F10*C11</f>
        <v>225.79302244199258</v>
      </c>
      <c r="G11" s="248"/>
      <c r="H11" s="79" t="s">
        <v>578</v>
      </c>
      <c r="I11" s="80"/>
      <c r="J11" s="82">
        <f>F33</f>
        <v>11142.185943217273</v>
      </c>
      <c r="K11" s="81">
        <f>E33</f>
        <v>22284.371886434546</v>
      </c>
      <c r="L11" s="81">
        <f>D33</f>
        <v>44568.743772869093</v>
      </c>
    </row>
    <row r="12" spans="2:13" ht="15" customHeight="1">
      <c r="B12" s="76"/>
      <c r="C12" s="619"/>
      <c r="D12" s="604"/>
      <c r="E12" s="605"/>
      <c r="F12" s="605"/>
      <c r="H12" s="79" t="s">
        <v>588</v>
      </c>
      <c r="I12" s="80"/>
      <c r="J12" s="82">
        <f>F43</f>
        <v>16453.316513906193</v>
      </c>
      <c r="K12" s="81">
        <f>E43</f>
        <v>32906.633027812386</v>
      </c>
      <c r="L12" s="81">
        <f>D43</f>
        <v>65813.266055624772</v>
      </c>
    </row>
    <row r="13" spans="2:13" ht="15" customHeight="1" thickBot="1">
      <c r="B13" s="454" t="s">
        <v>596</v>
      </c>
      <c r="C13" s="455"/>
      <c r="D13" s="606">
        <f>ROUND(D10+D11,0)</f>
        <v>36493</v>
      </c>
      <c r="E13" s="607">
        <f>ROUND(E10+E11,0)</f>
        <v>18247</v>
      </c>
      <c r="F13" s="607">
        <f>ROUND(F10+F11,0)</f>
        <v>9123</v>
      </c>
      <c r="H13" s="79"/>
      <c r="I13" s="79"/>
      <c r="J13" s="79"/>
      <c r="K13" s="79"/>
      <c r="L13" s="79"/>
    </row>
    <row r="14" spans="2:13" ht="15" customHeight="1" thickTop="1" thickBot="1">
      <c r="B14" s="600" t="s">
        <v>777</v>
      </c>
      <c r="C14" s="601">
        <f>2080/8</f>
        <v>260</v>
      </c>
      <c r="D14" s="453">
        <f>D13/C14</f>
        <v>140.3576923076923</v>
      </c>
      <c r="E14" s="608"/>
      <c r="F14" s="323"/>
      <c r="H14" s="79"/>
      <c r="I14" s="78" t="s">
        <v>77</v>
      </c>
      <c r="J14" s="79"/>
      <c r="K14" s="78" t="s">
        <v>78</v>
      </c>
      <c r="L14" s="79"/>
    </row>
    <row r="15" spans="2:13" ht="15" customHeight="1">
      <c r="B15" s="74"/>
      <c r="C15" s="74"/>
      <c r="D15" s="6"/>
      <c r="E15" s="608"/>
      <c r="F15" s="6"/>
      <c r="H15" s="79" t="s">
        <v>579</v>
      </c>
      <c r="I15" s="83">
        <f>D14</f>
        <v>140.3576923076923</v>
      </c>
      <c r="J15" s="83">
        <f>J9/12</f>
        <v>760.25</v>
      </c>
      <c r="K15" s="83">
        <f t="shared" ref="J15:L18" si="0">K9/12</f>
        <v>1520.5833333333333</v>
      </c>
      <c r="L15" s="83">
        <f t="shared" si="0"/>
        <v>3041.0833333333335</v>
      </c>
    </row>
    <row r="16" spans="2:13" ht="15" customHeight="1">
      <c r="B16" s="107" t="s">
        <v>64</v>
      </c>
      <c r="C16" s="107"/>
      <c r="D16" s="316"/>
      <c r="E16" s="316"/>
      <c r="F16" s="316"/>
      <c r="H16" s="79" t="s">
        <v>64</v>
      </c>
      <c r="I16" s="83">
        <f>D24</f>
        <v>155.86153846153846</v>
      </c>
      <c r="J16" s="83">
        <f t="shared" si="0"/>
        <v>844.25</v>
      </c>
      <c r="K16" s="83">
        <f t="shared" si="0"/>
        <v>1688.5</v>
      </c>
      <c r="L16" s="83">
        <f t="shared" si="0"/>
        <v>3377</v>
      </c>
    </row>
    <row r="17" spans="2:13" ht="15" customHeight="1">
      <c r="B17" s="75" t="s">
        <v>585</v>
      </c>
      <c r="C17" s="101"/>
      <c r="D17" s="249">
        <f>'2018Program Staffing Sup w Grid'!D17*(1+'2018Program Staffing Sup w Grid'!C21)</f>
        <v>32471.39952702972</v>
      </c>
      <c r="E17" s="247"/>
      <c r="F17" s="316"/>
      <c r="H17" s="79" t="s">
        <v>578</v>
      </c>
      <c r="I17" s="83">
        <f>D34</f>
        <v>171.41824528026575</v>
      </c>
      <c r="J17" s="83">
        <f t="shared" si="0"/>
        <v>928.51549526810606</v>
      </c>
      <c r="K17" s="83">
        <f t="shared" si="0"/>
        <v>1857.0309905362121</v>
      </c>
      <c r="L17" s="83">
        <f t="shared" si="0"/>
        <v>3714.0619810724243</v>
      </c>
    </row>
    <row r="18" spans="2:13" ht="15" customHeight="1">
      <c r="B18" s="76" t="s">
        <v>70</v>
      </c>
      <c r="C18" s="293">
        <v>0.21709999999999999</v>
      </c>
      <c r="D18" s="609">
        <f>C18*D17</f>
        <v>7049.5408373181517</v>
      </c>
      <c r="E18" s="247"/>
      <c r="F18" s="6"/>
      <c r="H18" s="79" t="s">
        <v>588</v>
      </c>
      <c r="I18" s="83">
        <f>D44</f>
        <v>253.12794636778759</v>
      </c>
      <c r="J18" s="83">
        <f t="shared" si="0"/>
        <v>1371.1097094921827</v>
      </c>
      <c r="K18" s="83">
        <f t="shared" si="0"/>
        <v>2742.2194189843653</v>
      </c>
      <c r="L18" s="83">
        <f t="shared" si="0"/>
        <v>5484.4388379687307</v>
      </c>
    </row>
    <row r="19" spans="2:13" ht="15" customHeight="1">
      <c r="B19" s="76"/>
      <c r="D19" s="599" t="s">
        <v>653</v>
      </c>
      <c r="E19" s="599" t="s">
        <v>582</v>
      </c>
      <c r="F19" s="599" t="s">
        <v>583</v>
      </c>
      <c r="M19" s="107"/>
    </row>
    <row r="20" spans="2:13" ht="15" customHeight="1">
      <c r="B20" s="77" t="s">
        <v>586</v>
      </c>
      <c r="C20" s="363"/>
      <c r="D20" s="610">
        <f>D17+D18</f>
        <v>39520.940364347873</v>
      </c>
      <c r="E20" s="610">
        <f>D20*0.5</f>
        <v>19760.470182173936</v>
      </c>
      <c r="F20" s="610">
        <f>D20*0.25</f>
        <v>9880.2350910869682</v>
      </c>
    </row>
    <row r="21" spans="2:13" s="107" customFormat="1" ht="15" customHeight="1">
      <c r="B21" s="366" t="s">
        <v>162</v>
      </c>
      <c r="C21" s="619">
        <f>'CAF Fall 2018'!BQ39</f>
        <v>2.5376928471248276E-2</v>
      </c>
      <c r="D21" s="604">
        <f>D20*C21</f>
        <v>1002.9200767425248</v>
      </c>
      <c r="E21" s="604">
        <f>E20*C21</f>
        <v>501.46003837126239</v>
      </c>
      <c r="F21" s="605">
        <f>F20*C21</f>
        <v>250.73001918563119</v>
      </c>
      <c r="H21" s="5"/>
      <c r="I21" s="5"/>
      <c r="J21" s="5"/>
      <c r="K21" s="5"/>
      <c r="L21" s="5"/>
      <c r="M21" s="5"/>
    </row>
    <row r="22" spans="2:13" ht="15" customHeight="1">
      <c r="B22" s="366"/>
      <c r="C22" s="619"/>
      <c r="D22" s="604"/>
      <c r="E22" s="604"/>
      <c r="F22" s="605"/>
    </row>
    <row r="23" spans="2:13" ht="15" customHeight="1" thickBot="1">
      <c r="B23" s="454" t="s">
        <v>596</v>
      </c>
      <c r="C23" s="455"/>
      <c r="D23" s="606">
        <f>ROUND(D20+D21,0)</f>
        <v>40524</v>
      </c>
      <c r="E23" s="607">
        <f>ROUND(E20+E21,0)</f>
        <v>20262</v>
      </c>
      <c r="F23" s="607">
        <f>ROUND(F20+F21,0)</f>
        <v>10131</v>
      </c>
      <c r="J23" s="319"/>
    </row>
    <row r="24" spans="2:13" ht="15" customHeight="1" thickTop="1" thickBot="1">
      <c r="B24" s="600" t="s">
        <v>777</v>
      </c>
      <c r="C24" s="601">
        <f>2080/8</f>
        <v>260</v>
      </c>
      <c r="D24" s="453">
        <f>D23/C24</f>
        <v>155.86153846153846</v>
      </c>
      <c r="E24" s="608"/>
      <c r="F24" s="323"/>
    </row>
    <row r="25" spans="2:13" ht="15" customHeight="1">
      <c r="B25" s="74"/>
      <c r="C25" s="74"/>
      <c r="D25" s="6"/>
      <c r="E25" s="6"/>
      <c r="F25" s="6"/>
    </row>
    <row r="26" spans="2:13" ht="15" customHeight="1">
      <c r="B26" s="107" t="s">
        <v>578</v>
      </c>
      <c r="C26" s="107"/>
      <c r="D26" s="6"/>
      <c r="E26" s="6"/>
      <c r="F26" s="6"/>
    </row>
    <row r="27" spans="2:13" ht="15" customHeight="1">
      <c r="B27" s="75" t="s">
        <v>665</v>
      </c>
      <c r="C27" s="101"/>
      <c r="D27" s="249">
        <f>'2018Program Staffing Sup w Grid'!D27*(1+'2018Program Staffing Sup w Grid'!C31)</f>
        <v>35712.527624816525</v>
      </c>
      <c r="E27" s="316"/>
      <c r="F27" s="316"/>
    </row>
    <row r="28" spans="2:13" ht="15" customHeight="1">
      <c r="B28" s="76" t="s">
        <v>70</v>
      </c>
      <c r="C28" s="361">
        <f>'Project Benchmarks'!C14</f>
        <v>0.21709999999999999</v>
      </c>
      <c r="D28" s="609">
        <f>D27*C28</f>
        <v>7753.1897473476674</v>
      </c>
      <c r="E28" s="316"/>
      <c r="F28" s="316"/>
    </row>
    <row r="29" spans="2:13" ht="15" customHeight="1">
      <c r="B29" s="76"/>
      <c r="D29" s="599" t="s">
        <v>653</v>
      </c>
      <c r="E29" s="599" t="s">
        <v>582</v>
      </c>
      <c r="F29" s="599" t="s">
        <v>583</v>
      </c>
      <c r="J29" s="319"/>
    </row>
    <row r="30" spans="2:13" ht="15" customHeight="1">
      <c r="B30" s="290" t="s">
        <v>586</v>
      </c>
      <c r="C30" s="363"/>
      <c r="D30" s="610">
        <f>D27+D28</f>
        <v>43465.717372164188</v>
      </c>
      <c r="E30" s="603">
        <f>D30*0.5</f>
        <v>21732.858686082094</v>
      </c>
      <c r="F30" s="603">
        <f>D30*0.25</f>
        <v>10866.429343041047</v>
      </c>
      <c r="J30" s="319"/>
    </row>
    <row r="31" spans="2:13" ht="15" customHeight="1">
      <c r="B31" s="76" t="s">
        <v>162</v>
      </c>
      <c r="C31" s="619">
        <f>'CAF Fall 2018'!BQ39</f>
        <v>2.5376928471248276E-2</v>
      </c>
      <c r="D31" s="604">
        <f>D30*C31</f>
        <v>1103.0264007049043</v>
      </c>
      <c r="E31" s="605">
        <f>E30*C31</f>
        <v>551.51320035245215</v>
      </c>
      <c r="F31" s="605">
        <f>F30*C31</f>
        <v>275.75660017622607</v>
      </c>
    </row>
    <row r="32" spans="2:13" ht="15" customHeight="1">
      <c r="B32" s="76"/>
      <c r="C32" s="619"/>
      <c r="D32" s="604"/>
      <c r="E32" s="605"/>
      <c r="F32" s="605"/>
    </row>
    <row r="33" spans="2:12" ht="15" customHeight="1" thickBot="1">
      <c r="B33" s="454" t="s">
        <v>596</v>
      </c>
      <c r="C33" s="455"/>
      <c r="D33" s="606">
        <f>D30+D31</f>
        <v>44568.743772869093</v>
      </c>
      <c r="E33" s="607">
        <f>E30+E31</f>
        <v>22284.371886434546</v>
      </c>
      <c r="F33" s="607">
        <f>F30+F31</f>
        <v>11142.185943217273</v>
      </c>
    </row>
    <row r="34" spans="2:12" ht="15" customHeight="1" thickTop="1" thickBot="1">
      <c r="B34" s="600" t="s">
        <v>777</v>
      </c>
      <c r="C34" s="601">
        <f>2080/8</f>
        <v>260</v>
      </c>
      <c r="D34" s="453">
        <f>D33/C34</f>
        <v>171.41824528026575</v>
      </c>
      <c r="E34" s="608"/>
      <c r="F34" s="323"/>
    </row>
    <row r="35" spans="2:12" ht="15" customHeight="1">
      <c r="D35" s="608"/>
      <c r="E35" s="608"/>
      <c r="F35" s="608"/>
    </row>
    <row r="36" spans="2:12" ht="15" customHeight="1">
      <c r="B36" s="107" t="s">
        <v>588</v>
      </c>
      <c r="C36" s="107"/>
      <c r="D36" s="6"/>
      <c r="E36" s="6"/>
      <c r="F36" s="316"/>
    </row>
    <row r="37" spans="2:12" ht="15" customHeight="1">
      <c r="B37" s="75" t="s">
        <v>666</v>
      </c>
      <c r="C37" s="101"/>
      <c r="D37" s="249">
        <f>'2018Program Staffing Sup w Grid'!D37*(1+'2018Program Staffing Sup w Grid'!C41)</f>
        <v>52735.56944007166</v>
      </c>
      <c r="E37" s="316"/>
      <c r="F37" s="6"/>
    </row>
    <row r="38" spans="2:12" ht="15" customHeight="1">
      <c r="B38" s="76" t="s">
        <v>70</v>
      </c>
      <c r="C38" s="361">
        <v>0.21709999999999999</v>
      </c>
      <c r="D38" s="609">
        <f>C38*D37</f>
        <v>11448.892125439557</v>
      </c>
      <c r="E38" s="316"/>
      <c r="F38" s="6"/>
    </row>
    <row r="39" spans="2:12" ht="15" customHeight="1">
      <c r="B39" s="76"/>
      <c r="D39" s="599" t="s">
        <v>653</v>
      </c>
      <c r="E39" s="599" t="s">
        <v>582</v>
      </c>
      <c r="F39" s="599" t="s">
        <v>583</v>
      </c>
    </row>
    <row r="40" spans="2:12" ht="15" customHeight="1">
      <c r="B40" s="77" t="s">
        <v>586</v>
      </c>
      <c r="C40" s="363"/>
      <c r="D40" s="610">
        <f>D37+D38</f>
        <v>64184.461565511214</v>
      </c>
      <c r="E40" s="603">
        <f>D40*0.5</f>
        <v>32092.230782755607</v>
      </c>
      <c r="F40" s="603">
        <f>D40*0.25</f>
        <v>16046.115391377803</v>
      </c>
    </row>
    <row r="41" spans="2:12" ht="15" customHeight="1">
      <c r="B41" s="366" t="s">
        <v>162</v>
      </c>
      <c r="C41" s="619">
        <f>'CAF Fall 2018'!BQ39</f>
        <v>2.5376928471248276E-2</v>
      </c>
      <c r="D41" s="604">
        <f>D40*C41</f>
        <v>1628.8044901135622</v>
      </c>
      <c r="E41" s="604">
        <f>E40*C41</f>
        <v>814.40224505678111</v>
      </c>
      <c r="F41" s="605">
        <f>F40*C41</f>
        <v>407.20112252839056</v>
      </c>
      <c r="L41" s="5" t="s">
        <v>820</v>
      </c>
    </row>
    <row r="42" spans="2:12" ht="15" customHeight="1">
      <c r="B42" s="366"/>
      <c r="C42" s="619"/>
      <c r="D42" s="604"/>
      <c r="E42" s="604"/>
      <c r="F42" s="605"/>
    </row>
    <row r="43" spans="2:12" ht="15" customHeight="1" thickBot="1">
      <c r="B43" s="364" t="s">
        <v>596</v>
      </c>
      <c r="C43" s="365"/>
      <c r="D43" s="611">
        <f>D40+D41</f>
        <v>65813.266055624772</v>
      </c>
      <c r="E43" s="612">
        <f>E40+E41</f>
        <v>32906.633027812386</v>
      </c>
      <c r="F43" s="612">
        <f>F40+F41</f>
        <v>16453.316513906193</v>
      </c>
    </row>
    <row r="44" spans="2:12" ht="17.25" thickTop="1" thickBot="1">
      <c r="B44" s="600" t="s">
        <v>777</v>
      </c>
      <c r="C44" s="601">
        <f>2080/8</f>
        <v>260</v>
      </c>
      <c r="D44" s="453">
        <f>D43/C44</f>
        <v>253.12794636778759</v>
      </c>
      <c r="E44" s="608"/>
      <c r="F44" s="323"/>
    </row>
    <row r="45" spans="2:12">
      <c r="D45" s="6"/>
      <c r="E45" s="6"/>
      <c r="F45" s="6"/>
    </row>
    <row r="46" spans="2:12">
      <c r="D46" s="6"/>
      <c r="E46" s="6"/>
      <c r="F46" s="6"/>
    </row>
    <row r="47" spans="2:12">
      <c r="D47" s="6"/>
      <c r="E47" s="6"/>
      <c r="F47" s="6"/>
    </row>
    <row r="48" spans="2:12" ht="16.5" thickBot="1">
      <c r="D48" s="6"/>
      <c r="E48" s="6"/>
      <c r="F48" s="6"/>
    </row>
    <row r="49" spans="2:7">
      <c r="B49" s="912"/>
      <c r="C49" s="913"/>
      <c r="D49" s="913"/>
      <c r="E49" s="913"/>
      <c r="F49" s="913"/>
      <c r="G49" s="914"/>
    </row>
    <row r="50" spans="2:7" ht="18.75">
      <c r="B50" s="915" t="s">
        <v>822</v>
      </c>
      <c r="C50" s="1"/>
      <c r="D50" s="1"/>
      <c r="E50" s="523"/>
      <c r="G50" s="916"/>
    </row>
    <row r="51" spans="2:7" ht="18.75">
      <c r="B51" s="902" t="s">
        <v>824</v>
      </c>
      <c r="C51" s="1"/>
      <c r="D51" s="1"/>
      <c r="E51" s="292"/>
      <c r="G51" s="916"/>
    </row>
    <row r="52" spans="2:7" ht="18.75">
      <c r="B52" s="902" t="s">
        <v>825</v>
      </c>
      <c r="C52" s="1"/>
      <c r="D52" s="1"/>
      <c r="E52" s="316"/>
      <c r="G52" s="916"/>
    </row>
    <row r="53" spans="2:7" ht="18.75">
      <c r="B53" s="902" t="s">
        <v>823</v>
      </c>
      <c r="C53" s="1"/>
      <c r="D53" s="1"/>
      <c r="E53" s="334"/>
      <c r="G53" s="916"/>
    </row>
    <row r="54" spans="2:7" ht="16.5" thickBot="1">
      <c r="B54" s="899"/>
      <c r="C54" s="517"/>
      <c r="D54" s="517"/>
      <c r="E54" s="917"/>
      <c r="F54" s="918"/>
      <c r="G54" s="919"/>
    </row>
    <row r="55" spans="2:7">
      <c r="B55" s="505"/>
      <c r="C55" s="6"/>
      <c r="D55" s="6"/>
      <c r="E55" s="6"/>
    </row>
  </sheetData>
  <mergeCells count="5">
    <mergeCell ref="B3:F3"/>
    <mergeCell ref="H3:L3"/>
    <mergeCell ref="H5:L5"/>
    <mergeCell ref="J6:L6"/>
    <mergeCell ref="J8:L8"/>
  </mergeCells>
  <pageMargins left="0.7" right="0.7" top="0.75" bottom="0.75" header="0.3" footer="0.3"/>
  <pageSetup scale="6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70C0"/>
    <pageSetUpPr fitToPage="1"/>
  </sheetPr>
  <dimension ref="B1:M50"/>
  <sheetViews>
    <sheetView topLeftCell="A7" zoomScale="81" zoomScaleNormal="81" zoomScaleSheetLayoutView="70" workbookViewId="0">
      <selection activeCell="D34" sqref="D34"/>
    </sheetView>
  </sheetViews>
  <sheetFormatPr defaultColWidth="9.140625" defaultRowHeight="15.75"/>
  <cols>
    <col min="1" max="1" width="9.140625" style="5"/>
    <col min="2" max="2" width="30.7109375" style="5" customWidth="1"/>
    <col min="3" max="3" width="11.7109375" style="5" customWidth="1"/>
    <col min="4" max="4" width="14.140625" style="5" customWidth="1"/>
    <col min="5" max="6" width="11.7109375" style="5" customWidth="1"/>
    <col min="7" max="7" width="13.28515625" style="5" customWidth="1"/>
    <col min="8" max="8" width="25.42578125" style="5" customWidth="1"/>
    <col min="9" max="9" width="13" style="5" customWidth="1"/>
    <col min="10" max="10" width="14.42578125" style="5" customWidth="1"/>
    <col min="11" max="11" width="13.140625" style="5" customWidth="1"/>
    <col min="12" max="12" width="15.85546875" style="5" customWidth="1"/>
    <col min="13" max="16384" width="9.140625" style="5"/>
  </cols>
  <sheetData>
    <row r="1" spans="2:13" ht="15" customHeight="1">
      <c r="B1" s="635"/>
      <c r="C1" s="635"/>
      <c r="D1" s="635"/>
      <c r="E1" s="635"/>
      <c r="F1" s="635"/>
      <c r="G1" s="635"/>
      <c r="H1" s="635"/>
      <c r="I1" s="635"/>
      <c r="J1" s="635"/>
      <c r="K1" s="635"/>
      <c r="L1" s="635"/>
    </row>
    <row r="2" spans="2:13" ht="15" customHeight="1">
      <c r="B2" s="852"/>
      <c r="C2" s="853"/>
      <c r="D2" s="635"/>
      <c r="E2" s="635"/>
      <c r="F2" s="635"/>
      <c r="G2" s="635"/>
      <c r="H2" s="886">
        <v>42858</v>
      </c>
      <c r="I2" s="635"/>
      <c r="J2" s="635"/>
      <c r="K2" s="635"/>
      <c r="L2" s="635"/>
    </row>
    <row r="3" spans="2:13" ht="15" customHeight="1">
      <c r="B3" s="1815" t="s">
        <v>79</v>
      </c>
      <c r="C3" s="1815"/>
      <c r="D3" s="1815"/>
      <c r="E3" s="1815"/>
      <c r="F3" s="1815"/>
      <c r="G3" s="635"/>
      <c r="H3" s="1816" t="s">
        <v>72</v>
      </c>
      <c r="I3" s="1817"/>
      <c r="J3" s="1817"/>
      <c r="K3" s="1817"/>
      <c r="L3" s="1817"/>
    </row>
    <row r="4" spans="2:13" ht="15" customHeight="1">
      <c r="B4" s="854" t="s">
        <v>587</v>
      </c>
      <c r="C4" s="854"/>
      <c r="D4" s="635"/>
      <c r="E4" s="635"/>
      <c r="F4" s="635"/>
      <c r="G4" s="635"/>
      <c r="H4" s="887"/>
      <c r="I4" s="887"/>
      <c r="J4" s="887"/>
      <c r="K4" s="887"/>
      <c r="L4" s="887"/>
      <c r="M4" s="107"/>
    </row>
    <row r="5" spans="2:13" ht="15" customHeight="1">
      <c r="B5" s="635"/>
      <c r="C5" s="635"/>
      <c r="D5" s="675"/>
      <c r="E5" s="675"/>
      <c r="F5" s="675"/>
      <c r="G5" s="635"/>
      <c r="H5" s="1818" t="s">
        <v>73</v>
      </c>
      <c r="I5" s="1819"/>
      <c r="J5" s="1819"/>
      <c r="K5" s="1819"/>
      <c r="L5" s="1820"/>
    </row>
    <row r="6" spans="2:13" s="107" customFormat="1" ht="15" customHeight="1">
      <c r="B6" s="663" t="s">
        <v>579</v>
      </c>
      <c r="C6" s="663"/>
      <c r="D6" s="681"/>
      <c r="E6" s="681"/>
      <c r="F6" s="681"/>
      <c r="G6" s="663"/>
      <c r="H6" s="888"/>
      <c r="I6" s="888"/>
      <c r="J6" s="1821" t="s">
        <v>74</v>
      </c>
      <c r="K6" s="1822"/>
      <c r="L6" s="1823"/>
      <c r="M6" s="5"/>
    </row>
    <row r="7" spans="2:13" ht="15" customHeight="1">
      <c r="B7" s="855" t="s">
        <v>584</v>
      </c>
      <c r="C7" s="856"/>
      <c r="D7" s="857">
        <v>28466.560240963856</v>
      </c>
      <c r="E7" s="858"/>
      <c r="F7" s="858"/>
      <c r="G7" s="635"/>
      <c r="H7" s="889" t="s">
        <v>75</v>
      </c>
      <c r="I7" s="889"/>
      <c r="J7" s="889">
        <v>0.25</v>
      </c>
      <c r="K7" s="889">
        <v>0.5</v>
      </c>
      <c r="L7" s="889">
        <v>1</v>
      </c>
    </row>
    <row r="8" spans="2:13" ht="15" customHeight="1">
      <c r="B8" s="859" t="s">
        <v>70</v>
      </c>
      <c r="C8" s="722">
        <f>'Project Benchmarks'!C14</f>
        <v>0.21709999999999999</v>
      </c>
      <c r="D8" s="860">
        <f>D7*C8</f>
        <v>6180.0902283132527</v>
      </c>
      <c r="E8" s="635"/>
      <c r="F8" s="635"/>
      <c r="G8" s="635"/>
      <c r="H8" s="889"/>
      <c r="I8" s="889"/>
      <c r="J8" s="1824" t="s">
        <v>76</v>
      </c>
      <c r="K8" s="1825"/>
      <c r="L8" s="1826"/>
    </row>
    <row r="9" spans="2:13" ht="15" customHeight="1">
      <c r="B9" s="859"/>
      <c r="C9" s="635"/>
      <c r="D9" s="861" t="s">
        <v>653</v>
      </c>
      <c r="E9" s="861" t="s">
        <v>582</v>
      </c>
      <c r="F9" s="861" t="s">
        <v>583</v>
      </c>
      <c r="G9" s="635"/>
      <c r="H9" s="890" t="s">
        <v>579</v>
      </c>
      <c r="I9" s="891"/>
      <c r="J9" s="892">
        <f>F13</f>
        <v>8898</v>
      </c>
      <c r="K9" s="892">
        <f>E13</f>
        <v>17795</v>
      </c>
      <c r="L9" s="892">
        <f>D13</f>
        <v>35590</v>
      </c>
    </row>
    <row r="10" spans="2:13" ht="15" customHeight="1">
      <c r="B10" s="862" t="s">
        <v>71</v>
      </c>
      <c r="C10" s="844"/>
      <c r="D10" s="863">
        <f>D7+D8</f>
        <v>34646.650469277112</v>
      </c>
      <c r="E10" s="864">
        <f>D10*0.5</f>
        <v>17323.325234638556</v>
      </c>
      <c r="F10" s="864">
        <f>D10*0.25</f>
        <v>8661.6626173192781</v>
      </c>
      <c r="G10" s="635"/>
      <c r="H10" s="890" t="s">
        <v>64</v>
      </c>
      <c r="I10" s="891"/>
      <c r="J10" s="893">
        <f>F23</f>
        <v>9880</v>
      </c>
      <c r="K10" s="892">
        <f>E23</f>
        <v>19760</v>
      </c>
      <c r="L10" s="892">
        <f>D23</f>
        <v>39521</v>
      </c>
    </row>
    <row r="11" spans="2:13" ht="15" customHeight="1">
      <c r="B11" s="859" t="s">
        <v>162</v>
      </c>
      <c r="C11" s="680">
        <f>'CAF Spring2017'!BK27</f>
        <v>2.7235921972764018E-2</v>
      </c>
      <c r="D11" s="865">
        <f>D10*C11</f>
        <v>943.63346879885933</v>
      </c>
      <c r="E11" s="866">
        <f>E10*C11</f>
        <v>471.81673439942966</v>
      </c>
      <c r="F11" s="866">
        <f>F10*C11</f>
        <v>235.90836719971483</v>
      </c>
      <c r="G11" s="867"/>
      <c r="H11" s="890" t="s">
        <v>578</v>
      </c>
      <c r="I11" s="891"/>
      <c r="J11" s="893">
        <f>F33</f>
        <v>10866.429343041047</v>
      </c>
      <c r="K11" s="892">
        <f>E33</f>
        <v>21732.858686082094</v>
      </c>
      <c r="L11" s="892">
        <f>D33</f>
        <v>43465.717372164188</v>
      </c>
    </row>
    <row r="12" spans="2:13" ht="15" customHeight="1">
      <c r="B12" s="859"/>
      <c r="C12" s="680"/>
      <c r="D12" s="865"/>
      <c r="E12" s="866"/>
      <c r="F12" s="866"/>
      <c r="G12" s="635"/>
      <c r="H12" s="890" t="s">
        <v>588</v>
      </c>
      <c r="I12" s="891"/>
      <c r="J12" s="893">
        <f>F43</f>
        <v>16046.115391377803</v>
      </c>
      <c r="K12" s="892">
        <f>E43</f>
        <v>32092.230782755607</v>
      </c>
      <c r="L12" s="892">
        <f>D43</f>
        <v>64184.461565511214</v>
      </c>
    </row>
    <row r="13" spans="2:13" ht="15" customHeight="1" thickBot="1">
      <c r="B13" s="868" t="s">
        <v>596</v>
      </c>
      <c r="C13" s="869"/>
      <c r="D13" s="870">
        <f>ROUND(D10+D11,0)</f>
        <v>35590</v>
      </c>
      <c r="E13" s="871">
        <f>ROUND(E10+E11,0)</f>
        <v>17795</v>
      </c>
      <c r="F13" s="871">
        <f>ROUND(F10+F11,0)</f>
        <v>8898</v>
      </c>
      <c r="G13" s="635"/>
      <c r="H13" s="890"/>
      <c r="I13" s="890"/>
      <c r="J13" s="890"/>
      <c r="K13" s="890"/>
      <c r="L13" s="890"/>
    </row>
    <row r="14" spans="2:13" ht="15" customHeight="1" thickTop="1" thickBot="1">
      <c r="B14" s="872" t="s">
        <v>777</v>
      </c>
      <c r="C14" s="873">
        <f>2080/8</f>
        <v>260</v>
      </c>
      <c r="D14" s="874">
        <f>D13/C14</f>
        <v>136.88461538461539</v>
      </c>
      <c r="E14" s="683"/>
      <c r="F14" s="875"/>
      <c r="G14" s="635"/>
      <c r="H14" s="890"/>
      <c r="I14" s="889" t="s">
        <v>77</v>
      </c>
      <c r="J14" s="890"/>
      <c r="K14" s="889" t="s">
        <v>78</v>
      </c>
      <c r="L14" s="890"/>
    </row>
    <row r="15" spans="2:13" ht="15" customHeight="1">
      <c r="B15" s="854"/>
      <c r="C15" s="854"/>
      <c r="D15" s="675"/>
      <c r="E15" s="683"/>
      <c r="F15" s="675"/>
      <c r="G15" s="635"/>
      <c r="H15" s="890" t="s">
        <v>579</v>
      </c>
      <c r="I15" s="894">
        <f>D14</f>
        <v>136.88461538461539</v>
      </c>
      <c r="J15" s="894">
        <f>J9/12</f>
        <v>741.5</v>
      </c>
      <c r="K15" s="894">
        <f t="shared" ref="J15:L18" si="0">K9/12</f>
        <v>1482.9166666666667</v>
      </c>
      <c r="L15" s="894">
        <f t="shared" si="0"/>
        <v>2965.8333333333335</v>
      </c>
    </row>
    <row r="16" spans="2:13" ht="15" customHeight="1">
      <c r="B16" s="663" t="s">
        <v>64</v>
      </c>
      <c r="C16" s="663"/>
      <c r="D16" s="681"/>
      <c r="E16" s="681"/>
      <c r="F16" s="681"/>
      <c r="G16" s="635"/>
      <c r="H16" s="890" t="s">
        <v>64</v>
      </c>
      <c r="I16" s="894">
        <f>D24</f>
        <v>152.00384615384615</v>
      </c>
      <c r="J16" s="894">
        <f t="shared" si="0"/>
        <v>823.33333333333337</v>
      </c>
      <c r="K16" s="894">
        <f t="shared" si="0"/>
        <v>1646.6666666666667</v>
      </c>
      <c r="L16" s="894">
        <f t="shared" si="0"/>
        <v>3293.4166666666665</v>
      </c>
    </row>
    <row r="17" spans="2:13" ht="15" customHeight="1">
      <c r="B17" s="855" t="s">
        <v>585</v>
      </c>
      <c r="C17" s="856"/>
      <c r="D17" s="857">
        <v>31610.459518072286</v>
      </c>
      <c r="E17" s="858"/>
      <c r="F17" s="681"/>
      <c r="G17" s="635"/>
      <c r="H17" s="890" t="s">
        <v>578</v>
      </c>
      <c r="I17" s="894">
        <f>D34</f>
        <v>167.17583604678535</v>
      </c>
      <c r="J17" s="894">
        <f t="shared" si="0"/>
        <v>905.53577858675396</v>
      </c>
      <c r="K17" s="894">
        <f t="shared" si="0"/>
        <v>1811.0715571735079</v>
      </c>
      <c r="L17" s="894">
        <f t="shared" si="0"/>
        <v>3622.1431143470159</v>
      </c>
    </row>
    <row r="18" spans="2:13" ht="15" customHeight="1">
      <c r="B18" s="859" t="s">
        <v>70</v>
      </c>
      <c r="C18" s="722">
        <v>0.21709999999999999</v>
      </c>
      <c r="D18" s="876">
        <f>C18*D17</f>
        <v>6862.6307613734925</v>
      </c>
      <c r="E18" s="858"/>
      <c r="F18" s="675"/>
      <c r="G18" s="635"/>
      <c r="H18" s="890" t="s">
        <v>588</v>
      </c>
      <c r="I18" s="894">
        <f>D44</f>
        <v>246.86331371350468</v>
      </c>
      <c r="J18" s="894">
        <f t="shared" si="0"/>
        <v>1337.176282614817</v>
      </c>
      <c r="K18" s="894">
        <f t="shared" si="0"/>
        <v>2674.3525652296339</v>
      </c>
      <c r="L18" s="894">
        <f t="shared" si="0"/>
        <v>5348.7051304592678</v>
      </c>
    </row>
    <row r="19" spans="2:13" ht="15" customHeight="1">
      <c r="B19" s="859"/>
      <c r="C19" s="635"/>
      <c r="D19" s="861" t="s">
        <v>653</v>
      </c>
      <c r="E19" s="861" t="s">
        <v>582</v>
      </c>
      <c r="F19" s="861" t="s">
        <v>583</v>
      </c>
      <c r="G19" s="635"/>
      <c r="H19" s="635"/>
      <c r="I19" s="635"/>
      <c r="J19" s="635"/>
      <c r="K19" s="635"/>
      <c r="L19" s="635"/>
      <c r="M19" s="107"/>
    </row>
    <row r="20" spans="2:13" ht="15" customHeight="1">
      <c r="B20" s="877" t="s">
        <v>586</v>
      </c>
      <c r="C20" s="878"/>
      <c r="D20" s="879">
        <f>D17+D18</f>
        <v>38473.09027944578</v>
      </c>
      <c r="E20" s="879">
        <f>D20*0.5</f>
        <v>19236.54513972289</v>
      </c>
      <c r="F20" s="879">
        <f>D20*0.25</f>
        <v>9618.2725698614449</v>
      </c>
      <c r="G20" s="635"/>
      <c r="H20" s="635"/>
      <c r="I20" s="635"/>
      <c r="J20" s="635"/>
      <c r="K20" s="635"/>
      <c r="L20" s="635"/>
    </row>
    <row r="21" spans="2:13" s="107" customFormat="1" ht="15" customHeight="1">
      <c r="B21" s="880" t="s">
        <v>162</v>
      </c>
      <c r="C21" s="680">
        <f>'CAF Spring2017'!BK27</f>
        <v>2.7235921972764018E-2</v>
      </c>
      <c r="D21" s="865">
        <f>D20*C21</f>
        <v>1047.8500849020911</v>
      </c>
      <c r="E21" s="865">
        <f>E20*C21</f>
        <v>523.92504245104556</v>
      </c>
      <c r="F21" s="866">
        <f>F20*C21</f>
        <v>261.96252122552278</v>
      </c>
      <c r="G21" s="663"/>
      <c r="H21" s="5"/>
      <c r="I21" s="5"/>
      <c r="J21" s="5"/>
      <c r="K21" s="5"/>
      <c r="L21" s="5"/>
      <c r="M21" s="5"/>
    </row>
    <row r="22" spans="2:13" ht="15" customHeight="1">
      <c r="B22" s="880"/>
      <c r="C22" s="680"/>
      <c r="D22" s="865"/>
      <c r="E22" s="865"/>
      <c r="F22" s="866"/>
      <c r="G22" s="635"/>
    </row>
    <row r="23" spans="2:13" ht="15" customHeight="1" thickBot="1">
      <c r="B23" s="868" t="s">
        <v>596</v>
      </c>
      <c r="C23" s="869"/>
      <c r="D23" s="870">
        <f>ROUND(D20+D21,0)</f>
        <v>39521</v>
      </c>
      <c r="E23" s="871">
        <f>ROUND(E20+E21,0)</f>
        <v>19760</v>
      </c>
      <c r="F23" s="871">
        <f>ROUND(F20+F21,0)</f>
        <v>9880</v>
      </c>
      <c r="G23" s="635"/>
      <c r="I23" s="319"/>
      <c r="J23" s="319"/>
    </row>
    <row r="24" spans="2:13" ht="15" customHeight="1" thickTop="1" thickBot="1">
      <c r="B24" s="872" t="s">
        <v>777</v>
      </c>
      <c r="C24" s="873">
        <f>2080/8</f>
        <v>260</v>
      </c>
      <c r="D24" s="874">
        <f>D23/C24</f>
        <v>152.00384615384615</v>
      </c>
      <c r="E24" s="683"/>
      <c r="F24" s="875"/>
      <c r="G24" s="635"/>
    </row>
    <row r="25" spans="2:13" ht="15" customHeight="1">
      <c r="B25" s="854"/>
      <c r="C25" s="854"/>
      <c r="D25" s="675"/>
      <c r="E25" s="675"/>
      <c r="F25" s="675"/>
      <c r="G25" s="635"/>
    </row>
    <row r="26" spans="2:13" ht="15" customHeight="1">
      <c r="B26" s="663" t="s">
        <v>578</v>
      </c>
      <c r="C26" s="663"/>
      <c r="D26" s="675"/>
      <c r="E26" s="675"/>
      <c r="F26" s="675"/>
      <c r="G26" s="635"/>
    </row>
    <row r="27" spans="2:13" ht="15" customHeight="1">
      <c r="B27" s="855" t="s">
        <v>665</v>
      </c>
      <c r="C27" s="856"/>
      <c r="D27" s="857">
        <v>34765.653012048191</v>
      </c>
      <c r="E27" s="681"/>
      <c r="F27" s="681"/>
      <c r="G27" s="635"/>
    </row>
    <row r="28" spans="2:13" ht="15" customHeight="1">
      <c r="B28" s="859" t="s">
        <v>70</v>
      </c>
      <c r="C28" s="881">
        <f>'Project Benchmarks'!C14</f>
        <v>0.21709999999999999</v>
      </c>
      <c r="D28" s="876">
        <f>D27*C28</f>
        <v>7547.6232689156623</v>
      </c>
      <c r="E28" s="681"/>
      <c r="F28" s="681"/>
      <c r="G28" s="635"/>
    </row>
    <row r="29" spans="2:13" ht="15" customHeight="1">
      <c r="B29" s="859"/>
      <c r="C29" s="635"/>
      <c r="D29" s="861" t="s">
        <v>653</v>
      </c>
      <c r="E29" s="861" t="s">
        <v>582</v>
      </c>
      <c r="F29" s="861" t="s">
        <v>583</v>
      </c>
      <c r="G29" s="635"/>
      <c r="J29" s="319"/>
    </row>
    <row r="30" spans="2:13" ht="15" customHeight="1">
      <c r="B30" s="862" t="s">
        <v>586</v>
      </c>
      <c r="C30" s="878"/>
      <c r="D30" s="879">
        <f>D27+D28</f>
        <v>42313.276280963852</v>
      </c>
      <c r="E30" s="864">
        <f>D30*0.5</f>
        <v>21156.638140481926</v>
      </c>
      <c r="F30" s="864">
        <f>D30*0.25</f>
        <v>10578.319070240963</v>
      </c>
      <c r="G30" s="635"/>
      <c r="J30" s="319"/>
    </row>
    <row r="31" spans="2:13" ht="15" customHeight="1">
      <c r="B31" s="859" t="s">
        <v>162</v>
      </c>
      <c r="C31" s="680">
        <f>'CAF Spring2017'!BK27</f>
        <v>2.7235921972764018E-2</v>
      </c>
      <c r="D31" s="865">
        <f>D30*C31</f>
        <v>1152.441091200338</v>
      </c>
      <c r="E31" s="866">
        <f>E30*C31</f>
        <v>576.22054560016898</v>
      </c>
      <c r="F31" s="866">
        <f>F30*C31</f>
        <v>288.11027280008449</v>
      </c>
      <c r="G31" s="635"/>
    </row>
    <row r="32" spans="2:13" ht="15" customHeight="1">
      <c r="B32" s="859"/>
      <c r="C32" s="680"/>
      <c r="D32" s="865"/>
      <c r="E32" s="866"/>
      <c r="F32" s="866"/>
      <c r="G32" s="635"/>
    </row>
    <row r="33" spans="2:7" ht="15" customHeight="1" thickBot="1">
      <c r="B33" s="868" t="s">
        <v>596</v>
      </c>
      <c r="C33" s="869"/>
      <c r="D33" s="870">
        <f>D30+D31</f>
        <v>43465.717372164188</v>
      </c>
      <c r="E33" s="871">
        <f>E30+E31</f>
        <v>21732.858686082094</v>
      </c>
      <c r="F33" s="871">
        <f>F30+F31</f>
        <v>10866.429343041047</v>
      </c>
      <c r="G33" s="635"/>
    </row>
    <row r="34" spans="2:7" ht="15" customHeight="1" thickTop="1" thickBot="1">
      <c r="B34" s="872" t="s">
        <v>777</v>
      </c>
      <c r="C34" s="873">
        <f>2080/8</f>
        <v>260</v>
      </c>
      <c r="D34" s="874">
        <f>D33/C34</f>
        <v>167.17583604678535</v>
      </c>
      <c r="E34" s="683"/>
      <c r="F34" s="875"/>
      <c r="G34" s="635"/>
    </row>
    <row r="35" spans="2:7" ht="15" customHeight="1">
      <c r="B35" s="635"/>
      <c r="C35" s="635"/>
      <c r="D35" s="683"/>
      <c r="E35" s="683"/>
      <c r="F35" s="683"/>
      <c r="G35" s="635"/>
    </row>
    <row r="36" spans="2:7" ht="15" customHeight="1">
      <c r="B36" s="663" t="s">
        <v>588</v>
      </c>
      <c r="C36" s="663"/>
      <c r="D36" s="675"/>
      <c r="E36" s="675"/>
      <c r="F36" s="681"/>
      <c r="G36" s="635"/>
    </row>
    <row r="37" spans="2:7" ht="15" customHeight="1">
      <c r="B37" s="855" t="s">
        <v>666</v>
      </c>
      <c r="C37" s="856"/>
      <c r="D37" s="857">
        <v>51337.349397590362</v>
      </c>
      <c r="E37" s="681"/>
      <c r="F37" s="675"/>
      <c r="G37" s="635"/>
    </row>
    <row r="38" spans="2:7" ht="15" customHeight="1">
      <c r="B38" s="859" t="s">
        <v>70</v>
      </c>
      <c r="C38" s="881">
        <v>0.21709999999999999</v>
      </c>
      <c r="D38" s="876">
        <f>C38*D37</f>
        <v>11145.338554216867</v>
      </c>
      <c r="E38" s="681"/>
      <c r="F38" s="675"/>
      <c r="G38" s="635"/>
    </row>
    <row r="39" spans="2:7" ht="15" customHeight="1">
      <c r="B39" s="859"/>
      <c r="C39" s="635"/>
      <c r="D39" s="861" t="s">
        <v>653</v>
      </c>
      <c r="E39" s="861" t="s">
        <v>582</v>
      </c>
      <c r="F39" s="861" t="s">
        <v>583</v>
      </c>
      <c r="G39" s="635"/>
    </row>
    <row r="40" spans="2:7" ht="15" customHeight="1">
      <c r="B40" s="877" t="s">
        <v>586</v>
      </c>
      <c r="C40" s="878"/>
      <c r="D40" s="879">
        <f>D37+D38</f>
        <v>62482.687951807231</v>
      </c>
      <c r="E40" s="864">
        <f>D40*0.5</f>
        <v>31241.343975903616</v>
      </c>
      <c r="F40" s="864">
        <f>D40*0.25</f>
        <v>15620.671987951808</v>
      </c>
      <c r="G40" s="635"/>
    </row>
    <row r="41" spans="2:7" ht="15" customHeight="1">
      <c r="B41" s="880" t="s">
        <v>162</v>
      </c>
      <c r="C41" s="680">
        <f>'CAF Spring2017'!BK27</f>
        <v>2.7235921972764018E-2</v>
      </c>
      <c r="D41" s="865">
        <f>D40*C41</f>
        <v>1701.7736137039842</v>
      </c>
      <c r="E41" s="865">
        <f>E40*C41</f>
        <v>850.88680685199211</v>
      </c>
      <c r="F41" s="866">
        <f>F40*C41</f>
        <v>425.44340342599605</v>
      </c>
      <c r="G41" s="635"/>
    </row>
    <row r="42" spans="2:7" ht="15" customHeight="1">
      <c r="B42" s="880"/>
      <c r="C42" s="680"/>
      <c r="D42" s="865"/>
      <c r="E42" s="865"/>
      <c r="F42" s="866"/>
      <c r="G42" s="635"/>
    </row>
    <row r="43" spans="2:7" ht="15" customHeight="1" thickBot="1">
      <c r="B43" s="882" t="s">
        <v>596</v>
      </c>
      <c r="C43" s="883"/>
      <c r="D43" s="884">
        <f>D40+D41</f>
        <v>64184.461565511214</v>
      </c>
      <c r="E43" s="885">
        <f>E40+E41</f>
        <v>32092.230782755607</v>
      </c>
      <c r="F43" s="885">
        <f>F40+F41</f>
        <v>16046.115391377803</v>
      </c>
      <c r="G43" s="635"/>
    </row>
    <row r="44" spans="2:7" ht="17.25" thickTop="1" thickBot="1">
      <c r="B44" s="872" t="s">
        <v>777</v>
      </c>
      <c r="C44" s="873">
        <f>2080/8</f>
        <v>260</v>
      </c>
      <c r="D44" s="874">
        <f>D43/C44</f>
        <v>246.86331371350468</v>
      </c>
      <c r="E44" s="683"/>
      <c r="F44" s="875"/>
      <c r="G44" s="635"/>
    </row>
    <row r="45" spans="2:7">
      <c r="B45" s="635"/>
      <c r="C45" s="635"/>
      <c r="D45" s="675"/>
      <c r="E45" s="675"/>
      <c r="F45" s="675"/>
      <c r="G45" s="635"/>
    </row>
    <row r="46" spans="2:7">
      <c r="B46" s="635"/>
      <c r="C46" s="635"/>
      <c r="D46" s="675"/>
      <c r="E46" s="675"/>
      <c r="F46" s="675"/>
      <c r="G46" s="635"/>
    </row>
    <row r="47" spans="2:7">
      <c r="B47" s="635"/>
      <c r="C47" s="635"/>
      <c r="D47" s="675"/>
      <c r="E47" s="675"/>
      <c r="F47" s="675"/>
      <c r="G47" s="635"/>
    </row>
    <row r="48" spans="2:7">
      <c r="B48" s="635"/>
      <c r="C48" s="635"/>
      <c r="D48" s="675"/>
      <c r="E48" s="675"/>
      <c r="F48" s="675"/>
      <c r="G48" s="635"/>
    </row>
    <row r="49" spans="2:7">
      <c r="B49" s="635"/>
      <c r="C49" s="635"/>
      <c r="D49" s="635"/>
      <c r="E49" s="635"/>
      <c r="F49" s="635"/>
      <c r="G49" s="635"/>
    </row>
    <row r="50" spans="2:7">
      <c r="B50" s="635"/>
      <c r="C50" s="635"/>
      <c r="D50" s="635"/>
      <c r="E50" s="635"/>
      <c r="F50" s="635"/>
      <c r="G50" s="635"/>
    </row>
  </sheetData>
  <mergeCells count="5">
    <mergeCell ref="B3:F3"/>
    <mergeCell ref="H3:L3"/>
    <mergeCell ref="H5:L5"/>
    <mergeCell ref="J6:L6"/>
    <mergeCell ref="J8:L8"/>
  </mergeCells>
  <phoneticPr fontId="36" type="noConversion"/>
  <pageMargins left="0.7" right="0.7" top="0.75" bottom="0.75" header="0.3" footer="0.3"/>
  <pageSetup scale="6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E26"/>
  <sheetViews>
    <sheetView topLeftCell="BF1" workbookViewId="0">
      <selection activeCell="BL22" sqref="BL22:BS23"/>
    </sheetView>
  </sheetViews>
  <sheetFormatPr defaultRowHeight="12.75"/>
  <cols>
    <col min="1" max="1" width="38.42578125" style="498" customWidth="1"/>
    <col min="2" max="2" width="12.85546875" style="499" customWidth="1"/>
    <col min="3" max="61" width="7.7109375" style="498" customWidth="1"/>
    <col min="62" max="73" width="9" style="498" customWidth="1"/>
    <col min="74" max="82" width="7.7109375" style="498" customWidth="1"/>
    <col min="83" max="256" width="9.140625" style="498"/>
    <col min="257" max="257" width="38.42578125" style="498" customWidth="1"/>
    <col min="258" max="258" width="12.85546875" style="498" customWidth="1"/>
    <col min="259" max="317" width="7.7109375" style="498" customWidth="1"/>
    <col min="318" max="329" width="9" style="498" customWidth="1"/>
    <col min="330" max="338" width="7.7109375" style="498" customWidth="1"/>
    <col min="339" max="512" width="9.140625" style="498"/>
    <col min="513" max="513" width="38.42578125" style="498" customWidth="1"/>
    <col min="514" max="514" width="12.85546875" style="498" customWidth="1"/>
    <col min="515" max="573" width="7.7109375" style="498" customWidth="1"/>
    <col min="574" max="585" width="9" style="498" customWidth="1"/>
    <col min="586" max="594" width="7.7109375" style="498" customWidth="1"/>
    <col min="595" max="768" width="9.140625" style="498"/>
    <col min="769" max="769" width="38.42578125" style="498" customWidth="1"/>
    <col min="770" max="770" width="12.85546875" style="498" customWidth="1"/>
    <col min="771" max="829" width="7.7109375" style="498" customWidth="1"/>
    <col min="830" max="841" width="9" style="498" customWidth="1"/>
    <col min="842" max="850" width="7.7109375" style="498" customWidth="1"/>
    <col min="851" max="1024" width="9.140625" style="498"/>
    <col min="1025" max="1025" width="38.42578125" style="498" customWidth="1"/>
    <col min="1026" max="1026" width="12.85546875" style="498" customWidth="1"/>
    <col min="1027" max="1085" width="7.7109375" style="498" customWidth="1"/>
    <col min="1086" max="1097" width="9" style="498" customWidth="1"/>
    <col min="1098" max="1106" width="7.7109375" style="498" customWidth="1"/>
    <col min="1107" max="1280" width="9.140625" style="498"/>
    <col min="1281" max="1281" width="38.42578125" style="498" customWidth="1"/>
    <col min="1282" max="1282" width="12.85546875" style="498" customWidth="1"/>
    <col min="1283" max="1341" width="7.7109375" style="498" customWidth="1"/>
    <col min="1342" max="1353" width="9" style="498" customWidth="1"/>
    <col min="1354" max="1362" width="7.7109375" style="498" customWidth="1"/>
    <col min="1363" max="1536" width="9.140625" style="498"/>
    <col min="1537" max="1537" width="38.42578125" style="498" customWidth="1"/>
    <col min="1538" max="1538" width="12.85546875" style="498" customWidth="1"/>
    <col min="1539" max="1597" width="7.7109375" style="498" customWidth="1"/>
    <col min="1598" max="1609" width="9" style="498" customWidth="1"/>
    <col min="1610" max="1618" width="7.7109375" style="498" customWidth="1"/>
    <col min="1619" max="1792" width="9.140625" style="498"/>
    <col min="1793" max="1793" width="38.42578125" style="498" customWidth="1"/>
    <col min="1794" max="1794" width="12.85546875" style="498" customWidth="1"/>
    <col min="1795" max="1853" width="7.7109375" style="498" customWidth="1"/>
    <col min="1854" max="1865" width="9" style="498" customWidth="1"/>
    <col min="1866" max="1874" width="7.7109375" style="498" customWidth="1"/>
    <col min="1875" max="2048" width="9.140625" style="498"/>
    <col min="2049" max="2049" width="38.42578125" style="498" customWidth="1"/>
    <col min="2050" max="2050" width="12.85546875" style="498" customWidth="1"/>
    <col min="2051" max="2109" width="7.7109375" style="498" customWidth="1"/>
    <col min="2110" max="2121" width="9" style="498" customWidth="1"/>
    <col min="2122" max="2130" width="7.7109375" style="498" customWidth="1"/>
    <col min="2131" max="2304" width="9.140625" style="498"/>
    <col min="2305" max="2305" width="38.42578125" style="498" customWidth="1"/>
    <col min="2306" max="2306" width="12.85546875" style="498" customWidth="1"/>
    <col min="2307" max="2365" width="7.7109375" style="498" customWidth="1"/>
    <col min="2366" max="2377" width="9" style="498" customWidth="1"/>
    <col min="2378" max="2386" width="7.7109375" style="498" customWidth="1"/>
    <col min="2387" max="2560" width="9.140625" style="498"/>
    <col min="2561" max="2561" width="38.42578125" style="498" customWidth="1"/>
    <col min="2562" max="2562" width="12.85546875" style="498" customWidth="1"/>
    <col min="2563" max="2621" width="7.7109375" style="498" customWidth="1"/>
    <col min="2622" max="2633" width="9" style="498" customWidth="1"/>
    <col min="2634" max="2642" width="7.7109375" style="498" customWidth="1"/>
    <col min="2643" max="2816" width="9.140625" style="498"/>
    <col min="2817" max="2817" width="38.42578125" style="498" customWidth="1"/>
    <col min="2818" max="2818" width="12.85546875" style="498" customWidth="1"/>
    <col min="2819" max="2877" width="7.7109375" style="498" customWidth="1"/>
    <col min="2878" max="2889" width="9" style="498" customWidth="1"/>
    <col min="2890" max="2898" width="7.7109375" style="498" customWidth="1"/>
    <col min="2899" max="3072" width="9.140625" style="498"/>
    <col min="3073" max="3073" width="38.42578125" style="498" customWidth="1"/>
    <col min="3074" max="3074" width="12.85546875" style="498" customWidth="1"/>
    <col min="3075" max="3133" width="7.7109375" style="498" customWidth="1"/>
    <col min="3134" max="3145" width="9" style="498" customWidth="1"/>
    <col min="3146" max="3154" width="7.7109375" style="498" customWidth="1"/>
    <col min="3155" max="3328" width="9.140625" style="498"/>
    <col min="3329" max="3329" width="38.42578125" style="498" customWidth="1"/>
    <col min="3330" max="3330" width="12.85546875" style="498" customWidth="1"/>
    <col min="3331" max="3389" width="7.7109375" style="498" customWidth="1"/>
    <col min="3390" max="3401" width="9" style="498" customWidth="1"/>
    <col min="3402" max="3410" width="7.7109375" style="498" customWidth="1"/>
    <col min="3411" max="3584" width="9.140625" style="498"/>
    <col min="3585" max="3585" width="38.42578125" style="498" customWidth="1"/>
    <col min="3586" max="3586" width="12.85546875" style="498" customWidth="1"/>
    <col min="3587" max="3645" width="7.7109375" style="498" customWidth="1"/>
    <col min="3646" max="3657" width="9" style="498" customWidth="1"/>
    <col min="3658" max="3666" width="7.7109375" style="498" customWidth="1"/>
    <col min="3667" max="3840" width="9.140625" style="498"/>
    <col min="3841" max="3841" width="38.42578125" style="498" customWidth="1"/>
    <col min="3842" max="3842" width="12.85546875" style="498" customWidth="1"/>
    <col min="3843" max="3901" width="7.7109375" style="498" customWidth="1"/>
    <col min="3902" max="3913" width="9" style="498" customWidth="1"/>
    <col min="3914" max="3922" width="7.7109375" style="498" customWidth="1"/>
    <col min="3923" max="4096" width="9.140625" style="498"/>
    <col min="4097" max="4097" width="38.42578125" style="498" customWidth="1"/>
    <col min="4098" max="4098" width="12.85546875" style="498" customWidth="1"/>
    <col min="4099" max="4157" width="7.7109375" style="498" customWidth="1"/>
    <col min="4158" max="4169" width="9" style="498" customWidth="1"/>
    <col min="4170" max="4178" width="7.7109375" style="498" customWidth="1"/>
    <col min="4179" max="4352" width="9.140625" style="498"/>
    <col min="4353" max="4353" width="38.42578125" style="498" customWidth="1"/>
    <col min="4354" max="4354" width="12.85546875" style="498" customWidth="1"/>
    <col min="4355" max="4413" width="7.7109375" style="498" customWidth="1"/>
    <col min="4414" max="4425" width="9" style="498" customWidth="1"/>
    <col min="4426" max="4434" width="7.7109375" style="498" customWidth="1"/>
    <col min="4435" max="4608" width="9.140625" style="498"/>
    <col min="4609" max="4609" width="38.42578125" style="498" customWidth="1"/>
    <col min="4610" max="4610" width="12.85546875" style="498" customWidth="1"/>
    <col min="4611" max="4669" width="7.7109375" style="498" customWidth="1"/>
    <col min="4670" max="4681" width="9" style="498" customWidth="1"/>
    <col min="4682" max="4690" width="7.7109375" style="498" customWidth="1"/>
    <col min="4691" max="4864" width="9.140625" style="498"/>
    <col min="4865" max="4865" width="38.42578125" style="498" customWidth="1"/>
    <col min="4866" max="4866" width="12.85546875" style="498" customWidth="1"/>
    <col min="4867" max="4925" width="7.7109375" style="498" customWidth="1"/>
    <col min="4926" max="4937" width="9" style="498" customWidth="1"/>
    <col min="4938" max="4946" width="7.7109375" style="498" customWidth="1"/>
    <col min="4947" max="5120" width="9.140625" style="498"/>
    <col min="5121" max="5121" width="38.42578125" style="498" customWidth="1"/>
    <col min="5122" max="5122" width="12.85546875" style="498" customWidth="1"/>
    <col min="5123" max="5181" width="7.7109375" style="498" customWidth="1"/>
    <col min="5182" max="5193" width="9" style="498" customWidth="1"/>
    <col min="5194" max="5202" width="7.7109375" style="498" customWidth="1"/>
    <col min="5203" max="5376" width="9.140625" style="498"/>
    <col min="5377" max="5377" width="38.42578125" style="498" customWidth="1"/>
    <col min="5378" max="5378" width="12.85546875" style="498" customWidth="1"/>
    <col min="5379" max="5437" width="7.7109375" style="498" customWidth="1"/>
    <col min="5438" max="5449" width="9" style="498" customWidth="1"/>
    <col min="5450" max="5458" width="7.7109375" style="498" customWidth="1"/>
    <col min="5459" max="5632" width="9.140625" style="498"/>
    <col min="5633" max="5633" width="38.42578125" style="498" customWidth="1"/>
    <col min="5634" max="5634" width="12.85546875" style="498" customWidth="1"/>
    <col min="5635" max="5693" width="7.7109375" style="498" customWidth="1"/>
    <col min="5694" max="5705" width="9" style="498" customWidth="1"/>
    <col min="5706" max="5714" width="7.7109375" style="498" customWidth="1"/>
    <col min="5715" max="5888" width="9.140625" style="498"/>
    <col min="5889" max="5889" width="38.42578125" style="498" customWidth="1"/>
    <col min="5890" max="5890" width="12.85546875" style="498" customWidth="1"/>
    <col min="5891" max="5949" width="7.7109375" style="498" customWidth="1"/>
    <col min="5950" max="5961" width="9" style="498" customWidth="1"/>
    <col min="5962" max="5970" width="7.7109375" style="498" customWidth="1"/>
    <col min="5971" max="6144" width="9.140625" style="498"/>
    <col min="6145" max="6145" width="38.42578125" style="498" customWidth="1"/>
    <col min="6146" max="6146" width="12.85546875" style="498" customWidth="1"/>
    <col min="6147" max="6205" width="7.7109375" style="498" customWidth="1"/>
    <col min="6206" max="6217" width="9" style="498" customWidth="1"/>
    <col min="6218" max="6226" width="7.7109375" style="498" customWidth="1"/>
    <col min="6227" max="6400" width="9.140625" style="498"/>
    <col min="6401" max="6401" width="38.42578125" style="498" customWidth="1"/>
    <col min="6402" max="6402" width="12.85546875" style="498" customWidth="1"/>
    <col min="6403" max="6461" width="7.7109375" style="498" customWidth="1"/>
    <col min="6462" max="6473" width="9" style="498" customWidth="1"/>
    <col min="6474" max="6482" width="7.7109375" style="498" customWidth="1"/>
    <col min="6483" max="6656" width="9.140625" style="498"/>
    <col min="6657" max="6657" width="38.42578125" style="498" customWidth="1"/>
    <col min="6658" max="6658" width="12.85546875" style="498" customWidth="1"/>
    <col min="6659" max="6717" width="7.7109375" style="498" customWidth="1"/>
    <col min="6718" max="6729" width="9" style="498" customWidth="1"/>
    <col min="6730" max="6738" width="7.7109375" style="498" customWidth="1"/>
    <col min="6739" max="6912" width="9.140625" style="498"/>
    <col min="6913" max="6913" width="38.42578125" style="498" customWidth="1"/>
    <col min="6914" max="6914" width="12.85546875" style="498" customWidth="1"/>
    <col min="6915" max="6973" width="7.7109375" style="498" customWidth="1"/>
    <col min="6974" max="6985" width="9" style="498" customWidth="1"/>
    <col min="6986" max="6994" width="7.7109375" style="498" customWidth="1"/>
    <col min="6995" max="7168" width="9.140625" style="498"/>
    <col min="7169" max="7169" width="38.42578125" style="498" customWidth="1"/>
    <col min="7170" max="7170" width="12.85546875" style="498" customWidth="1"/>
    <col min="7171" max="7229" width="7.7109375" style="498" customWidth="1"/>
    <col min="7230" max="7241" width="9" style="498" customWidth="1"/>
    <col min="7242" max="7250" width="7.7109375" style="498" customWidth="1"/>
    <col min="7251" max="7424" width="9.140625" style="498"/>
    <col min="7425" max="7425" width="38.42578125" style="498" customWidth="1"/>
    <col min="7426" max="7426" width="12.85546875" style="498" customWidth="1"/>
    <col min="7427" max="7485" width="7.7109375" style="498" customWidth="1"/>
    <col min="7486" max="7497" width="9" style="498" customWidth="1"/>
    <col min="7498" max="7506" width="7.7109375" style="498" customWidth="1"/>
    <col min="7507" max="7680" width="9.140625" style="498"/>
    <col min="7681" max="7681" width="38.42578125" style="498" customWidth="1"/>
    <col min="7682" max="7682" width="12.85546875" style="498" customWidth="1"/>
    <col min="7683" max="7741" width="7.7109375" style="498" customWidth="1"/>
    <col min="7742" max="7753" width="9" style="498" customWidth="1"/>
    <col min="7754" max="7762" width="7.7109375" style="498" customWidth="1"/>
    <col min="7763" max="7936" width="9.140625" style="498"/>
    <col min="7937" max="7937" width="38.42578125" style="498" customWidth="1"/>
    <col min="7938" max="7938" width="12.85546875" style="498" customWidth="1"/>
    <col min="7939" max="7997" width="7.7109375" style="498" customWidth="1"/>
    <col min="7998" max="8009" width="9" style="498" customWidth="1"/>
    <col min="8010" max="8018" width="7.7109375" style="498" customWidth="1"/>
    <col min="8019" max="8192" width="9.140625" style="498"/>
    <col min="8193" max="8193" width="38.42578125" style="498" customWidth="1"/>
    <col min="8194" max="8194" width="12.85546875" style="498" customWidth="1"/>
    <col min="8195" max="8253" width="7.7109375" style="498" customWidth="1"/>
    <col min="8254" max="8265" width="9" style="498" customWidth="1"/>
    <col min="8266" max="8274" width="7.7109375" style="498" customWidth="1"/>
    <col min="8275" max="8448" width="9.140625" style="498"/>
    <col min="8449" max="8449" width="38.42578125" style="498" customWidth="1"/>
    <col min="8450" max="8450" width="12.85546875" style="498" customWidth="1"/>
    <col min="8451" max="8509" width="7.7109375" style="498" customWidth="1"/>
    <col min="8510" max="8521" width="9" style="498" customWidth="1"/>
    <col min="8522" max="8530" width="7.7109375" style="498" customWidth="1"/>
    <col min="8531" max="8704" width="9.140625" style="498"/>
    <col min="8705" max="8705" width="38.42578125" style="498" customWidth="1"/>
    <col min="8706" max="8706" width="12.85546875" style="498" customWidth="1"/>
    <col min="8707" max="8765" width="7.7109375" style="498" customWidth="1"/>
    <col min="8766" max="8777" width="9" style="498" customWidth="1"/>
    <col min="8778" max="8786" width="7.7109375" style="498" customWidth="1"/>
    <col min="8787" max="8960" width="9.140625" style="498"/>
    <col min="8961" max="8961" width="38.42578125" style="498" customWidth="1"/>
    <col min="8962" max="8962" width="12.85546875" style="498" customWidth="1"/>
    <col min="8963" max="9021" width="7.7109375" style="498" customWidth="1"/>
    <col min="9022" max="9033" width="9" style="498" customWidth="1"/>
    <col min="9034" max="9042" width="7.7109375" style="498" customWidth="1"/>
    <col min="9043" max="9216" width="9.140625" style="498"/>
    <col min="9217" max="9217" width="38.42578125" style="498" customWidth="1"/>
    <col min="9218" max="9218" width="12.85546875" style="498" customWidth="1"/>
    <col min="9219" max="9277" width="7.7109375" style="498" customWidth="1"/>
    <col min="9278" max="9289" width="9" style="498" customWidth="1"/>
    <col min="9290" max="9298" width="7.7109375" style="498" customWidth="1"/>
    <col min="9299" max="9472" width="9.140625" style="498"/>
    <col min="9473" max="9473" width="38.42578125" style="498" customWidth="1"/>
    <col min="9474" max="9474" width="12.85546875" style="498" customWidth="1"/>
    <col min="9475" max="9533" width="7.7109375" style="498" customWidth="1"/>
    <col min="9534" max="9545" width="9" style="498" customWidth="1"/>
    <col min="9546" max="9554" width="7.7109375" style="498" customWidth="1"/>
    <col min="9555" max="9728" width="9.140625" style="498"/>
    <col min="9729" max="9729" width="38.42578125" style="498" customWidth="1"/>
    <col min="9730" max="9730" width="12.85546875" style="498" customWidth="1"/>
    <col min="9731" max="9789" width="7.7109375" style="498" customWidth="1"/>
    <col min="9790" max="9801" width="9" style="498" customWidth="1"/>
    <col min="9802" max="9810" width="7.7109375" style="498" customWidth="1"/>
    <col min="9811" max="9984" width="9.140625" style="498"/>
    <col min="9985" max="9985" width="38.42578125" style="498" customWidth="1"/>
    <col min="9986" max="9986" width="12.85546875" style="498" customWidth="1"/>
    <col min="9987" max="10045" width="7.7109375" style="498" customWidth="1"/>
    <col min="10046" max="10057" width="9" style="498" customWidth="1"/>
    <col min="10058" max="10066" width="7.7109375" style="498" customWidth="1"/>
    <col min="10067" max="10240" width="9.140625" style="498"/>
    <col min="10241" max="10241" width="38.42578125" style="498" customWidth="1"/>
    <col min="10242" max="10242" width="12.85546875" style="498" customWidth="1"/>
    <col min="10243" max="10301" width="7.7109375" style="498" customWidth="1"/>
    <col min="10302" max="10313" width="9" style="498" customWidth="1"/>
    <col min="10314" max="10322" width="7.7109375" style="498" customWidth="1"/>
    <col min="10323" max="10496" width="9.140625" style="498"/>
    <col min="10497" max="10497" width="38.42578125" style="498" customWidth="1"/>
    <col min="10498" max="10498" width="12.85546875" style="498" customWidth="1"/>
    <col min="10499" max="10557" width="7.7109375" style="498" customWidth="1"/>
    <col min="10558" max="10569" width="9" style="498" customWidth="1"/>
    <col min="10570" max="10578" width="7.7109375" style="498" customWidth="1"/>
    <col min="10579" max="10752" width="9.140625" style="498"/>
    <col min="10753" max="10753" width="38.42578125" style="498" customWidth="1"/>
    <col min="10754" max="10754" width="12.85546875" style="498" customWidth="1"/>
    <col min="10755" max="10813" width="7.7109375" style="498" customWidth="1"/>
    <col min="10814" max="10825" width="9" style="498" customWidth="1"/>
    <col min="10826" max="10834" width="7.7109375" style="498" customWidth="1"/>
    <col min="10835" max="11008" width="9.140625" style="498"/>
    <col min="11009" max="11009" width="38.42578125" style="498" customWidth="1"/>
    <col min="11010" max="11010" width="12.85546875" style="498" customWidth="1"/>
    <col min="11011" max="11069" width="7.7109375" style="498" customWidth="1"/>
    <col min="11070" max="11081" width="9" style="498" customWidth="1"/>
    <col min="11082" max="11090" width="7.7109375" style="498" customWidth="1"/>
    <col min="11091" max="11264" width="9.140625" style="498"/>
    <col min="11265" max="11265" width="38.42578125" style="498" customWidth="1"/>
    <col min="11266" max="11266" width="12.85546875" style="498" customWidth="1"/>
    <col min="11267" max="11325" width="7.7109375" style="498" customWidth="1"/>
    <col min="11326" max="11337" width="9" style="498" customWidth="1"/>
    <col min="11338" max="11346" width="7.7109375" style="498" customWidth="1"/>
    <col min="11347" max="11520" width="9.140625" style="498"/>
    <col min="11521" max="11521" width="38.42578125" style="498" customWidth="1"/>
    <col min="11522" max="11522" width="12.85546875" style="498" customWidth="1"/>
    <col min="11523" max="11581" width="7.7109375" style="498" customWidth="1"/>
    <col min="11582" max="11593" width="9" style="498" customWidth="1"/>
    <col min="11594" max="11602" width="7.7109375" style="498" customWidth="1"/>
    <col min="11603" max="11776" width="9.140625" style="498"/>
    <col min="11777" max="11777" width="38.42578125" style="498" customWidth="1"/>
    <col min="11778" max="11778" width="12.85546875" style="498" customWidth="1"/>
    <col min="11779" max="11837" width="7.7109375" style="498" customWidth="1"/>
    <col min="11838" max="11849" width="9" style="498" customWidth="1"/>
    <col min="11850" max="11858" width="7.7109375" style="498" customWidth="1"/>
    <col min="11859" max="12032" width="9.140625" style="498"/>
    <col min="12033" max="12033" width="38.42578125" style="498" customWidth="1"/>
    <col min="12034" max="12034" width="12.85546875" style="498" customWidth="1"/>
    <col min="12035" max="12093" width="7.7109375" style="498" customWidth="1"/>
    <col min="12094" max="12105" width="9" style="498" customWidth="1"/>
    <col min="12106" max="12114" width="7.7109375" style="498" customWidth="1"/>
    <col min="12115" max="12288" width="9.140625" style="498"/>
    <col min="12289" max="12289" width="38.42578125" style="498" customWidth="1"/>
    <col min="12290" max="12290" width="12.85546875" style="498" customWidth="1"/>
    <col min="12291" max="12349" width="7.7109375" style="498" customWidth="1"/>
    <col min="12350" max="12361" width="9" style="498" customWidth="1"/>
    <col min="12362" max="12370" width="7.7109375" style="498" customWidth="1"/>
    <col min="12371" max="12544" width="9.140625" style="498"/>
    <col min="12545" max="12545" width="38.42578125" style="498" customWidth="1"/>
    <col min="12546" max="12546" width="12.85546875" style="498" customWidth="1"/>
    <col min="12547" max="12605" width="7.7109375" style="498" customWidth="1"/>
    <col min="12606" max="12617" width="9" style="498" customWidth="1"/>
    <col min="12618" max="12626" width="7.7109375" style="498" customWidth="1"/>
    <col min="12627" max="12800" width="9.140625" style="498"/>
    <col min="12801" max="12801" width="38.42578125" style="498" customWidth="1"/>
    <col min="12802" max="12802" width="12.85546875" style="498" customWidth="1"/>
    <col min="12803" max="12861" width="7.7109375" style="498" customWidth="1"/>
    <col min="12862" max="12873" width="9" style="498" customWidth="1"/>
    <col min="12874" max="12882" width="7.7109375" style="498" customWidth="1"/>
    <col min="12883" max="13056" width="9.140625" style="498"/>
    <col min="13057" max="13057" width="38.42578125" style="498" customWidth="1"/>
    <col min="13058" max="13058" width="12.85546875" style="498" customWidth="1"/>
    <col min="13059" max="13117" width="7.7109375" style="498" customWidth="1"/>
    <col min="13118" max="13129" width="9" style="498" customWidth="1"/>
    <col min="13130" max="13138" width="7.7109375" style="498" customWidth="1"/>
    <col min="13139" max="13312" width="9.140625" style="498"/>
    <col min="13313" max="13313" width="38.42578125" style="498" customWidth="1"/>
    <col min="13314" max="13314" width="12.85546875" style="498" customWidth="1"/>
    <col min="13315" max="13373" width="7.7109375" style="498" customWidth="1"/>
    <col min="13374" max="13385" width="9" style="498" customWidth="1"/>
    <col min="13386" max="13394" width="7.7109375" style="498" customWidth="1"/>
    <col min="13395" max="13568" width="9.140625" style="498"/>
    <col min="13569" max="13569" width="38.42578125" style="498" customWidth="1"/>
    <col min="13570" max="13570" width="12.85546875" style="498" customWidth="1"/>
    <col min="13571" max="13629" width="7.7109375" style="498" customWidth="1"/>
    <col min="13630" max="13641" width="9" style="498" customWidth="1"/>
    <col min="13642" max="13650" width="7.7109375" style="498" customWidth="1"/>
    <col min="13651" max="13824" width="9.140625" style="498"/>
    <col min="13825" max="13825" width="38.42578125" style="498" customWidth="1"/>
    <col min="13826" max="13826" width="12.85546875" style="498" customWidth="1"/>
    <col min="13827" max="13885" width="7.7109375" style="498" customWidth="1"/>
    <col min="13886" max="13897" width="9" style="498" customWidth="1"/>
    <col min="13898" max="13906" width="7.7109375" style="498" customWidth="1"/>
    <col min="13907" max="14080" width="9.140625" style="498"/>
    <col min="14081" max="14081" width="38.42578125" style="498" customWidth="1"/>
    <col min="14082" max="14082" width="12.85546875" style="498" customWidth="1"/>
    <col min="14083" max="14141" width="7.7109375" style="498" customWidth="1"/>
    <col min="14142" max="14153" width="9" style="498" customWidth="1"/>
    <col min="14154" max="14162" width="7.7109375" style="498" customWidth="1"/>
    <col min="14163" max="14336" width="9.140625" style="498"/>
    <col min="14337" max="14337" width="38.42578125" style="498" customWidth="1"/>
    <col min="14338" max="14338" width="12.85546875" style="498" customWidth="1"/>
    <col min="14339" max="14397" width="7.7109375" style="498" customWidth="1"/>
    <col min="14398" max="14409" width="9" style="498" customWidth="1"/>
    <col min="14410" max="14418" width="7.7109375" style="498" customWidth="1"/>
    <col min="14419" max="14592" width="9.140625" style="498"/>
    <col min="14593" max="14593" width="38.42578125" style="498" customWidth="1"/>
    <col min="14594" max="14594" width="12.85546875" style="498" customWidth="1"/>
    <col min="14595" max="14653" width="7.7109375" style="498" customWidth="1"/>
    <col min="14654" max="14665" width="9" style="498" customWidth="1"/>
    <col min="14666" max="14674" width="7.7109375" style="498" customWidth="1"/>
    <col min="14675" max="14848" width="9.140625" style="498"/>
    <col min="14849" max="14849" width="38.42578125" style="498" customWidth="1"/>
    <col min="14850" max="14850" width="12.85546875" style="498" customWidth="1"/>
    <col min="14851" max="14909" width="7.7109375" style="498" customWidth="1"/>
    <col min="14910" max="14921" width="9" style="498" customWidth="1"/>
    <col min="14922" max="14930" width="7.7109375" style="498" customWidth="1"/>
    <col min="14931" max="15104" width="9.140625" style="498"/>
    <col min="15105" max="15105" width="38.42578125" style="498" customWidth="1"/>
    <col min="15106" max="15106" width="12.85546875" style="498" customWidth="1"/>
    <col min="15107" max="15165" width="7.7109375" style="498" customWidth="1"/>
    <col min="15166" max="15177" width="9" style="498" customWidth="1"/>
    <col min="15178" max="15186" width="7.7109375" style="498" customWidth="1"/>
    <col min="15187" max="15360" width="9.140625" style="498"/>
    <col min="15361" max="15361" width="38.42578125" style="498" customWidth="1"/>
    <col min="15362" max="15362" width="12.85546875" style="498" customWidth="1"/>
    <col min="15363" max="15421" width="7.7109375" style="498" customWidth="1"/>
    <col min="15422" max="15433" width="9" style="498" customWidth="1"/>
    <col min="15434" max="15442" width="7.7109375" style="498" customWidth="1"/>
    <col min="15443" max="15616" width="9.140625" style="498"/>
    <col min="15617" max="15617" width="38.42578125" style="498" customWidth="1"/>
    <col min="15618" max="15618" width="12.85546875" style="498" customWidth="1"/>
    <col min="15619" max="15677" width="7.7109375" style="498" customWidth="1"/>
    <col min="15678" max="15689" width="9" style="498" customWidth="1"/>
    <col min="15690" max="15698" width="7.7109375" style="498" customWidth="1"/>
    <col min="15699" max="15872" width="9.140625" style="498"/>
    <col min="15873" max="15873" width="38.42578125" style="498" customWidth="1"/>
    <col min="15874" max="15874" width="12.85546875" style="498" customWidth="1"/>
    <col min="15875" max="15933" width="7.7109375" style="498" customWidth="1"/>
    <col min="15934" max="15945" width="9" style="498" customWidth="1"/>
    <col min="15946" max="15954" width="7.7109375" style="498" customWidth="1"/>
    <col min="15955" max="16128" width="9.140625" style="498"/>
    <col min="16129" max="16129" width="38.42578125" style="498" customWidth="1"/>
    <col min="16130" max="16130" width="12.85546875" style="498" customWidth="1"/>
    <col min="16131" max="16189" width="7.7109375" style="498" customWidth="1"/>
    <col min="16190" max="16201" width="9" style="498" customWidth="1"/>
    <col min="16202" max="16210" width="7.7109375" style="498" customWidth="1"/>
    <col min="16211" max="16384" width="9.140625" style="498"/>
  </cols>
  <sheetData>
    <row r="1" spans="1:83" ht="18">
      <c r="A1" s="979" t="s">
        <v>89</v>
      </c>
      <c r="B1" s="980"/>
    </row>
    <row r="2" spans="1:83" ht="15.75">
      <c r="A2" s="981" t="s">
        <v>859</v>
      </c>
      <c r="B2" s="982"/>
    </row>
    <row r="3" spans="1:83" ht="15.75" thickBot="1">
      <c r="A3" s="983" t="s">
        <v>90</v>
      </c>
      <c r="B3" s="984"/>
    </row>
    <row r="6" spans="1:83">
      <c r="BA6" s="985" t="s">
        <v>613</v>
      </c>
      <c r="BB6" s="985" t="s">
        <v>613</v>
      </c>
      <c r="BC6" s="985" t="s">
        <v>613</v>
      </c>
      <c r="BD6" s="985" t="s">
        <v>613</v>
      </c>
      <c r="BE6" s="985" t="s">
        <v>612</v>
      </c>
      <c r="BF6" s="985" t="s">
        <v>612</v>
      </c>
      <c r="BG6" s="985" t="s">
        <v>612</v>
      </c>
      <c r="BH6" s="985" t="s">
        <v>612</v>
      </c>
      <c r="BI6" s="393" t="s">
        <v>611</v>
      </c>
      <c r="BJ6" s="393" t="s">
        <v>611</v>
      </c>
      <c r="BK6" s="393" t="s">
        <v>611</v>
      </c>
      <c r="BL6" s="393" t="s">
        <v>611</v>
      </c>
      <c r="BM6" s="394" t="s">
        <v>710</v>
      </c>
      <c r="BN6" s="394" t="s">
        <v>710</v>
      </c>
      <c r="BO6" s="394" t="s">
        <v>710</v>
      </c>
      <c r="BP6" s="394" t="s">
        <v>710</v>
      </c>
      <c r="BQ6" s="395" t="s">
        <v>711</v>
      </c>
      <c r="BR6" s="395" t="s">
        <v>711</v>
      </c>
      <c r="BS6" s="395" t="s">
        <v>711</v>
      </c>
      <c r="BT6" s="395" t="s">
        <v>711</v>
      </c>
      <c r="BU6" s="391" t="s">
        <v>780</v>
      </c>
      <c r="BV6" s="391" t="s">
        <v>780</v>
      </c>
      <c r="BW6" s="391" t="s">
        <v>780</v>
      </c>
      <c r="BX6" s="391" t="s">
        <v>780</v>
      </c>
      <c r="BY6" s="986" t="s">
        <v>781</v>
      </c>
      <c r="BZ6" s="986" t="s">
        <v>781</v>
      </c>
      <c r="CA6" s="986" t="s">
        <v>781</v>
      </c>
      <c r="CB6" s="986" t="s">
        <v>781</v>
      </c>
    </row>
    <row r="7" spans="1:83" s="499" customFormat="1">
      <c r="B7" s="499" t="s">
        <v>91</v>
      </c>
      <c r="C7" s="500" t="s">
        <v>92</v>
      </c>
      <c r="D7" s="500" t="s">
        <v>93</v>
      </c>
      <c r="E7" s="500" t="s">
        <v>94</v>
      </c>
      <c r="F7" s="500" t="s">
        <v>95</v>
      </c>
      <c r="G7" s="500" t="s">
        <v>96</v>
      </c>
      <c r="H7" s="500" t="s">
        <v>97</v>
      </c>
      <c r="I7" s="500" t="s">
        <v>98</v>
      </c>
      <c r="J7" s="500" t="s">
        <v>99</v>
      </c>
      <c r="K7" s="500" t="s">
        <v>100</v>
      </c>
      <c r="L7" s="500" t="s">
        <v>101</v>
      </c>
      <c r="M7" s="500" t="s">
        <v>102</v>
      </c>
      <c r="N7" s="500" t="s">
        <v>103</v>
      </c>
      <c r="O7" s="500" t="s">
        <v>104</v>
      </c>
      <c r="P7" s="500" t="s">
        <v>105</v>
      </c>
      <c r="Q7" s="500" t="s">
        <v>106</v>
      </c>
      <c r="R7" s="500" t="s">
        <v>107</v>
      </c>
      <c r="S7" s="500" t="s">
        <v>108</v>
      </c>
      <c r="T7" s="500" t="s">
        <v>109</v>
      </c>
      <c r="U7" s="500" t="s">
        <v>110</v>
      </c>
      <c r="V7" s="500" t="s">
        <v>111</v>
      </c>
      <c r="W7" s="500" t="s">
        <v>112</v>
      </c>
      <c r="X7" s="500" t="s">
        <v>113</v>
      </c>
      <c r="Y7" s="500" t="s">
        <v>114</v>
      </c>
      <c r="Z7" s="500" t="s">
        <v>115</v>
      </c>
      <c r="AA7" s="500" t="s">
        <v>116</v>
      </c>
      <c r="AB7" s="500" t="s">
        <v>117</v>
      </c>
      <c r="AC7" s="500" t="s">
        <v>118</v>
      </c>
      <c r="AD7" s="500" t="s">
        <v>119</v>
      </c>
      <c r="AE7" s="500" t="s">
        <v>120</v>
      </c>
      <c r="AF7" s="500" t="s">
        <v>121</v>
      </c>
      <c r="AG7" s="500" t="s">
        <v>122</v>
      </c>
      <c r="AH7" s="500" t="s">
        <v>123</v>
      </c>
      <c r="AI7" s="500" t="s">
        <v>124</v>
      </c>
      <c r="AJ7" s="500" t="s">
        <v>125</v>
      </c>
      <c r="AK7" s="500" t="s">
        <v>126</v>
      </c>
      <c r="AL7" s="500" t="s">
        <v>127</v>
      </c>
      <c r="AM7" s="500" t="s">
        <v>128</v>
      </c>
      <c r="AN7" s="500" t="s">
        <v>129</v>
      </c>
      <c r="AO7" s="500" t="s">
        <v>130</v>
      </c>
      <c r="AP7" s="500" t="s">
        <v>131</v>
      </c>
      <c r="AQ7" s="500" t="s">
        <v>132</v>
      </c>
      <c r="AR7" s="500" t="s">
        <v>133</v>
      </c>
      <c r="AS7" s="500" t="s">
        <v>134</v>
      </c>
      <c r="AT7" s="500" t="s">
        <v>135</v>
      </c>
      <c r="AU7" s="499" t="s">
        <v>136</v>
      </c>
      <c r="AV7" s="499" t="s">
        <v>137</v>
      </c>
      <c r="AW7" s="499" t="s">
        <v>138</v>
      </c>
      <c r="AX7" s="499" t="s">
        <v>139</v>
      </c>
      <c r="AY7" s="499" t="s">
        <v>140</v>
      </c>
      <c r="AZ7" s="499" t="s">
        <v>141</v>
      </c>
      <c r="BA7" s="499" t="s">
        <v>142</v>
      </c>
      <c r="BB7" s="499" t="s">
        <v>143</v>
      </c>
      <c r="BC7" s="499" t="s">
        <v>144</v>
      </c>
      <c r="BD7" s="499" t="s">
        <v>145</v>
      </c>
      <c r="BE7" s="499" t="s">
        <v>146</v>
      </c>
      <c r="BF7" s="499" t="s">
        <v>147</v>
      </c>
      <c r="BG7" s="499" t="s">
        <v>148</v>
      </c>
      <c r="BH7" s="499" t="s">
        <v>149</v>
      </c>
      <c r="BI7" s="499" t="s">
        <v>150</v>
      </c>
      <c r="BJ7" s="499" t="s">
        <v>151</v>
      </c>
      <c r="BK7" s="499" t="s">
        <v>152</v>
      </c>
      <c r="BL7" s="499" t="s">
        <v>153</v>
      </c>
      <c r="BM7" s="499" t="s">
        <v>154</v>
      </c>
      <c r="BN7" s="499" t="s">
        <v>155</v>
      </c>
      <c r="BO7" s="499" t="s">
        <v>610</v>
      </c>
      <c r="BP7" s="499" t="s">
        <v>609</v>
      </c>
      <c r="BQ7" s="499" t="s">
        <v>608</v>
      </c>
      <c r="BR7" s="499" t="s">
        <v>607</v>
      </c>
      <c r="BS7" s="499" t="s">
        <v>606</v>
      </c>
      <c r="BT7" s="499" t="s">
        <v>605</v>
      </c>
      <c r="BU7" s="499" t="s">
        <v>604</v>
      </c>
      <c r="BV7" s="499" t="s">
        <v>603</v>
      </c>
      <c r="BW7" s="499" t="s">
        <v>782</v>
      </c>
      <c r="BX7" s="499" t="s">
        <v>783</v>
      </c>
      <c r="BY7" s="499" t="s">
        <v>784</v>
      </c>
      <c r="BZ7" s="499" t="s">
        <v>785</v>
      </c>
      <c r="CA7" s="499" t="s">
        <v>786</v>
      </c>
      <c r="CB7" s="499" t="s">
        <v>787</v>
      </c>
      <c r="CC7" s="499" t="s">
        <v>788</v>
      </c>
      <c r="CD7" s="499" t="s">
        <v>789</v>
      </c>
      <c r="CE7" s="499" t="s">
        <v>602</v>
      </c>
    </row>
    <row r="8" spans="1:83">
      <c r="A8" s="499" t="s">
        <v>156</v>
      </c>
      <c r="B8" s="499" t="s">
        <v>157</v>
      </c>
      <c r="C8" s="501">
        <v>2.0350000000000001</v>
      </c>
      <c r="D8" s="501">
        <v>2.06</v>
      </c>
      <c r="E8" s="501">
        <v>2.0649999999999999</v>
      </c>
      <c r="F8" s="501">
        <v>2.0870000000000002</v>
      </c>
      <c r="G8" s="501">
        <v>2.1040000000000001</v>
      </c>
      <c r="H8" s="501">
        <v>2.1150000000000002</v>
      </c>
      <c r="I8" s="501">
        <v>2.1509999999999998</v>
      </c>
      <c r="J8" s="501">
        <v>2.17</v>
      </c>
      <c r="K8" s="501">
        <v>2.1869999999999998</v>
      </c>
      <c r="L8" s="501">
        <v>2.2120000000000002</v>
      </c>
      <c r="M8" s="501">
        <v>2.2349999999999999</v>
      </c>
      <c r="N8" s="501">
        <v>2.2210000000000001</v>
      </c>
      <c r="O8" s="501">
        <v>2.2320000000000002</v>
      </c>
      <c r="P8" s="501">
        <v>2.258</v>
      </c>
      <c r="Q8" s="501">
        <v>2.2759999999999998</v>
      </c>
      <c r="R8" s="501">
        <v>2.302</v>
      </c>
      <c r="S8" s="501">
        <v>2.3199999999999998</v>
      </c>
      <c r="T8" s="501">
        <v>2.3639999999999999</v>
      </c>
      <c r="U8" s="501">
        <v>2.4049999999999998</v>
      </c>
      <c r="V8" s="501">
        <v>2.351</v>
      </c>
      <c r="W8" s="501">
        <v>2.34</v>
      </c>
      <c r="X8" s="501">
        <v>2.347</v>
      </c>
      <c r="Y8" s="501">
        <v>2.367</v>
      </c>
      <c r="Z8" s="501">
        <v>2.3809999999999998</v>
      </c>
      <c r="AA8" s="501">
        <v>2.379</v>
      </c>
      <c r="AB8" s="501">
        <v>2.383</v>
      </c>
      <c r="AC8" s="501">
        <v>2.3980000000000001</v>
      </c>
      <c r="AD8" s="501">
        <v>2.4220000000000002</v>
      </c>
      <c r="AE8" s="501">
        <v>2.4319999999999999</v>
      </c>
      <c r="AF8" s="501">
        <v>2.4769999999999999</v>
      </c>
      <c r="AG8" s="501">
        <v>2.4889999999999999</v>
      </c>
      <c r="AH8" s="501">
        <v>2.4969999999999999</v>
      </c>
      <c r="AI8" s="501">
        <v>2.5129999999999999</v>
      </c>
      <c r="AJ8" s="501">
        <v>2.5190000000000001</v>
      </c>
      <c r="AK8" s="501">
        <v>2.5299999999999998</v>
      </c>
      <c r="AL8" s="501">
        <v>2.5499999999999998</v>
      </c>
      <c r="AM8" s="501">
        <v>2.5569999999999999</v>
      </c>
      <c r="AN8" s="501">
        <v>2.5550000000000002</v>
      </c>
      <c r="AO8" s="501">
        <v>2.5739999999999998</v>
      </c>
      <c r="AP8" s="501">
        <v>2.589</v>
      </c>
      <c r="AQ8" s="501">
        <v>2.597</v>
      </c>
      <c r="AR8" s="501">
        <v>2.6080000000000001</v>
      </c>
      <c r="AS8" s="501">
        <v>2.6139999999999999</v>
      </c>
      <c r="AT8" s="501">
        <v>2.617</v>
      </c>
      <c r="AU8" s="498">
        <v>2.6120000000000001</v>
      </c>
      <c r="AV8" s="498">
        <v>2.6230000000000002</v>
      </c>
      <c r="AW8" s="498">
        <v>2.6190000000000002</v>
      </c>
      <c r="AX8" s="498">
        <v>2.6269999999999998</v>
      </c>
      <c r="AY8" s="498">
        <v>2.621</v>
      </c>
      <c r="AZ8" s="498">
        <v>2.6419999999999999</v>
      </c>
      <c r="BA8" s="498">
        <v>2.6629999999999998</v>
      </c>
      <c r="BB8" s="498">
        <v>2.6779999999999999</v>
      </c>
      <c r="BC8" s="498">
        <v>2.694</v>
      </c>
      <c r="BD8" s="498">
        <v>2.6960000000000002</v>
      </c>
      <c r="BE8" s="498">
        <v>2.7080000000000002</v>
      </c>
      <c r="BF8" s="498">
        <v>2.72</v>
      </c>
      <c r="BG8" s="498">
        <v>2.7589999999999999</v>
      </c>
      <c r="BH8" s="498">
        <v>2.7719999999999998</v>
      </c>
      <c r="BI8" s="498">
        <v>2.7810000000000001</v>
      </c>
      <c r="BJ8" s="498">
        <v>2.7879999999999998</v>
      </c>
      <c r="BK8" s="498">
        <v>2.794</v>
      </c>
      <c r="BL8" s="498">
        <v>2.8210000000000002</v>
      </c>
      <c r="BM8" s="498">
        <v>2.843</v>
      </c>
      <c r="BN8" s="498">
        <v>2.8580000000000001</v>
      </c>
      <c r="BO8" s="498">
        <v>2.87</v>
      </c>
      <c r="BP8" s="498">
        <v>2.879</v>
      </c>
      <c r="BQ8" s="498">
        <v>2.8940000000000001</v>
      </c>
      <c r="BR8" s="498">
        <v>2.9039999999999999</v>
      </c>
      <c r="BS8" s="498">
        <v>2.927</v>
      </c>
      <c r="BT8" s="498">
        <v>2.9470000000000001</v>
      </c>
      <c r="BU8" s="498">
        <v>2.9670000000000001</v>
      </c>
      <c r="BV8" s="498">
        <v>2.9849999999999999</v>
      </c>
      <c r="BW8" s="498">
        <v>3.004</v>
      </c>
      <c r="BX8" s="498">
        <v>3.0209999999999999</v>
      </c>
      <c r="BY8" s="498">
        <v>3.0390000000000001</v>
      </c>
      <c r="BZ8" s="498">
        <v>3.0590000000000002</v>
      </c>
      <c r="CA8" s="498">
        <v>3.0779999999999998</v>
      </c>
      <c r="CB8" s="498">
        <v>3.0939999999999999</v>
      </c>
      <c r="CC8" s="498">
        <v>3.1139999999999999</v>
      </c>
      <c r="CD8" s="498">
        <v>3.1339999999999999</v>
      </c>
    </row>
    <row r="9" spans="1:83">
      <c r="A9" s="499" t="s">
        <v>158</v>
      </c>
      <c r="B9" s="499" t="s">
        <v>159</v>
      </c>
      <c r="C9" s="501">
        <v>2.0350000000000001</v>
      </c>
      <c r="D9" s="501">
        <v>2.06</v>
      </c>
      <c r="E9" s="501">
        <v>2.0649999999999999</v>
      </c>
      <c r="F9" s="501">
        <v>2.0870000000000002</v>
      </c>
      <c r="G9" s="501">
        <v>2.1040000000000001</v>
      </c>
      <c r="H9" s="501">
        <v>2.1150000000000002</v>
      </c>
      <c r="I9" s="501">
        <v>2.1509999999999998</v>
      </c>
      <c r="J9" s="501">
        <v>2.17</v>
      </c>
      <c r="K9" s="501">
        <v>2.1869999999999998</v>
      </c>
      <c r="L9" s="501">
        <v>2.2120000000000002</v>
      </c>
      <c r="M9" s="501">
        <v>2.2349999999999999</v>
      </c>
      <c r="N9" s="501">
        <v>2.2210000000000001</v>
      </c>
      <c r="O9" s="501">
        <v>2.2320000000000002</v>
      </c>
      <c r="P9" s="501">
        <v>2.258</v>
      </c>
      <c r="Q9" s="501">
        <v>2.2759999999999998</v>
      </c>
      <c r="R9" s="501">
        <v>2.302</v>
      </c>
      <c r="S9" s="501">
        <v>2.3199999999999998</v>
      </c>
      <c r="T9" s="501">
        <v>2.3639999999999999</v>
      </c>
      <c r="U9" s="501">
        <v>2.4049999999999998</v>
      </c>
      <c r="V9" s="501">
        <v>2.351</v>
      </c>
      <c r="W9" s="501">
        <v>2.34</v>
      </c>
      <c r="X9" s="501">
        <v>2.347</v>
      </c>
      <c r="Y9" s="501">
        <v>2.367</v>
      </c>
      <c r="Z9" s="501">
        <v>2.3809999999999998</v>
      </c>
      <c r="AA9" s="501">
        <v>2.379</v>
      </c>
      <c r="AB9" s="501">
        <v>2.383</v>
      </c>
      <c r="AC9" s="501">
        <v>2.3980000000000001</v>
      </c>
      <c r="AD9" s="501">
        <v>2.4220000000000002</v>
      </c>
      <c r="AE9" s="501">
        <v>2.4319999999999999</v>
      </c>
      <c r="AF9" s="501">
        <v>2.4769999999999999</v>
      </c>
      <c r="AG9" s="501">
        <v>2.4889999999999999</v>
      </c>
      <c r="AH9" s="501">
        <v>2.4969999999999999</v>
      </c>
      <c r="AI9" s="501">
        <v>2.5129999999999999</v>
      </c>
      <c r="AJ9" s="501">
        <v>2.5190000000000001</v>
      </c>
      <c r="AK9" s="501">
        <v>2.5299999999999998</v>
      </c>
      <c r="AL9" s="501">
        <v>2.5499999999999998</v>
      </c>
      <c r="AM9" s="501">
        <v>2.5569999999999999</v>
      </c>
      <c r="AN9" s="501">
        <v>2.5550000000000002</v>
      </c>
      <c r="AO9" s="501">
        <v>2.5739999999999998</v>
      </c>
      <c r="AP9" s="501">
        <v>2.589</v>
      </c>
      <c r="AQ9" s="501">
        <v>2.597</v>
      </c>
      <c r="AR9" s="501">
        <v>2.6080000000000001</v>
      </c>
      <c r="AS9" s="501">
        <v>2.6139999999999999</v>
      </c>
      <c r="AT9" s="501">
        <v>2.617</v>
      </c>
      <c r="AU9" s="498">
        <v>2.6120000000000001</v>
      </c>
      <c r="AV9" s="498">
        <v>2.6230000000000002</v>
      </c>
      <c r="AW9" s="498">
        <v>2.6190000000000002</v>
      </c>
      <c r="AX9" s="498">
        <v>2.6269999999999998</v>
      </c>
      <c r="AY9" s="498">
        <v>2.621</v>
      </c>
      <c r="AZ9" s="498">
        <v>2.6419999999999999</v>
      </c>
      <c r="BA9" s="498">
        <v>2.6629999999999998</v>
      </c>
      <c r="BB9" s="498">
        <v>2.6779999999999999</v>
      </c>
      <c r="BC9" s="498">
        <v>2.694</v>
      </c>
      <c r="BD9" s="498">
        <v>2.6960000000000002</v>
      </c>
      <c r="BE9" s="498">
        <v>2.7080000000000002</v>
      </c>
      <c r="BF9" s="498">
        <v>2.72</v>
      </c>
      <c r="BG9" s="498">
        <v>2.7589999999999999</v>
      </c>
      <c r="BH9" s="498">
        <v>2.7719999999999998</v>
      </c>
      <c r="BI9" s="498">
        <v>2.7810000000000001</v>
      </c>
      <c r="BJ9" s="498">
        <v>2.7879999999999998</v>
      </c>
      <c r="BK9" s="498">
        <v>2.794</v>
      </c>
      <c r="BL9" s="498">
        <v>2.8180000000000001</v>
      </c>
      <c r="BM9" s="498">
        <v>2.8359999999999999</v>
      </c>
      <c r="BN9" s="498">
        <v>2.8490000000000002</v>
      </c>
      <c r="BO9" s="498">
        <v>2.86</v>
      </c>
      <c r="BP9" s="498">
        <v>2.8660000000000001</v>
      </c>
      <c r="BQ9" s="498">
        <v>2.8780000000000001</v>
      </c>
      <c r="BR9" s="498">
        <v>2.8860000000000001</v>
      </c>
      <c r="BS9" s="498">
        <v>2.9049999999999998</v>
      </c>
      <c r="BT9" s="498">
        <v>2.9220000000000002</v>
      </c>
      <c r="BU9" s="498">
        <v>2.9369999999999998</v>
      </c>
      <c r="BV9" s="498">
        <v>2.9510000000000001</v>
      </c>
      <c r="BW9" s="498">
        <v>2.964</v>
      </c>
      <c r="BX9" s="498">
        <v>2.976</v>
      </c>
      <c r="BY9" s="498">
        <v>2.99</v>
      </c>
      <c r="BZ9" s="498">
        <v>3.0030000000000001</v>
      </c>
      <c r="CA9" s="498">
        <v>3.0179999999999998</v>
      </c>
      <c r="CB9" s="498">
        <v>3.0289999999999999</v>
      </c>
      <c r="CC9" s="498">
        <v>3.0449999999999999</v>
      </c>
      <c r="CD9" s="498">
        <v>3.0609999999999999</v>
      </c>
    </row>
    <row r="10" spans="1:83">
      <c r="A10" s="499" t="s">
        <v>160</v>
      </c>
      <c r="B10" s="499" t="s">
        <v>161</v>
      </c>
      <c r="C10" s="501">
        <v>2.0350000000000001</v>
      </c>
      <c r="D10" s="501">
        <v>2.06</v>
      </c>
      <c r="E10" s="501">
        <v>2.0649999999999999</v>
      </c>
      <c r="F10" s="501">
        <v>2.0870000000000002</v>
      </c>
      <c r="G10" s="501">
        <v>2.1040000000000001</v>
      </c>
      <c r="H10" s="501">
        <v>2.1150000000000002</v>
      </c>
      <c r="I10" s="501">
        <v>2.1509999999999998</v>
      </c>
      <c r="J10" s="501">
        <v>2.17</v>
      </c>
      <c r="K10" s="501">
        <v>2.1869999999999998</v>
      </c>
      <c r="L10" s="501">
        <v>2.2120000000000002</v>
      </c>
      <c r="M10" s="501">
        <v>2.2349999999999999</v>
      </c>
      <c r="N10" s="501">
        <v>2.2210000000000001</v>
      </c>
      <c r="O10" s="501">
        <v>2.2320000000000002</v>
      </c>
      <c r="P10" s="501">
        <v>2.258</v>
      </c>
      <c r="Q10" s="501">
        <v>2.2759999999999998</v>
      </c>
      <c r="R10" s="501">
        <v>2.302</v>
      </c>
      <c r="S10" s="501">
        <v>2.3199999999999998</v>
      </c>
      <c r="T10" s="501">
        <v>2.3639999999999999</v>
      </c>
      <c r="U10" s="501">
        <v>2.4049999999999998</v>
      </c>
      <c r="V10" s="501">
        <v>2.351</v>
      </c>
      <c r="W10" s="501">
        <v>2.34</v>
      </c>
      <c r="X10" s="501">
        <v>2.347</v>
      </c>
      <c r="Y10" s="501">
        <v>2.367</v>
      </c>
      <c r="Z10" s="501">
        <v>2.3809999999999998</v>
      </c>
      <c r="AA10" s="501">
        <v>2.379</v>
      </c>
      <c r="AB10" s="501">
        <v>2.383</v>
      </c>
      <c r="AC10" s="501">
        <v>2.3980000000000001</v>
      </c>
      <c r="AD10" s="501">
        <v>2.4220000000000002</v>
      </c>
      <c r="AE10" s="501">
        <v>2.4319999999999999</v>
      </c>
      <c r="AF10" s="501">
        <v>2.4769999999999999</v>
      </c>
      <c r="AG10" s="501">
        <v>2.4889999999999999</v>
      </c>
      <c r="AH10" s="501">
        <v>2.4969999999999999</v>
      </c>
      <c r="AI10" s="501">
        <v>2.5129999999999999</v>
      </c>
      <c r="AJ10" s="501">
        <v>2.5190000000000001</v>
      </c>
      <c r="AK10" s="501">
        <v>2.5299999999999998</v>
      </c>
      <c r="AL10" s="501">
        <v>2.5499999999999998</v>
      </c>
      <c r="AM10" s="501">
        <v>2.5569999999999999</v>
      </c>
      <c r="AN10" s="501">
        <v>2.5550000000000002</v>
      </c>
      <c r="AO10" s="501">
        <v>2.5739999999999998</v>
      </c>
      <c r="AP10" s="501">
        <v>2.589</v>
      </c>
      <c r="AQ10" s="501">
        <v>2.597</v>
      </c>
      <c r="AR10" s="501">
        <v>2.6080000000000001</v>
      </c>
      <c r="AS10" s="501">
        <v>2.6139999999999999</v>
      </c>
      <c r="AT10" s="501">
        <v>2.617</v>
      </c>
      <c r="AU10" s="498">
        <v>2.6120000000000001</v>
      </c>
      <c r="AV10" s="498">
        <v>2.6230000000000002</v>
      </c>
      <c r="AW10" s="498">
        <v>2.6190000000000002</v>
      </c>
      <c r="AX10" s="498">
        <v>2.6269999999999998</v>
      </c>
      <c r="AY10" s="498">
        <v>2.621</v>
      </c>
      <c r="AZ10" s="498">
        <v>2.6419999999999999</v>
      </c>
      <c r="BA10" s="498">
        <v>2.6629999999999998</v>
      </c>
      <c r="BB10" s="498">
        <v>2.6779999999999999</v>
      </c>
      <c r="BC10" s="498">
        <v>2.694</v>
      </c>
      <c r="BD10" s="498">
        <v>2.6960000000000002</v>
      </c>
      <c r="BE10" s="498">
        <v>2.7080000000000002</v>
      </c>
      <c r="BF10" s="498">
        <v>2.72</v>
      </c>
      <c r="BG10" s="498">
        <v>2.7589999999999999</v>
      </c>
      <c r="BH10" s="498">
        <v>2.7719999999999998</v>
      </c>
      <c r="BI10" s="498">
        <v>2.7810000000000001</v>
      </c>
      <c r="BJ10" s="498">
        <v>2.7879999999999998</v>
      </c>
      <c r="BK10" s="498">
        <v>2.794</v>
      </c>
      <c r="BL10" s="498">
        <v>2.8239999999999998</v>
      </c>
      <c r="BM10" s="498">
        <v>2.8479999999999999</v>
      </c>
      <c r="BN10" s="498">
        <v>2.867</v>
      </c>
      <c r="BO10" s="498">
        <v>2.8839999999999999</v>
      </c>
      <c r="BP10" s="498">
        <v>2.8959999999999999</v>
      </c>
      <c r="BQ10" s="498">
        <v>2.9169999999999998</v>
      </c>
      <c r="BR10" s="498">
        <v>2.9319999999999999</v>
      </c>
      <c r="BS10" s="498">
        <v>2.96</v>
      </c>
      <c r="BT10" s="498">
        <v>2.9870000000000001</v>
      </c>
      <c r="BU10" s="498">
        <v>3.0129999999999999</v>
      </c>
      <c r="BV10" s="498">
        <v>3.0369999999999999</v>
      </c>
      <c r="BW10" s="498">
        <v>3.0619999999999998</v>
      </c>
      <c r="BX10" s="498">
        <v>3.0859999999999999</v>
      </c>
      <c r="BY10" s="498">
        <v>3.1120000000000001</v>
      </c>
      <c r="BZ10" s="498">
        <v>3.1389999999999998</v>
      </c>
      <c r="CA10" s="498">
        <v>3.1669999999999998</v>
      </c>
      <c r="CB10" s="498">
        <v>3.19</v>
      </c>
      <c r="CC10" s="498">
        <v>3.218</v>
      </c>
      <c r="CD10" s="498">
        <v>3.246</v>
      </c>
    </row>
    <row r="12" spans="1:83">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row>
    <row r="13" spans="1:83">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2"/>
      <c r="AS13" s="502"/>
      <c r="AT13" s="502"/>
    </row>
    <row r="14" spans="1:83">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row>
    <row r="15" spans="1:83">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BJ15" s="253" t="s">
        <v>712</v>
      </c>
      <c r="BK15" s="252"/>
      <c r="BL15" s="252"/>
      <c r="BM15" s="272" t="s">
        <v>860</v>
      </c>
      <c r="BN15" s="271"/>
      <c r="BO15" s="271"/>
      <c r="BP15" s="271"/>
      <c r="BQ15" s="271"/>
      <c r="BR15" s="271"/>
      <c r="BS15" s="252"/>
      <c r="BT15" s="252"/>
      <c r="BU15" s="252"/>
    </row>
    <row r="16" spans="1:83">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c r="AR16" s="501"/>
      <c r="AS16" s="501"/>
      <c r="AT16" s="501"/>
      <c r="BJ16" s="270"/>
      <c r="BK16" s="269"/>
      <c r="BL16" s="269"/>
      <c r="BM16" s="269"/>
      <c r="BN16" s="269"/>
      <c r="BO16" s="269"/>
      <c r="BP16" s="269"/>
      <c r="BQ16" s="269"/>
      <c r="BR16" s="269"/>
      <c r="BS16" s="269"/>
      <c r="BT16" s="269"/>
      <c r="BU16" s="268"/>
    </row>
    <row r="17" spans="3:7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BJ17" s="259"/>
      <c r="BK17" s="262" t="s">
        <v>601</v>
      </c>
      <c r="BL17" s="252" t="s">
        <v>794</v>
      </c>
      <c r="BM17" s="252"/>
      <c r="BN17" s="252"/>
      <c r="BO17" s="252"/>
      <c r="BP17" s="252"/>
      <c r="BQ17" s="252"/>
      <c r="BR17" s="252"/>
      <c r="BS17" s="252"/>
      <c r="BT17" s="252"/>
      <c r="BU17" s="267"/>
    </row>
    <row r="18" spans="3:73">
      <c r="BJ18" s="259"/>
      <c r="BK18" s="252"/>
      <c r="BL18" s="500" t="s">
        <v>155</v>
      </c>
      <c r="BM18" s="252"/>
      <c r="BN18" s="252"/>
      <c r="BO18" s="252"/>
      <c r="BP18" s="252"/>
      <c r="BQ18" s="252"/>
      <c r="BR18" s="252"/>
      <c r="BS18" s="252"/>
      <c r="BT18" s="252"/>
      <c r="BU18" s="265" t="s">
        <v>599</v>
      </c>
    </row>
    <row r="19" spans="3:73">
      <c r="BJ19" s="259"/>
      <c r="BK19" s="252"/>
      <c r="BL19" s="501">
        <f>BN9</f>
        <v>2.8490000000000002</v>
      </c>
      <c r="BM19" s="252"/>
      <c r="BN19" s="252"/>
      <c r="BO19" s="252"/>
      <c r="BP19" s="252"/>
      <c r="BQ19" s="252"/>
      <c r="BR19" s="252"/>
      <c r="BS19" s="252"/>
      <c r="BT19" s="252"/>
      <c r="BU19" s="263">
        <f>BL19</f>
        <v>2.8490000000000002</v>
      </c>
    </row>
    <row r="20" spans="3:73">
      <c r="BJ20" s="259"/>
      <c r="BK20" s="252"/>
      <c r="BL20" s="252"/>
      <c r="BM20" s="252"/>
      <c r="BN20" s="252"/>
      <c r="BO20" s="252"/>
      <c r="BP20" s="252"/>
      <c r="BQ20" s="252"/>
      <c r="BR20" s="252"/>
      <c r="BS20" s="252"/>
      <c r="BT20" s="252"/>
      <c r="BU20" s="260"/>
    </row>
    <row r="21" spans="3:73">
      <c r="BJ21" s="1827" t="s">
        <v>598</v>
      </c>
      <c r="BK21" s="1828"/>
      <c r="BL21" s="1828"/>
      <c r="BM21" s="252"/>
      <c r="BN21" s="252"/>
      <c r="BO21" s="252"/>
      <c r="BP21" s="252"/>
      <c r="BQ21" s="252"/>
      <c r="BR21" s="252"/>
      <c r="BS21" s="252"/>
      <c r="BT21" s="252"/>
      <c r="BU21" s="260"/>
    </row>
    <row r="22" spans="3:73">
      <c r="BJ22" s="259"/>
      <c r="BK22" s="252"/>
      <c r="BL22" s="499" t="str">
        <f>BO7</f>
        <v>2020Q1</v>
      </c>
      <c r="BM22" s="499" t="str">
        <f t="shared" ref="BM22:BS22" si="0">BP7</f>
        <v>2020Q2</v>
      </c>
      <c r="BN22" s="499" t="str">
        <f t="shared" si="0"/>
        <v>2020Q3</v>
      </c>
      <c r="BO22" s="499" t="str">
        <f t="shared" si="0"/>
        <v>2020Q4</v>
      </c>
      <c r="BP22" s="499" t="str">
        <f t="shared" si="0"/>
        <v>2021Q1</v>
      </c>
      <c r="BQ22" s="499" t="str">
        <f t="shared" si="0"/>
        <v>2021Q2</v>
      </c>
      <c r="BR22" s="499" t="str">
        <f t="shared" si="0"/>
        <v>2021Q3</v>
      </c>
      <c r="BS22" s="499" t="str">
        <f t="shared" si="0"/>
        <v>2021Q4</v>
      </c>
      <c r="BT22" s="252"/>
      <c r="BU22" s="260"/>
    </row>
    <row r="23" spans="3:73">
      <c r="BJ23" s="259"/>
      <c r="BK23" s="252"/>
      <c r="BL23" s="501">
        <f>BO9</f>
        <v>2.86</v>
      </c>
      <c r="BM23" s="501">
        <f t="shared" ref="BM23:BS23" si="1">BP9</f>
        <v>2.8660000000000001</v>
      </c>
      <c r="BN23" s="501">
        <f t="shared" si="1"/>
        <v>2.8780000000000001</v>
      </c>
      <c r="BO23" s="501">
        <f t="shared" si="1"/>
        <v>2.8860000000000001</v>
      </c>
      <c r="BP23" s="501">
        <f t="shared" si="1"/>
        <v>2.9049999999999998</v>
      </c>
      <c r="BQ23" s="501">
        <f t="shared" si="1"/>
        <v>2.9220000000000002</v>
      </c>
      <c r="BR23" s="501">
        <f t="shared" si="1"/>
        <v>2.9369999999999998</v>
      </c>
      <c r="BS23" s="501">
        <f t="shared" si="1"/>
        <v>2.9510000000000001</v>
      </c>
      <c r="BT23" s="252"/>
      <c r="BU23" s="263">
        <f>AVERAGE(BL23:BS23)</f>
        <v>2.9006249999999998</v>
      </c>
    </row>
    <row r="24" spans="3:73">
      <c r="BJ24" s="259"/>
      <c r="BK24" s="252"/>
      <c r="BL24" s="252"/>
      <c r="BM24" s="252"/>
      <c r="BN24" s="252"/>
      <c r="BO24" s="252"/>
      <c r="BP24" s="252"/>
      <c r="BQ24" s="252"/>
      <c r="BR24" s="252"/>
      <c r="BS24" s="252"/>
      <c r="BT24" s="252"/>
      <c r="BU24" s="260"/>
    </row>
    <row r="25" spans="3:73">
      <c r="BJ25" s="259"/>
      <c r="BK25" s="252"/>
      <c r="BL25" s="252"/>
      <c r="BM25" s="252"/>
      <c r="BN25" s="252"/>
      <c r="BO25" s="252"/>
      <c r="BP25" s="252"/>
      <c r="BQ25" s="252"/>
      <c r="BR25" s="252"/>
      <c r="BS25" s="252"/>
      <c r="BT25" s="258" t="s">
        <v>24</v>
      </c>
      <c r="BU25" s="396">
        <f>(BU23-BU19)/BU19</f>
        <v>1.8120393120392975E-2</v>
      </c>
    </row>
    <row r="26" spans="3:73">
      <c r="BJ26" s="256"/>
      <c r="BK26" s="255"/>
      <c r="BL26" s="255"/>
      <c r="BM26" s="255"/>
      <c r="BN26" s="255"/>
      <c r="BO26" s="255"/>
      <c r="BP26" s="255"/>
      <c r="BQ26" s="255"/>
      <c r="BR26" s="255"/>
      <c r="BS26" s="255"/>
      <c r="BT26" s="255"/>
      <c r="BU26" s="254"/>
    </row>
  </sheetData>
  <mergeCells count="1">
    <mergeCell ref="BJ21:BL21"/>
  </mergeCells>
  <pageMargins left="0.25" right="0.25" top="1" bottom="1"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dimension ref="A1:IE304"/>
  <sheetViews>
    <sheetView topLeftCell="CR1" zoomScale="85" zoomScaleNormal="85" workbookViewId="0">
      <selection activeCell="H46" sqref="H46"/>
    </sheetView>
  </sheetViews>
  <sheetFormatPr defaultRowHeight="15"/>
  <cols>
    <col min="1" max="1" width="40.7109375" customWidth="1"/>
    <col min="2" max="2" width="10.7109375" customWidth="1"/>
    <col min="3" max="121" width="18.7109375" customWidth="1"/>
    <col min="122" max="122" width="18.7109375" style="713" customWidth="1"/>
    <col min="123" max="124" width="18.7109375" customWidth="1"/>
    <col min="125" max="125" width="18.7109375" style="713" customWidth="1"/>
    <col min="126" max="127" width="18.7109375" customWidth="1"/>
    <col min="128" max="128" width="18.7109375" style="713" customWidth="1"/>
    <col min="129" max="130" width="18.7109375" customWidth="1"/>
    <col min="131" max="131" width="18.7109375" style="713" customWidth="1"/>
    <col min="132" max="133" width="18.7109375" customWidth="1"/>
    <col min="134" max="134" width="18.7109375" style="713" customWidth="1"/>
    <col min="135" max="136" width="18.7109375" customWidth="1"/>
    <col min="137" max="137" width="18.7109375" style="713" customWidth="1"/>
    <col min="138" max="139" width="18.7109375" customWidth="1"/>
    <col min="140" max="140" width="18.7109375" style="713" customWidth="1"/>
    <col min="141" max="142" width="18.7109375" customWidth="1"/>
    <col min="143" max="143" width="18.7109375" style="713" customWidth="1"/>
    <col min="144" max="145" width="18.7109375" customWidth="1"/>
    <col min="146" max="146" width="18.7109375" style="713" customWidth="1"/>
    <col min="147" max="148" width="18.7109375" customWidth="1"/>
    <col min="149" max="149" width="18.7109375" style="713" customWidth="1"/>
    <col min="150" max="151" width="18.7109375" customWidth="1"/>
    <col min="152" max="152" width="18.7109375" style="713" customWidth="1"/>
    <col min="153" max="154" width="18.7109375" customWidth="1"/>
    <col min="155" max="155" width="18.7109375" style="713" customWidth="1"/>
    <col min="156" max="157" width="18.7109375" customWidth="1"/>
    <col min="158" max="158" width="18.7109375" style="713" customWidth="1"/>
    <col min="159" max="160" width="18.7109375" customWidth="1"/>
    <col min="161" max="161" width="18.7109375" style="713" customWidth="1"/>
    <col min="162" max="163" width="18.7109375" customWidth="1"/>
    <col min="164" max="164" width="18.7109375" style="713" customWidth="1"/>
    <col min="165" max="166" width="18.7109375" customWidth="1"/>
    <col min="167" max="167" width="18.7109375" style="713" customWidth="1"/>
    <col min="168" max="169" width="18.7109375" customWidth="1"/>
    <col min="170" max="170" width="18.7109375" style="713" customWidth="1"/>
    <col min="171" max="172" width="18.7109375" customWidth="1"/>
    <col min="173" max="173" width="18.7109375" style="713" customWidth="1"/>
    <col min="174" max="175" width="18.7109375" customWidth="1"/>
    <col min="176" max="176" width="18.7109375" style="713" customWidth="1"/>
    <col min="177" max="178" width="18.7109375" customWidth="1"/>
    <col min="179" max="179" width="18.7109375" style="713" customWidth="1"/>
    <col min="180" max="181" width="18.7109375" customWidth="1"/>
    <col min="182" max="182" width="18.7109375" style="713" customWidth="1"/>
    <col min="183" max="184" width="18.7109375" customWidth="1"/>
    <col min="185" max="185" width="18.7109375" style="713" customWidth="1"/>
    <col min="186" max="187" width="18.7109375" customWidth="1"/>
    <col min="188" max="188" width="18.7109375" style="713" customWidth="1"/>
    <col min="189" max="190" width="18.7109375" customWidth="1"/>
    <col min="191" max="191" width="18.7109375" style="713" customWidth="1"/>
    <col min="192" max="193" width="18.7109375" customWidth="1"/>
    <col min="194" max="194" width="18.7109375" style="713" customWidth="1"/>
    <col min="195" max="196" width="18.7109375" customWidth="1"/>
    <col min="197" max="197" width="18.7109375" style="713" customWidth="1"/>
    <col min="198" max="199" width="18.7109375" customWidth="1"/>
    <col min="200" max="200" width="18.7109375" style="713" customWidth="1"/>
    <col min="201" max="202" width="18.7109375" customWidth="1"/>
    <col min="203" max="203" width="18.7109375" style="713" customWidth="1"/>
    <col min="204" max="205" width="18.7109375" customWidth="1"/>
    <col min="206" max="206" width="18.7109375" style="713" customWidth="1"/>
    <col min="207" max="208" width="18.7109375" customWidth="1"/>
    <col min="209" max="209" width="18.7109375" style="713" customWidth="1"/>
    <col min="210" max="211" width="18.7109375" customWidth="1"/>
    <col min="212" max="212" width="18.7109375" style="713" customWidth="1"/>
    <col min="213" max="214" width="18.7109375" customWidth="1"/>
    <col min="215" max="215" width="18.7109375" style="713" customWidth="1"/>
    <col min="216" max="217" width="18.7109375" customWidth="1"/>
    <col min="218" max="218" width="18.7109375" style="713" customWidth="1"/>
    <col min="219" max="220" width="18.7109375" customWidth="1"/>
    <col min="221" max="221" width="18.7109375" style="713" customWidth="1"/>
    <col min="222" max="223" width="18.7109375" customWidth="1"/>
    <col min="224" max="224" width="18.7109375" style="713" customWidth="1"/>
    <col min="225" max="226" width="18.7109375" customWidth="1"/>
    <col min="227" max="227" width="18.7109375" style="713" customWidth="1"/>
    <col min="228" max="229" width="18.7109375" customWidth="1"/>
    <col min="230" max="230" width="18.7109375" style="713" customWidth="1"/>
    <col min="231" max="234" width="18.7109375" customWidth="1"/>
    <col min="235" max="238" width="49.140625" bestFit="1" customWidth="1"/>
    <col min="239" max="239" width="18.28515625" bestFit="1" customWidth="1"/>
    <col min="240" max="240" width="15.5703125" bestFit="1" customWidth="1"/>
  </cols>
  <sheetData>
    <row r="1" spans="1:239">
      <c r="A1" s="710">
        <v>23</v>
      </c>
      <c r="B1" s="710" t="s">
        <v>214</v>
      </c>
      <c r="BM1" s="711" t="s">
        <v>215</v>
      </c>
      <c r="BN1" s="712">
        <v>7.7892212550109807E-2</v>
      </c>
      <c r="CW1" s="711" t="s">
        <v>215</v>
      </c>
      <c r="CX1" s="712">
        <v>7.2292093939458887E-2</v>
      </c>
      <c r="DO1" s="711" t="s">
        <v>216</v>
      </c>
      <c r="DP1" s="240">
        <v>22880</v>
      </c>
      <c r="DQ1" s="711" t="s">
        <v>215</v>
      </c>
      <c r="DR1" s="713">
        <v>27067.273324377624</v>
      </c>
      <c r="DT1" s="711" t="s">
        <v>215</v>
      </c>
      <c r="DU1" s="713">
        <v>22880</v>
      </c>
      <c r="DW1" s="711" t="s">
        <v>215</v>
      </c>
      <c r="DX1" s="713">
        <v>43387.173334797801</v>
      </c>
      <c r="DZ1" s="711" t="s">
        <v>215</v>
      </c>
      <c r="EA1" s="713">
        <v>91230</v>
      </c>
      <c r="EC1" s="711" t="s">
        <v>215</v>
      </c>
      <c r="ED1" s="713">
        <v>149250</v>
      </c>
      <c r="EF1" s="711" t="s">
        <v>215</v>
      </c>
      <c r="EG1" s="713" t="s">
        <v>217</v>
      </c>
      <c r="EI1" s="711" t="s">
        <v>215</v>
      </c>
      <c r="EJ1" s="713" t="s">
        <v>217</v>
      </c>
      <c r="EL1" s="711" t="s">
        <v>215</v>
      </c>
      <c r="EM1" s="713" t="s">
        <v>217</v>
      </c>
      <c r="EO1" s="711" t="s">
        <v>215</v>
      </c>
      <c r="EP1" s="713">
        <v>89300</v>
      </c>
      <c r="ER1" s="711" t="s">
        <v>215</v>
      </c>
      <c r="ES1" s="713" t="s">
        <v>217</v>
      </c>
      <c r="EU1" s="711" t="s">
        <v>215</v>
      </c>
      <c r="EV1" s="713" t="s">
        <v>217</v>
      </c>
      <c r="EX1" s="711" t="s">
        <v>215</v>
      </c>
      <c r="EY1" s="713" t="s">
        <v>217</v>
      </c>
      <c r="FA1" s="711" t="s">
        <v>215</v>
      </c>
      <c r="FB1" s="713" t="s">
        <v>217</v>
      </c>
      <c r="FD1" s="711" t="s">
        <v>215</v>
      </c>
      <c r="FE1" s="713" t="s">
        <v>217</v>
      </c>
      <c r="FG1" s="711" t="s">
        <v>215</v>
      </c>
      <c r="FH1" s="713" t="s">
        <v>217</v>
      </c>
      <c r="FJ1" s="711" t="s">
        <v>215</v>
      </c>
      <c r="FK1" s="713" t="s">
        <v>217</v>
      </c>
      <c r="FM1" s="711" t="s">
        <v>215</v>
      </c>
      <c r="FN1" s="713" t="s">
        <v>217</v>
      </c>
      <c r="FP1" s="711" t="s">
        <v>215</v>
      </c>
      <c r="FQ1" s="713" t="s">
        <v>217</v>
      </c>
      <c r="FS1" s="711" t="s">
        <v>215</v>
      </c>
      <c r="FT1" s="713" t="s">
        <v>217</v>
      </c>
      <c r="FV1" s="711" t="s">
        <v>215</v>
      </c>
      <c r="FW1" s="713" t="s">
        <v>217</v>
      </c>
      <c r="FY1" s="711" t="s">
        <v>215</v>
      </c>
      <c r="FZ1" s="713" t="s">
        <v>217</v>
      </c>
      <c r="GB1" s="711" t="s">
        <v>215</v>
      </c>
      <c r="GC1" s="713">
        <v>43063.934426229513</v>
      </c>
      <c r="GE1" s="711" t="s">
        <v>215</v>
      </c>
      <c r="GF1" s="713" t="s">
        <v>217</v>
      </c>
      <c r="GH1" s="711" t="s">
        <v>215</v>
      </c>
      <c r="GI1" s="713">
        <v>49236</v>
      </c>
      <c r="GK1" s="711" t="s">
        <v>215</v>
      </c>
      <c r="GL1" s="713">
        <v>38131.974431818206</v>
      </c>
      <c r="GN1" s="711" t="s">
        <v>215</v>
      </c>
      <c r="GO1" s="713" t="s">
        <v>217</v>
      </c>
      <c r="GQ1" s="711" t="s">
        <v>215</v>
      </c>
      <c r="GR1" s="713">
        <v>50414.583333333336</v>
      </c>
      <c r="GT1" s="711" t="s">
        <v>215</v>
      </c>
      <c r="GU1" s="713">
        <v>28091.221149139674</v>
      </c>
      <c r="GW1" s="711" t="s">
        <v>215</v>
      </c>
      <c r="GX1" s="713">
        <v>39507.06989247314</v>
      </c>
      <c r="GZ1" s="711" t="s">
        <v>215</v>
      </c>
      <c r="HA1" s="713">
        <v>35779.146819310015</v>
      </c>
      <c r="HC1" s="711" t="s">
        <v>215</v>
      </c>
      <c r="HD1" s="713">
        <v>33018.725999331917</v>
      </c>
      <c r="HF1" s="711" t="s">
        <v>215</v>
      </c>
      <c r="HG1" s="713">
        <v>27257.838474918397</v>
      </c>
      <c r="HI1" s="711" t="s">
        <v>215</v>
      </c>
      <c r="HJ1" s="713">
        <v>22880</v>
      </c>
      <c r="HL1" s="711" t="s">
        <v>215</v>
      </c>
      <c r="HM1" s="713">
        <v>22880</v>
      </c>
      <c r="HO1" s="711" t="s">
        <v>215</v>
      </c>
      <c r="HP1" s="713">
        <v>22880</v>
      </c>
      <c r="HR1" s="711" t="s">
        <v>215</v>
      </c>
      <c r="HS1" s="713">
        <v>45718.315018315014</v>
      </c>
      <c r="HU1" s="711" t="s">
        <v>215</v>
      </c>
      <c r="HV1" s="713" t="s">
        <v>217</v>
      </c>
    </row>
    <row r="2" spans="1:239">
      <c r="BM2" s="711" t="s">
        <v>218</v>
      </c>
      <c r="BN2" s="712">
        <v>0.34510197907923279</v>
      </c>
      <c r="CW2" s="711" t="s">
        <v>218</v>
      </c>
      <c r="CX2" s="712">
        <v>0.18309857841937455</v>
      </c>
      <c r="DQ2" s="711" t="s">
        <v>218</v>
      </c>
      <c r="DR2" s="713">
        <v>120351.03853046539</v>
      </c>
      <c r="DT2" s="711" t="s">
        <v>218</v>
      </c>
      <c r="DU2" s="713">
        <v>172418.21406953607</v>
      </c>
      <c r="DW2" s="711" t="s">
        <v>218</v>
      </c>
      <c r="DX2" s="713">
        <v>79404.094154914128</v>
      </c>
      <c r="DZ2" s="711" t="s">
        <v>218</v>
      </c>
      <c r="EA2" s="713">
        <v>91230</v>
      </c>
      <c r="EC2" s="711" t="s">
        <v>218</v>
      </c>
      <c r="ED2" s="713">
        <v>149250</v>
      </c>
      <c r="EF2" s="711" t="s">
        <v>218</v>
      </c>
      <c r="EG2" s="713" t="s">
        <v>217</v>
      </c>
      <c r="EI2" s="711" t="s">
        <v>218</v>
      </c>
      <c r="EJ2" s="713" t="s">
        <v>217</v>
      </c>
      <c r="EL2" s="711" t="s">
        <v>218</v>
      </c>
      <c r="EM2" s="713" t="s">
        <v>217</v>
      </c>
      <c r="EO2" s="711" t="s">
        <v>218</v>
      </c>
      <c r="EP2" s="713">
        <v>89300</v>
      </c>
      <c r="ER2" s="711" t="s">
        <v>218</v>
      </c>
      <c r="ES2" s="713" t="s">
        <v>217</v>
      </c>
      <c r="EU2" s="711" t="s">
        <v>218</v>
      </c>
      <c r="EV2" s="713" t="s">
        <v>217</v>
      </c>
      <c r="EX2" s="711" t="s">
        <v>218</v>
      </c>
      <c r="EY2" s="713" t="s">
        <v>217</v>
      </c>
      <c r="FA2" s="711" t="s">
        <v>218</v>
      </c>
      <c r="FB2" s="713" t="s">
        <v>217</v>
      </c>
      <c r="FD2" s="711" t="s">
        <v>218</v>
      </c>
      <c r="FE2" s="713" t="s">
        <v>217</v>
      </c>
      <c r="FG2" s="711" t="s">
        <v>218</v>
      </c>
      <c r="FH2" s="713" t="s">
        <v>217</v>
      </c>
      <c r="FJ2" s="711" t="s">
        <v>218</v>
      </c>
      <c r="FK2" s="713" t="s">
        <v>217</v>
      </c>
      <c r="FM2" s="711" t="s">
        <v>218</v>
      </c>
      <c r="FN2" s="713" t="s">
        <v>217</v>
      </c>
      <c r="FP2" s="711" t="s">
        <v>218</v>
      </c>
      <c r="FQ2" s="713" t="s">
        <v>217</v>
      </c>
      <c r="FS2" s="711" t="s">
        <v>218</v>
      </c>
      <c r="FT2" s="713" t="s">
        <v>217</v>
      </c>
      <c r="FV2" s="711" t="s">
        <v>218</v>
      </c>
      <c r="FW2" s="713" t="s">
        <v>217</v>
      </c>
      <c r="FY2" s="711" t="s">
        <v>218</v>
      </c>
      <c r="FZ2" s="713" t="s">
        <v>217</v>
      </c>
      <c r="GB2" s="711" t="s">
        <v>218</v>
      </c>
      <c r="GC2" s="713">
        <v>43063.934426229513</v>
      </c>
      <c r="GE2" s="711" t="s">
        <v>218</v>
      </c>
      <c r="GF2" s="713" t="s">
        <v>217</v>
      </c>
      <c r="GH2" s="711" t="s">
        <v>218</v>
      </c>
      <c r="GI2" s="713">
        <v>49236</v>
      </c>
      <c r="GK2" s="711" t="s">
        <v>218</v>
      </c>
      <c r="GL2" s="713">
        <v>81175.326704545427</v>
      </c>
      <c r="GN2" s="711" t="s">
        <v>218</v>
      </c>
      <c r="GO2" s="713" t="s">
        <v>217</v>
      </c>
      <c r="GQ2" s="711" t="s">
        <v>218</v>
      </c>
      <c r="GR2" s="713">
        <v>50414.583333333336</v>
      </c>
      <c r="GT2" s="711" t="s">
        <v>218</v>
      </c>
      <c r="GU2" s="713">
        <v>41402.779291954212</v>
      </c>
      <c r="GW2" s="711" t="s">
        <v>218</v>
      </c>
      <c r="GX2" s="713">
        <v>69890.976702508939</v>
      </c>
      <c r="GZ2" s="711" t="s">
        <v>218</v>
      </c>
      <c r="HA2" s="713">
        <v>48074.651788605974</v>
      </c>
      <c r="HC2" s="711" t="s">
        <v>218</v>
      </c>
      <c r="HD2" s="713">
        <v>57640.721688246209</v>
      </c>
      <c r="HF2" s="711" t="s">
        <v>218</v>
      </c>
      <c r="HG2" s="713">
        <v>59758.082629465505</v>
      </c>
      <c r="HI2" s="711" t="s">
        <v>218</v>
      </c>
      <c r="HJ2" s="713">
        <v>46339.958318064717</v>
      </c>
      <c r="HL2" s="711" t="s">
        <v>218</v>
      </c>
      <c r="HM2" s="713">
        <v>43235.526217127554</v>
      </c>
      <c r="HO2" s="711" t="s">
        <v>218</v>
      </c>
      <c r="HP2" s="713">
        <v>60095.134122701405</v>
      </c>
      <c r="HR2" s="711" t="s">
        <v>218</v>
      </c>
      <c r="HS2" s="713">
        <v>52849.450549450557</v>
      </c>
      <c r="HU2" s="711" t="s">
        <v>218</v>
      </c>
      <c r="HV2" s="713" t="s">
        <v>217</v>
      </c>
    </row>
    <row r="3" spans="1:239">
      <c r="BM3" s="714" t="s">
        <v>219</v>
      </c>
      <c r="BN3" s="715">
        <f ca="1">AVERAGE(BN12:OFFSET(BN12,$A$1-1,0))</f>
        <v>0.22207195060540488</v>
      </c>
      <c r="CW3" s="714" t="s">
        <v>219</v>
      </c>
      <c r="CX3" s="715">
        <f ca="1">AVERAGE(CX12:OFFSET(CX12,$A$1-1,0))</f>
        <v>0.12769533617941672</v>
      </c>
      <c r="DQ3" s="714" t="s">
        <v>219</v>
      </c>
      <c r="DR3" s="716">
        <f ca="1">IF(COUNT(DR12:OFFSET(DR12,$A$1-1,0))&gt;0,AVERAGE(DR12:OFFSET(DR12,$A$1-1,0)),"-")</f>
        <v>73709.155927421511</v>
      </c>
      <c r="DT3" s="714" t="s">
        <v>219</v>
      </c>
      <c r="DU3" s="716">
        <f ca="1">IF(COUNT(DU12:OFFSET(DU12,$A$1-1,0))&gt;0,AVERAGE(DU12:OFFSET(DU12,$A$1-1,0)),"-")</f>
        <v>94613.947990543747</v>
      </c>
      <c r="DW3" s="714" t="s">
        <v>219</v>
      </c>
      <c r="DX3" s="716">
        <f ca="1">IF(COUNT(DX12:OFFSET(DX12,$A$1-1,0))&gt;0,AVERAGE(DX12:OFFSET(DX12,$A$1-1,0)),"-")</f>
        <v>61395.633744855964</v>
      </c>
      <c r="DZ3" s="714" t="s">
        <v>219</v>
      </c>
      <c r="EA3" s="716">
        <f ca="1">IF(COUNT(EA12:OFFSET(EA12,$A$1-1,0))&gt;0,AVERAGE(EA12:OFFSET(EA12,$A$1-1,0)),"-")</f>
        <v>91230</v>
      </c>
      <c r="EC3" s="714" t="s">
        <v>219</v>
      </c>
      <c r="ED3" s="716">
        <f ca="1">IF(COUNT(ED12:OFFSET(ED12,$A$1-1,0))&gt;0,AVERAGE(ED12:OFFSET(ED12,$A$1-1,0)),"-")</f>
        <v>149250</v>
      </c>
      <c r="EF3" s="714" t="s">
        <v>219</v>
      </c>
      <c r="EG3" s="716" t="str">
        <f ca="1">IF(COUNT(EG12:OFFSET(EG12,$A$1-1,0))&gt;0,AVERAGE(EG12:OFFSET(EG12,$A$1-1,0)),"-")</f>
        <v>-</v>
      </c>
      <c r="EI3" s="714" t="s">
        <v>219</v>
      </c>
      <c r="EJ3" s="716" t="str">
        <f ca="1">IF(COUNT(EJ12:OFFSET(EJ12,$A$1-1,0))&gt;0,AVERAGE(EJ12:OFFSET(EJ12,$A$1-1,0)),"-")</f>
        <v>-</v>
      </c>
      <c r="EL3" s="714" t="s">
        <v>219</v>
      </c>
      <c r="EM3" s="716" t="str">
        <f ca="1">IF(COUNT(EM12:OFFSET(EM12,$A$1-1,0))&gt;0,AVERAGE(EM12:OFFSET(EM12,$A$1-1,0)),"-")</f>
        <v>-</v>
      </c>
      <c r="EO3" s="714" t="s">
        <v>219</v>
      </c>
      <c r="EP3" s="716">
        <f ca="1">IF(COUNT(EP12:OFFSET(EP12,$A$1-1,0))&gt;0,AVERAGE(EP12:OFFSET(EP12,$A$1-1,0)),"-")</f>
        <v>89300</v>
      </c>
      <c r="ER3" s="714" t="s">
        <v>219</v>
      </c>
      <c r="ES3" s="716" t="str">
        <f ca="1">IF(COUNT(ES12:OFFSET(ES12,$A$1-1,0))&gt;0,AVERAGE(ES12:OFFSET(ES12,$A$1-1,0)),"-")</f>
        <v>-</v>
      </c>
      <c r="EU3" s="714" t="s">
        <v>219</v>
      </c>
      <c r="EV3" s="716" t="str">
        <f ca="1">IF(COUNT(EV12:OFFSET(EV12,$A$1-1,0))&gt;0,AVERAGE(EV12:OFFSET(EV12,$A$1-1,0)),"-")</f>
        <v>-</v>
      </c>
      <c r="EX3" s="714" t="s">
        <v>219</v>
      </c>
      <c r="EY3" s="716" t="str">
        <f ca="1">IF(COUNT(EY12:OFFSET(EY12,$A$1-1,0))&gt;0,AVERAGE(EY12:OFFSET(EY12,$A$1-1,0)),"-")</f>
        <v>-</v>
      </c>
      <c r="FA3" s="714" t="s">
        <v>219</v>
      </c>
      <c r="FB3" s="716" t="str">
        <f ca="1">IF(COUNT(FB12:OFFSET(FB12,$A$1-1,0))&gt;0,AVERAGE(FB12:OFFSET(FB12,$A$1-1,0)),"-")</f>
        <v>-</v>
      </c>
      <c r="FD3" s="714" t="s">
        <v>219</v>
      </c>
      <c r="FE3" s="716" t="str">
        <f ca="1">IF(COUNT(FE12:OFFSET(FE12,$A$1-1,0))&gt;0,AVERAGE(FE12:OFFSET(FE12,$A$1-1,0)),"-")</f>
        <v>-</v>
      </c>
      <c r="FG3" s="714" t="s">
        <v>219</v>
      </c>
      <c r="FH3" s="716" t="str">
        <f ca="1">IF(COUNT(FH12:OFFSET(FH12,$A$1-1,0))&gt;0,AVERAGE(FH12:OFFSET(FH12,$A$1-1,0)),"-")</f>
        <v>-</v>
      </c>
      <c r="FJ3" s="714" t="s">
        <v>219</v>
      </c>
      <c r="FK3" s="716" t="str">
        <f ca="1">IF(COUNT(FK12:OFFSET(FK12,$A$1-1,0))&gt;0,AVERAGE(FK12:OFFSET(FK12,$A$1-1,0)),"-")</f>
        <v>-</v>
      </c>
      <c r="FM3" s="714" t="s">
        <v>219</v>
      </c>
      <c r="FN3" s="716" t="str">
        <f ca="1">IF(COUNT(FN12:OFFSET(FN12,$A$1-1,0))&gt;0,AVERAGE(FN12:OFFSET(FN12,$A$1-1,0)),"-")</f>
        <v>-</v>
      </c>
      <c r="FP3" s="714" t="s">
        <v>219</v>
      </c>
      <c r="FQ3" s="716" t="str">
        <f ca="1">IF(COUNT(FQ12:OFFSET(FQ12,$A$1-1,0))&gt;0,AVERAGE(FQ12:OFFSET(FQ12,$A$1-1,0)),"-")</f>
        <v>-</v>
      </c>
      <c r="FS3" s="714" t="s">
        <v>219</v>
      </c>
      <c r="FT3" s="716" t="str">
        <f ca="1">IF(COUNT(FT12:OFFSET(FT12,$A$1-1,0))&gt;0,AVERAGE(FT12:OFFSET(FT12,$A$1-1,0)),"-")</f>
        <v>-</v>
      </c>
      <c r="FV3" s="714" t="s">
        <v>219</v>
      </c>
      <c r="FW3" s="716" t="str">
        <f ca="1">IF(COUNT(FW12:OFFSET(FW12,$A$1-1,0))&gt;0,AVERAGE(FW12:OFFSET(FW12,$A$1-1,0)),"-")</f>
        <v>-</v>
      </c>
      <c r="FY3" s="714" t="s">
        <v>219</v>
      </c>
      <c r="FZ3" s="716" t="str">
        <f ca="1">IF(COUNT(FZ12:OFFSET(FZ12,$A$1-1,0))&gt;0,AVERAGE(FZ12:OFFSET(FZ12,$A$1-1,0)),"-")</f>
        <v>-</v>
      </c>
      <c r="GB3" s="714" t="s">
        <v>219</v>
      </c>
      <c r="GC3" s="716">
        <f ca="1">IF(COUNT(GC12:OFFSET(GC12,$A$1-1,0))&gt;0,AVERAGE(GC12:OFFSET(GC12,$A$1-1,0)),"-")</f>
        <v>43063.934426229513</v>
      </c>
      <c r="GE3" s="714" t="s">
        <v>219</v>
      </c>
      <c r="GF3" s="716" t="str">
        <f ca="1">IF(COUNT(GF12:OFFSET(GF12,$A$1-1,0))&gt;0,AVERAGE(GF12:OFFSET(GF12,$A$1-1,0)),"-")</f>
        <v>-</v>
      </c>
      <c r="GH3" s="714" t="s">
        <v>219</v>
      </c>
      <c r="GI3" s="716">
        <f ca="1">IF(COUNT(GI12:OFFSET(GI12,$A$1-1,0))&gt;0,AVERAGE(GI12:OFFSET(GI12,$A$1-1,0)),"-")</f>
        <v>49236</v>
      </c>
      <c r="GK3" s="714" t="s">
        <v>219</v>
      </c>
      <c r="GL3" s="716">
        <f ca="1">IF(COUNT(GL12:OFFSET(GL12,$A$1-1,0))&gt;0,AVERAGE(GL12:OFFSET(GL12,$A$1-1,0)),"-")</f>
        <v>59653.650568181816</v>
      </c>
      <c r="GN3" s="714" t="s">
        <v>219</v>
      </c>
      <c r="GO3" s="716" t="str">
        <f ca="1">IF(COUNT(GO12:OFFSET(GO12,$A$1-1,0))&gt;0,AVERAGE(GO12:OFFSET(GO12,$A$1-1,0)),"-")</f>
        <v>-</v>
      </c>
      <c r="GQ3" s="714" t="s">
        <v>219</v>
      </c>
      <c r="GR3" s="716">
        <f ca="1">IF(COUNT(GR12:OFFSET(GR12,$A$1-1,0))&gt;0,AVERAGE(GR12:OFFSET(GR12,$A$1-1,0)),"-")</f>
        <v>50414.583333333336</v>
      </c>
      <c r="GT3" s="714" t="s">
        <v>219</v>
      </c>
      <c r="GU3" s="716">
        <f ca="1">IF(COUNT(GU12:OFFSET(GU12,$A$1-1,0))&gt;0,AVERAGE(GU12:OFFSET(GU12,$A$1-1,0)),"-")</f>
        <v>34747.000220546943</v>
      </c>
      <c r="GW3" s="714" t="s">
        <v>219</v>
      </c>
      <c r="GX3" s="716">
        <f ca="1">IF(COUNT(GX12:OFFSET(GX12,$A$1-1,0))&gt;0,AVERAGE(GX12:OFFSET(GX12,$A$1-1,0)),"-")</f>
        <v>54699.02329749104</v>
      </c>
      <c r="GZ3" s="714" t="s">
        <v>219</v>
      </c>
      <c r="HA3" s="716">
        <f ca="1">IF(COUNT(HA12:OFFSET(HA12,$A$1-1,0))&gt;0,AVERAGE(HA12:OFFSET(HA12,$A$1-1,0)),"-")</f>
        <v>41926.899303957995</v>
      </c>
      <c r="HC3" s="714" t="s">
        <v>219</v>
      </c>
      <c r="HD3" s="716">
        <f ca="1">IF(COUNT(HD12:OFFSET(HD12,$A$1-1,0))&gt;0,AVERAGE(HD12:OFFSET(HD12,$A$1-1,0)),"-")</f>
        <v>45329.723843789063</v>
      </c>
      <c r="HF3" s="714" t="s">
        <v>219</v>
      </c>
      <c r="HG3" s="716">
        <f ca="1">IF(COUNT(HG12:OFFSET(HG12,$A$1-1,0))&gt;0,AVERAGE(HG12:OFFSET(HG12,$A$1-1,0)),"-")</f>
        <v>43507.960552191951</v>
      </c>
      <c r="HI3" s="714" t="s">
        <v>219</v>
      </c>
      <c r="HJ3" s="716">
        <f ca="1">IF(COUNT(HJ12:OFFSET(HJ12,$A$1-1,0))&gt;0,AVERAGE(HJ12:OFFSET(HJ12,$A$1-1,0)),"-")</f>
        <v>32364.079309715584</v>
      </c>
      <c r="HL3" s="714" t="s">
        <v>219</v>
      </c>
      <c r="HM3" s="716">
        <f ca="1">IF(COUNT(HM12:OFFSET(HM12,$A$1-1,0))&gt;0,AVERAGE(HM12:OFFSET(HM12,$A$1-1,0)),"-")</f>
        <v>30560.222805265537</v>
      </c>
      <c r="HO3" s="714" t="s">
        <v>219</v>
      </c>
      <c r="HP3" s="716">
        <f ca="1">IF(COUNT(HP12:OFFSET(HP12,$A$1-1,0))&gt;0,AVERAGE(HP12:OFFSET(HP12,$A$1-1,0)),"-")</f>
        <v>37598.315476190481</v>
      </c>
      <c r="HR3" s="714" t="s">
        <v>219</v>
      </c>
      <c r="HS3" s="716">
        <f ca="1">IF(COUNT(HS12:OFFSET(HS12,$A$1-1,0))&gt;0,AVERAGE(HS12:OFFSET(HS12,$A$1-1,0)),"-")</f>
        <v>49283.882783882786</v>
      </c>
      <c r="HU3" s="714" t="s">
        <v>219</v>
      </c>
      <c r="HV3" s="716" t="str">
        <f ca="1">IF(COUNT(HV12:OFFSET(HV12,$A$1-1,0))&gt;0,AVERAGE(HV12:OFFSET(HV12,$A$1-1,0)),"-")</f>
        <v>-</v>
      </c>
    </row>
    <row r="4" spans="1:239">
      <c r="BM4" s="717" t="s">
        <v>220</v>
      </c>
      <c r="BN4" s="718">
        <f ca="1">(SUMIF(BN12:OFFSET(BN12,$A$1-1,0),"&gt;0",BL12:OFFSET(BL12,$A$1-1,0)) + SUMIF(BN12:OFFSET(BN12,$A$1-1,0),"&gt;0",BM12:OFFSET(BM12,$A$1-1,0)))/SUMIF(BN12:OFFSET(BN12,$A$1-1,0),"&gt;0",BK12:OFFSET(BK12,$A$1-1,0))</f>
        <v>0.2358478076692142</v>
      </c>
      <c r="CW4" s="717" t="s">
        <v>220</v>
      </c>
      <c r="CX4" s="718">
        <f>IF(COUNTIF(CX12:CX300,"&gt;0"),SUMIF(CX12:CX300,"&gt;0",IB12:IB300)/SUMIF(CX12:CX300,"&gt;0",IC12:IC300),"-")</f>
        <v>0.14442790440443573</v>
      </c>
      <c r="DQ4" s="717" t="s">
        <v>220</v>
      </c>
      <c r="DR4" s="235">
        <f ca="1">IF(COUNT(DR12:OFFSET(DR12,$A$1-1,0))&gt;0,SUMIF(DR12:OFFSET(DR12,$A$1-1,0),"&gt;0",DP12:OFFSET(DP12,$A$1-1,0)) / SUMIF(DR12:OFFSET(DR12,$A$1-1,0),"&gt;0",DQ12:OFFSET(DQ12,$A$1-1,0)),"-")</f>
        <v>66137.27431292132</v>
      </c>
      <c r="DT4" s="717" t="s">
        <v>220</v>
      </c>
      <c r="DU4" s="235">
        <f ca="1">IF(COUNT(DU12:OFFSET(DU12,$A$1-1,0))&gt;0,SUMIF(DU12:OFFSET(DU12,$A$1-1,0),"&gt;0",DS12:OFFSET(DS12,$A$1-1,0)) / SUMIF(DU12:OFFSET(DU12,$A$1-1,0),"&gt;0",DT12:OFFSET(DT12,$A$1-1,0)),"-")</f>
        <v>104816.41285956005</v>
      </c>
      <c r="DW4" s="717" t="s">
        <v>220</v>
      </c>
      <c r="DX4" s="235">
        <f ca="1">IF(COUNT(DX12:OFFSET(DX12,$A$1-1,0))&gt;0,SUMIF(DX12:OFFSET(DX12,$A$1-1,0),"&gt;0",DV12:OFFSET(DV12,$A$1-1,0)) / SUMIF(DX12:OFFSET(DX12,$A$1-1,0),"&gt;0",DW12:OFFSET(DW12,$A$1-1,0)),"-")</f>
        <v>66442.50559284116</v>
      </c>
      <c r="DZ4" s="717" t="s">
        <v>220</v>
      </c>
      <c r="EA4" s="235">
        <f ca="1">IF(COUNT(EA12:OFFSET(EA12,$A$1-1,0))&gt;0,SUMIF(EA12:OFFSET(EA12,$A$1-1,0),"&gt;0",DY12:OFFSET(DY12,$A$1-1,0)) / SUMIF(EA12:OFFSET(EA12,$A$1-1,0),"&gt;0",DZ12:OFFSET(DZ12,$A$1-1,0)),"-")</f>
        <v>91230</v>
      </c>
      <c r="EC4" s="717" t="s">
        <v>220</v>
      </c>
      <c r="ED4" s="235">
        <f ca="1">IF(COUNT(ED12:OFFSET(ED12,$A$1-1,0))&gt;0,SUMIF(ED12:OFFSET(ED12,$A$1-1,0),"&gt;0",EB12:OFFSET(EB12,$A$1-1,0)) / SUMIF(ED12:OFFSET(ED12,$A$1-1,0),"&gt;0",EC12:OFFSET(EC12,$A$1-1,0)),"-")</f>
        <v>149250</v>
      </c>
      <c r="EF4" s="717" t="s">
        <v>220</v>
      </c>
      <c r="EG4" s="235" t="str">
        <f ca="1">IF(COUNT(EG12:OFFSET(EG12,$A$1-1,0))&gt;0,SUMIF(EG12:OFFSET(EG12,$A$1-1,0),"&gt;0",EE12:OFFSET(EE12,$A$1-1,0)) / SUMIF(EG12:OFFSET(EG12,$A$1-1,0),"&gt;0",EF12:OFFSET(EF12,$A$1-1,0)),"-")</f>
        <v>-</v>
      </c>
      <c r="EI4" s="717" t="s">
        <v>220</v>
      </c>
      <c r="EJ4" s="235" t="str">
        <f ca="1">IF(COUNT(EJ12:OFFSET(EJ12,$A$1-1,0))&gt;0,SUMIF(EJ12:OFFSET(EJ12,$A$1-1,0),"&gt;0",EH12:OFFSET(EH12,$A$1-1,0)) / SUMIF(EJ12:OFFSET(EJ12,$A$1-1,0),"&gt;0",EI12:OFFSET(EI12,$A$1-1,0)),"-")</f>
        <v>-</v>
      </c>
      <c r="EL4" s="717" t="s">
        <v>220</v>
      </c>
      <c r="EM4" s="235" t="str">
        <f ca="1">IF(COUNT(EM12:OFFSET(EM12,$A$1-1,0))&gt;0,SUMIF(EM12:OFFSET(EM12,$A$1-1,0),"&gt;0",EK12:OFFSET(EK12,$A$1-1,0)) / SUMIF(EM12:OFFSET(EM12,$A$1-1,0),"&gt;0",EL12:OFFSET(EL12,$A$1-1,0)),"-")</f>
        <v>-</v>
      </c>
      <c r="EO4" s="717" t="s">
        <v>220</v>
      </c>
      <c r="EP4" s="235">
        <f ca="1">IF(COUNT(EP12:OFFSET(EP12,$A$1-1,0))&gt;0,SUMIF(EP12:OFFSET(EP12,$A$1-1,0),"&gt;0",EN12:OFFSET(EN12,$A$1-1,0)) / SUMIF(EP12:OFFSET(EP12,$A$1-1,0),"&gt;0",EO12:OFFSET(EO12,$A$1-1,0)),"-")</f>
        <v>89300</v>
      </c>
      <c r="ER4" s="717" t="s">
        <v>220</v>
      </c>
      <c r="ES4" s="235" t="str">
        <f ca="1">IF(COUNT(ES12:OFFSET(ES12,$A$1-1,0))&gt;0,SUMIF(ES12:OFFSET(ES12,$A$1-1,0),"&gt;0",EQ12:OFFSET(EQ12,$A$1-1,0)) / SUMIF(ES12:OFFSET(ES12,$A$1-1,0),"&gt;0",ER12:OFFSET(ER12,$A$1-1,0)),"-")</f>
        <v>-</v>
      </c>
      <c r="EU4" s="717" t="s">
        <v>220</v>
      </c>
      <c r="EV4" s="235" t="str">
        <f ca="1">IF(COUNT(EV12:OFFSET(EV12,$A$1-1,0))&gt;0,SUMIF(EV12:OFFSET(EV12,$A$1-1,0),"&gt;0",ET12:OFFSET(ET12,$A$1-1,0)) / SUMIF(EV12:OFFSET(EV12,$A$1-1,0),"&gt;0",EU12:OFFSET(EU12,$A$1-1,0)),"-")</f>
        <v>-</v>
      </c>
      <c r="EX4" s="717" t="s">
        <v>220</v>
      </c>
      <c r="EY4" s="235" t="str">
        <f ca="1">IF(COUNT(EY12:OFFSET(EY12,$A$1-1,0))&gt;0,SUMIF(EY12:OFFSET(EY12,$A$1-1,0),"&gt;0",EW12:OFFSET(EW12,$A$1-1,0)) / SUMIF(EY12:OFFSET(EY12,$A$1-1,0),"&gt;0",EX12:OFFSET(EX12,$A$1-1,0)),"-")</f>
        <v>-</v>
      </c>
      <c r="FA4" s="717" t="s">
        <v>220</v>
      </c>
      <c r="FB4" s="235" t="str">
        <f ca="1">IF(COUNT(FB12:OFFSET(FB12,$A$1-1,0))&gt;0,SUMIF(FB12:OFFSET(FB12,$A$1-1,0),"&gt;0",EZ12:OFFSET(EZ12,$A$1-1,0)) / SUMIF(FB12:OFFSET(FB12,$A$1-1,0),"&gt;0",FA12:OFFSET(FA12,$A$1-1,0)),"-")</f>
        <v>-</v>
      </c>
      <c r="FD4" s="717" t="s">
        <v>220</v>
      </c>
      <c r="FE4" s="235" t="str">
        <f ca="1">IF(COUNT(FE12:OFFSET(FE12,$A$1-1,0))&gt;0,SUMIF(FE12:OFFSET(FE12,$A$1-1,0),"&gt;0",FC12:OFFSET(FC12,$A$1-1,0)) / SUMIF(FE12:OFFSET(FE12,$A$1-1,0),"&gt;0",FD12:OFFSET(FD12,$A$1-1,0)),"-")</f>
        <v>-</v>
      </c>
      <c r="FG4" s="717" t="s">
        <v>220</v>
      </c>
      <c r="FH4" s="235" t="str">
        <f ca="1">IF(COUNT(FH12:OFFSET(FH12,$A$1-1,0))&gt;0,SUMIF(FH12:OFFSET(FH12,$A$1-1,0),"&gt;0",FF12:OFFSET(FF12,$A$1-1,0)) / SUMIF(FH12:OFFSET(FH12,$A$1-1,0),"&gt;0",FG12:OFFSET(FG12,$A$1-1,0)),"-")</f>
        <v>-</v>
      </c>
      <c r="FJ4" s="717" t="s">
        <v>220</v>
      </c>
      <c r="FK4" s="235" t="str">
        <f ca="1">IF(COUNT(FK12:OFFSET(FK12,$A$1-1,0))&gt;0,SUMIF(FK12:OFFSET(FK12,$A$1-1,0),"&gt;0",FI12:OFFSET(FI12,$A$1-1,0)) / SUMIF(FK12:OFFSET(FK12,$A$1-1,0),"&gt;0",FJ12:OFFSET(FJ12,$A$1-1,0)),"-")</f>
        <v>-</v>
      </c>
      <c r="FM4" s="717" t="s">
        <v>220</v>
      </c>
      <c r="FN4" s="235" t="str">
        <f ca="1">IF(COUNT(FN12:OFFSET(FN12,$A$1-1,0))&gt;0,SUMIF(FN12:OFFSET(FN12,$A$1-1,0),"&gt;0",FL12:OFFSET(FL12,$A$1-1,0)) / SUMIF(FN12:OFFSET(FN12,$A$1-1,0),"&gt;0",FM12:OFFSET(FM12,$A$1-1,0)),"-")</f>
        <v>-</v>
      </c>
      <c r="FP4" s="717" t="s">
        <v>220</v>
      </c>
      <c r="FQ4" s="235" t="str">
        <f ca="1">IF(COUNT(FQ12:OFFSET(FQ12,$A$1-1,0))&gt;0,SUMIF(FQ12:OFFSET(FQ12,$A$1-1,0),"&gt;0",FO12:OFFSET(FO12,$A$1-1,0)) / SUMIF(FQ12:OFFSET(FQ12,$A$1-1,0),"&gt;0",FP12:OFFSET(FP12,$A$1-1,0)),"-")</f>
        <v>-</v>
      </c>
      <c r="FS4" s="717" t="s">
        <v>220</v>
      </c>
      <c r="FT4" s="235" t="str">
        <f ca="1">IF(COUNT(FT12:OFFSET(FT12,$A$1-1,0))&gt;0,SUMIF(FT12:OFFSET(FT12,$A$1-1,0),"&gt;0",FR12:OFFSET(FR12,$A$1-1,0)) / SUMIF(FT12:OFFSET(FT12,$A$1-1,0),"&gt;0",FS12:OFFSET(FS12,$A$1-1,0)),"-")</f>
        <v>-</v>
      </c>
      <c r="FV4" s="717" t="s">
        <v>220</v>
      </c>
      <c r="FW4" s="235" t="str">
        <f ca="1">IF(COUNT(FW12:OFFSET(FW12,$A$1-1,0))&gt;0,SUMIF(FW12:OFFSET(FW12,$A$1-1,0),"&gt;0",FU12:OFFSET(FU12,$A$1-1,0)) / SUMIF(FW12:OFFSET(FW12,$A$1-1,0),"&gt;0",FV12:OFFSET(FV12,$A$1-1,0)),"-")</f>
        <v>-</v>
      </c>
      <c r="FY4" s="717" t="s">
        <v>220</v>
      </c>
      <c r="FZ4" s="235" t="str">
        <f ca="1">IF(COUNT(FZ12:OFFSET(FZ12,$A$1-1,0))&gt;0,SUMIF(FZ12:OFFSET(FZ12,$A$1-1,0),"&gt;0",FX12:OFFSET(FX12,$A$1-1,0)) / SUMIF(FZ12:OFFSET(FZ12,$A$1-1,0),"&gt;0",FY12:OFFSET(FY12,$A$1-1,0)),"-")</f>
        <v>-</v>
      </c>
      <c r="GB4" s="717" t="s">
        <v>220</v>
      </c>
      <c r="GC4" s="235">
        <f ca="1">IF(COUNT(GC12:OFFSET(GC12,$A$1-1,0))&gt;0,SUMIF(GC12:OFFSET(GC12,$A$1-1,0),"&gt;0",GA12:OFFSET(GA12,$A$1-1,0)) / SUMIF(GC12:OFFSET(GC12,$A$1-1,0),"&gt;0",GB12:OFFSET(GB12,$A$1-1,0)),"-")</f>
        <v>43063.934426229513</v>
      </c>
      <c r="GE4" s="717" t="s">
        <v>220</v>
      </c>
      <c r="GF4" s="235" t="str">
        <f ca="1">IF(COUNT(GF12:OFFSET(GF12,$A$1-1,0))&gt;0,SUMIF(GF12:OFFSET(GF12,$A$1-1,0),"&gt;0",GD12:OFFSET(GD12,$A$1-1,0)) / SUMIF(GF12:OFFSET(GF12,$A$1-1,0),"&gt;0",GE12:OFFSET(GE12,$A$1-1,0)),"-")</f>
        <v>-</v>
      </c>
      <c r="GH4" s="717" t="s">
        <v>220</v>
      </c>
      <c r="GI4" s="235">
        <f ca="1">IF(COUNT(GI12:OFFSET(GI12,$A$1-1,0))&gt;0,SUMIF(GI12:OFFSET(GI12,$A$1-1,0),"&gt;0",GG12:OFFSET(GG12,$A$1-1,0)) / SUMIF(GI12:OFFSET(GI12,$A$1-1,0),"&gt;0",GH12:OFFSET(GH12,$A$1-1,0)),"-")</f>
        <v>49236</v>
      </c>
      <c r="GK4" s="717" t="s">
        <v>220</v>
      </c>
      <c r="GL4" s="235">
        <f ca="1">IF(COUNT(GL12:OFFSET(GL12,$A$1-1,0))&gt;0,SUMIF(GL12:OFFSET(GL12,$A$1-1,0),"&gt;0",GJ12:OFFSET(GJ12,$A$1-1,0)) / SUMIF(GL12:OFFSET(GL12,$A$1-1,0),"&gt;0",GK12:OFFSET(GK12,$A$1-1,0)),"-")</f>
        <v>65409.447674418596</v>
      </c>
      <c r="GN4" s="717" t="s">
        <v>220</v>
      </c>
      <c r="GO4" s="235" t="str">
        <f ca="1">IF(COUNT(GO12:OFFSET(GO12,$A$1-1,0))&gt;0,SUMIF(GO12:OFFSET(GO12,$A$1-1,0),"&gt;0",GM12:OFFSET(GM12,$A$1-1,0)) / SUMIF(GO12:OFFSET(GO12,$A$1-1,0),"&gt;0",GN12:OFFSET(GN12,$A$1-1,0)),"-")</f>
        <v>-</v>
      </c>
      <c r="GQ4" s="717" t="s">
        <v>220</v>
      </c>
      <c r="GR4" s="235">
        <f ca="1">IF(COUNT(GR12:OFFSET(GR12,$A$1-1,0))&gt;0,SUMIF(GR12:OFFSET(GR12,$A$1-1,0),"&gt;0",GP12:OFFSET(GP12,$A$1-1,0)) / SUMIF(GR12:OFFSET(GR12,$A$1-1,0),"&gt;0",GQ12:OFFSET(GQ12,$A$1-1,0)),"-")</f>
        <v>50414.583333333336</v>
      </c>
      <c r="GT4" s="717" t="s">
        <v>220</v>
      </c>
      <c r="GU4" s="235">
        <f ca="1">IF(COUNT(GU12:OFFSET(GU12,$A$1-1,0))&gt;0,SUMIF(GU12:OFFSET(GU12,$A$1-1,0),"&gt;0",GS12:OFFSET(GS12,$A$1-1,0)) / SUMIF(GU12:OFFSET(GU12,$A$1-1,0),"&gt;0",GT12:OFFSET(GT12,$A$1-1,0)),"-")</f>
        <v>34035.008976660683</v>
      </c>
      <c r="GW4" s="717" t="s">
        <v>220</v>
      </c>
      <c r="GX4" s="235">
        <f ca="1">IF(COUNT(GX12:OFFSET(GX12,$A$1-1,0))&gt;0,SUMIF(GX12:OFFSET(GX12,$A$1-1,0),"&gt;0",GV12:OFFSET(GV12,$A$1-1,0)) / SUMIF(GX12:OFFSET(GX12,$A$1-1,0),"&gt;0",GW12:OFFSET(GW12,$A$1-1,0)),"-")</f>
        <v>48119.230769230766</v>
      </c>
      <c r="GZ4" s="717" t="s">
        <v>220</v>
      </c>
      <c r="HA4" s="235">
        <f ca="1">IF(COUNT(HA12:OFFSET(HA12,$A$1-1,0))&gt;0,SUMIF(HA12:OFFSET(HA12,$A$1-1,0),"&gt;0",GY12:OFFSET(GY12,$A$1-1,0)) / SUMIF(HA12:OFFSET(HA12,$A$1-1,0),"&gt;0",GZ12:OFFSET(GZ12,$A$1-1,0)),"-")</f>
        <v>41477.738132174993</v>
      </c>
      <c r="HC4" s="717" t="s">
        <v>220</v>
      </c>
      <c r="HD4" s="235">
        <f ca="1">IF(COUNT(HD12:OFFSET(HD12,$A$1-1,0))&gt;0,SUMIF(HD12:OFFSET(HD12,$A$1-1,0),"&gt;0",HB12:OFFSET(HB12,$A$1-1,0)) / SUMIF(HD12:OFFSET(HD12,$A$1-1,0),"&gt;0",HC12:OFFSET(HC12,$A$1-1,0)),"-")</f>
        <v>52149.211356466876</v>
      </c>
      <c r="HF4" s="717" t="s">
        <v>220</v>
      </c>
      <c r="HG4" s="235">
        <f ca="1">IF(COUNT(HG12:OFFSET(HG12,$A$1-1,0))&gt;0,SUMIF(HG12:OFFSET(HG12,$A$1-1,0),"&gt;0",HE12:OFFSET(HE12,$A$1-1,0)) / SUMIF(HG12:OFFSET(HG12,$A$1-1,0),"&gt;0",HF12:OFFSET(HF12,$A$1-1,0)),"-")</f>
        <v>39928.301886792455</v>
      </c>
      <c r="HI4" s="717" t="s">
        <v>220</v>
      </c>
      <c r="HJ4" s="235">
        <f ca="1">IF(COUNT(HJ12:OFFSET(HJ12,$A$1-1,0))&gt;0,SUMIF(HJ12:OFFSET(HJ12,$A$1-1,0),"&gt;0",HH12:OFFSET(HH12,$A$1-1,0)) / SUMIF(HJ12:OFFSET(HJ12,$A$1-1,0),"&gt;0",HI12:OFFSET(HI12,$A$1-1,0)),"-")</f>
        <v>29691.19035133718</v>
      </c>
      <c r="HL4" s="717" t="s">
        <v>220</v>
      </c>
      <c r="HM4" s="235">
        <f ca="1">IF(COUNT(HM12:OFFSET(HM12,$A$1-1,0))&gt;0,SUMIF(HM12:OFFSET(HM12,$A$1-1,0),"&gt;0",HK12:OFFSET(HK12,$A$1-1,0)) / SUMIF(HM12:OFFSET(HM12,$A$1-1,0),"&gt;0",HL12:OFFSET(HL12,$A$1-1,0)),"-")</f>
        <v>35266.707851341358</v>
      </c>
      <c r="HO4" s="717" t="s">
        <v>220</v>
      </c>
      <c r="HP4" s="235">
        <f ca="1">IF(COUNT(HP12:OFFSET(HP12,$A$1-1,0))&gt;0,SUMIF(HP12:OFFSET(HP12,$A$1-1,0),"&gt;0",HN12:OFFSET(HN12,$A$1-1,0)) / SUMIF(HP12:OFFSET(HP12,$A$1-1,0),"&gt;0",HO12:OFFSET(HO12,$A$1-1,0)),"-")</f>
        <v>51879.391100702567</v>
      </c>
      <c r="HR4" s="717" t="s">
        <v>220</v>
      </c>
      <c r="HS4" s="235">
        <f ca="1">IF(COUNT(HS12:OFFSET(HS12,$A$1-1,0))&gt;0,SUMIF(HS12:OFFSET(HS12,$A$1-1,0),"&gt;0",HQ12:OFFSET(HQ12,$A$1-1,0)) / SUMIF(HS12:OFFSET(HS12,$A$1-1,0),"&gt;0",HR12:OFFSET(HR12,$A$1-1,0)),"-")</f>
        <v>47520.582877959925</v>
      </c>
      <c r="HU4" s="717" t="s">
        <v>220</v>
      </c>
      <c r="HV4" s="235" t="str">
        <f ca="1">IF(COUNT(HV12:OFFSET(HV12,$A$1-1,0))&gt;0,SUMIF(HV12:OFFSET(HV12,$A$1-1,0),"&gt;0",HT12:OFFSET(HT12,$A$1-1,0)) / SUMIF(HV12:OFFSET(HV12,$A$1-1,0),"&gt;0",HU12:OFFSET(HU12,$A$1-1,0)),"-")</f>
        <v>-</v>
      </c>
    </row>
    <row r="5" spans="1:239">
      <c r="BM5" s="717" t="s">
        <v>221</v>
      </c>
      <c r="BN5" s="718">
        <f ca="1">MEDIAN(BN12:OFFSET(BN12,$A$1-1,0))</f>
        <v>0.20377302223264215</v>
      </c>
      <c r="CW5" s="717" t="s">
        <v>221</v>
      </c>
      <c r="CX5" s="718">
        <f ca="1">MEDIAN(CX12:OFFSET(CX12,$A$1-1,0))</f>
        <v>0.12326551601487577</v>
      </c>
      <c r="DQ5" s="717" t="s">
        <v>221</v>
      </c>
      <c r="DR5" s="235">
        <f ca="1">IF(COUNT(DR12:OFFSET(DR12,$A$1-1,0))&gt;0,MEDIAN(DR12:OFFSET(DR12,$A$1-1,0)),"-")</f>
        <v>58964.208242950102</v>
      </c>
      <c r="DT5" s="717" t="s">
        <v>221</v>
      </c>
      <c r="DU5" s="235">
        <f ca="1">IF(COUNT(DU12:OFFSET(DU12,$A$1-1,0))&gt;0,MEDIAN(DU12:OFFSET(DU12,$A$1-1,0)),"-")</f>
        <v>98500</v>
      </c>
      <c r="DW5" s="717" t="s">
        <v>221</v>
      </c>
      <c r="DX5" s="235">
        <f ca="1">IF(COUNT(DX12:OFFSET(DX12,$A$1-1,0))&gt;0,MEDIAN(DX12:OFFSET(DX12,$A$1-1,0)),"-")</f>
        <v>57819</v>
      </c>
      <c r="DZ5" s="717" t="s">
        <v>221</v>
      </c>
      <c r="EA5" s="235">
        <f ca="1">IF(COUNT(EA12:OFFSET(EA12,$A$1-1,0))&gt;0,MEDIAN(EA12:OFFSET(EA12,$A$1-1,0)),"-")</f>
        <v>91230</v>
      </c>
      <c r="EC5" s="717" t="s">
        <v>221</v>
      </c>
      <c r="ED5" s="235">
        <f ca="1">IF(COUNT(ED12:OFFSET(ED12,$A$1-1,0))&gt;0,MEDIAN(ED12:OFFSET(ED12,$A$1-1,0)),"-")</f>
        <v>149250</v>
      </c>
      <c r="EF5" s="717" t="s">
        <v>221</v>
      </c>
      <c r="EG5" s="235" t="str">
        <f ca="1">IF(COUNT(EG12:OFFSET(EG12,$A$1-1,0))&gt;0,MEDIAN(EG12:OFFSET(EG12,$A$1-1,0)),"-")</f>
        <v>-</v>
      </c>
      <c r="EI5" s="717" t="s">
        <v>221</v>
      </c>
      <c r="EJ5" s="235" t="str">
        <f ca="1">IF(COUNT(EJ12:OFFSET(EJ12,$A$1-1,0))&gt;0,MEDIAN(EJ12:OFFSET(EJ12,$A$1-1,0)),"-")</f>
        <v>-</v>
      </c>
      <c r="EL5" s="717" t="s">
        <v>221</v>
      </c>
      <c r="EM5" s="235" t="str">
        <f ca="1">IF(COUNT(EM12:OFFSET(EM12,$A$1-1,0))&gt;0,MEDIAN(EM12:OFFSET(EM12,$A$1-1,0)),"-")</f>
        <v>-</v>
      </c>
      <c r="EO5" s="717" t="s">
        <v>221</v>
      </c>
      <c r="EP5" s="235">
        <f ca="1">IF(COUNT(EP12:OFFSET(EP12,$A$1-1,0))&gt;0,MEDIAN(EP12:OFFSET(EP12,$A$1-1,0)),"-")</f>
        <v>89300</v>
      </c>
      <c r="ER5" s="717" t="s">
        <v>221</v>
      </c>
      <c r="ES5" s="235" t="str">
        <f ca="1">IF(COUNT(ES12:OFFSET(ES12,$A$1-1,0))&gt;0,MEDIAN(ES12:OFFSET(ES12,$A$1-1,0)),"-")</f>
        <v>-</v>
      </c>
      <c r="EU5" s="717" t="s">
        <v>221</v>
      </c>
      <c r="EV5" s="235" t="str">
        <f ca="1">IF(COUNT(EV12:OFFSET(EV12,$A$1-1,0))&gt;0,MEDIAN(EV12:OFFSET(EV12,$A$1-1,0)),"-")</f>
        <v>-</v>
      </c>
      <c r="EX5" s="717" t="s">
        <v>221</v>
      </c>
      <c r="EY5" s="235" t="str">
        <f ca="1">IF(COUNT(EY12:OFFSET(EY12,$A$1-1,0))&gt;0,MEDIAN(EY12:OFFSET(EY12,$A$1-1,0)),"-")</f>
        <v>-</v>
      </c>
      <c r="FA5" s="717" t="s">
        <v>221</v>
      </c>
      <c r="FB5" s="235" t="str">
        <f ca="1">IF(COUNT(FB12:OFFSET(FB12,$A$1-1,0))&gt;0,MEDIAN(FB12:OFFSET(FB12,$A$1-1,0)),"-")</f>
        <v>-</v>
      </c>
      <c r="FD5" s="717" t="s">
        <v>221</v>
      </c>
      <c r="FE5" s="235" t="str">
        <f ca="1">IF(COUNT(FE12:OFFSET(FE12,$A$1-1,0))&gt;0,MEDIAN(FE12:OFFSET(FE12,$A$1-1,0)),"-")</f>
        <v>-</v>
      </c>
      <c r="FG5" s="717" t="s">
        <v>221</v>
      </c>
      <c r="FH5" s="235" t="str">
        <f ca="1">IF(COUNT(FH12:OFFSET(FH12,$A$1-1,0))&gt;0,MEDIAN(FH12:OFFSET(FH12,$A$1-1,0)),"-")</f>
        <v>-</v>
      </c>
      <c r="FJ5" s="717" t="s">
        <v>221</v>
      </c>
      <c r="FK5" s="235" t="str">
        <f ca="1">IF(COUNT(FK12:OFFSET(FK12,$A$1-1,0))&gt;0,MEDIAN(FK12:OFFSET(FK12,$A$1-1,0)),"-")</f>
        <v>-</v>
      </c>
      <c r="FM5" s="717" t="s">
        <v>221</v>
      </c>
      <c r="FN5" s="235" t="str">
        <f ca="1">IF(COUNT(FN12:OFFSET(FN12,$A$1-1,0))&gt;0,MEDIAN(FN12:OFFSET(FN12,$A$1-1,0)),"-")</f>
        <v>-</v>
      </c>
      <c r="FP5" s="717" t="s">
        <v>221</v>
      </c>
      <c r="FQ5" s="235" t="str">
        <f ca="1">IF(COUNT(FQ12:OFFSET(FQ12,$A$1-1,0))&gt;0,MEDIAN(FQ12:OFFSET(FQ12,$A$1-1,0)),"-")</f>
        <v>-</v>
      </c>
      <c r="FS5" s="717" t="s">
        <v>221</v>
      </c>
      <c r="FT5" s="235" t="str">
        <f ca="1">IF(COUNT(FT12:OFFSET(FT12,$A$1-1,0))&gt;0,MEDIAN(FT12:OFFSET(FT12,$A$1-1,0)),"-")</f>
        <v>-</v>
      </c>
      <c r="FV5" s="717" t="s">
        <v>221</v>
      </c>
      <c r="FW5" s="235" t="str">
        <f ca="1">IF(COUNT(FW12:OFFSET(FW12,$A$1-1,0))&gt;0,MEDIAN(FW12:OFFSET(FW12,$A$1-1,0)),"-")</f>
        <v>-</v>
      </c>
      <c r="FY5" s="717" t="s">
        <v>221</v>
      </c>
      <c r="FZ5" s="235" t="str">
        <f ca="1">IF(COUNT(FZ12:OFFSET(FZ12,$A$1-1,0))&gt;0,MEDIAN(FZ12:OFFSET(FZ12,$A$1-1,0)),"-")</f>
        <v>-</v>
      </c>
      <c r="GB5" s="717" t="s">
        <v>221</v>
      </c>
      <c r="GC5" s="235">
        <f ca="1">IF(COUNT(GC12:OFFSET(GC12,$A$1-1,0))&gt;0,MEDIAN(GC12:OFFSET(GC12,$A$1-1,0)),"-")</f>
        <v>43063.934426229513</v>
      </c>
      <c r="GE5" s="717" t="s">
        <v>221</v>
      </c>
      <c r="GF5" s="235" t="str">
        <f ca="1">IF(COUNT(GF12:OFFSET(GF12,$A$1-1,0))&gt;0,MEDIAN(GF12:OFFSET(GF12,$A$1-1,0)),"-")</f>
        <v>-</v>
      </c>
      <c r="GH5" s="717" t="s">
        <v>221</v>
      </c>
      <c r="GI5" s="235">
        <f ca="1">IF(COUNT(GI12:OFFSET(GI12,$A$1-1,0))&gt;0,MEDIAN(GI12:OFFSET(GI12,$A$1-1,0)),"-")</f>
        <v>49236</v>
      </c>
      <c r="GK5" s="717" t="s">
        <v>221</v>
      </c>
      <c r="GL5" s="235">
        <f ca="1">IF(COUNT(GL12:OFFSET(GL12,$A$1-1,0))&gt;0,MEDIAN(GL12:OFFSET(GL12,$A$1-1,0)),"-")</f>
        <v>59653.650568181816</v>
      </c>
      <c r="GN5" s="717" t="s">
        <v>221</v>
      </c>
      <c r="GO5" s="235" t="str">
        <f ca="1">IF(COUNT(GO12:OFFSET(GO12,$A$1-1,0))&gt;0,MEDIAN(GO12:OFFSET(GO12,$A$1-1,0)),"-")</f>
        <v>-</v>
      </c>
      <c r="GQ5" s="717" t="s">
        <v>221</v>
      </c>
      <c r="GR5" s="235">
        <f ca="1">IF(COUNT(GR12:OFFSET(GR12,$A$1-1,0))&gt;0,MEDIAN(GR12:OFFSET(GR12,$A$1-1,0)),"-")</f>
        <v>50414.583333333336</v>
      </c>
      <c r="GT5" s="717" t="s">
        <v>221</v>
      </c>
      <c r="GU5" s="235">
        <f ca="1">IF(COUNT(GU12:OFFSET(GU12,$A$1-1,0))&gt;0,MEDIAN(GU12:OFFSET(GU12,$A$1-1,0)),"-")</f>
        <v>33724.749163879598</v>
      </c>
      <c r="GW5" s="717" t="s">
        <v>221</v>
      </c>
      <c r="GX5" s="235">
        <f ca="1">IF(COUNT(GX12:OFFSET(GX12,$A$1-1,0))&gt;0,MEDIAN(GX12:OFFSET(GX12,$A$1-1,0)),"-")</f>
        <v>54699.02329749104</v>
      </c>
      <c r="GZ5" s="717" t="s">
        <v>221</v>
      </c>
      <c r="HA5" s="235">
        <f ca="1">IF(COUNT(HA12:OFFSET(HA12,$A$1-1,0))&gt;0,MEDIAN(HA12:OFFSET(HA12,$A$1-1,0)),"-")</f>
        <v>41621.066489361707</v>
      </c>
      <c r="HC5" s="717" t="s">
        <v>221</v>
      </c>
      <c r="HD5" s="235">
        <f ca="1">IF(COUNT(HD12:OFFSET(HD12,$A$1-1,0))&gt;0,MEDIAN(HD12:OFFSET(HD12,$A$1-1,0)),"-")</f>
        <v>43892.391304347824</v>
      </c>
      <c r="HF5" s="717" t="s">
        <v>221</v>
      </c>
      <c r="HG5" s="235">
        <f ca="1">IF(COUNT(HG12:OFFSET(HG12,$A$1-1,0))&gt;0,MEDIAN(HG12:OFFSET(HG12,$A$1-1,0)),"-")</f>
        <v>42110.074626865666</v>
      </c>
      <c r="HI5" s="717" t="s">
        <v>221</v>
      </c>
      <c r="HJ5" s="235">
        <f ca="1">IF(COUNT(HJ12:OFFSET(HJ12,$A$1-1,0))&gt;0,MEDIAN(HJ12:OFFSET(HJ12,$A$1-1,0)),"-")</f>
        <v>30052.278598894496</v>
      </c>
      <c r="HL5" s="717" t="s">
        <v>221</v>
      </c>
      <c r="HM5" s="235">
        <f ca="1">IF(COUNT(HM12:OFFSET(HM12,$A$1-1,0))&gt;0,MEDIAN(HM12:OFFSET(HM12,$A$1-1,0)),"-")</f>
        <v>26818.823870991157</v>
      </c>
      <c r="HO5" s="717" t="s">
        <v>221</v>
      </c>
      <c r="HP5" s="235">
        <f ca="1">IF(COUNT(HP12:OFFSET(HP12,$A$1-1,0))&gt;0,MEDIAN(HP12:OFFSET(HP12,$A$1-1,0)),"-")</f>
        <v>37866.666666666672</v>
      </c>
      <c r="HR5" s="717" t="s">
        <v>221</v>
      </c>
      <c r="HS5" s="235">
        <f ca="1">IF(COUNT(HS12:OFFSET(HS12,$A$1-1,0))&gt;0,MEDIAN(HS12:OFFSET(HS12,$A$1-1,0)),"-")</f>
        <v>49283.882783882786</v>
      </c>
      <c r="HU5" s="717" t="s">
        <v>221</v>
      </c>
      <c r="HV5" s="235" t="str">
        <f ca="1">IF(COUNT(HV12:OFFSET(HV12,$A$1-1,0))&gt;0,MEDIAN(HV12:OFFSET(HV12,$A$1-1,0)),"-")</f>
        <v>-</v>
      </c>
    </row>
    <row r="6" spans="1:239">
      <c r="BM6" s="717" t="s">
        <v>222</v>
      </c>
      <c r="BN6" s="718">
        <f ca="1">MAX(BN12:OFFSET(BN12,$A$1-1,0))</f>
        <v>0.34508905421941743</v>
      </c>
      <c r="CW6" s="717" t="s">
        <v>222</v>
      </c>
      <c r="CX6" s="718">
        <f ca="1">MAX(CX12:OFFSET(CX12,$A$1-1,0))</f>
        <v>0.18232713612914611</v>
      </c>
      <c r="DQ6" s="717" t="s">
        <v>222</v>
      </c>
      <c r="DR6" s="235">
        <f ca="1">IF(COUNT(DR12:OFFSET(DR12,$A$1-1,0))&gt;0,MAX(DR12:OFFSET(DR12,$A$1-1,0)),"-")</f>
        <v>116005.55555555556</v>
      </c>
      <c r="DT6" s="717" t="s">
        <v>222</v>
      </c>
      <c r="DU6" s="235">
        <f ca="1">IF(COUNT(DU12:OFFSET(DU12,$A$1-1,0))&gt;0,MAX(DU12:OFFSET(DU12,$A$1-1,0)),"-")</f>
        <v>157000</v>
      </c>
      <c r="DW6" s="717" t="s">
        <v>222</v>
      </c>
      <c r="DX6" s="235">
        <f ca="1">IF(COUNT(DX12:OFFSET(DX12,$A$1-1,0))&gt;0,MAX(DX12:OFFSET(DX12,$A$1-1,0)),"-")</f>
        <v>73767.901234567893</v>
      </c>
      <c r="DZ6" s="717" t="s">
        <v>222</v>
      </c>
      <c r="EA6" s="235">
        <f ca="1">IF(COUNT(EA12:OFFSET(EA12,$A$1-1,0))&gt;0,MAX(EA12:OFFSET(EA12,$A$1-1,0)),"-")</f>
        <v>91230</v>
      </c>
      <c r="EC6" s="717" t="s">
        <v>222</v>
      </c>
      <c r="ED6" s="235">
        <f ca="1">IF(COUNT(ED12:OFFSET(ED12,$A$1-1,0))&gt;0,MAX(ED12:OFFSET(ED12,$A$1-1,0)),"-")</f>
        <v>149250</v>
      </c>
      <c r="EF6" s="717" t="s">
        <v>222</v>
      </c>
      <c r="EG6" s="235" t="str">
        <f ca="1">IF(COUNT(EG12:OFFSET(EG12,$A$1-1,0))&gt;0,MAX(EG12:OFFSET(EG12,$A$1-1,0)),"-")</f>
        <v>-</v>
      </c>
      <c r="EI6" s="717" t="s">
        <v>222</v>
      </c>
      <c r="EJ6" s="235" t="str">
        <f ca="1">IF(COUNT(EJ12:OFFSET(EJ12,$A$1-1,0))&gt;0,MAX(EJ12:OFFSET(EJ12,$A$1-1,0)),"-")</f>
        <v>-</v>
      </c>
      <c r="EL6" s="717" t="s">
        <v>222</v>
      </c>
      <c r="EM6" s="235" t="str">
        <f ca="1">IF(COUNT(EM12:OFFSET(EM12,$A$1-1,0))&gt;0,MAX(EM12:OFFSET(EM12,$A$1-1,0)),"-")</f>
        <v>-</v>
      </c>
      <c r="EO6" s="717" t="s">
        <v>222</v>
      </c>
      <c r="EP6" s="235">
        <f ca="1">IF(COUNT(EP12:OFFSET(EP12,$A$1-1,0))&gt;0,MAX(EP12:OFFSET(EP12,$A$1-1,0)),"-")</f>
        <v>89300</v>
      </c>
      <c r="ER6" s="717" t="s">
        <v>222</v>
      </c>
      <c r="ES6" s="235" t="str">
        <f ca="1">IF(COUNT(ES12:OFFSET(ES12,$A$1-1,0))&gt;0,MAX(ES12:OFFSET(ES12,$A$1-1,0)),"-")</f>
        <v>-</v>
      </c>
      <c r="EU6" s="717" t="s">
        <v>222</v>
      </c>
      <c r="EV6" s="235" t="str">
        <f ca="1">IF(COUNT(EV12:OFFSET(EV12,$A$1-1,0))&gt;0,MAX(EV12:OFFSET(EV12,$A$1-1,0)),"-")</f>
        <v>-</v>
      </c>
      <c r="EX6" s="717" t="s">
        <v>222</v>
      </c>
      <c r="EY6" s="235" t="str">
        <f ca="1">IF(COUNT(EY12:OFFSET(EY12,$A$1-1,0))&gt;0,MAX(EY12:OFFSET(EY12,$A$1-1,0)),"-")</f>
        <v>-</v>
      </c>
      <c r="FA6" s="717" t="s">
        <v>222</v>
      </c>
      <c r="FB6" s="235" t="str">
        <f ca="1">IF(COUNT(FB12:OFFSET(FB12,$A$1-1,0))&gt;0,MAX(FB12:OFFSET(FB12,$A$1-1,0)),"-")</f>
        <v>-</v>
      </c>
      <c r="FD6" s="717" t="s">
        <v>222</v>
      </c>
      <c r="FE6" s="235" t="str">
        <f ca="1">IF(COUNT(FE12:OFFSET(FE12,$A$1-1,0))&gt;0,MAX(FE12:OFFSET(FE12,$A$1-1,0)),"-")</f>
        <v>-</v>
      </c>
      <c r="FG6" s="717" t="s">
        <v>222</v>
      </c>
      <c r="FH6" s="235" t="str">
        <f ca="1">IF(COUNT(FH12:OFFSET(FH12,$A$1-1,0))&gt;0,MAX(FH12:OFFSET(FH12,$A$1-1,0)),"-")</f>
        <v>-</v>
      </c>
      <c r="FJ6" s="717" t="s">
        <v>222</v>
      </c>
      <c r="FK6" s="235" t="str">
        <f ca="1">IF(COUNT(FK12:OFFSET(FK12,$A$1-1,0))&gt;0,MAX(FK12:OFFSET(FK12,$A$1-1,0)),"-")</f>
        <v>-</v>
      </c>
      <c r="FM6" s="717" t="s">
        <v>222</v>
      </c>
      <c r="FN6" s="235" t="str">
        <f ca="1">IF(COUNT(FN12:OFFSET(FN12,$A$1-1,0))&gt;0,MAX(FN12:OFFSET(FN12,$A$1-1,0)),"-")</f>
        <v>-</v>
      </c>
      <c r="FP6" s="717" t="s">
        <v>222</v>
      </c>
      <c r="FQ6" s="235" t="str">
        <f ca="1">IF(COUNT(FQ12:OFFSET(FQ12,$A$1-1,0))&gt;0,MAX(FQ12:OFFSET(FQ12,$A$1-1,0)),"-")</f>
        <v>-</v>
      </c>
      <c r="FS6" s="717" t="s">
        <v>222</v>
      </c>
      <c r="FT6" s="235" t="str">
        <f ca="1">IF(COUNT(FT12:OFFSET(FT12,$A$1-1,0))&gt;0,MAX(FT12:OFFSET(FT12,$A$1-1,0)),"-")</f>
        <v>-</v>
      </c>
      <c r="FV6" s="717" t="s">
        <v>222</v>
      </c>
      <c r="FW6" s="235" t="str">
        <f ca="1">IF(COUNT(FW12:OFFSET(FW12,$A$1-1,0))&gt;0,MAX(FW12:OFFSET(FW12,$A$1-1,0)),"-")</f>
        <v>-</v>
      </c>
      <c r="FY6" s="717" t="s">
        <v>222</v>
      </c>
      <c r="FZ6" s="235" t="str">
        <f ca="1">IF(COUNT(FZ12:OFFSET(FZ12,$A$1-1,0))&gt;0,MAX(FZ12:OFFSET(FZ12,$A$1-1,0)),"-")</f>
        <v>-</v>
      </c>
      <c r="GB6" s="717" t="s">
        <v>222</v>
      </c>
      <c r="GC6" s="235">
        <f ca="1">IF(COUNT(GC12:OFFSET(GC12,$A$1-1,0))&gt;0,MAX(GC12:OFFSET(GC12,$A$1-1,0)),"-")</f>
        <v>43063.934426229513</v>
      </c>
      <c r="GE6" s="717" t="s">
        <v>222</v>
      </c>
      <c r="GF6" s="235" t="str">
        <f ca="1">IF(COUNT(GF12:OFFSET(GF12,$A$1-1,0))&gt;0,MAX(GF12:OFFSET(GF12,$A$1-1,0)),"-")</f>
        <v>-</v>
      </c>
      <c r="GH6" s="717" t="s">
        <v>222</v>
      </c>
      <c r="GI6" s="235">
        <f ca="1">IF(COUNT(GI12:OFFSET(GI12,$A$1-1,0))&gt;0,MAX(GI12:OFFSET(GI12,$A$1-1,0)),"-")</f>
        <v>49236</v>
      </c>
      <c r="GK6" s="717" t="s">
        <v>222</v>
      </c>
      <c r="GL6" s="235">
        <f ca="1">IF(COUNT(GL12:OFFSET(GL12,$A$1-1,0))&gt;0,MAX(GL12:OFFSET(GL12,$A$1-1,0)),"-")</f>
        <v>70414.488636363632</v>
      </c>
      <c r="GN6" s="717" t="s">
        <v>222</v>
      </c>
      <c r="GO6" s="235" t="str">
        <f ca="1">IF(COUNT(GO12:OFFSET(GO12,$A$1-1,0))&gt;0,MAX(GO12:OFFSET(GO12,$A$1-1,0)),"-")</f>
        <v>-</v>
      </c>
      <c r="GQ6" s="717" t="s">
        <v>222</v>
      </c>
      <c r="GR6" s="235">
        <f ca="1">IF(COUNT(GR12:OFFSET(GR12,$A$1-1,0))&gt;0,MAX(GR12:OFFSET(GR12,$A$1-1,0)),"-")</f>
        <v>50414.583333333336</v>
      </c>
      <c r="GT6" s="717" t="s">
        <v>222</v>
      </c>
      <c r="GU6" s="235">
        <f ca="1">IF(COUNT(GU12:OFFSET(GU12,$A$1-1,0))&gt;0,MAX(GU12:OFFSET(GU12,$A$1-1,0)),"-")</f>
        <v>39236.633663366338</v>
      </c>
      <c r="GW6" s="717" t="s">
        <v>222</v>
      </c>
      <c r="GX6" s="235">
        <f ca="1">IF(COUNT(GX12:OFFSET(GX12,$A$1-1,0))&gt;0,MAX(GX12:OFFSET(GX12,$A$1-1,0)),"-")</f>
        <v>62295</v>
      </c>
      <c r="GZ6" s="717" t="s">
        <v>222</v>
      </c>
      <c r="HA6" s="235">
        <f ca="1">IF(COUNT(HA12:OFFSET(HA12,$A$1-1,0))&gt;0,MAX(HA12:OFFSET(HA12,$A$1-1,0)),"-")</f>
        <v>47623.913043478256</v>
      </c>
      <c r="HC6" s="717" t="s">
        <v>222</v>
      </c>
      <c r="HD6" s="235">
        <f ca="1">IF(COUNT(HD12:OFFSET(HD12,$A$1-1,0))&gt;0,MAX(HD12:OFFSET(HD12,$A$1-1,0)),"-")</f>
        <v>56265.811965811969</v>
      </c>
      <c r="HF6" s="717" t="s">
        <v>222</v>
      </c>
      <c r="HG6" s="235">
        <f ca="1">IF(COUNT(HG12:OFFSET(HG12,$A$1-1,0))&gt;0,MAX(HG12:OFFSET(HG12,$A$1-1,0)),"-")</f>
        <v>53911.428571428572</v>
      </c>
      <c r="HI6" s="717" t="s">
        <v>222</v>
      </c>
      <c r="HJ6" s="235">
        <f ca="1">IF(COUNT(HJ12:OFFSET(HJ12,$A$1-1,0))&gt;0,MAX(HJ12:OFFSET(HJ12,$A$1-1,0)),"-")</f>
        <v>46100</v>
      </c>
      <c r="HL6" s="717" t="s">
        <v>222</v>
      </c>
      <c r="HM6" s="235">
        <f ca="1">IF(COUNT(HM12:OFFSET(HM12,$A$1-1,0))&gt;0,MAX(HM12:OFFSET(HM12,$A$1-1,0)),"-")</f>
        <v>40467.233333333337</v>
      </c>
      <c r="HO6" s="717" t="s">
        <v>222</v>
      </c>
      <c r="HP6" s="235">
        <f ca="1">IF(COUNT(HP12:OFFSET(HP12,$A$1-1,0))&gt;0,MAX(HP12:OFFSET(HP12,$A$1-1,0)),"-")</f>
        <v>56368</v>
      </c>
      <c r="HR6" s="717" t="s">
        <v>222</v>
      </c>
      <c r="HS6" s="235">
        <f ca="1">IF(COUNT(HS12:OFFSET(HS12,$A$1-1,0))&gt;0,MAX(HS12:OFFSET(HS12,$A$1-1,0)),"-")</f>
        <v>51066.666666666672</v>
      </c>
      <c r="HU6" s="717" t="s">
        <v>222</v>
      </c>
      <c r="HV6" s="235" t="str">
        <f ca="1">IF(COUNT(HV12:OFFSET(HV12,$A$1-1,0))&gt;0,MAX(HV12:OFFSET(HV12,$A$1-1,0)),"-")</f>
        <v>-</v>
      </c>
    </row>
    <row r="7" spans="1:239">
      <c r="A7" s="214" t="s">
        <v>223</v>
      </c>
      <c r="B7" s="214" t="s">
        <v>226</v>
      </c>
      <c r="BM7" s="719" t="s">
        <v>224</v>
      </c>
      <c r="BN7" s="720">
        <f ca="1">MIN(BN12:OFFSET(BN12,$A$1-1,0))</f>
        <v>0.13013995877183465</v>
      </c>
      <c r="CW7" s="719" t="s">
        <v>224</v>
      </c>
      <c r="CX7" s="720">
        <f ca="1">MIN(CX12:OFFSET(CX12,$A$1-1,0))</f>
        <v>9.0367242670353093E-2</v>
      </c>
      <c r="DQ7" s="719" t="s">
        <v>224</v>
      </c>
      <c r="DR7" s="721">
        <f ca="1">IF(COUNT(DR12:OFFSET(DR12,$A$1-1,0))&gt;0,MIN(DR12:OFFSET(DR12,$A$1-1,0)),"-")</f>
        <v>50067.889908256875</v>
      </c>
      <c r="DT7" s="719" t="s">
        <v>224</v>
      </c>
      <c r="DU7" s="721">
        <f ca="1">IF(COUNT(DU12:OFFSET(DU12,$A$1-1,0))&gt;0,MIN(DU12:OFFSET(DU12,$A$1-1,0)),"-")</f>
        <v>43000</v>
      </c>
      <c r="DW7" s="719" t="s">
        <v>224</v>
      </c>
      <c r="DX7" s="721">
        <f ca="1">IF(COUNT(DX12:OFFSET(DX12,$A$1-1,0))&gt;0,MIN(DX12:OFFSET(DX12,$A$1-1,0)),"-")</f>
        <v>52600</v>
      </c>
      <c r="DZ7" s="719" t="s">
        <v>224</v>
      </c>
      <c r="EA7" s="721">
        <f ca="1">IF(COUNT(EA12:OFFSET(EA12,$A$1-1,0))&gt;0,MIN(EA12:OFFSET(EA12,$A$1-1,0)),"-")</f>
        <v>91230</v>
      </c>
      <c r="EC7" s="719" t="s">
        <v>224</v>
      </c>
      <c r="ED7" s="721">
        <f ca="1">IF(COUNT(ED12:OFFSET(ED12,$A$1-1,0))&gt;0,MIN(ED12:OFFSET(ED12,$A$1-1,0)),"-")</f>
        <v>149250</v>
      </c>
      <c r="EF7" s="719" t="s">
        <v>224</v>
      </c>
      <c r="EG7" s="721" t="str">
        <f ca="1">IF(COUNT(EG12:OFFSET(EG12,$A$1-1,0))&gt;0,MIN(EG12:OFFSET(EG12,$A$1-1,0)),"-")</f>
        <v>-</v>
      </c>
      <c r="EI7" s="719" t="s">
        <v>224</v>
      </c>
      <c r="EJ7" s="721" t="str">
        <f ca="1">IF(COUNT(EJ12:OFFSET(EJ12,$A$1-1,0))&gt;0,MIN(EJ12:OFFSET(EJ12,$A$1-1,0)),"-")</f>
        <v>-</v>
      </c>
      <c r="EL7" s="719" t="s">
        <v>224</v>
      </c>
      <c r="EM7" s="721" t="str">
        <f ca="1">IF(COUNT(EM12:OFFSET(EM12,$A$1-1,0))&gt;0,MIN(EM12:OFFSET(EM12,$A$1-1,0)),"-")</f>
        <v>-</v>
      </c>
      <c r="EO7" s="719" t="s">
        <v>224</v>
      </c>
      <c r="EP7" s="721">
        <f ca="1">IF(COUNT(EP12:OFFSET(EP12,$A$1-1,0))&gt;0,MIN(EP12:OFFSET(EP12,$A$1-1,0)),"-")</f>
        <v>89300</v>
      </c>
      <c r="ER7" s="719" t="s">
        <v>224</v>
      </c>
      <c r="ES7" s="721" t="str">
        <f ca="1">IF(COUNT(ES12:OFFSET(ES12,$A$1-1,0))&gt;0,MIN(ES12:OFFSET(ES12,$A$1-1,0)),"-")</f>
        <v>-</v>
      </c>
      <c r="EU7" s="719" t="s">
        <v>224</v>
      </c>
      <c r="EV7" s="721" t="str">
        <f ca="1">IF(COUNT(EV12:OFFSET(EV12,$A$1-1,0))&gt;0,MIN(EV12:OFFSET(EV12,$A$1-1,0)),"-")</f>
        <v>-</v>
      </c>
      <c r="EX7" s="719" t="s">
        <v>224</v>
      </c>
      <c r="EY7" s="721" t="str">
        <f ca="1">IF(COUNT(EY12:OFFSET(EY12,$A$1-1,0))&gt;0,MIN(EY12:OFFSET(EY12,$A$1-1,0)),"-")</f>
        <v>-</v>
      </c>
      <c r="FA7" s="719" t="s">
        <v>224</v>
      </c>
      <c r="FB7" s="721" t="str">
        <f ca="1">IF(COUNT(FB12:OFFSET(FB12,$A$1-1,0))&gt;0,MIN(FB12:OFFSET(FB12,$A$1-1,0)),"-")</f>
        <v>-</v>
      </c>
      <c r="FD7" s="719" t="s">
        <v>224</v>
      </c>
      <c r="FE7" s="721" t="str">
        <f ca="1">IF(COUNT(FE12:OFFSET(FE12,$A$1-1,0))&gt;0,MIN(FE12:OFFSET(FE12,$A$1-1,0)),"-")</f>
        <v>-</v>
      </c>
      <c r="FG7" s="719" t="s">
        <v>224</v>
      </c>
      <c r="FH7" s="721" t="str">
        <f ca="1">IF(COUNT(FH12:OFFSET(FH12,$A$1-1,0))&gt;0,MIN(FH12:OFFSET(FH12,$A$1-1,0)),"-")</f>
        <v>-</v>
      </c>
      <c r="FJ7" s="719" t="s">
        <v>224</v>
      </c>
      <c r="FK7" s="721" t="str">
        <f ca="1">IF(COUNT(FK12:OFFSET(FK12,$A$1-1,0))&gt;0,MIN(FK12:OFFSET(FK12,$A$1-1,0)),"-")</f>
        <v>-</v>
      </c>
      <c r="FM7" s="719" t="s">
        <v>224</v>
      </c>
      <c r="FN7" s="721" t="str">
        <f ca="1">IF(COUNT(FN12:OFFSET(FN12,$A$1-1,0))&gt;0,MIN(FN12:OFFSET(FN12,$A$1-1,0)),"-")</f>
        <v>-</v>
      </c>
      <c r="FP7" s="719" t="s">
        <v>224</v>
      </c>
      <c r="FQ7" s="721" t="str">
        <f ca="1">IF(COUNT(FQ12:OFFSET(FQ12,$A$1-1,0))&gt;0,MIN(FQ12:OFFSET(FQ12,$A$1-1,0)),"-")</f>
        <v>-</v>
      </c>
      <c r="FS7" s="719" t="s">
        <v>224</v>
      </c>
      <c r="FT7" s="721" t="str">
        <f ca="1">IF(COUNT(FT12:OFFSET(FT12,$A$1-1,0))&gt;0,MIN(FT12:OFFSET(FT12,$A$1-1,0)),"-")</f>
        <v>-</v>
      </c>
      <c r="FV7" s="719" t="s">
        <v>224</v>
      </c>
      <c r="FW7" s="721" t="str">
        <f ca="1">IF(COUNT(FW12:OFFSET(FW12,$A$1-1,0))&gt;0,MIN(FW12:OFFSET(FW12,$A$1-1,0)),"-")</f>
        <v>-</v>
      </c>
      <c r="FY7" s="719" t="s">
        <v>224</v>
      </c>
      <c r="FZ7" s="721" t="str">
        <f ca="1">IF(COUNT(FZ12:OFFSET(FZ12,$A$1-1,0))&gt;0,MIN(FZ12:OFFSET(FZ12,$A$1-1,0)),"-")</f>
        <v>-</v>
      </c>
      <c r="GB7" s="719" t="s">
        <v>224</v>
      </c>
      <c r="GC7" s="721">
        <f ca="1">IF(COUNT(GC12:OFFSET(GC12,$A$1-1,0))&gt;0,MIN(GC12:OFFSET(GC12,$A$1-1,0)),"-")</f>
        <v>43063.934426229513</v>
      </c>
      <c r="GE7" s="719" t="s">
        <v>224</v>
      </c>
      <c r="GF7" s="721" t="str">
        <f ca="1">IF(COUNT(GF12:OFFSET(GF12,$A$1-1,0))&gt;0,MIN(GF12:OFFSET(GF12,$A$1-1,0)),"-")</f>
        <v>-</v>
      </c>
      <c r="GH7" s="719" t="s">
        <v>224</v>
      </c>
      <c r="GI7" s="721">
        <f ca="1">IF(COUNT(GI12:OFFSET(GI12,$A$1-1,0))&gt;0,MIN(GI12:OFFSET(GI12,$A$1-1,0)),"-")</f>
        <v>49236</v>
      </c>
      <c r="GK7" s="719" t="s">
        <v>224</v>
      </c>
      <c r="GL7" s="721">
        <f ca="1">IF(COUNT(GL12:OFFSET(GL12,$A$1-1,0))&gt;0,MIN(GL12:OFFSET(GL12,$A$1-1,0)),"-")</f>
        <v>48892.8125</v>
      </c>
      <c r="GN7" s="719" t="s">
        <v>224</v>
      </c>
      <c r="GO7" s="721" t="str">
        <f ca="1">IF(COUNT(GO12:OFFSET(GO12,$A$1-1,0))&gt;0,MIN(GO12:OFFSET(GO12,$A$1-1,0)),"-")</f>
        <v>-</v>
      </c>
      <c r="GQ7" s="719" t="s">
        <v>224</v>
      </c>
      <c r="GR7" s="721">
        <f ca="1">IF(COUNT(GR12:OFFSET(GR12,$A$1-1,0))&gt;0,MIN(GR12:OFFSET(GR12,$A$1-1,0)),"-")</f>
        <v>50414.583333333336</v>
      </c>
      <c r="GT7" s="719" t="s">
        <v>224</v>
      </c>
      <c r="GU7" s="721">
        <f ca="1">IF(COUNT(GU12:OFFSET(GU12,$A$1-1,0))&gt;0,MIN(GU12:OFFSET(GU12,$A$1-1,0)),"-")</f>
        <v>31279.617834394903</v>
      </c>
      <c r="GW7" s="719" t="s">
        <v>224</v>
      </c>
      <c r="GX7" s="721">
        <f ca="1">IF(COUNT(GX12:OFFSET(GX12,$A$1-1,0))&gt;0,MIN(GX12:OFFSET(GX12,$A$1-1,0)),"-")</f>
        <v>47103.046594982079</v>
      </c>
      <c r="GZ7" s="719" t="s">
        <v>224</v>
      </c>
      <c r="HA7" s="721">
        <f ca="1">IF(COUNT(HA12:OFFSET(HA12,$A$1-1,0))&gt;0,MIN(HA12:OFFSET(HA12,$A$1-1,0)),"-")</f>
        <v>37063.895486935864</v>
      </c>
      <c r="HC7" s="719" t="s">
        <v>224</v>
      </c>
      <c r="HD7" s="721">
        <f ca="1">IF(COUNT(HD12:OFFSET(HD12,$A$1-1,0))&gt;0,MIN(HD12:OFFSET(HD12,$A$1-1,0)),"-")</f>
        <v>36100</v>
      </c>
      <c r="HF7" s="719" t="s">
        <v>224</v>
      </c>
      <c r="HG7" s="721">
        <f ca="1">IF(COUNT(HG12:OFFSET(HG12,$A$1-1,0))&gt;0,MIN(HG12:OFFSET(HG12,$A$1-1,0)),"-")</f>
        <v>31635.922330097088</v>
      </c>
      <c r="HI7" s="719" t="s">
        <v>224</v>
      </c>
      <c r="HJ7" s="721">
        <f ca="1">IF(COUNT(HJ12:OFFSET(HJ12,$A$1-1,0))&gt;0,MIN(HJ12:OFFSET(HJ12,$A$1-1,0)),"-")</f>
        <v>23974.271844660194</v>
      </c>
      <c r="HL7" s="719" t="s">
        <v>224</v>
      </c>
      <c r="HM7" s="721">
        <f ca="1">IF(COUNT(HM12:OFFSET(HM12,$A$1-1,0))&gt;0,MIN(HM12:OFFSET(HM12,$A$1-1,0)),"-")</f>
        <v>24946.10778443114</v>
      </c>
      <c r="HO7" s="719" t="s">
        <v>224</v>
      </c>
      <c r="HP7" s="721">
        <f ca="1">IF(COUNT(HP12:OFFSET(HP12,$A$1-1,0))&gt;0,MIN(HP12:OFFSET(HP12,$A$1-1,0)),"-")</f>
        <v>22880</v>
      </c>
      <c r="HR7" s="719" t="s">
        <v>224</v>
      </c>
      <c r="HS7" s="721">
        <f ca="1">IF(COUNT(HS12:OFFSET(HS12,$A$1-1,0))&gt;0,MIN(HS12:OFFSET(HS12,$A$1-1,0)),"-")</f>
        <v>47501.0989010989</v>
      </c>
      <c r="HU7" s="719" t="s">
        <v>224</v>
      </c>
      <c r="HV7" s="721" t="str">
        <f ca="1">IF(COUNT(HV12:OFFSET(HV12,$A$1-1,0))&gt;0,MIN(HV12:OFFSET(HV12,$A$1-1,0)),"-")</f>
        <v>-</v>
      </c>
    </row>
    <row r="8" spans="1:239">
      <c r="A8" s="214" t="s">
        <v>225</v>
      </c>
      <c r="B8" s="214" t="s">
        <v>226</v>
      </c>
    </row>
    <row r="9" spans="1:239">
      <c r="A9" s="219"/>
      <c r="B9" s="220"/>
      <c r="C9" s="221" t="s">
        <v>227</v>
      </c>
      <c r="D9" s="221" t="s">
        <v>228</v>
      </c>
      <c r="E9" s="221" t="s">
        <v>229</v>
      </c>
      <c r="F9" s="221" t="s">
        <v>230</v>
      </c>
      <c r="G9" s="221" t="s">
        <v>231</v>
      </c>
      <c r="H9" s="221" t="s">
        <v>232</v>
      </c>
      <c r="I9" s="221" t="s">
        <v>233</v>
      </c>
      <c r="J9" s="221" t="s">
        <v>234</v>
      </c>
      <c r="K9" s="221" t="s">
        <v>235</v>
      </c>
      <c r="L9" s="221" t="s">
        <v>236</v>
      </c>
      <c r="M9" s="221" t="s">
        <v>237</v>
      </c>
      <c r="N9" s="221" t="s">
        <v>238</v>
      </c>
      <c r="O9" s="221" t="s">
        <v>239</v>
      </c>
      <c r="P9" s="221" t="s">
        <v>240</v>
      </c>
      <c r="Q9" s="221" t="s">
        <v>241</v>
      </c>
      <c r="R9" s="221" t="s">
        <v>242</v>
      </c>
      <c r="S9" s="221" t="s">
        <v>243</v>
      </c>
      <c r="T9" s="221" t="s">
        <v>244</v>
      </c>
      <c r="U9" s="221" t="s">
        <v>245</v>
      </c>
      <c r="V9" s="221" t="s">
        <v>246</v>
      </c>
      <c r="W9" s="221" t="s">
        <v>247</v>
      </c>
      <c r="X9" s="221" t="s">
        <v>248</v>
      </c>
      <c r="Y9" s="221" t="s">
        <v>249</v>
      </c>
      <c r="Z9" s="221" t="s">
        <v>250</v>
      </c>
      <c r="AA9" s="221" t="s">
        <v>251</v>
      </c>
      <c r="AB9" s="221" t="s">
        <v>252</v>
      </c>
      <c r="AC9" s="221" t="s">
        <v>253</v>
      </c>
      <c r="AD9" s="221" t="s">
        <v>254</v>
      </c>
      <c r="AE9" s="221" t="s">
        <v>255</v>
      </c>
      <c r="AF9" s="221" t="s">
        <v>256</v>
      </c>
      <c r="AG9" s="221" t="s">
        <v>257</v>
      </c>
      <c r="AH9" s="221" t="s">
        <v>258</v>
      </c>
      <c r="AI9" s="221" t="s">
        <v>259</v>
      </c>
      <c r="AJ9" s="221" t="s">
        <v>260</v>
      </c>
      <c r="AK9" s="221" t="s">
        <v>261</v>
      </c>
      <c r="AL9" s="221" t="s">
        <v>262</v>
      </c>
      <c r="AM9" s="221" t="s">
        <v>263</v>
      </c>
      <c r="AN9" s="221" t="s">
        <v>264</v>
      </c>
      <c r="AO9" s="221" t="s">
        <v>265</v>
      </c>
      <c r="AP9" s="221" t="s">
        <v>266</v>
      </c>
      <c r="AQ9" s="221" t="s">
        <v>267</v>
      </c>
      <c r="AR9" s="221" t="s">
        <v>268</v>
      </c>
      <c r="AS9" s="221" t="s">
        <v>269</v>
      </c>
      <c r="AT9" s="221" t="s">
        <v>270</v>
      </c>
      <c r="AU9" s="221" t="s">
        <v>271</v>
      </c>
      <c r="AV9" s="221" t="s">
        <v>272</v>
      </c>
      <c r="AW9" s="221" t="s">
        <v>273</v>
      </c>
      <c r="AX9" s="221" t="s">
        <v>274</v>
      </c>
      <c r="AY9" s="221" t="s">
        <v>275</v>
      </c>
      <c r="AZ9" s="221" t="s">
        <v>276</v>
      </c>
      <c r="BA9" s="221" t="s">
        <v>277</v>
      </c>
      <c r="BB9" s="221" t="s">
        <v>278</v>
      </c>
      <c r="BC9" s="221" t="s">
        <v>279</v>
      </c>
      <c r="BD9" s="221" t="s">
        <v>280</v>
      </c>
      <c r="BE9" s="221" t="s">
        <v>281</v>
      </c>
      <c r="BF9" s="221" t="s">
        <v>282</v>
      </c>
      <c r="BG9" s="221" t="s">
        <v>283</v>
      </c>
      <c r="BH9" s="221" t="s">
        <v>284</v>
      </c>
      <c r="BI9" s="221" t="s">
        <v>285</v>
      </c>
      <c r="BJ9" s="221" t="s">
        <v>286</v>
      </c>
      <c r="BK9" s="221" t="s">
        <v>287</v>
      </c>
      <c r="BL9" s="221" t="s">
        <v>288</v>
      </c>
      <c r="BM9" s="221" t="s">
        <v>289</v>
      </c>
      <c r="BN9" s="221"/>
      <c r="BO9" s="221" t="s">
        <v>290</v>
      </c>
      <c r="BP9" s="221" t="s">
        <v>291</v>
      </c>
      <c r="BQ9" s="221" t="s">
        <v>292</v>
      </c>
      <c r="BR9" s="221" t="s">
        <v>293</v>
      </c>
      <c r="BS9" s="221" t="s">
        <v>294</v>
      </c>
      <c r="BT9" s="221" t="s">
        <v>295</v>
      </c>
      <c r="BU9" s="221" t="s">
        <v>296</v>
      </c>
      <c r="BV9" s="221" t="s">
        <v>297</v>
      </c>
      <c r="BW9" s="221" t="s">
        <v>298</v>
      </c>
      <c r="BX9" s="221" t="s">
        <v>299</v>
      </c>
      <c r="BY9" s="221" t="s">
        <v>300</v>
      </c>
      <c r="BZ9" s="221" t="s">
        <v>301</v>
      </c>
      <c r="CA9" s="221" t="s">
        <v>302</v>
      </c>
      <c r="CB9" s="221" t="s">
        <v>303</v>
      </c>
      <c r="CC9" s="221" t="s">
        <v>304</v>
      </c>
      <c r="CD9" s="221" t="s">
        <v>305</v>
      </c>
      <c r="CE9" s="221" t="s">
        <v>306</v>
      </c>
      <c r="CF9" s="221" t="s">
        <v>307</v>
      </c>
      <c r="CG9" s="221" t="s">
        <v>308</v>
      </c>
      <c r="CH9" s="221" t="s">
        <v>309</v>
      </c>
      <c r="CI9" s="221" t="s">
        <v>310</v>
      </c>
      <c r="CJ9" s="221" t="s">
        <v>311</v>
      </c>
      <c r="CK9" s="221" t="s">
        <v>312</v>
      </c>
      <c r="CL9" s="221" t="s">
        <v>313</v>
      </c>
      <c r="CM9" s="221" t="s">
        <v>314</v>
      </c>
      <c r="CN9" s="221" t="s">
        <v>315</v>
      </c>
      <c r="CO9" s="221" t="s">
        <v>316</v>
      </c>
      <c r="CP9" s="221" t="s">
        <v>317</v>
      </c>
      <c r="CQ9" s="221" t="s">
        <v>318</v>
      </c>
      <c r="CR9" s="221" t="s">
        <v>319</v>
      </c>
      <c r="CS9" s="221" t="s">
        <v>320</v>
      </c>
      <c r="CT9" s="221" t="s">
        <v>321</v>
      </c>
      <c r="CU9" s="221" t="s">
        <v>322</v>
      </c>
      <c r="CV9" s="221" t="s">
        <v>323</v>
      </c>
      <c r="CW9" s="221" t="s">
        <v>324</v>
      </c>
      <c r="CX9" s="221"/>
      <c r="CY9" s="221" t="s">
        <v>325</v>
      </c>
      <c r="CZ9" s="221" t="s">
        <v>326</v>
      </c>
      <c r="DA9" s="221" t="s">
        <v>327</v>
      </c>
      <c r="DB9" s="221" t="s">
        <v>328</v>
      </c>
      <c r="DC9" s="221" t="s">
        <v>329</v>
      </c>
      <c r="DD9" s="221" t="s">
        <v>330</v>
      </c>
      <c r="DE9" s="221" t="s">
        <v>331</v>
      </c>
      <c r="DF9" s="221" t="s">
        <v>332</v>
      </c>
      <c r="DG9" s="221" t="s">
        <v>333</v>
      </c>
      <c r="DH9" s="221" t="s">
        <v>334</v>
      </c>
      <c r="DI9" s="221" t="s">
        <v>335</v>
      </c>
      <c r="DJ9" s="221" t="s">
        <v>336</v>
      </c>
      <c r="DK9" s="221" t="s">
        <v>337</v>
      </c>
      <c r="DL9" s="221" t="s">
        <v>338</v>
      </c>
      <c r="DM9" s="221" t="s">
        <v>339</v>
      </c>
      <c r="DN9" s="221" t="s">
        <v>340</v>
      </c>
      <c r="DO9" s="221" t="s">
        <v>341</v>
      </c>
      <c r="DP9" s="221" t="s">
        <v>342</v>
      </c>
      <c r="DQ9" s="222"/>
      <c r="DR9" s="223"/>
      <c r="DS9" s="221" t="s">
        <v>343</v>
      </c>
      <c r="DT9" s="222"/>
      <c r="DU9" s="223"/>
      <c r="DV9" s="221" t="s">
        <v>344</v>
      </c>
      <c r="DW9" s="222"/>
      <c r="DX9" s="223"/>
      <c r="DY9" s="221" t="s">
        <v>345</v>
      </c>
      <c r="DZ9" s="222"/>
      <c r="EA9" s="223"/>
      <c r="EB9" s="221" t="s">
        <v>346</v>
      </c>
      <c r="EC9" s="222"/>
      <c r="ED9" s="223"/>
      <c r="EE9" s="221" t="s">
        <v>347</v>
      </c>
      <c r="EF9" s="222"/>
      <c r="EG9" s="223"/>
      <c r="EH9" s="221" t="s">
        <v>348</v>
      </c>
      <c r="EI9" s="222"/>
      <c r="EJ9" s="223"/>
      <c r="EK9" s="221" t="s">
        <v>349</v>
      </c>
      <c r="EL9" s="222"/>
      <c r="EM9" s="223"/>
      <c r="EN9" s="221" t="s">
        <v>350</v>
      </c>
      <c r="EO9" s="222"/>
      <c r="EP9" s="223"/>
      <c r="EQ9" s="221" t="s">
        <v>351</v>
      </c>
      <c r="ER9" s="222"/>
      <c r="ES9" s="223"/>
      <c r="ET9" s="221" t="s">
        <v>352</v>
      </c>
      <c r="EU9" s="222"/>
      <c r="EV9" s="223"/>
      <c r="EW9" s="221" t="s">
        <v>353</v>
      </c>
      <c r="EX9" s="222"/>
      <c r="EY9" s="223"/>
      <c r="EZ9" s="221" t="s">
        <v>354</v>
      </c>
      <c r="FA9" s="222"/>
      <c r="FB9" s="223"/>
      <c r="FC9" s="221" t="s">
        <v>355</v>
      </c>
      <c r="FD9" s="222"/>
      <c r="FE9" s="223"/>
      <c r="FF9" s="221" t="s">
        <v>356</v>
      </c>
      <c r="FG9" s="222"/>
      <c r="FH9" s="223"/>
      <c r="FI9" s="221" t="s">
        <v>357</v>
      </c>
      <c r="FJ9" s="222"/>
      <c r="FK9" s="223"/>
      <c r="FL9" s="221" t="s">
        <v>358</v>
      </c>
      <c r="FM9" s="222"/>
      <c r="FN9" s="223"/>
      <c r="FO9" s="221" t="s">
        <v>359</v>
      </c>
      <c r="FP9" s="222"/>
      <c r="FQ9" s="223"/>
      <c r="FR9" s="221" t="s">
        <v>360</v>
      </c>
      <c r="FS9" s="222"/>
      <c r="FT9" s="223"/>
      <c r="FU9" s="221" t="s">
        <v>361</v>
      </c>
      <c r="FV9" s="222"/>
      <c r="FW9" s="223"/>
      <c r="FX9" s="221" t="s">
        <v>362</v>
      </c>
      <c r="FY9" s="222"/>
      <c r="FZ9" s="223"/>
      <c r="GA9" s="221" t="s">
        <v>363</v>
      </c>
      <c r="GB9" s="222"/>
      <c r="GC9" s="223"/>
      <c r="GD9" s="221" t="s">
        <v>364</v>
      </c>
      <c r="GE9" s="222"/>
      <c r="GF9" s="223"/>
      <c r="GG9" s="221" t="s">
        <v>365</v>
      </c>
      <c r="GH9" s="222"/>
      <c r="GI9" s="223"/>
      <c r="GJ9" s="221" t="s">
        <v>366</v>
      </c>
      <c r="GK9" s="222"/>
      <c r="GL9" s="223"/>
      <c r="GM9" s="221" t="s">
        <v>367</v>
      </c>
      <c r="GN9" s="222"/>
      <c r="GO9" s="223"/>
      <c r="GP9" s="221" t="s">
        <v>368</v>
      </c>
      <c r="GQ9" s="222"/>
      <c r="GR9" s="223"/>
      <c r="GS9" s="221" t="s">
        <v>369</v>
      </c>
      <c r="GT9" s="222"/>
      <c r="GU9" s="223"/>
      <c r="GV9" s="221" t="s">
        <v>370</v>
      </c>
      <c r="GW9" s="222"/>
      <c r="GX9" s="223"/>
      <c r="GY9" s="221" t="s">
        <v>371</v>
      </c>
      <c r="GZ9" s="222"/>
      <c r="HA9" s="223"/>
      <c r="HB9" s="221" t="s">
        <v>372</v>
      </c>
      <c r="HC9" s="222"/>
      <c r="HD9" s="223"/>
      <c r="HE9" s="221" t="s">
        <v>373</v>
      </c>
      <c r="HF9" s="222"/>
      <c r="HG9" s="223"/>
      <c r="HH9" s="221" t="s">
        <v>374</v>
      </c>
      <c r="HI9" s="222"/>
      <c r="HJ9" s="223"/>
      <c r="HK9" s="221" t="s">
        <v>375</v>
      </c>
      <c r="HL9" s="222"/>
      <c r="HM9" s="223"/>
      <c r="HN9" s="221" t="s">
        <v>376</v>
      </c>
      <c r="HO9" s="222"/>
      <c r="HP9" s="223"/>
      <c r="HQ9" s="221" t="s">
        <v>377</v>
      </c>
      <c r="HR9" s="222"/>
      <c r="HS9" s="223"/>
      <c r="HT9" s="221" t="s">
        <v>378</v>
      </c>
      <c r="HU9" s="222"/>
      <c r="HV9" s="223"/>
      <c r="HW9" s="221" t="s">
        <v>379</v>
      </c>
      <c r="HX9" s="222"/>
      <c r="HY9" s="221" t="s">
        <v>380</v>
      </c>
      <c r="HZ9" s="222"/>
    </row>
    <row r="10" spans="1:239" s="229" customFormat="1" ht="60">
      <c r="A10" s="224"/>
      <c r="B10" s="225"/>
      <c r="C10" s="226" t="s">
        <v>381</v>
      </c>
      <c r="D10" s="226" t="s">
        <v>382</v>
      </c>
      <c r="E10" s="226" t="s">
        <v>383</v>
      </c>
      <c r="F10" s="226" t="s">
        <v>384</v>
      </c>
      <c r="G10" s="226" t="s">
        <v>385</v>
      </c>
      <c r="H10" s="226" t="s">
        <v>386</v>
      </c>
      <c r="I10" s="226" t="s">
        <v>387</v>
      </c>
      <c r="J10" s="226" t="s">
        <v>388</v>
      </c>
      <c r="K10" s="226" t="s">
        <v>389</v>
      </c>
      <c r="L10" s="226" t="s">
        <v>390</v>
      </c>
      <c r="M10" s="226" t="s">
        <v>391</v>
      </c>
      <c r="N10" s="226" t="s">
        <v>392</v>
      </c>
      <c r="O10" s="226" t="s">
        <v>393</v>
      </c>
      <c r="P10" s="226" t="s">
        <v>394</v>
      </c>
      <c r="Q10" s="226" t="s">
        <v>395</v>
      </c>
      <c r="R10" s="226" t="s">
        <v>396</v>
      </c>
      <c r="S10" s="226" t="s">
        <v>397</v>
      </c>
      <c r="T10" s="226" t="s">
        <v>398</v>
      </c>
      <c r="U10" s="226" t="s">
        <v>399</v>
      </c>
      <c r="V10" s="226" t="s">
        <v>400</v>
      </c>
      <c r="W10" s="226" t="s">
        <v>401</v>
      </c>
      <c r="X10" s="226" t="s">
        <v>402</v>
      </c>
      <c r="Y10" s="226" t="s">
        <v>403</v>
      </c>
      <c r="Z10" s="226" t="s">
        <v>404</v>
      </c>
      <c r="AA10" s="226" t="s">
        <v>405</v>
      </c>
      <c r="AB10" s="226" t="s">
        <v>406</v>
      </c>
      <c r="AC10" s="226" t="s">
        <v>407</v>
      </c>
      <c r="AD10" s="226" t="s">
        <v>408</v>
      </c>
      <c r="AE10" s="226" t="s">
        <v>409</v>
      </c>
      <c r="AF10" s="226" t="s">
        <v>410</v>
      </c>
      <c r="AG10" s="226" t="s">
        <v>411</v>
      </c>
      <c r="AH10" s="226" t="s">
        <v>412</v>
      </c>
      <c r="AI10" s="226" t="s">
        <v>413</v>
      </c>
      <c r="AJ10" s="226" t="s">
        <v>414</v>
      </c>
      <c r="AK10" s="226" t="s">
        <v>415</v>
      </c>
      <c r="AL10" s="226" t="s">
        <v>416</v>
      </c>
      <c r="AM10" s="226" t="s">
        <v>417</v>
      </c>
      <c r="AN10" s="226" t="s">
        <v>418</v>
      </c>
      <c r="AO10" s="226" t="s">
        <v>419</v>
      </c>
      <c r="AP10" s="226" t="s">
        <v>420</v>
      </c>
      <c r="AQ10" s="226" t="s">
        <v>421</v>
      </c>
      <c r="AR10" s="226" t="s">
        <v>422</v>
      </c>
      <c r="AS10" s="226" t="s">
        <v>423</v>
      </c>
      <c r="AT10" s="226" t="s">
        <v>424</v>
      </c>
      <c r="AU10" s="226" t="s">
        <v>425</v>
      </c>
      <c r="AV10" s="226" t="s">
        <v>426</v>
      </c>
      <c r="AW10" s="226" t="s">
        <v>427</v>
      </c>
      <c r="AX10" s="226" t="s">
        <v>428</v>
      </c>
      <c r="AY10" s="226" t="s">
        <v>429</v>
      </c>
      <c r="AZ10" s="226" t="s">
        <v>430</v>
      </c>
      <c r="BA10" s="226" t="s">
        <v>431</v>
      </c>
      <c r="BB10" s="226" t="s">
        <v>432</v>
      </c>
      <c r="BC10" s="226" t="s">
        <v>433</v>
      </c>
      <c r="BD10" s="226" t="s">
        <v>434</v>
      </c>
      <c r="BE10" s="226" t="s">
        <v>435</v>
      </c>
      <c r="BF10" s="226" t="s">
        <v>436</v>
      </c>
      <c r="BG10" s="226" t="s">
        <v>437</v>
      </c>
      <c r="BH10" s="226" t="s">
        <v>438</v>
      </c>
      <c r="BI10" s="226" t="s">
        <v>439</v>
      </c>
      <c r="BJ10" s="226" t="s">
        <v>440</v>
      </c>
      <c r="BK10" s="226" t="s">
        <v>441</v>
      </c>
      <c r="BL10" s="226" t="s">
        <v>442</v>
      </c>
      <c r="BM10" s="226" t="s">
        <v>443</v>
      </c>
      <c r="BN10" s="226" t="s">
        <v>444</v>
      </c>
      <c r="BO10" s="226" t="s">
        <v>445</v>
      </c>
      <c r="BP10" s="226" t="s">
        <v>446</v>
      </c>
      <c r="BQ10" s="226" t="s">
        <v>447</v>
      </c>
      <c r="BR10" s="226" t="s">
        <v>448</v>
      </c>
      <c r="BS10" s="226" t="s">
        <v>449</v>
      </c>
      <c r="BT10" s="226" t="s">
        <v>450</v>
      </c>
      <c r="BU10" s="226" t="s">
        <v>451</v>
      </c>
      <c r="BV10" s="226" t="s">
        <v>452</v>
      </c>
      <c r="BW10" s="226" t="s">
        <v>453</v>
      </c>
      <c r="BX10" s="226" t="s">
        <v>454</v>
      </c>
      <c r="BY10" s="226" t="s">
        <v>455</v>
      </c>
      <c r="BZ10" s="226" t="s">
        <v>456</v>
      </c>
      <c r="CA10" s="226" t="s">
        <v>457</v>
      </c>
      <c r="CB10" s="226" t="s">
        <v>458</v>
      </c>
      <c r="CC10" s="226" t="s">
        <v>459</v>
      </c>
      <c r="CD10" s="226" t="s">
        <v>460</v>
      </c>
      <c r="CE10" s="226" t="s">
        <v>461</v>
      </c>
      <c r="CF10" s="226" t="s">
        <v>462</v>
      </c>
      <c r="CG10" s="226" t="s">
        <v>463</v>
      </c>
      <c r="CH10" s="226" t="s">
        <v>464</v>
      </c>
      <c r="CI10" s="226" t="s">
        <v>465</v>
      </c>
      <c r="CJ10" s="226" t="s">
        <v>466</v>
      </c>
      <c r="CK10" s="226" t="s">
        <v>467</v>
      </c>
      <c r="CL10" s="226" t="s">
        <v>468</v>
      </c>
      <c r="CM10" s="226" t="s">
        <v>469</v>
      </c>
      <c r="CN10" s="226" t="s">
        <v>470</v>
      </c>
      <c r="CO10" s="226" t="s">
        <v>471</v>
      </c>
      <c r="CP10" s="226" t="s">
        <v>472</v>
      </c>
      <c r="CQ10" s="226" t="s">
        <v>473</v>
      </c>
      <c r="CR10" s="226" t="s">
        <v>474</v>
      </c>
      <c r="CS10" s="226" t="s">
        <v>475</v>
      </c>
      <c r="CT10" s="226" t="s">
        <v>476</v>
      </c>
      <c r="CU10" s="226" t="s">
        <v>477</v>
      </c>
      <c r="CV10" s="226" t="s">
        <v>478</v>
      </c>
      <c r="CW10" s="226" t="s">
        <v>479</v>
      </c>
      <c r="CX10" s="226" t="s">
        <v>480</v>
      </c>
      <c r="CY10" s="226" t="s">
        <v>481</v>
      </c>
      <c r="CZ10" s="226" t="s">
        <v>482</v>
      </c>
      <c r="DA10" s="226" t="s">
        <v>483</v>
      </c>
      <c r="DB10" s="226" t="s">
        <v>484</v>
      </c>
      <c r="DC10" s="226" t="s">
        <v>485</v>
      </c>
      <c r="DD10" s="226" t="s">
        <v>486</v>
      </c>
      <c r="DE10" s="226" t="s">
        <v>487</v>
      </c>
      <c r="DF10" s="226" t="s">
        <v>488</v>
      </c>
      <c r="DG10" s="226" t="s">
        <v>489</v>
      </c>
      <c r="DH10" s="226" t="s">
        <v>490</v>
      </c>
      <c r="DI10" s="226" t="s">
        <v>491</v>
      </c>
      <c r="DJ10" s="226" t="s">
        <v>492</v>
      </c>
      <c r="DK10" s="226" t="s">
        <v>493</v>
      </c>
      <c r="DL10" s="226" t="s">
        <v>494</v>
      </c>
      <c r="DM10" s="226" t="s">
        <v>495</v>
      </c>
      <c r="DN10" s="226" t="s">
        <v>496</v>
      </c>
      <c r="DO10" s="226" t="s">
        <v>497</v>
      </c>
      <c r="DP10" s="226" t="s">
        <v>498</v>
      </c>
      <c r="DQ10" s="227"/>
      <c r="DR10" s="228"/>
      <c r="DS10" s="226" t="s">
        <v>499</v>
      </c>
      <c r="DT10" s="227"/>
      <c r="DU10" s="228"/>
      <c r="DV10" s="226" t="s">
        <v>500</v>
      </c>
      <c r="DW10" s="227"/>
      <c r="DX10" s="228"/>
      <c r="DY10" s="226" t="s">
        <v>501</v>
      </c>
      <c r="DZ10" s="227"/>
      <c r="EA10" s="228"/>
      <c r="EB10" s="226" t="s">
        <v>502</v>
      </c>
      <c r="EC10" s="227"/>
      <c r="ED10" s="228"/>
      <c r="EE10" s="226" t="s">
        <v>503</v>
      </c>
      <c r="EF10" s="227"/>
      <c r="EG10" s="228"/>
      <c r="EH10" s="226" t="s">
        <v>504</v>
      </c>
      <c r="EI10" s="227"/>
      <c r="EJ10" s="228"/>
      <c r="EK10" s="226" t="s">
        <v>505</v>
      </c>
      <c r="EL10" s="227"/>
      <c r="EM10" s="228"/>
      <c r="EN10" s="226" t="s">
        <v>506</v>
      </c>
      <c r="EO10" s="227"/>
      <c r="EP10" s="228"/>
      <c r="EQ10" s="226" t="s">
        <v>507</v>
      </c>
      <c r="ER10" s="227"/>
      <c r="ES10" s="228"/>
      <c r="ET10" s="226" t="s">
        <v>508</v>
      </c>
      <c r="EU10" s="227"/>
      <c r="EV10" s="228"/>
      <c r="EW10" s="226" t="s">
        <v>509</v>
      </c>
      <c r="EX10" s="227"/>
      <c r="EY10" s="228"/>
      <c r="EZ10" s="226" t="s">
        <v>510</v>
      </c>
      <c r="FA10" s="227"/>
      <c r="FB10" s="228"/>
      <c r="FC10" s="226" t="s">
        <v>511</v>
      </c>
      <c r="FD10" s="227"/>
      <c r="FE10" s="228"/>
      <c r="FF10" s="226" t="s">
        <v>512</v>
      </c>
      <c r="FG10" s="227"/>
      <c r="FH10" s="228"/>
      <c r="FI10" s="226" t="s">
        <v>513</v>
      </c>
      <c r="FJ10" s="227"/>
      <c r="FK10" s="228"/>
      <c r="FL10" s="226" t="s">
        <v>514</v>
      </c>
      <c r="FM10" s="227"/>
      <c r="FN10" s="228"/>
      <c r="FO10" s="226" t="s">
        <v>515</v>
      </c>
      <c r="FP10" s="227"/>
      <c r="FQ10" s="228"/>
      <c r="FR10" s="226" t="s">
        <v>516</v>
      </c>
      <c r="FS10" s="227"/>
      <c r="FT10" s="228"/>
      <c r="FU10" s="226" t="s">
        <v>517</v>
      </c>
      <c r="FV10" s="227"/>
      <c r="FW10" s="228"/>
      <c r="FX10" s="226" t="s">
        <v>518</v>
      </c>
      <c r="FY10" s="227"/>
      <c r="FZ10" s="228"/>
      <c r="GA10" s="226" t="s">
        <v>519</v>
      </c>
      <c r="GB10" s="227"/>
      <c r="GC10" s="228"/>
      <c r="GD10" s="226" t="s">
        <v>520</v>
      </c>
      <c r="GE10" s="227"/>
      <c r="GF10" s="228"/>
      <c r="GG10" s="226" t="s">
        <v>521</v>
      </c>
      <c r="GH10" s="227"/>
      <c r="GI10" s="228"/>
      <c r="GJ10" s="226" t="s">
        <v>522</v>
      </c>
      <c r="GK10" s="227"/>
      <c r="GL10" s="228"/>
      <c r="GM10" s="226" t="s">
        <v>523</v>
      </c>
      <c r="GN10" s="227"/>
      <c r="GO10" s="228"/>
      <c r="GP10" s="226" t="s">
        <v>524</v>
      </c>
      <c r="GQ10" s="227"/>
      <c r="GR10" s="228"/>
      <c r="GS10" s="226" t="s">
        <v>525</v>
      </c>
      <c r="GT10" s="227"/>
      <c r="GU10" s="228"/>
      <c r="GV10" s="226" t="s">
        <v>526</v>
      </c>
      <c r="GW10" s="227"/>
      <c r="GX10" s="228"/>
      <c r="GY10" s="226" t="s">
        <v>527</v>
      </c>
      <c r="GZ10" s="227"/>
      <c r="HA10" s="228"/>
      <c r="HB10" s="226" t="s">
        <v>528</v>
      </c>
      <c r="HC10" s="227"/>
      <c r="HD10" s="228"/>
      <c r="HE10" s="226" t="s">
        <v>529</v>
      </c>
      <c r="HF10" s="227"/>
      <c r="HG10" s="228"/>
      <c r="HH10" s="226" t="s">
        <v>530</v>
      </c>
      <c r="HI10" s="227"/>
      <c r="HJ10" s="228"/>
      <c r="HK10" s="226" t="s">
        <v>531</v>
      </c>
      <c r="HL10" s="227"/>
      <c r="HM10" s="228"/>
      <c r="HN10" s="226" t="s">
        <v>532</v>
      </c>
      <c r="HO10" s="227"/>
      <c r="HP10" s="228"/>
      <c r="HQ10" s="226" t="s">
        <v>533</v>
      </c>
      <c r="HR10" s="227"/>
      <c r="HS10" s="228"/>
      <c r="HT10" s="226" t="s">
        <v>534</v>
      </c>
      <c r="HU10" s="227"/>
      <c r="HV10" s="228"/>
      <c r="HW10" s="226" t="s">
        <v>535</v>
      </c>
      <c r="HX10" s="227"/>
      <c r="HY10" s="226" t="s">
        <v>536</v>
      </c>
      <c r="HZ10" s="227"/>
    </row>
    <row r="11" spans="1:239">
      <c r="A11" s="221" t="s">
        <v>537</v>
      </c>
      <c r="B11" s="221" t="s">
        <v>538</v>
      </c>
      <c r="C11" s="221" t="s">
        <v>539</v>
      </c>
      <c r="D11" s="221" t="s">
        <v>539</v>
      </c>
      <c r="E11" s="221" t="s">
        <v>539</v>
      </c>
      <c r="F11" s="221" t="s">
        <v>539</v>
      </c>
      <c r="G11" s="221" t="s">
        <v>539</v>
      </c>
      <c r="H11" s="221" t="s">
        <v>539</v>
      </c>
      <c r="I11" s="221" t="s">
        <v>539</v>
      </c>
      <c r="J11" s="221" t="s">
        <v>539</v>
      </c>
      <c r="K11" s="221" t="s">
        <v>539</v>
      </c>
      <c r="L11" s="221" t="s">
        <v>539</v>
      </c>
      <c r="M11" s="221" t="s">
        <v>539</v>
      </c>
      <c r="N11" s="221" t="s">
        <v>539</v>
      </c>
      <c r="O11" s="221" t="s">
        <v>539</v>
      </c>
      <c r="P11" s="221" t="s">
        <v>539</v>
      </c>
      <c r="Q11" s="221" t="s">
        <v>539</v>
      </c>
      <c r="R11" s="221" t="s">
        <v>539</v>
      </c>
      <c r="S11" s="221" t="s">
        <v>539</v>
      </c>
      <c r="T11" s="221" t="s">
        <v>539</v>
      </c>
      <c r="U11" s="221" t="s">
        <v>539</v>
      </c>
      <c r="V11" s="221" t="s">
        <v>539</v>
      </c>
      <c r="W11" s="221" t="s">
        <v>539</v>
      </c>
      <c r="X11" s="221" t="s">
        <v>539</v>
      </c>
      <c r="Y11" s="221" t="s">
        <v>539</v>
      </c>
      <c r="Z11" s="221" t="s">
        <v>539</v>
      </c>
      <c r="AA11" s="221" t="s">
        <v>539</v>
      </c>
      <c r="AB11" s="221" t="s">
        <v>539</v>
      </c>
      <c r="AC11" s="221" t="s">
        <v>539</v>
      </c>
      <c r="AD11" s="221" t="s">
        <v>539</v>
      </c>
      <c r="AE11" s="221" t="s">
        <v>539</v>
      </c>
      <c r="AF11" s="221" t="s">
        <v>539</v>
      </c>
      <c r="AG11" s="221" t="s">
        <v>539</v>
      </c>
      <c r="AH11" s="221" t="s">
        <v>539</v>
      </c>
      <c r="AI11" s="221" t="s">
        <v>539</v>
      </c>
      <c r="AJ11" s="221" t="s">
        <v>539</v>
      </c>
      <c r="AK11" s="221" t="s">
        <v>539</v>
      </c>
      <c r="AL11" s="221" t="s">
        <v>539</v>
      </c>
      <c r="AM11" s="221" t="s">
        <v>539</v>
      </c>
      <c r="AN11" s="221" t="s">
        <v>539</v>
      </c>
      <c r="AO11" s="221" t="s">
        <v>539</v>
      </c>
      <c r="AP11" s="221" t="s">
        <v>539</v>
      </c>
      <c r="AQ11" s="221" t="s">
        <v>539</v>
      </c>
      <c r="AR11" s="221" t="s">
        <v>539</v>
      </c>
      <c r="AS11" s="221" t="s">
        <v>539</v>
      </c>
      <c r="AT11" s="221" t="s">
        <v>539</v>
      </c>
      <c r="AU11" s="221" t="s">
        <v>539</v>
      </c>
      <c r="AV11" s="221" t="s">
        <v>539</v>
      </c>
      <c r="AW11" s="221" t="s">
        <v>539</v>
      </c>
      <c r="AX11" s="221" t="s">
        <v>539</v>
      </c>
      <c r="AY11" s="221" t="s">
        <v>539</v>
      </c>
      <c r="AZ11" s="221" t="s">
        <v>539</v>
      </c>
      <c r="BA11" s="221" t="s">
        <v>539</v>
      </c>
      <c r="BB11" s="221" t="s">
        <v>539</v>
      </c>
      <c r="BC11" s="221" t="s">
        <v>539</v>
      </c>
      <c r="BD11" s="221" t="s">
        <v>539</v>
      </c>
      <c r="BE11" s="221" t="s">
        <v>539</v>
      </c>
      <c r="BF11" s="221" t="s">
        <v>539</v>
      </c>
      <c r="BG11" s="221" t="s">
        <v>539</v>
      </c>
      <c r="BH11" s="221" t="s">
        <v>539</v>
      </c>
      <c r="BI11" s="221" t="s">
        <v>539</v>
      </c>
      <c r="BJ11" s="221" t="s">
        <v>539</v>
      </c>
      <c r="BK11" s="221" t="s">
        <v>539</v>
      </c>
      <c r="BL11" s="221" t="s">
        <v>539</v>
      </c>
      <c r="BM11" s="221" t="s">
        <v>539</v>
      </c>
      <c r="BN11" s="221"/>
      <c r="BO11" s="221" t="s">
        <v>539</v>
      </c>
      <c r="BP11" s="221" t="s">
        <v>539</v>
      </c>
      <c r="BQ11" s="221" t="s">
        <v>539</v>
      </c>
      <c r="BR11" s="221" t="s">
        <v>539</v>
      </c>
      <c r="BS11" s="221" t="s">
        <v>539</v>
      </c>
      <c r="BT11" s="221" t="s">
        <v>539</v>
      </c>
      <c r="BU11" s="221" t="s">
        <v>539</v>
      </c>
      <c r="BV11" s="221" t="s">
        <v>539</v>
      </c>
      <c r="BW11" s="221" t="s">
        <v>539</v>
      </c>
      <c r="BX11" s="221" t="s">
        <v>539</v>
      </c>
      <c r="BY11" s="221" t="s">
        <v>539</v>
      </c>
      <c r="BZ11" s="221" t="s">
        <v>539</v>
      </c>
      <c r="CA11" s="221" t="s">
        <v>539</v>
      </c>
      <c r="CB11" s="221" t="s">
        <v>539</v>
      </c>
      <c r="CC11" s="221" t="s">
        <v>539</v>
      </c>
      <c r="CD11" s="221" t="s">
        <v>539</v>
      </c>
      <c r="CE11" s="221" t="s">
        <v>539</v>
      </c>
      <c r="CF11" s="221" t="s">
        <v>539</v>
      </c>
      <c r="CG11" s="221" t="s">
        <v>539</v>
      </c>
      <c r="CH11" s="221" t="s">
        <v>539</v>
      </c>
      <c r="CI11" s="221" t="s">
        <v>539</v>
      </c>
      <c r="CJ11" s="221" t="s">
        <v>539</v>
      </c>
      <c r="CK11" s="221" t="s">
        <v>539</v>
      </c>
      <c r="CL11" s="221" t="s">
        <v>539</v>
      </c>
      <c r="CM11" s="221" t="s">
        <v>539</v>
      </c>
      <c r="CN11" s="221" t="s">
        <v>539</v>
      </c>
      <c r="CO11" s="221" t="s">
        <v>539</v>
      </c>
      <c r="CP11" s="221" t="s">
        <v>539</v>
      </c>
      <c r="CQ11" s="221" t="s">
        <v>539</v>
      </c>
      <c r="CR11" s="221" t="s">
        <v>539</v>
      </c>
      <c r="CS11" s="221" t="s">
        <v>539</v>
      </c>
      <c r="CT11" s="221" t="s">
        <v>539</v>
      </c>
      <c r="CU11" s="221" t="s">
        <v>539</v>
      </c>
      <c r="CV11" s="221" t="s">
        <v>539</v>
      </c>
      <c r="CW11" s="221" t="s">
        <v>539</v>
      </c>
      <c r="CX11" s="221"/>
      <c r="CY11" s="221" t="s">
        <v>539</v>
      </c>
      <c r="CZ11" s="221" t="s">
        <v>539</v>
      </c>
      <c r="DA11" s="221" t="s">
        <v>539</v>
      </c>
      <c r="DB11" s="221" t="s">
        <v>539</v>
      </c>
      <c r="DC11" s="221" t="s">
        <v>539</v>
      </c>
      <c r="DD11" s="221" t="s">
        <v>539</v>
      </c>
      <c r="DE11" s="221" t="s">
        <v>539</v>
      </c>
      <c r="DF11" s="221" t="s">
        <v>539</v>
      </c>
      <c r="DG11" s="221" t="s">
        <v>539</v>
      </c>
      <c r="DH11" s="221" t="s">
        <v>539</v>
      </c>
      <c r="DI11" s="221" t="s">
        <v>539</v>
      </c>
      <c r="DJ11" s="221" t="s">
        <v>539</v>
      </c>
      <c r="DK11" s="221" t="s">
        <v>539</v>
      </c>
      <c r="DL11" s="221" t="s">
        <v>539</v>
      </c>
      <c r="DM11" s="221" t="s">
        <v>539</v>
      </c>
      <c r="DN11" s="221" t="s">
        <v>539</v>
      </c>
      <c r="DO11" s="221" t="s">
        <v>539</v>
      </c>
      <c r="DP11" s="221" t="s">
        <v>539</v>
      </c>
      <c r="DQ11" s="231" t="s">
        <v>540</v>
      </c>
      <c r="DR11" s="223"/>
      <c r="DS11" s="221" t="s">
        <v>539</v>
      </c>
      <c r="DT11" s="231" t="s">
        <v>540</v>
      </c>
      <c r="DU11" s="223"/>
      <c r="DV11" s="221" t="s">
        <v>539</v>
      </c>
      <c r="DW11" s="231" t="s">
        <v>540</v>
      </c>
      <c r="DX11" s="223"/>
      <c r="DY11" s="221" t="s">
        <v>539</v>
      </c>
      <c r="DZ11" s="231" t="s">
        <v>540</v>
      </c>
      <c r="EA11" s="223"/>
      <c r="EB11" s="221" t="s">
        <v>539</v>
      </c>
      <c r="EC11" s="231" t="s">
        <v>540</v>
      </c>
      <c r="ED11" s="223"/>
      <c r="EE11" s="221" t="s">
        <v>539</v>
      </c>
      <c r="EF11" s="231" t="s">
        <v>540</v>
      </c>
      <c r="EG11" s="223"/>
      <c r="EH11" s="221" t="s">
        <v>539</v>
      </c>
      <c r="EI11" s="231" t="s">
        <v>540</v>
      </c>
      <c r="EJ11" s="223"/>
      <c r="EK11" s="221" t="s">
        <v>539</v>
      </c>
      <c r="EL11" s="231" t="s">
        <v>540</v>
      </c>
      <c r="EM11" s="223"/>
      <c r="EN11" s="221" t="s">
        <v>539</v>
      </c>
      <c r="EO11" s="231" t="s">
        <v>540</v>
      </c>
      <c r="EP11" s="223"/>
      <c r="EQ11" s="221" t="s">
        <v>539</v>
      </c>
      <c r="ER11" s="231" t="s">
        <v>540</v>
      </c>
      <c r="ES11" s="223"/>
      <c r="ET11" s="221" t="s">
        <v>539</v>
      </c>
      <c r="EU11" s="231" t="s">
        <v>540</v>
      </c>
      <c r="EV11" s="223"/>
      <c r="EW11" s="221" t="s">
        <v>539</v>
      </c>
      <c r="EX11" s="231" t="s">
        <v>540</v>
      </c>
      <c r="EY11" s="223"/>
      <c r="EZ11" s="221" t="s">
        <v>539</v>
      </c>
      <c r="FA11" s="231" t="s">
        <v>540</v>
      </c>
      <c r="FB11" s="223"/>
      <c r="FC11" s="221" t="s">
        <v>539</v>
      </c>
      <c r="FD11" s="231" t="s">
        <v>540</v>
      </c>
      <c r="FE11" s="223"/>
      <c r="FF11" s="221" t="s">
        <v>539</v>
      </c>
      <c r="FG11" s="231" t="s">
        <v>540</v>
      </c>
      <c r="FH11" s="223"/>
      <c r="FI11" s="221" t="s">
        <v>539</v>
      </c>
      <c r="FJ11" s="231" t="s">
        <v>540</v>
      </c>
      <c r="FK11" s="223"/>
      <c r="FL11" s="221" t="s">
        <v>539</v>
      </c>
      <c r="FM11" s="231" t="s">
        <v>540</v>
      </c>
      <c r="FN11" s="223"/>
      <c r="FO11" s="221" t="s">
        <v>539</v>
      </c>
      <c r="FP11" s="231" t="s">
        <v>540</v>
      </c>
      <c r="FQ11" s="223"/>
      <c r="FR11" s="221" t="s">
        <v>539</v>
      </c>
      <c r="FS11" s="231" t="s">
        <v>540</v>
      </c>
      <c r="FT11" s="223"/>
      <c r="FU11" s="221" t="s">
        <v>539</v>
      </c>
      <c r="FV11" s="231" t="s">
        <v>540</v>
      </c>
      <c r="FW11" s="223"/>
      <c r="FX11" s="221" t="s">
        <v>539</v>
      </c>
      <c r="FY11" s="231" t="s">
        <v>540</v>
      </c>
      <c r="FZ11" s="223"/>
      <c r="GA11" s="221" t="s">
        <v>539</v>
      </c>
      <c r="GB11" s="231" t="s">
        <v>540</v>
      </c>
      <c r="GC11" s="223"/>
      <c r="GD11" s="221" t="s">
        <v>539</v>
      </c>
      <c r="GE11" s="231" t="s">
        <v>540</v>
      </c>
      <c r="GF11" s="223"/>
      <c r="GG11" s="221" t="s">
        <v>539</v>
      </c>
      <c r="GH11" s="231" t="s">
        <v>540</v>
      </c>
      <c r="GI11" s="223"/>
      <c r="GJ11" s="221" t="s">
        <v>539</v>
      </c>
      <c r="GK11" s="231" t="s">
        <v>540</v>
      </c>
      <c r="GL11" s="223"/>
      <c r="GM11" s="221" t="s">
        <v>539</v>
      </c>
      <c r="GN11" s="231" t="s">
        <v>540</v>
      </c>
      <c r="GO11" s="223"/>
      <c r="GP11" s="221" t="s">
        <v>539</v>
      </c>
      <c r="GQ11" s="231" t="s">
        <v>540</v>
      </c>
      <c r="GR11" s="223"/>
      <c r="GS11" s="221" t="s">
        <v>539</v>
      </c>
      <c r="GT11" s="231" t="s">
        <v>540</v>
      </c>
      <c r="GU11" s="223"/>
      <c r="GV11" s="221" t="s">
        <v>539</v>
      </c>
      <c r="GW11" s="231" t="s">
        <v>540</v>
      </c>
      <c r="GX11" s="223"/>
      <c r="GY11" s="221" t="s">
        <v>539</v>
      </c>
      <c r="GZ11" s="231" t="s">
        <v>540</v>
      </c>
      <c r="HA11" s="223"/>
      <c r="HB11" s="221" t="s">
        <v>539</v>
      </c>
      <c r="HC11" s="231" t="s">
        <v>540</v>
      </c>
      <c r="HD11" s="223"/>
      <c r="HE11" s="221" t="s">
        <v>539</v>
      </c>
      <c r="HF11" s="231" t="s">
        <v>540</v>
      </c>
      <c r="HG11" s="223"/>
      <c r="HH11" s="221" t="s">
        <v>539</v>
      </c>
      <c r="HI11" s="231" t="s">
        <v>540</v>
      </c>
      <c r="HJ11" s="223"/>
      <c r="HK11" s="221" t="s">
        <v>539</v>
      </c>
      <c r="HL11" s="231" t="s">
        <v>540</v>
      </c>
      <c r="HM11" s="223"/>
      <c r="HN11" s="221" t="s">
        <v>539</v>
      </c>
      <c r="HO11" s="231" t="s">
        <v>540</v>
      </c>
      <c r="HP11" s="223"/>
      <c r="HQ11" s="221" t="s">
        <v>539</v>
      </c>
      <c r="HR11" s="231" t="s">
        <v>540</v>
      </c>
      <c r="HS11" s="223"/>
      <c r="HT11" s="221" t="s">
        <v>539</v>
      </c>
      <c r="HU11" s="231" t="s">
        <v>540</v>
      </c>
      <c r="HV11" s="223"/>
      <c r="HW11" s="221" t="s">
        <v>539</v>
      </c>
      <c r="HX11" s="231" t="s">
        <v>540</v>
      </c>
      <c r="HY11" s="221" t="s">
        <v>539</v>
      </c>
      <c r="HZ11" s="231" t="s">
        <v>540</v>
      </c>
    </row>
    <row r="12" spans="1:239">
      <c r="A12" s="221" t="s">
        <v>796</v>
      </c>
      <c r="B12" s="221" t="s">
        <v>797</v>
      </c>
      <c r="C12" s="232"/>
      <c r="D12" s="232"/>
      <c r="E12" s="232"/>
      <c r="F12" s="232"/>
      <c r="G12" s="232"/>
      <c r="H12" s="232"/>
      <c r="I12" s="232"/>
      <c r="J12" s="232">
        <v>275919</v>
      </c>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v>33394</v>
      </c>
      <c r="AO12" s="232"/>
      <c r="AP12" s="232"/>
      <c r="AQ12" s="232"/>
      <c r="AR12" s="232"/>
      <c r="AS12" s="232">
        <v>309313</v>
      </c>
      <c r="AT12" s="232"/>
      <c r="AU12" s="232"/>
      <c r="AV12" s="232"/>
      <c r="AW12" s="232"/>
      <c r="AX12" s="232"/>
      <c r="AY12" s="232">
        <v>1076</v>
      </c>
      <c r="AZ12" s="232"/>
      <c r="BA12" s="232"/>
      <c r="BB12" s="232"/>
      <c r="BC12" s="232">
        <v>310389</v>
      </c>
      <c r="BD12" s="232">
        <v>63088</v>
      </c>
      <c r="BE12" s="232"/>
      <c r="BF12" s="232"/>
      <c r="BG12" s="232">
        <v>1067</v>
      </c>
      <c r="BH12" s="232"/>
      <c r="BI12" s="232">
        <v>1067</v>
      </c>
      <c r="BJ12" s="232"/>
      <c r="BK12" s="232">
        <v>64155</v>
      </c>
      <c r="BL12" s="232">
        <v>5865</v>
      </c>
      <c r="BM12" s="232">
        <v>7537</v>
      </c>
      <c r="BN12" s="718">
        <v>0.2089003195386174</v>
      </c>
      <c r="BO12" s="234">
        <v>-2456</v>
      </c>
      <c r="BP12" s="232">
        <v>75101</v>
      </c>
      <c r="BQ12" s="232">
        <v>151193</v>
      </c>
      <c r="BR12" s="232"/>
      <c r="BS12" s="232">
        <v>8282</v>
      </c>
      <c r="BT12" s="232"/>
      <c r="BU12" s="232">
        <v>159475</v>
      </c>
      <c r="BV12" s="232">
        <v>981</v>
      </c>
      <c r="BW12" s="232"/>
      <c r="BX12" s="232"/>
      <c r="BY12" s="232"/>
      <c r="BZ12" s="232">
        <v>603</v>
      </c>
      <c r="CA12" s="232">
        <v>692</v>
      </c>
      <c r="CB12" s="232"/>
      <c r="CC12" s="232"/>
      <c r="CD12" s="232"/>
      <c r="CE12" s="232"/>
      <c r="CF12" s="232"/>
      <c r="CG12" s="232">
        <v>326</v>
      </c>
      <c r="CH12" s="232"/>
      <c r="CI12" s="232"/>
      <c r="CJ12" s="232"/>
      <c r="CK12" s="232">
        <v>8</v>
      </c>
      <c r="CL12" s="232"/>
      <c r="CM12" s="232">
        <v>933</v>
      </c>
      <c r="CN12" s="232">
        <v>3543</v>
      </c>
      <c r="CO12" s="232">
        <v>795</v>
      </c>
      <c r="CP12" s="232"/>
      <c r="CQ12" s="232"/>
      <c r="CR12" s="232">
        <v>2323</v>
      </c>
      <c r="CS12" s="232">
        <v>292</v>
      </c>
      <c r="CT12" s="232"/>
      <c r="CU12" s="232">
        <v>3410</v>
      </c>
      <c r="CV12" s="232">
        <v>26816</v>
      </c>
      <c r="CW12" s="232">
        <v>268345</v>
      </c>
      <c r="CX12" s="718">
        <v>0.11699134840235267</v>
      </c>
      <c r="CY12" s="234">
        <v>4</v>
      </c>
      <c r="CZ12" s="232">
        <v>1072</v>
      </c>
      <c r="DA12" s="232">
        <v>269421</v>
      </c>
      <c r="DB12" s="232">
        <v>310389</v>
      </c>
      <c r="DC12" s="232">
        <v>40968</v>
      </c>
      <c r="DD12" s="232"/>
      <c r="DE12" s="232"/>
      <c r="DF12" s="232"/>
      <c r="DG12" s="232"/>
      <c r="DH12" s="232">
        <v>4</v>
      </c>
      <c r="DI12" s="232"/>
      <c r="DJ12" s="232"/>
      <c r="DK12" s="232">
        <v>4</v>
      </c>
      <c r="DL12" s="232">
        <v>1076</v>
      </c>
      <c r="DM12" s="232">
        <v>1076</v>
      </c>
      <c r="DN12" s="232"/>
      <c r="DO12" s="232"/>
      <c r="DP12" s="232">
        <v>5611</v>
      </c>
      <c r="DQ12" s="231">
        <v>7.0000000000000007E-2</v>
      </c>
      <c r="DR12" s="235">
        <v>80157.142857142855</v>
      </c>
      <c r="DS12" s="234">
        <v>8255</v>
      </c>
      <c r="DT12" s="231">
        <v>0.06</v>
      </c>
      <c r="DU12" s="235">
        <v>137583.33333333334</v>
      </c>
      <c r="DV12" s="232"/>
      <c r="DW12" s="231"/>
      <c r="DX12" s="235" t="s">
        <v>543</v>
      </c>
      <c r="DY12" s="232"/>
      <c r="DZ12" s="231"/>
      <c r="EA12" s="235" t="s">
        <v>543</v>
      </c>
      <c r="EB12" s="232"/>
      <c r="EC12" s="231"/>
      <c r="ED12" s="235" t="s">
        <v>543</v>
      </c>
      <c r="EE12" s="232"/>
      <c r="EF12" s="231"/>
      <c r="EG12" s="235" t="s">
        <v>543</v>
      </c>
      <c r="EH12" s="232"/>
      <c r="EI12" s="231"/>
      <c r="EJ12" s="235" t="s">
        <v>543</v>
      </c>
      <c r="EK12" s="232"/>
      <c r="EL12" s="231"/>
      <c r="EM12" s="235" t="s">
        <v>543</v>
      </c>
      <c r="EN12" s="232"/>
      <c r="EO12" s="231"/>
      <c r="EP12" s="235" t="s">
        <v>543</v>
      </c>
      <c r="EQ12" s="232"/>
      <c r="ER12" s="231"/>
      <c r="ES12" s="235" t="s">
        <v>543</v>
      </c>
      <c r="ET12" s="232"/>
      <c r="EU12" s="231"/>
      <c r="EV12" s="235" t="s">
        <v>543</v>
      </c>
      <c r="EW12" s="232"/>
      <c r="EX12" s="231"/>
      <c r="EY12" s="235" t="s">
        <v>543</v>
      </c>
      <c r="EZ12" s="232"/>
      <c r="FA12" s="231"/>
      <c r="FB12" s="235" t="s">
        <v>543</v>
      </c>
      <c r="FC12" s="232"/>
      <c r="FD12" s="231"/>
      <c r="FE12" s="235" t="s">
        <v>543</v>
      </c>
      <c r="FF12" s="232"/>
      <c r="FG12" s="231"/>
      <c r="FH12" s="235" t="s">
        <v>543</v>
      </c>
      <c r="FI12" s="232"/>
      <c r="FJ12" s="231"/>
      <c r="FK12" s="235" t="s">
        <v>543</v>
      </c>
      <c r="FL12" s="232"/>
      <c r="FM12" s="231"/>
      <c r="FN12" s="235" t="s">
        <v>543</v>
      </c>
      <c r="FO12" s="232"/>
      <c r="FP12" s="231"/>
      <c r="FQ12" s="235" t="s">
        <v>543</v>
      </c>
      <c r="FR12" s="232"/>
      <c r="FS12" s="231"/>
      <c r="FT12" s="235" t="s">
        <v>543</v>
      </c>
      <c r="FU12" s="232"/>
      <c r="FV12" s="231"/>
      <c r="FW12" s="235" t="s">
        <v>543</v>
      </c>
      <c r="FX12" s="232"/>
      <c r="FY12" s="231"/>
      <c r="FZ12" s="235" t="s">
        <v>543</v>
      </c>
      <c r="GA12" s="232">
        <v>26269</v>
      </c>
      <c r="GB12" s="231">
        <v>0.61</v>
      </c>
      <c r="GC12" s="235">
        <v>43063.934426229513</v>
      </c>
      <c r="GD12" s="232"/>
      <c r="GE12" s="231"/>
      <c r="GF12" s="235" t="s">
        <v>543</v>
      </c>
      <c r="GG12" s="232"/>
      <c r="GH12" s="231"/>
      <c r="GI12" s="235" t="s">
        <v>543</v>
      </c>
      <c r="GJ12" s="232"/>
      <c r="GK12" s="231"/>
      <c r="GL12" s="235" t="s">
        <v>543</v>
      </c>
      <c r="GM12" s="232"/>
      <c r="GN12" s="231"/>
      <c r="GO12" s="235" t="s">
        <v>543</v>
      </c>
      <c r="GP12" s="232"/>
      <c r="GQ12" s="231"/>
      <c r="GR12" s="235" t="s">
        <v>543</v>
      </c>
      <c r="GS12" s="232"/>
      <c r="GT12" s="231"/>
      <c r="GU12" s="235" t="s">
        <v>543</v>
      </c>
      <c r="GV12" s="232"/>
      <c r="GW12" s="231"/>
      <c r="GX12" s="235" t="s">
        <v>543</v>
      </c>
      <c r="GY12" s="232">
        <v>21907</v>
      </c>
      <c r="GZ12" s="231">
        <v>0.46</v>
      </c>
      <c r="HA12" s="235">
        <v>47623.913043478256</v>
      </c>
      <c r="HB12" s="232"/>
      <c r="HC12" s="231"/>
      <c r="HD12" s="235" t="s">
        <v>543</v>
      </c>
      <c r="HE12" s="232"/>
      <c r="HF12" s="231"/>
      <c r="HG12" s="235" t="s">
        <v>543</v>
      </c>
      <c r="HH12" s="232"/>
      <c r="HI12" s="231"/>
      <c r="HJ12" s="235" t="s">
        <v>543</v>
      </c>
      <c r="HK12" s="232"/>
      <c r="HL12" s="231"/>
      <c r="HM12" s="235" t="s">
        <v>543</v>
      </c>
      <c r="HN12" s="232">
        <v>831</v>
      </c>
      <c r="HO12" s="231">
        <v>0.02</v>
      </c>
      <c r="HP12" s="235">
        <v>41550</v>
      </c>
      <c r="HQ12" s="232"/>
      <c r="HR12" s="231"/>
      <c r="HS12" s="235" t="s">
        <v>543</v>
      </c>
      <c r="HT12" s="232"/>
      <c r="HU12" s="231"/>
      <c r="HV12" s="235" t="s">
        <v>543</v>
      </c>
      <c r="HW12" s="232">
        <v>215</v>
      </c>
      <c r="HX12" s="231">
        <v>0</v>
      </c>
      <c r="HY12" s="232">
        <v>63088</v>
      </c>
      <c r="HZ12" s="231">
        <v>1.22</v>
      </c>
      <c r="IB12" s="236">
        <v>28105.896640947703</v>
      </c>
      <c r="IC12" s="236">
        <v>240239.1033590523</v>
      </c>
      <c r="ID12" s="236">
        <v>0.11699134840235267</v>
      </c>
      <c r="IE12" s="236" t="b">
        <v>1</v>
      </c>
    </row>
    <row r="13" spans="1:239">
      <c r="A13" s="219"/>
      <c r="B13" s="238" t="s">
        <v>798</v>
      </c>
      <c r="C13" s="239"/>
      <c r="D13" s="239"/>
      <c r="E13" s="239"/>
      <c r="F13" s="239"/>
      <c r="G13" s="239"/>
      <c r="H13" s="239"/>
      <c r="I13" s="239"/>
      <c r="J13" s="239">
        <v>15011</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v>15011</v>
      </c>
      <c r="AT13" s="239"/>
      <c r="AU13" s="239"/>
      <c r="AV13" s="239"/>
      <c r="AW13" s="239"/>
      <c r="AX13" s="239"/>
      <c r="AY13" s="239">
        <v>637</v>
      </c>
      <c r="AZ13" s="239"/>
      <c r="BA13" s="239"/>
      <c r="BB13" s="239"/>
      <c r="BC13" s="239">
        <v>15648</v>
      </c>
      <c r="BD13" s="239">
        <v>21143</v>
      </c>
      <c r="BE13" s="239"/>
      <c r="BF13" s="239"/>
      <c r="BG13" s="239">
        <v>627</v>
      </c>
      <c r="BH13" s="239"/>
      <c r="BI13" s="239">
        <v>627</v>
      </c>
      <c r="BJ13" s="239"/>
      <c r="BK13" s="239">
        <v>21770</v>
      </c>
      <c r="BL13" s="239">
        <v>1966</v>
      </c>
      <c r="BM13" s="239">
        <v>2370</v>
      </c>
      <c r="BN13" s="718">
        <v>0.19917317409278823</v>
      </c>
      <c r="BO13" s="240"/>
      <c r="BP13" s="239">
        <v>26106</v>
      </c>
      <c r="BQ13" s="239"/>
      <c r="BR13" s="239"/>
      <c r="BS13" s="239">
        <v>98</v>
      </c>
      <c r="BT13" s="239"/>
      <c r="BU13" s="239">
        <v>98</v>
      </c>
      <c r="BV13" s="239">
        <v>19</v>
      </c>
      <c r="BW13" s="239"/>
      <c r="BX13" s="239"/>
      <c r="BY13" s="239"/>
      <c r="BZ13" s="239">
        <v>11</v>
      </c>
      <c r="CA13" s="239">
        <v>12</v>
      </c>
      <c r="CB13" s="239"/>
      <c r="CC13" s="239"/>
      <c r="CD13" s="239"/>
      <c r="CE13" s="239"/>
      <c r="CF13" s="239"/>
      <c r="CG13" s="239"/>
      <c r="CH13" s="239"/>
      <c r="CI13" s="239"/>
      <c r="CJ13" s="239"/>
      <c r="CK13" s="239"/>
      <c r="CL13" s="239"/>
      <c r="CM13" s="239">
        <v>548</v>
      </c>
      <c r="CN13" s="239">
        <v>590</v>
      </c>
      <c r="CO13" s="239"/>
      <c r="CP13" s="239"/>
      <c r="CQ13" s="239"/>
      <c r="CR13" s="239">
        <v>44</v>
      </c>
      <c r="CS13" s="239">
        <v>54</v>
      </c>
      <c r="CT13" s="239"/>
      <c r="CU13" s="239">
        <v>98</v>
      </c>
      <c r="CV13" s="239">
        <v>2986</v>
      </c>
      <c r="CW13" s="239">
        <v>29878</v>
      </c>
      <c r="CX13" s="718">
        <v>0.14299405687920028</v>
      </c>
      <c r="CY13" s="240"/>
      <c r="CZ13" s="239">
        <v>102</v>
      </c>
      <c r="DA13" s="239">
        <v>29980</v>
      </c>
      <c r="DB13" s="239">
        <v>15648</v>
      </c>
      <c r="DC13" s="239">
        <v>-14332</v>
      </c>
      <c r="DD13" s="239"/>
      <c r="DE13" s="239"/>
      <c r="DF13" s="239"/>
      <c r="DG13" s="239"/>
      <c r="DH13" s="239"/>
      <c r="DI13" s="239"/>
      <c r="DJ13" s="239"/>
      <c r="DK13" s="239"/>
      <c r="DL13" s="239">
        <v>102</v>
      </c>
      <c r="DM13" s="239">
        <v>637</v>
      </c>
      <c r="DN13" s="239"/>
      <c r="DO13" s="239">
        <v>-535</v>
      </c>
      <c r="DP13" s="239">
        <v>107</v>
      </c>
      <c r="DQ13">
        <v>1E-3</v>
      </c>
      <c r="DR13" s="235">
        <v>107000</v>
      </c>
      <c r="DS13" s="239">
        <v>157</v>
      </c>
      <c r="DT13">
        <v>1E-3</v>
      </c>
      <c r="DU13" s="235">
        <v>157000</v>
      </c>
      <c r="DV13" s="239"/>
      <c r="DX13" s="235" t="s">
        <v>543</v>
      </c>
      <c r="DY13" s="239"/>
      <c r="EA13" s="235" t="s">
        <v>543</v>
      </c>
      <c r="EB13" s="239"/>
      <c r="ED13" s="235" t="s">
        <v>543</v>
      </c>
      <c r="EE13" s="239"/>
      <c r="EG13" s="235" t="s">
        <v>543</v>
      </c>
      <c r="EH13" s="239"/>
      <c r="EJ13" s="235" t="s">
        <v>543</v>
      </c>
      <c r="EK13" s="239"/>
      <c r="EM13" s="235" t="s">
        <v>543</v>
      </c>
      <c r="EN13" s="239"/>
      <c r="EP13" s="235" t="s">
        <v>543</v>
      </c>
      <c r="EQ13" s="239"/>
      <c r="ES13" s="235" t="s">
        <v>543</v>
      </c>
      <c r="ET13" s="239"/>
      <c r="EV13" s="235" t="s">
        <v>543</v>
      </c>
      <c r="EW13" s="239"/>
      <c r="EY13" s="235" t="s">
        <v>543</v>
      </c>
      <c r="EZ13" s="239"/>
      <c r="FB13" s="235" t="s">
        <v>543</v>
      </c>
      <c r="FC13" s="239"/>
      <c r="FE13" s="235" t="s">
        <v>543</v>
      </c>
      <c r="FF13" s="239"/>
      <c r="FH13" s="235" t="s">
        <v>543</v>
      </c>
      <c r="FI13" s="239"/>
      <c r="FK13" s="235" t="s">
        <v>543</v>
      </c>
      <c r="FL13" s="239"/>
      <c r="FN13" s="235" t="s">
        <v>543</v>
      </c>
      <c r="FO13" s="239"/>
      <c r="FQ13" s="235" t="s">
        <v>543</v>
      </c>
      <c r="FR13" s="239"/>
      <c r="FT13" s="235" t="s">
        <v>543</v>
      </c>
      <c r="FU13" s="239"/>
      <c r="FW13" s="235" t="s">
        <v>543</v>
      </c>
      <c r="FX13" s="239"/>
      <c r="FZ13" s="235" t="s">
        <v>543</v>
      </c>
      <c r="GA13" s="239"/>
      <c r="GC13" s="235" t="s">
        <v>543</v>
      </c>
      <c r="GD13" s="239"/>
      <c r="GF13" s="235" t="s">
        <v>543</v>
      </c>
      <c r="GG13" s="239"/>
      <c r="GI13" s="235" t="s">
        <v>543</v>
      </c>
      <c r="GJ13" s="239"/>
      <c r="GL13" s="235" t="s">
        <v>543</v>
      </c>
      <c r="GM13" s="239"/>
      <c r="GO13" s="235" t="s">
        <v>543</v>
      </c>
      <c r="GP13" s="239"/>
      <c r="GR13" s="235" t="s">
        <v>543</v>
      </c>
      <c r="GS13" s="239"/>
      <c r="GU13" s="235" t="s">
        <v>543</v>
      </c>
      <c r="GV13" s="239"/>
      <c r="GX13" s="235" t="s">
        <v>543</v>
      </c>
      <c r="GY13" s="239"/>
      <c r="HA13" s="235" t="s">
        <v>543</v>
      </c>
      <c r="HB13" s="239">
        <v>417</v>
      </c>
      <c r="HC13">
        <v>0.01</v>
      </c>
      <c r="HD13" s="235">
        <v>41700</v>
      </c>
      <c r="HE13" s="239">
        <v>20446</v>
      </c>
      <c r="HF13">
        <v>0.38</v>
      </c>
      <c r="HG13" s="235">
        <v>53805.263157894733</v>
      </c>
      <c r="HH13" s="239"/>
      <c r="HJ13" s="235" t="s">
        <v>543</v>
      </c>
      <c r="HK13" s="239"/>
      <c r="HM13" s="235" t="s">
        <v>543</v>
      </c>
      <c r="HN13" s="239">
        <v>16</v>
      </c>
      <c r="HO13">
        <v>1E-3</v>
      </c>
      <c r="HP13" s="235">
        <v>22880</v>
      </c>
      <c r="HQ13" s="239"/>
      <c r="HS13" s="235" t="s">
        <v>543</v>
      </c>
      <c r="HT13" s="239"/>
      <c r="HV13" s="235" t="s">
        <v>543</v>
      </c>
      <c r="HW13" s="239"/>
      <c r="HY13" s="239">
        <v>21143</v>
      </c>
      <c r="HZ13">
        <v>0.39300000000000002</v>
      </c>
      <c r="IB13" s="236">
        <v>3737.8815801561782</v>
      </c>
      <c r="IC13" s="236">
        <v>26140.11841984382</v>
      </c>
      <c r="ID13" s="236">
        <v>0.14299405687920028</v>
      </c>
      <c r="IE13" s="236" t="b">
        <v>1</v>
      </c>
    </row>
    <row r="14" spans="1:239">
      <c r="A14" s="219"/>
      <c r="B14" s="238" t="s">
        <v>799</v>
      </c>
      <c r="C14" s="239"/>
      <c r="D14" s="239"/>
      <c r="E14" s="239"/>
      <c r="F14" s="239"/>
      <c r="G14" s="239"/>
      <c r="H14" s="239"/>
      <c r="I14" s="239"/>
      <c r="J14" s="239">
        <v>15011</v>
      </c>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v>15011</v>
      </c>
      <c r="AT14" s="239"/>
      <c r="AU14" s="239"/>
      <c r="AV14" s="239"/>
      <c r="AW14" s="239"/>
      <c r="AX14" s="239"/>
      <c r="AY14" s="239">
        <v>518</v>
      </c>
      <c r="AZ14" s="239"/>
      <c r="BA14" s="239"/>
      <c r="BB14" s="239"/>
      <c r="BC14" s="239">
        <v>15529</v>
      </c>
      <c r="BD14" s="239">
        <v>19566</v>
      </c>
      <c r="BE14" s="239"/>
      <c r="BF14" s="239"/>
      <c r="BG14" s="239"/>
      <c r="BH14" s="239"/>
      <c r="BI14" s="239"/>
      <c r="BJ14" s="239"/>
      <c r="BK14" s="239">
        <v>19566</v>
      </c>
      <c r="BL14" s="239">
        <v>1819</v>
      </c>
      <c r="BM14" s="239">
        <v>2194</v>
      </c>
      <c r="BN14" s="718">
        <v>0.20510068486149444</v>
      </c>
      <c r="BO14" s="240"/>
      <c r="BP14" s="239">
        <v>23579</v>
      </c>
      <c r="BQ14" s="239"/>
      <c r="BR14" s="239"/>
      <c r="BS14" s="239">
        <v>98</v>
      </c>
      <c r="BT14" s="239"/>
      <c r="BU14" s="239">
        <v>98</v>
      </c>
      <c r="BV14" s="239">
        <v>19</v>
      </c>
      <c r="BW14" s="239"/>
      <c r="BX14" s="239"/>
      <c r="BY14" s="239"/>
      <c r="BZ14" s="239">
        <v>11</v>
      </c>
      <c r="CA14" s="239">
        <v>12</v>
      </c>
      <c r="CB14" s="239"/>
      <c r="CC14" s="239"/>
      <c r="CD14" s="239"/>
      <c r="CE14" s="239"/>
      <c r="CF14" s="239"/>
      <c r="CG14" s="239"/>
      <c r="CH14" s="239"/>
      <c r="CI14" s="239"/>
      <c r="CJ14" s="239"/>
      <c r="CK14" s="239"/>
      <c r="CL14" s="239"/>
      <c r="CM14" s="239"/>
      <c r="CN14" s="239">
        <v>42</v>
      </c>
      <c r="CO14" s="239"/>
      <c r="CP14" s="239"/>
      <c r="CQ14" s="239"/>
      <c r="CR14" s="239">
        <v>44</v>
      </c>
      <c r="CS14" s="239">
        <v>52</v>
      </c>
      <c r="CT14" s="239"/>
      <c r="CU14" s="239">
        <v>96</v>
      </c>
      <c r="CV14" s="239">
        <v>2644</v>
      </c>
      <c r="CW14" s="239">
        <v>26459</v>
      </c>
      <c r="CX14" s="718">
        <v>0.11102246483308839</v>
      </c>
      <c r="CY14" s="240"/>
      <c r="CZ14" s="239">
        <v>106</v>
      </c>
      <c r="DA14" s="239">
        <v>26565</v>
      </c>
      <c r="DB14" s="239">
        <v>15529</v>
      </c>
      <c r="DC14" s="239">
        <v>-11036</v>
      </c>
      <c r="DD14" s="239"/>
      <c r="DE14" s="239"/>
      <c r="DF14" s="239"/>
      <c r="DG14" s="239"/>
      <c r="DH14" s="239"/>
      <c r="DI14" s="239"/>
      <c r="DJ14" s="239"/>
      <c r="DK14" s="239"/>
      <c r="DL14" s="239">
        <v>106</v>
      </c>
      <c r="DM14" s="239">
        <v>518</v>
      </c>
      <c r="DN14" s="239"/>
      <c r="DO14" s="239">
        <v>-412</v>
      </c>
      <c r="DP14" s="239">
        <v>107</v>
      </c>
      <c r="DQ14">
        <v>1E-3</v>
      </c>
      <c r="DR14" s="235">
        <v>107000</v>
      </c>
      <c r="DS14" s="239">
        <v>157</v>
      </c>
      <c r="DT14">
        <v>1E-3</v>
      </c>
      <c r="DU14" s="235">
        <v>157000</v>
      </c>
      <c r="DV14" s="239"/>
      <c r="DX14" s="235" t="s">
        <v>543</v>
      </c>
      <c r="DY14" s="239"/>
      <c r="EA14" s="235" t="s">
        <v>543</v>
      </c>
      <c r="EB14" s="239"/>
      <c r="ED14" s="235" t="s">
        <v>543</v>
      </c>
      <c r="EE14" s="239"/>
      <c r="EG14" s="235" t="s">
        <v>543</v>
      </c>
      <c r="EH14" s="239"/>
      <c r="EJ14" s="235" t="s">
        <v>543</v>
      </c>
      <c r="EK14" s="239"/>
      <c r="EM14" s="235" t="s">
        <v>543</v>
      </c>
      <c r="EN14" s="239"/>
      <c r="EP14" s="235" t="s">
        <v>543</v>
      </c>
      <c r="EQ14" s="239"/>
      <c r="ES14" s="235" t="s">
        <v>543</v>
      </c>
      <c r="ET14" s="239"/>
      <c r="EV14" s="235" t="s">
        <v>543</v>
      </c>
      <c r="EW14" s="239"/>
      <c r="EY14" s="235" t="s">
        <v>543</v>
      </c>
      <c r="EZ14" s="239"/>
      <c r="FB14" s="235" t="s">
        <v>543</v>
      </c>
      <c r="FC14" s="239"/>
      <c r="FE14" s="235" t="s">
        <v>543</v>
      </c>
      <c r="FF14" s="239"/>
      <c r="FH14" s="235" t="s">
        <v>543</v>
      </c>
      <c r="FI14" s="239"/>
      <c r="FK14" s="235" t="s">
        <v>543</v>
      </c>
      <c r="FL14" s="239"/>
      <c r="FN14" s="235" t="s">
        <v>543</v>
      </c>
      <c r="FO14" s="239"/>
      <c r="FQ14" s="235" t="s">
        <v>543</v>
      </c>
      <c r="FR14" s="239"/>
      <c r="FT14" s="235" t="s">
        <v>543</v>
      </c>
      <c r="FU14" s="239"/>
      <c r="FW14" s="235" t="s">
        <v>543</v>
      </c>
      <c r="FX14" s="239"/>
      <c r="FZ14" s="235" t="s">
        <v>543</v>
      </c>
      <c r="GA14" s="239"/>
      <c r="GC14" s="235" t="s">
        <v>543</v>
      </c>
      <c r="GD14" s="239"/>
      <c r="GF14" s="235" t="s">
        <v>543</v>
      </c>
      <c r="GG14" s="239"/>
      <c r="GI14" s="235" t="s">
        <v>543</v>
      </c>
      <c r="GJ14" s="239"/>
      <c r="GL14" s="235" t="s">
        <v>543</v>
      </c>
      <c r="GM14" s="239"/>
      <c r="GO14" s="235" t="s">
        <v>543</v>
      </c>
      <c r="GP14" s="239"/>
      <c r="GR14" s="235" t="s">
        <v>543</v>
      </c>
      <c r="GS14" s="239"/>
      <c r="GU14" s="235" t="s">
        <v>543</v>
      </c>
      <c r="GV14" s="239"/>
      <c r="GX14" s="235" t="s">
        <v>543</v>
      </c>
      <c r="GY14" s="239"/>
      <c r="HA14" s="235" t="s">
        <v>543</v>
      </c>
      <c r="HB14" s="239">
        <v>417</v>
      </c>
      <c r="HC14">
        <v>0.01</v>
      </c>
      <c r="HD14" s="235">
        <v>41700</v>
      </c>
      <c r="HE14" s="239">
        <v>18869</v>
      </c>
      <c r="HF14">
        <v>0.35</v>
      </c>
      <c r="HG14" s="235">
        <v>53911.428571428572</v>
      </c>
      <c r="HH14" s="239"/>
      <c r="HJ14" s="235" t="s">
        <v>543</v>
      </c>
      <c r="HK14" s="239"/>
      <c r="HM14" s="235" t="s">
        <v>543</v>
      </c>
      <c r="HN14" s="239">
        <v>16</v>
      </c>
      <c r="HO14">
        <v>1E-3</v>
      </c>
      <c r="HP14" s="235">
        <v>22880</v>
      </c>
      <c r="HQ14" s="239"/>
      <c r="HS14" s="235" t="s">
        <v>543</v>
      </c>
      <c r="HT14" s="239"/>
      <c r="HV14" s="235" t="s">
        <v>543</v>
      </c>
      <c r="HW14" s="239"/>
      <c r="HY14" s="239">
        <v>19566</v>
      </c>
      <c r="HZ14">
        <v>0.36299999999999999</v>
      </c>
      <c r="IB14" s="236">
        <v>2644</v>
      </c>
      <c r="IC14" s="236">
        <v>23815</v>
      </c>
      <c r="ID14" s="236">
        <v>0.11102246483308839</v>
      </c>
      <c r="IE14" s="236" t="b">
        <v>1</v>
      </c>
    </row>
    <row r="15" spans="1:239">
      <c r="A15" s="221" t="s">
        <v>541</v>
      </c>
      <c r="B15" s="221" t="s">
        <v>800</v>
      </c>
      <c r="C15" s="232"/>
      <c r="D15" s="232"/>
      <c r="E15" s="232"/>
      <c r="F15" s="232"/>
      <c r="G15" s="232"/>
      <c r="H15" s="232"/>
      <c r="I15" s="232"/>
      <c r="J15" s="232">
        <v>152516</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v>152516</v>
      </c>
      <c r="AT15" s="232"/>
      <c r="AU15" s="232"/>
      <c r="AV15" s="232"/>
      <c r="AW15" s="232"/>
      <c r="AX15" s="232"/>
      <c r="AY15" s="232"/>
      <c r="AZ15" s="232"/>
      <c r="BA15" s="232"/>
      <c r="BB15" s="232"/>
      <c r="BC15" s="232">
        <v>152516</v>
      </c>
      <c r="BD15" s="232">
        <v>95681</v>
      </c>
      <c r="BE15" s="232"/>
      <c r="BF15" s="232"/>
      <c r="BG15" s="232"/>
      <c r="BH15" s="232"/>
      <c r="BI15" s="232"/>
      <c r="BJ15" s="232"/>
      <c r="BK15" s="232">
        <v>95681</v>
      </c>
      <c r="BL15" s="232">
        <v>8299</v>
      </c>
      <c r="BM15" s="232">
        <v>10423</v>
      </c>
      <c r="BN15" s="718">
        <v>0.19567103186630574</v>
      </c>
      <c r="BO15" s="234">
        <v>1999</v>
      </c>
      <c r="BP15" s="232">
        <v>116402</v>
      </c>
      <c r="BQ15" s="232"/>
      <c r="BR15" s="232"/>
      <c r="BS15" s="232">
        <v>353</v>
      </c>
      <c r="BT15" s="232"/>
      <c r="BU15" s="232">
        <v>353</v>
      </c>
      <c r="BV15" s="232"/>
      <c r="BW15" s="232"/>
      <c r="BX15" s="232"/>
      <c r="BY15" s="232"/>
      <c r="BZ15" s="232"/>
      <c r="CA15" s="232">
        <v>4353</v>
      </c>
      <c r="CB15" s="232"/>
      <c r="CC15" s="232">
        <v>21</v>
      </c>
      <c r="CD15" s="232"/>
      <c r="CE15" s="232"/>
      <c r="CF15" s="232"/>
      <c r="CG15" s="232">
        <v>2894</v>
      </c>
      <c r="CH15" s="232"/>
      <c r="CI15" s="232"/>
      <c r="CJ15" s="232"/>
      <c r="CK15" s="232">
        <v>486</v>
      </c>
      <c r="CL15" s="232"/>
      <c r="CM15" s="232"/>
      <c r="CN15" s="232">
        <v>7754</v>
      </c>
      <c r="CO15" s="232">
        <v>1440</v>
      </c>
      <c r="CP15" s="232"/>
      <c r="CQ15" s="232"/>
      <c r="CR15" s="232"/>
      <c r="CS15" s="232"/>
      <c r="CT15" s="232"/>
      <c r="CU15" s="232">
        <v>1440</v>
      </c>
      <c r="CV15" s="232">
        <v>13056</v>
      </c>
      <c r="CW15" s="232">
        <v>139005</v>
      </c>
      <c r="CX15" s="718">
        <v>0.10366100564514208</v>
      </c>
      <c r="CY15" s="234"/>
      <c r="CZ15" s="232"/>
      <c r="DA15" s="232">
        <v>139005</v>
      </c>
      <c r="DB15" s="232">
        <v>152516</v>
      </c>
      <c r="DC15" s="232">
        <v>13511</v>
      </c>
      <c r="DD15" s="232"/>
      <c r="DE15" s="232"/>
      <c r="DF15" s="232"/>
      <c r="DG15" s="232"/>
      <c r="DH15" s="232"/>
      <c r="DI15" s="232"/>
      <c r="DJ15" s="232"/>
      <c r="DK15" s="232"/>
      <c r="DL15" s="232"/>
      <c r="DM15" s="232"/>
      <c r="DN15" s="232"/>
      <c r="DO15" s="232"/>
      <c r="DP15" s="232"/>
      <c r="DQ15" s="231"/>
      <c r="DR15" s="235" t="s">
        <v>543</v>
      </c>
      <c r="DS15" s="232"/>
      <c r="DT15" s="231"/>
      <c r="DU15" s="235" t="s">
        <v>543</v>
      </c>
      <c r="DV15" s="232"/>
      <c r="DW15" s="231"/>
      <c r="DX15" s="235" t="s">
        <v>543</v>
      </c>
      <c r="DY15" s="232">
        <v>9123</v>
      </c>
      <c r="DZ15" s="231">
        <v>0.1</v>
      </c>
      <c r="EA15" s="235">
        <v>91230</v>
      </c>
      <c r="EB15" s="232"/>
      <c r="EC15" s="231"/>
      <c r="ED15" s="235" t="s">
        <v>543</v>
      </c>
      <c r="EE15" s="232"/>
      <c r="EF15" s="231"/>
      <c r="EG15" s="235" t="s">
        <v>543</v>
      </c>
      <c r="EH15" s="232"/>
      <c r="EI15" s="231"/>
      <c r="EJ15" s="235" t="s">
        <v>543</v>
      </c>
      <c r="EK15" s="232"/>
      <c r="EL15" s="231"/>
      <c r="EM15" s="235" t="s">
        <v>543</v>
      </c>
      <c r="EN15" s="232"/>
      <c r="EO15" s="231"/>
      <c r="EP15" s="235" t="s">
        <v>543</v>
      </c>
      <c r="EQ15" s="232"/>
      <c r="ER15" s="231"/>
      <c r="ES15" s="235" t="s">
        <v>543</v>
      </c>
      <c r="ET15" s="232"/>
      <c r="EU15" s="231"/>
      <c r="EV15" s="235" t="s">
        <v>543</v>
      </c>
      <c r="EW15" s="232"/>
      <c r="EX15" s="231"/>
      <c r="EY15" s="235" t="s">
        <v>543</v>
      </c>
      <c r="EZ15" s="232"/>
      <c r="FA15" s="231"/>
      <c r="FB15" s="235" t="s">
        <v>543</v>
      </c>
      <c r="FC15" s="232"/>
      <c r="FD15" s="231"/>
      <c r="FE15" s="235" t="s">
        <v>543</v>
      </c>
      <c r="FF15" s="232"/>
      <c r="FG15" s="231"/>
      <c r="FH15" s="235" t="s">
        <v>543</v>
      </c>
      <c r="FI15" s="232"/>
      <c r="FJ15" s="231"/>
      <c r="FK15" s="235" t="s">
        <v>543</v>
      </c>
      <c r="FL15" s="232"/>
      <c r="FM15" s="231"/>
      <c r="FN15" s="235" t="s">
        <v>543</v>
      </c>
      <c r="FO15" s="232"/>
      <c r="FP15" s="231"/>
      <c r="FQ15" s="235" t="s">
        <v>543</v>
      </c>
      <c r="FR15" s="232"/>
      <c r="FS15" s="231"/>
      <c r="FT15" s="235" t="s">
        <v>543</v>
      </c>
      <c r="FU15" s="232"/>
      <c r="FV15" s="231"/>
      <c r="FW15" s="235" t="s">
        <v>543</v>
      </c>
      <c r="FX15" s="232"/>
      <c r="FY15" s="231"/>
      <c r="FZ15" s="235" t="s">
        <v>543</v>
      </c>
      <c r="GA15" s="232"/>
      <c r="GB15" s="231"/>
      <c r="GC15" s="235" t="s">
        <v>543</v>
      </c>
      <c r="GD15" s="232"/>
      <c r="GE15" s="231"/>
      <c r="GF15" s="235" t="s">
        <v>543</v>
      </c>
      <c r="GG15" s="232"/>
      <c r="GH15" s="231"/>
      <c r="GI15" s="235" t="s">
        <v>543</v>
      </c>
      <c r="GJ15" s="232"/>
      <c r="GK15" s="231"/>
      <c r="GL15" s="235" t="s">
        <v>543</v>
      </c>
      <c r="GM15" s="232"/>
      <c r="GN15" s="231"/>
      <c r="GO15" s="235" t="s">
        <v>543</v>
      </c>
      <c r="GP15" s="232"/>
      <c r="GQ15" s="231"/>
      <c r="GR15" s="235" t="s">
        <v>543</v>
      </c>
      <c r="GS15" s="232">
        <v>39629</v>
      </c>
      <c r="GT15" s="231">
        <v>1.01</v>
      </c>
      <c r="GU15" s="235">
        <v>39236.633663366338</v>
      </c>
      <c r="GV15" s="232"/>
      <c r="GW15" s="231"/>
      <c r="GX15" s="235" t="s">
        <v>543</v>
      </c>
      <c r="GY15" s="232"/>
      <c r="GZ15" s="231"/>
      <c r="HA15" s="235" t="s">
        <v>543</v>
      </c>
      <c r="HB15" s="232">
        <v>46876</v>
      </c>
      <c r="HC15" s="231">
        <v>1</v>
      </c>
      <c r="HD15" s="235">
        <v>46876</v>
      </c>
      <c r="HE15" s="232"/>
      <c r="HF15" s="231"/>
      <c r="HG15" s="235" t="s">
        <v>543</v>
      </c>
      <c r="HH15" s="232"/>
      <c r="HI15" s="231"/>
      <c r="HJ15" s="235" t="s">
        <v>543</v>
      </c>
      <c r="HK15" s="232"/>
      <c r="HL15" s="231"/>
      <c r="HM15" s="235" t="s">
        <v>543</v>
      </c>
      <c r="HN15" s="232"/>
      <c r="HO15" s="231"/>
      <c r="HP15" s="235" t="s">
        <v>543</v>
      </c>
      <c r="HQ15" s="232"/>
      <c r="HR15" s="231"/>
      <c r="HS15" s="235" t="s">
        <v>543</v>
      </c>
      <c r="HT15" s="232"/>
      <c r="HU15" s="231"/>
      <c r="HV15" s="235" t="s">
        <v>543</v>
      </c>
      <c r="HW15" s="232">
        <v>53</v>
      </c>
      <c r="HX15" s="231">
        <v>0</v>
      </c>
      <c r="HY15" s="232">
        <v>95681</v>
      </c>
      <c r="HZ15" s="231">
        <v>2.11</v>
      </c>
      <c r="IB15" s="236">
        <v>13056</v>
      </c>
      <c r="IC15" s="236">
        <v>125949</v>
      </c>
      <c r="ID15" s="236">
        <v>0.10366100564514208</v>
      </c>
      <c r="IE15" s="236" t="b">
        <v>1</v>
      </c>
    </row>
    <row r="16" spans="1:239">
      <c r="A16" s="219"/>
      <c r="B16" s="238" t="s">
        <v>801</v>
      </c>
      <c r="C16" s="239"/>
      <c r="D16" s="239"/>
      <c r="E16" s="239"/>
      <c r="F16" s="239"/>
      <c r="G16" s="239"/>
      <c r="H16" s="239"/>
      <c r="I16" s="239"/>
      <c r="J16" s="239">
        <v>133127</v>
      </c>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v>1182</v>
      </c>
      <c r="AO16" s="239"/>
      <c r="AP16" s="239"/>
      <c r="AQ16" s="239">
        <v>10460</v>
      </c>
      <c r="AR16" s="239"/>
      <c r="AS16" s="239">
        <v>144769</v>
      </c>
      <c r="AT16" s="239"/>
      <c r="AU16" s="239"/>
      <c r="AV16" s="239"/>
      <c r="AW16" s="239"/>
      <c r="AX16" s="239"/>
      <c r="AY16" s="239"/>
      <c r="AZ16" s="239"/>
      <c r="BA16" s="239"/>
      <c r="BB16" s="239"/>
      <c r="BC16" s="239">
        <v>144769</v>
      </c>
      <c r="BD16" s="239"/>
      <c r="BE16" s="239"/>
      <c r="BF16" s="239"/>
      <c r="BG16" s="239"/>
      <c r="BH16" s="239"/>
      <c r="BI16" s="239"/>
      <c r="BJ16" s="239"/>
      <c r="BK16" s="239"/>
      <c r="BL16" s="239"/>
      <c r="BM16" s="239"/>
      <c r="BN16" s="718" t="s">
        <v>543</v>
      </c>
      <c r="BO16" s="240"/>
      <c r="BP16" s="239"/>
      <c r="BQ16" s="239"/>
      <c r="BR16" s="239"/>
      <c r="BS16" s="239"/>
      <c r="BT16" s="239"/>
      <c r="BU16" s="239"/>
      <c r="BV16" s="239"/>
      <c r="BW16" s="239"/>
      <c r="BX16" s="239"/>
      <c r="BY16" s="239"/>
      <c r="BZ16" s="239"/>
      <c r="CA16" s="239"/>
      <c r="CB16" s="239"/>
      <c r="CC16" s="239"/>
      <c r="CD16" s="239"/>
      <c r="CE16" s="239"/>
      <c r="CF16" s="239"/>
      <c r="CG16" s="239"/>
      <c r="CH16" s="239">
        <v>163297</v>
      </c>
      <c r="CI16" s="239"/>
      <c r="CJ16" s="239"/>
      <c r="CK16" s="239"/>
      <c r="CL16" s="239"/>
      <c r="CM16" s="239"/>
      <c r="CN16" s="239">
        <v>163297</v>
      </c>
      <c r="CO16" s="239"/>
      <c r="CP16" s="239"/>
      <c r="CQ16" s="239"/>
      <c r="CR16" s="239"/>
      <c r="CS16" s="239"/>
      <c r="CT16" s="239"/>
      <c r="CU16" s="239"/>
      <c r="CV16" s="239"/>
      <c r="CW16" s="239">
        <v>163297</v>
      </c>
      <c r="CX16" s="718" t="s">
        <v>543</v>
      </c>
      <c r="CY16" s="240"/>
      <c r="CZ16" s="239"/>
      <c r="DA16" s="239">
        <v>163297</v>
      </c>
      <c r="DB16" s="239">
        <v>144769</v>
      </c>
      <c r="DC16" s="239">
        <v>-18528</v>
      </c>
      <c r="DD16" s="239"/>
      <c r="DE16" s="239"/>
      <c r="DF16" s="239"/>
      <c r="DG16" s="239"/>
      <c r="DH16" s="239"/>
      <c r="DI16" s="239"/>
      <c r="DJ16" s="239"/>
      <c r="DK16" s="239"/>
      <c r="DL16" s="239"/>
      <c r="DM16" s="239"/>
      <c r="DN16" s="239"/>
      <c r="DO16" s="239"/>
      <c r="DP16" s="239"/>
      <c r="DR16" s="235" t="s">
        <v>543</v>
      </c>
      <c r="DS16" s="239"/>
      <c r="DU16" s="235" t="s">
        <v>543</v>
      </c>
      <c r="DV16" s="239"/>
      <c r="DX16" s="235" t="s">
        <v>543</v>
      </c>
      <c r="DY16" s="239"/>
      <c r="EA16" s="235" t="s">
        <v>543</v>
      </c>
      <c r="EB16" s="239"/>
      <c r="ED16" s="235" t="s">
        <v>543</v>
      </c>
      <c r="EE16" s="239"/>
      <c r="EG16" s="235" t="s">
        <v>543</v>
      </c>
      <c r="EH16" s="239"/>
      <c r="EJ16" s="235" t="s">
        <v>543</v>
      </c>
      <c r="EK16" s="239"/>
      <c r="EM16" s="235" t="s">
        <v>543</v>
      </c>
      <c r="EN16" s="239"/>
      <c r="EP16" s="235" t="s">
        <v>543</v>
      </c>
      <c r="EQ16" s="239"/>
      <c r="ES16" s="235" t="s">
        <v>543</v>
      </c>
      <c r="ET16" s="239"/>
      <c r="EV16" s="235" t="s">
        <v>543</v>
      </c>
      <c r="EW16" s="239"/>
      <c r="EY16" s="235" t="s">
        <v>543</v>
      </c>
      <c r="EZ16" s="239"/>
      <c r="FB16" s="235" t="s">
        <v>543</v>
      </c>
      <c r="FC16" s="239"/>
      <c r="FE16" s="235" t="s">
        <v>543</v>
      </c>
      <c r="FF16" s="239"/>
      <c r="FH16" s="235" t="s">
        <v>543</v>
      </c>
      <c r="FI16" s="239"/>
      <c r="FK16" s="235" t="s">
        <v>543</v>
      </c>
      <c r="FL16" s="239"/>
      <c r="FN16" s="235" t="s">
        <v>543</v>
      </c>
      <c r="FO16" s="239"/>
      <c r="FQ16" s="235" t="s">
        <v>543</v>
      </c>
      <c r="FR16" s="239"/>
      <c r="FT16" s="235" t="s">
        <v>543</v>
      </c>
      <c r="FU16" s="239"/>
      <c r="FW16" s="235" t="s">
        <v>543</v>
      </c>
      <c r="FX16" s="239"/>
      <c r="FZ16" s="235" t="s">
        <v>543</v>
      </c>
      <c r="GA16" s="239"/>
      <c r="GC16" s="235" t="s">
        <v>543</v>
      </c>
      <c r="GD16" s="239"/>
      <c r="GF16" s="235" t="s">
        <v>543</v>
      </c>
      <c r="GG16" s="239"/>
      <c r="GI16" s="235" t="s">
        <v>543</v>
      </c>
      <c r="GJ16" s="239"/>
      <c r="GL16" s="235" t="s">
        <v>543</v>
      </c>
      <c r="GM16" s="239"/>
      <c r="GO16" s="235" t="s">
        <v>543</v>
      </c>
      <c r="GP16" s="239"/>
      <c r="GR16" s="235" t="s">
        <v>543</v>
      </c>
      <c r="GS16" s="239"/>
      <c r="GU16" s="235" t="s">
        <v>543</v>
      </c>
      <c r="GV16" s="239"/>
      <c r="GX16" s="235" t="s">
        <v>543</v>
      </c>
      <c r="GY16" s="239"/>
      <c r="HA16" s="235" t="s">
        <v>543</v>
      </c>
      <c r="HB16" s="239"/>
      <c r="HD16" s="235" t="s">
        <v>543</v>
      </c>
      <c r="HE16" s="239"/>
      <c r="HG16" s="235" t="s">
        <v>543</v>
      </c>
      <c r="HH16" s="239"/>
      <c r="HJ16" s="235" t="s">
        <v>543</v>
      </c>
      <c r="HK16" s="239"/>
      <c r="HM16" s="235" t="s">
        <v>543</v>
      </c>
      <c r="HN16" s="239"/>
      <c r="HP16" s="235" t="s">
        <v>543</v>
      </c>
      <c r="HQ16" s="239"/>
      <c r="HS16" s="235" t="s">
        <v>543</v>
      </c>
      <c r="HT16" s="239"/>
      <c r="HV16" s="235" t="s">
        <v>543</v>
      </c>
      <c r="HW16" s="239"/>
      <c r="HY16" s="239"/>
      <c r="IB16" s="236" t="s">
        <v>543</v>
      </c>
      <c r="IC16" s="236" t="s">
        <v>543</v>
      </c>
      <c r="ID16" s="236" t="s">
        <v>543</v>
      </c>
      <c r="IE16" s="236" t="b">
        <v>1</v>
      </c>
    </row>
    <row r="17" spans="1:239">
      <c r="A17" s="221" t="s">
        <v>802</v>
      </c>
      <c r="B17" s="221" t="s">
        <v>803</v>
      </c>
      <c r="C17" s="232"/>
      <c r="D17" s="232"/>
      <c r="E17" s="232"/>
      <c r="F17" s="232"/>
      <c r="G17" s="232"/>
      <c r="H17" s="232"/>
      <c r="I17" s="232"/>
      <c r="J17" s="232">
        <v>155362</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v>155362</v>
      </c>
      <c r="AT17" s="232"/>
      <c r="AU17" s="232"/>
      <c r="AV17" s="232"/>
      <c r="AW17" s="232"/>
      <c r="AX17" s="232"/>
      <c r="AY17" s="232"/>
      <c r="AZ17" s="232"/>
      <c r="BA17" s="232"/>
      <c r="BB17" s="232"/>
      <c r="BC17" s="232">
        <v>155362</v>
      </c>
      <c r="BD17" s="232">
        <v>344604</v>
      </c>
      <c r="BE17" s="232"/>
      <c r="BF17" s="232"/>
      <c r="BG17" s="232">
        <v>6618</v>
      </c>
      <c r="BH17" s="232">
        <v>5580</v>
      </c>
      <c r="BI17" s="232">
        <v>12198</v>
      </c>
      <c r="BJ17" s="232"/>
      <c r="BK17" s="232">
        <v>356802</v>
      </c>
      <c r="BL17" s="232">
        <v>32506</v>
      </c>
      <c r="BM17" s="232">
        <v>38648</v>
      </c>
      <c r="BN17" s="718">
        <v>0.19942152790623371</v>
      </c>
      <c r="BO17" s="234"/>
      <c r="BP17" s="232">
        <v>427956</v>
      </c>
      <c r="BQ17" s="232">
        <v>2039</v>
      </c>
      <c r="BR17" s="232">
        <v>12518</v>
      </c>
      <c r="BS17" s="232">
        <v>55805</v>
      </c>
      <c r="BT17" s="232">
        <v>3192</v>
      </c>
      <c r="BU17" s="232">
        <v>73554</v>
      </c>
      <c r="BV17" s="232"/>
      <c r="BW17" s="232"/>
      <c r="BX17" s="232"/>
      <c r="BY17" s="232"/>
      <c r="BZ17" s="232"/>
      <c r="CA17" s="232">
        <v>1066</v>
      </c>
      <c r="CB17" s="232">
        <v>7792</v>
      </c>
      <c r="CC17" s="232"/>
      <c r="CD17" s="232">
        <v>9082</v>
      </c>
      <c r="CE17" s="232"/>
      <c r="CF17" s="232">
        <v>80</v>
      </c>
      <c r="CG17" s="232">
        <v>997</v>
      </c>
      <c r="CH17" s="232"/>
      <c r="CI17" s="232"/>
      <c r="CJ17" s="232"/>
      <c r="CK17" s="232">
        <v>4191</v>
      </c>
      <c r="CL17" s="232"/>
      <c r="CM17" s="232"/>
      <c r="CN17" s="232">
        <v>23208</v>
      </c>
      <c r="CO17" s="232">
        <v>200</v>
      </c>
      <c r="CP17" s="232"/>
      <c r="CQ17" s="232"/>
      <c r="CR17" s="232">
        <v>7263</v>
      </c>
      <c r="CS17" s="232">
        <v>1066</v>
      </c>
      <c r="CT17" s="232"/>
      <c r="CU17" s="232">
        <v>8529</v>
      </c>
      <c r="CV17" s="232">
        <v>56981.249799999998</v>
      </c>
      <c r="CW17" s="232">
        <v>590228.24979999999</v>
      </c>
      <c r="CX17" s="718">
        <v>0.13808237810607532</v>
      </c>
      <c r="CY17" s="234"/>
      <c r="CZ17" s="232"/>
      <c r="DA17" s="232">
        <v>590228.24979999999</v>
      </c>
      <c r="DB17" s="232">
        <v>155362</v>
      </c>
      <c r="DC17" s="232">
        <v>-434866.24979999999</v>
      </c>
      <c r="DD17" s="232"/>
      <c r="DE17" s="232"/>
      <c r="DF17" s="232"/>
      <c r="DG17" s="232"/>
      <c r="DH17" s="232"/>
      <c r="DI17" s="232"/>
      <c r="DJ17" s="232"/>
      <c r="DK17" s="232"/>
      <c r="DL17" s="232"/>
      <c r="DM17" s="232"/>
      <c r="DN17" s="232"/>
      <c r="DO17" s="232"/>
      <c r="DP17" s="232"/>
      <c r="DQ17" s="231"/>
      <c r="DR17" s="235" t="s">
        <v>543</v>
      </c>
      <c r="DS17" s="232"/>
      <c r="DT17" s="231"/>
      <c r="DU17" s="235" t="s">
        <v>543</v>
      </c>
      <c r="DV17" s="232"/>
      <c r="DW17" s="231"/>
      <c r="DX17" s="235" t="s">
        <v>543</v>
      </c>
      <c r="DY17" s="232"/>
      <c r="DZ17" s="231"/>
      <c r="EA17" s="235" t="s">
        <v>543</v>
      </c>
      <c r="EB17" s="232"/>
      <c r="EC17" s="231"/>
      <c r="ED17" s="235" t="s">
        <v>543</v>
      </c>
      <c r="EE17" s="232"/>
      <c r="EF17" s="231"/>
      <c r="EG17" s="235" t="s">
        <v>543</v>
      </c>
      <c r="EH17" s="232"/>
      <c r="EI17" s="231"/>
      <c r="EJ17" s="235" t="s">
        <v>543</v>
      </c>
      <c r="EK17" s="232"/>
      <c r="EL17" s="231"/>
      <c r="EM17" s="235" t="s">
        <v>543</v>
      </c>
      <c r="EN17" s="232"/>
      <c r="EO17" s="231"/>
      <c r="EP17" s="235" t="s">
        <v>543</v>
      </c>
      <c r="EQ17" s="232"/>
      <c r="ER17" s="231"/>
      <c r="ES17" s="235" t="s">
        <v>543</v>
      </c>
      <c r="ET17" s="232"/>
      <c r="EU17" s="231"/>
      <c r="EV17" s="235" t="s">
        <v>543</v>
      </c>
      <c r="EW17" s="232"/>
      <c r="EX17" s="231"/>
      <c r="EY17" s="235" t="s">
        <v>543</v>
      </c>
      <c r="EZ17" s="232"/>
      <c r="FA17" s="231"/>
      <c r="FB17" s="235" t="s">
        <v>543</v>
      </c>
      <c r="FC17" s="232"/>
      <c r="FD17" s="231"/>
      <c r="FE17" s="235" t="s">
        <v>543</v>
      </c>
      <c r="FF17" s="232"/>
      <c r="FG17" s="231"/>
      <c r="FH17" s="235" t="s">
        <v>543</v>
      </c>
      <c r="FI17" s="232"/>
      <c r="FJ17" s="231"/>
      <c r="FK17" s="235" t="s">
        <v>543</v>
      </c>
      <c r="FL17" s="232"/>
      <c r="FM17" s="231"/>
      <c r="FN17" s="235" t="s">
        <v>543</v>
      </c>
      <c r="FO17" s="232"/>
      <c r="FP17" s="231"/>
      <c r="FQ17" s="235" t="s">
        <v>543</v>
      </c>
      <c r="FR17" s="232"/>
      <c r="FS17" s="231"/>
      <c r="FT17" s="235" t="s">
        <v>543</v>
      </c>
      <c r="FU17" s="232"/>
      <c r="FV17" s="231"/>
      <c r="FW17" s="235" t="s">
        <v>543</v>
      </c>
      <c r="FX17" s="232"/>
      <c r="FY17" s="231"/>
      <c r="FZ17" s="235" t="s">
        <v>543</v>
      </c>
      <c r="GA17" s="232"/>
      <c r="GB17" s="231"/>
      <c r="GC17" s="235" t="s">
        <v>543</v>
      </c>
      <c r="GD17" s="232"/>
      <c r="GE17" s="231"/>
      <c r="GF17" s="235" t="s">
        <v>543</v>
      </c>
      <c r="GG17" s="232"/>
      <c r="GH17" s="231"/>
      <c r="GI17" s="235" t="s">
        <v>543</v>
      </c>
      <c r="GJ17" s="232"/>
      <c r="GK17" s="231"/>
      <c r="GL17" s="235" t="s">
        <v>543</v>
      </c>
      <c r="GM17" s="232"/>
      <c r="GN17" s="231"/>
      <c r="GO17" s="235" t="s">
        <v>543</v>
      </c>
      <c r="GP17" s="232"/>
      <c r="GQ17" s="231"/>
      <c r="GR17" s="235" t="s">
        <v>543</v>
      </c>
      <c r="GS17" s="232"/>
      <c r="GT17" s="231"/>
      <c r="GU17" s="235" t="s">
        <v>543</v>
      </c>
      <c r="GV17" s="232"/>
      <c r="GW17" s="231"/>
      <c r="GX17" s="235" t="s">
        <v>543</v>
      </c>
      <c r="GY17" s="232"/>
      <c r="GZ17" s="231"/>
      <c r="HA17" s="235" t="s">
        <v>543</v>
      </c>
      <c r="HB17" s="232">
        <v>40381</v>
      </c>
      <c r="HC17" s="231">
        <v>0.92</v>
      </c>
      <c r="HD17" s="235">
        <v>43892.391304347824</v>
      </c>
      <c r="HE17" s="232"/>
      <c r="HF17" s="231"/>
      <c r="HG17" s="235" t="s">
        <v>543</v>
      </c>
      <c r="HH17" s="232">
        <v>121315</v>
      </c>
      <c r="HI17" s="231">
        <v>3.03</v>
      </c>
      <c r="HJ17" s="235">
        <v>40037.953795379537</v>
      </c>
      <c r="HK17" s="232">
        <v>175381</v>
      </c>
      <c r="HL17" s="231">
        <v>6.31</v>
      </c>
      <c r="HM17" s="235">
        <v>27794.136291600636</v>
      </c>
      <c r="HN17" s="232"/>
      <c r="HO17" s="231"/>
      <c r="HP17" s="235" t="s">
        <v>543</v>
      </c>
      <c r="HQ17" s="232"/>
      <c r="HR17" s="231"/>
      <c r="HS17" s="235" t="s">
        <v>543</v>
      </c>
      <c r="HT17" s="232"/>
      <c r="HU17" s="231"/>
      <c r="HV17" s="235" t="s">
        <v>543</v>
      </c>
      <c r="HW17" s="232">
        <v>7527</v>
      </c>
      <c r="HX17" s="231">
        <v>0</v>
      </c>
      <c r="HY17" s="232">
        <v>344604</v>
      </c>
      <c r="HZ17" s="231">
        <v>10.26</v>
      </c>
      <c r="IB17" s="236">
        <v>71611.793597400232</v>
      </c>
      <c r="IC17" s="236">
        <v>518616.45620259974</v>
      </c>
      <c r="ID17" s="236">
        <v>0.13808237810607532</v>
      </c>
      <c r="IE17" s="236" t="b">
        <v>1</v>
      </c>
    </row>
    <row r="18" spans="1:239">
      <c r="A18" s="221" t="s">
        <v>548</v>
      </c>
      <c r="B18" s="221" t="s">
        <v>549</v>
      </c>
      <c r="C18" s="232"/>
      <c r="D18" s="232"/>
      <c r="E18" s="232"/>
      <c r="F18" s="232"/>
      <c r="G18" s="232"/>
      <c r="H18" s="232">
        <v>1063</v>
      </c>
      <c r="I18" s="232">
        <v>1063</v>
      </c>
      <c r="J18" s="232">
        <v>2433552</v>
      </c>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v>2433552</v>
      </c>
      <c r="AT18" s="232"/>
      <c r="AU18" s="232"/>
      <c r="AV18" s="232"/>
      <c r="AW18" s="232"/>
      <c r="AX18" s="232">
        <v>1769</v>
      </c>
      <c r="AY18" s="232"/>
      <c r="AZ18" s="232"/>
      <c r="BA18" s="232"/>
      <c r="BB18" s="232"/>
      <c r="BC18" s="232">
        <v>2436384</v>
      </c>
      <c r="BD18" s="232">
        <v>1612466</v>
      </c>
      <c r="BE18" s="232"/>
      <c r="BF18" s="232"/>
      <c r="BG18" s="232"/>
      <c r="BH18" s="232"/>
      <c r="BI18" s="232"/>
      <c r="BJ18" s="232"/>
      <c r="BK18" s="232">
        <v>1612466</v>
      </c>
      <c r="BL18" s="232">
        <v>144104</v>
      </c>
      <c r="BM18" s="232">
        <v>292981</v>
      </c>
      <c r="BN18" s="718">
        <v>0.27106618062024251</v>
      </c>
      <c r="BO18" s="234">
        <v>9798</v>
      </c>
      <c r="BP18" s="232">
        <v>2059349</v>
      </c>
      <c r="BQ18" s="232">
        <v>7582</v>
      </c>
      <c r="BR18" s="232">
        <v>3506</v>
      </c>
      <c r="BS18" s="232">
        <v>11959</v>
      </c>
      <c r="BT18" s="232">
        <v>381</v>
      </c>
      <c r="BU18" s="232">
        <v>23428</v>
      </c>
      <c r="BV18" s="232"/>
      <c r="BW18" s="232">
        <v>73</v>
      </c>
      <c r="BX18" s="232"/>
      <c r="BY18" s="232"/>
      <c r="BZ18" s="232">
        <v>4070</v>
      </c>
      <c r="CA18" s="232">
        <v>69579</v>
      </c>
      <c r="CB18" s="232">
        <v>3453</v>
      </c>
      <c r="CC18" s="232">
        <v>468</v>
      </c>
      <c r="CD18" s="232"/>
      <c r="CE18" s="232"/>
      <c r="CF18" s="232"/>
      <c r="CG18" s="232"/>
      <c r="CH18" s="232"/>
      <c r="CI18" s="232"/>
      <c r="CJ18" s="232"/>
      <c r="CK18" s="232">
        <v>375</v>
      </c>
      <c r="CL18" s="232"/>
      <c r="CM18" s="232"/>
      <c r="CN18" s="232">
        <v>78018</v>
      </c>
      <c r="CO18" s="232">
        <v>43684</v>
      </c>
      <c r="CP18" s="232">
        <v>38</v>
      </c>
      <c r="CQ18" s="232"/>
      <c r="CR18" s="232"/>
      <c r="CS18" s="232">
        <v>6016</v>
      </c>
      <c r="CT18" s="232"/>
      <c r="CU18" s="232">
        <v>49738</v>
      </c>
      <c r="CV18" s="232">
        <v>235014</v>
      </c>
      <c r="CW18" s="232">
        <v>2445547</v>
      </c>
      <c r="CX18" s="718">
        <v>0.10631553566492787</v>
      </c>
      <c r="CY18" s="234">
        <v>906</v>
      </c>
      <c r="CZ18" s="232"/>
      <c r="DA18" s="232">
        <v>2446453</v>
      </c>
      <c r="DB18" s="232">
        <v>2436384</v>
      </c>
      <c r="DC18" s="232">
        <v>-10069</v>
      </c>
      <c r="DD18" s="232"/>
      <c r="DE18" s="232"/>
      <c r="DF18" s="232"/>
      <c r="DG18" s="232"/>
      <c r="DH18" s="232"/>
      <c r="DI18" s="232">
        <v>906</v>
      </c>
      <c r="DJ18" s="232"/>
      <c r="DK18" s="232">
        <v>906</v>
      </c>
      <c r="DL18" s="232">
        <v>906</v>
      </c>
      <c r="DM18" s="232">
        <v>2832</v>
      </c>
      <c r="DN18" s="232"/>
      <c r="DO18" s="232">
        <v>-1926</v>
      </c>
      <c r="DP18" s="232">
        <v>543650</v>
      </c>
      <c r="DQ18" s="231">
        <v>9.2200000000000006</v>
      </c>
      <c r="DR18" s="235">
        <v>58964.208242950102</v>
      </c>
      <c r="DS18" s="232">
        <v>99907</v>
      </c>
      <c r="DT18" s="231">
        <v>0.94</v>
      </c>
      <c r="DU18" s="235">
        <v>106284.0425531915</v>
      </c>
      <c r="DV18" s="232"/>
      <c r="DW18" s="231"/>
      <c r="DX18" s="235" t="s">
        <v>543</v>
      </c>
      <c r="DY18" s="232"/>
      <c r="DZ18" s="231"/>
      <c r="EA18" s="235" t="s">
        <v>543</v>
      </c>
      <c r="EB18" s="232">
        <v>8955</v>
      </c>
      <c r="EC18" s="231">
        <v>0.06</v>
      </c>
      <c r="ED18" s="235">
        <v>149250</v>
      </c>
      <c r="EE18" s="232"/>
      <c r="EF18" s="231"/>
      <c r="EG18" s="235" t="s">
        <v>543</v>
      </c>
      <c r="EH18" s="232"/>
      <c r="EI18" s="231"/>
      <c r="EJ18" s="235" t="s">
        <v>543</v>
      </c>
      <c r="EK18" s="232"/>
      <c r="EL18" s="231"/>
      <c r="EM18" s="235" t="s">
        <v>543</v>
      </c>
      <c r="EN18" s="232"/>
      <c r="EO18" s="231"/>
      <c r="EP18" s="235" t="s">
        <v>543</v>
      </c>
      <c r="EQ18" s="232"/>
      <c r="ER18" s="231"/>
      <c r="ES18" s="235" t="s">
        <v>543</v>
      </c>
      <c r="ET18" s="232"/>
      <c r="EU18" s="231"/>
      <c r="EV18" s="235" t="s">
        <v>543</v>
      </c>
      <c r="EW18" s="232"/>
      <c r="EX18" s="231"/>
      <c r="EY18" s="235" t="s">
        <v>543</v>
      </c>
      <c r="EZ18" s="232"/>
      <c r="FA18" s="231"/>
      <c r="FB18" s="235" t="s">
        <v>543</v>
      </c>
      <c r="FC18" s="232"/>
      <c r="FD18" s="231"/>
      <c r="FE18" s="235" t="s">
        <v>543</v>
      </c>
      <c r="FF18" s="232"/>
      <c r="FG18" s="231"/>
      <c r="FH18" s="235" t="s">
        <v>543</v>
      </c>
      <c r="FI18" s="232"/>
      <c r="FJ18" s="231"/>
      <c r="FK18" s="235" t="s">
        <v>543</v>
      </c>
      <c r="FL18" s="232"/>
      <c r="FM18" s="231"/>
      <c r="FN18" s="235" t="s">
        <v>543</v>
      </c>
      <c r="FO18" s="232"/>
      <c r="FP18" s="231"/>
      <c r="FQ18" s="235" t="s">
        <v>543</v>
      </c>
      <c r="FR18" s="232"/>
      <c r="FS18" s="231"/>
      <c r="FT18" s="235" t="s">
        <v>543</v>
      </c>
      <c r="FU18" s="232"/>
      <c r="FV18" s="231"/>
      <c r="FW18" s="235" t="s">
        <v>543</v>
      </c>
      <c r="FX18" s="232"/>
      <c r="FY18" s="231"/>
      <c r="FZ18" s="235" t="s">
        <v>543</v>
      </c>
      <c r="GA18" s="232"/>
      <c r="GB18" s="231"/>
      <c r="GC18" s="235" t="s">
        <v>543</v>
      </c>
      <c r="GD18" s="232"/>
      <c r="GE18" s="231"/>
      <c r="GF18" s="235" t="s">
        <v>543</v>
      </c>
      <c r="GG18" s="232">
        <v>49236</v>
      </c>
      <c r="GH18" s="231">
        <v>1</v>
      </c>
      <c r="GI18" s="235">
        <v>49236</v>
      </c>
      <c r="GJ18" s="232"/>
      <c r="GK18" s="231"/>
      <c r="GL18" s="235" t="s">
        <v>543</v>
      </c>
      <c r="GM18" s="232"/>
      <c r="GN18" s="231"/>
      <c r="GO18" s="235" t="s">
        <v>543</v>
      </c>
      <c r="GP18" s="232"/>
      <c r="GQ18" s="231"/>
      <c r="GR18" s="235" t="s">
        <v>543</v>
      </c>
      <c r="GS18" s="232">
        <v>100837</v>
      </c>
      <c r="GT18" s="231">
        <v>2.99</v>
      </c>
      <c r="GU18" s="235">
        <v>33724.749163879598</v>
      </c>
      <c r="GV18" s="232">
        <v>525670</v>
      </c>
      <c r="GW18" s="231">
        <v>11.16</v>
      </c>
      <c r="GX18" s="235">
        <v>47103.046594982079</v>
      </c>
      <c r="GY18" s="232">
        <v>239606</v>
      </c>
      <c r="GZ18" s="231">
        <v>5.38</v>
      </c>
      <c r="HA18" s="235">
        <v>44536.431226765802</v>
      </c>
      <c r="HB18" s="232"/>
      <c r="HC18" s="231"/>
      <c r="HD18" s="235" t="s">
        <v>543</v>
      </c>
      <c r="HE18" s="232"/>
      <c r="HF18" s="231"/>
      <c r="HG18" s="235" t="s">
        <v>543</v>
      </c>
      <c r="HH18" s="232"/>
      <c r="HI18" s="231"/>
      <c r="HJ18" s="235" t="s">
        <v>543</v>
      </c>
      <c r="HK18" s="232"/>
      <c r="HL18" s="231"/>
      <c r="HM18" s="235" t="s">
        <v>543</v>
      </c>
      <c r="HN18" s="232">
        <v>44605</v>
      </c>
      <c r="HO18" s="231">
        <v>0.96</v>
      </c>
      <c r="HP18" s="235">
        <v>46463.541666666672</v>
      </c>
      <c r="HQ18" s="232"/>
      <c r="HR18" s="231"/>
      <c r="HS18" s="235" t="s">
        <v>543</v>
      </c>
      <c r="HT18" s="232"/>
      <c r="HU18" s="231"/>
      <c r="HV18" s="235" t="s">
        <v>543</v>
      </c>
      <c r="HW18" s="232"/>
      <c r="HX18" s="231"/>
      <c r="HY18" s="232">
        <v>1612466</v>
      </c>
      <c r="HZ18" s="231">
        <v>31.71</v>
      </c>
      <c r="IB18" s="236">
        <v>235014</v>
      </c>
      <c r="IC18" s="236">
        <v>2210533</v>
      </c>
      <c r="ID18" s="236">
        <v>0.10631553566492787</v>
      </c>
      <c r="IE18" s="236" t="b">
        <v>1</v>
      </c>
    </row>
    <row r="19" spans="1:239">
      <c r="A19" s="219"/>
      <c r="B19" s="238" t="s">
        <v>551</v>
      </c>
      <c r="C19" s="239">
        <v>465</v>
      </c>
      <c r="D19" s="239"/>
      <c r="E19" s="239"/>
      <c r="F19" s="239">
        <v>465</v>
      </c>
      <c r="G19" s="239"/>
      <c r="H19" s="239"/>
      <c r="I19" s="239"/>
      <c r="J19" s="239">
        <v>405342</v>
      </c>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v>405342</v>
      </c>
      <c r="AT19" s="239"/>
      <c r="AU19" s="239"/>
      <c r="AV19" s="239"/>
      <c r="AW19" s="239"/>
      <c r="AX19" s="239"/>
      <c r="AY19" s="239"/>
      <c r="AZ19" s="239"/>
      <c r="BA19" s="239"/>
      <c r="BB19" s="239"/>
      <c r="BC19" s="239">
        <v>405807</v>
      </c>
      <c r="BD19" s="239">
        <v>148608</v>
      </c>
      <c r="BE19" s="239"/>
      <c r="BF19" s="239"/>
      <c r="BG19" s="239"/>
      <c r="BH19" s="239"/>
      <c r="BI19" s="239"/>
      <c r="BJ19" s="239"/>
      <c r="BK19" s="239">
        <v>148608</v>
      </c>
      <c r="BL19" s="239">
        <v>13686</v>
      </c>
      <c r="BM19" s="239">
        <v>16399</v>
      </c>
      <c r="BN19" s="718">
        <v>0.20244535960378984</v>
      </c>
      <c r="BO19" s="240">
        <v>-596</v>
      </c>
      <c r="BP19" s="239">
        <v>178097</v>
      </c>
      <c r="BQ19" s="239">
        <v>22787</v>
      </c>
      <c r="BR19" s="239">
        <v>3298</v>
      </c>
      <c r="BS19" s="239">
        <v>28778</v>
      </c>
      <c r="BT19" s="239">
        <v>2171</v>
      </c>
      <c r="BU19" s="239">
        <v>57034</v>
      </c>
      <c r="BV19" s="239">
        <v>39029</v>
      </c>
      <c r="BW19" s="239">
        <v>55766</v>
      </c>
      <c r="BX19" s="239"/>
      <c r="BY19" s="239"/>
      <c r="BZ19" s="239">
        <v>76</v>
      </c>
      <c r="CA19" s="239">
        <v>987</v>
      </c>
      <c r="CB19" s="239">
        <v>8896</v>
      </c>
      <c r="CC19" s="239"/>
      <c r="CD19" s="239"/>
      <c r="CE19" s="239"/>
      <c r="CF19" s="239">
        <v>4</v>
      </c>
      <c r="CG19" s="239"/>
      <c r="CH19" s="239"/>
      <c r="CI19" s="239"/>
      <c r="CJ19" s="239"/>
      <c r="CK19" s="239">
        <v>1672</v>
      </c>
      <c r="CL19" s="239"/>
      <c r="CM19" s="239"/>
      <c r="CN19" s="239">
        <v>106430</v>
      </c>
      <c r="CO19" s="239">
        <v>7572</v>
      </c>
      <c r="CP19" s="239"/>
      <c r="CQ19" s="239"/>
      <c r="CR19" s="239"/>
      <c r="CS19" s="239">
        <v>518</v>
      </c>
      <c r="CT19" s="239"/>
      <c r="CU19" s="239">
        <v>8090</v>
      </c>
      <c r="CV19" s="239">
        <v>37173</v>
      </c>
      <c r="CW19" s="239">
        <v>386824</v>
      </c>
      <c r="CX19" s="718">
        <v>0.106314582254877</v>
      </c>
      <c r="CY19" s="240"/>
      <c r="CZ19" s="239"/>
      <c r="DA19" s="239">
        <v>386824</v>
      </c>
      <c r="DB19" s="239">
        <v>405807</v>
      </c>
      <c r="DC19" s="239">
        <v>18983</v>
      </c>
      <c r="DD19" s="239"/>
      <c r="DE19" s="239"/>
      <c r="DF19" s="239"/>
      <c r="DG19" s="239"/>
      <c r="DH19" s="239"/>
      <c r="DI19" s="239"/>
      <c r="DJ19" s="239"/>
      <c r="DK19" s="239"/>
      <c r="DL19" s="239"/>
      <c r="DM19" s="239">
        <v>465</v>
      </c>
      <c r="DN19" s="239"/>
      <c r="DO19" s="239">
        <v>-465</v>
      </c>
      <c r="DP19" s="239">
        <v>54574</v>
      </c>
      <c r="DQ19">
        <v>1.0900000000000001</v>
      </c>
      <c r="DR19" s="235">
        <v>50067.889908256875</v>
      </c>
      <c r="DS19" s="239">
        <v>4256</v>
      </c>
      <c r="DT19">
        <v>0.04</v>
      </c>
      <c r="DU19" s="235">
        <v>106400</v>
      </c>
      <c r="DV19" s="239"/>
      <c r="DX19" s="235" t="s">
        <v>543</v>
      </c>
      <c r="DY19" s="239"/>
      <c r="EA19" s="235" t="s">
        <v>543</v>
      </c>
      <c r="EB19" s="239"/>
      <c r="ED19" s="235" t="s">
        <v>543</v>
      </c>
      <c r="EE19" s="239"/>
      <c r="EG19" s="235" t="s">
        <v>543</v>
      </c>
      <c r="EH19" s="239"/>
      <c r="EJ19" s="235" t="s">
        <v>543</v>
      </c>
      <c r="EK19" s="239"/>
      <c r="EM19" s="235" t="s">
        <v>543</v>
      </c>
      <c r="EN19" s="239"/>
      <c r="EP19" s="235" t="s">
        <v>543</v>
      </c>
      <c r="EQ19" s="239"/>
      <c r="ES19" s="235" t="s">
        <v>543</v>
      </c>
      <c r="ET19" s="239"/>
      <c r="EV19" s="235" t="s">
        <v>543</v>
      </c>
      <c r="EW19" s="239"/>
      <c r="EY19" s="235" t="s">
        <v>543</v>
      </c>
      <c r="EZ19" s="239"/>
      <c r="FB19" s="235" t="s">
        <v>543</v>
      </c>
      <c r="FC19" s="239"/>
      <c r="FE19" s="235" t="s">
        <v>543</v>
      </c>
      <c r="FF19" s="239"/>
      <c r="FH19" s="235" t="s">
        <v>543</v>
      </c>
      <c r="FI19" s="239"/>
      <c r="FK19" s="235" t="s">
        <v>543</v>
      </c>
      <c r="FL19" s="239"/>
      <c r="FN19" s="235" t="s">
        <v>543</v>
      </c>
      <c r="FO19" s="239"/>
      <c r="FQ19" s="235" t="s">
        <v>543</v>
      </c>
      <c r="FR19" s="239"/>
      <c r="FT19" s="235" t="s">
        <v>543</v>
      </c>
      <c r="FU19" s="239"/>
      <c r="FW19" s="235" t="s">
        <v>543</v>
      </c>
      <c r="FX19" s="239"/>
      <c r="FZ19" s="235" t="s">
        <v>543</v>
      </c>
      <c r="GA19" s="239"/>
      <c r="GC19" s="235" t="s">
        <v>543</v>
      </c>
      <c r="GD19" s="239"/>
      <c r="GF19" s="235" t="s">
        <v>543</v>
      </c>
      <c r="GG19" s="239"/>
      <c r="GI19" s="235" t="s">
        <v>543</v>
      </c>
      <c r="GJ19" s="239"/>
      <c r="GL19" s="235" t="s">
        <v>543</v>
      </c>
      <c r="GM19" s="239"/>
      <c r="GO19" s="235" t="s">
        <v>543</v>
      </c>
      <c r="GP19" s="239"/>
      <c r="GR19" s="235" t="s">
        <v>543</v>
      </c>
      <c r="GS19" s="239">
        <v>49109</v>
      </c>
      <c r="GT19">
        <v>1.57</v>
      </c>
      <c r="GU19" s="235">
        <v>31279.617834394903</v>
      </c>
      <c r="GV19" s="239"/>
      <c r="GX19" s="235" t="s">
        <v>543</v>
      </c>
      <c r="GY19" s="239"/>
      <c r="HA19" s="235" t="s">
        <v>543</v>
      </c>
      <c r="HB19" s="239">
        <v>361</v>
      </c>
      <c r="HC19">
        <v>0.01</v>
      </c>
      <c r="HD19" s="235">
        <v>36100</v>
      </c>
      <c r="HE19" s="239"/>
      <c r="HG19" s="235" t="s">
        <v>543</v>
      </c>
      <c r="HH19" s="239"/>
      <c r="HJ19" s="235" t="s">
        <v>543</v>
      </c>
      <c r="HK19" s="239">
        <v>34618</v>
      </c>
      <c r="HL19">
        <v>0.99</v>
      </c>
      <c r="HM19" s="235">
        <v>34967.67676767677</v>
      </c>
      <c r="HN19" s="239"/>
      <c r="HP19" s="235" t="s">
        <v>543</v>
      </c>
      <c r="HQ19" s="239"/>
      <c r="HS19" s="235" t="s">
        <v>543</v>
      </c>
      <c r="HT19" s="239"/>
      <c r="HV19" s="235" t="s">
        <v>543</v>
      </c>
      <c r="HW19" s="239">
        <v>5690</v>
      </c>
      <c r="HX19">
        <v>0</v>
      </c>
      <c r="HY19" s="239">
        <v>148608</v>
      </c>
      <c r="HZ19">
        <v>3.7</v>
      </c>
      <c r="IB19" s="236">
        <v>37173</v>
      </c>
      <c r="IC19" s="236">
        <v>349651</v>
      </c>
      <c r="ID19" s="236">
        <v>0.106314582254877</v>
      </c>
      <c r="IE19" s="236" t="b">
        <v>1</v>
      </c>
    </row>
    <row r="20" spans="1:239">
      <c r="A20" s="221" t="s">
        <v>804</v>
      </c>
      <c r="B20" s="221" t="s">
        <v>805</v>
      </c>
      <c r="C20" s="232"/>
      <c r="D20" s="232"/>
      <c r="E20" s="232"/>
      <c r="F20" s="232"/>
      <c r="G20" s="232"/>
      <c r="H20" s="232"/>
      <c r="I20" s="232"/>
      <c r="J20" s="232">
        <v>357269</v>
      </c>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v>357269</v>
      </c>
      <c r="AT20" s="232"/>
      <c r="AU20" s="232"/>
      <c r="AV20" s="232"/>
      <c r="AW20" s="232"/>
      <c r="AX20" s="232"/>
      <c r="AY20" s="232">
        <v>3288</v>
      </c>
      <c r="AZ20" s="232"/>
      <c r="BA20" s="232"/>
      <c r="BB20" s="232"/>
      <c r="BC20" s="232">
        <v>360557</v>
      </c>
      <c r="BD20" s="232">
        <v>317782</v>
      </c>
      <c r="BE20" s="232"/>
      <c r="BF20" s="232"/>
      <c r="BG20" s="232"/>
      <c r="BH20" s="232"/>
      <c r="BI20" s="232"/>
      <c r="BJ20" s="232"/>
      <c r="BK20" s="232">
        <v>317782</v>
      </c>
      <c r="BL20" s="232">
        <v>29458</v>
      </c>
      <c r="BM20" s="232">
        <v>39442</v>
      </c>
      <c r="BN20" s="718">
        <v>0.21681530105544053</v>
      </c>
      <c r="BO20" s="234"/>
      <c r="BP20" s="232">
        <v>386682</v>
      </c>
      <c r="BQ20" s="232"/>
      <c r="BR20" s="232"/>
      <c r="BS20" s="232">
        <v>4194</v>
      </c>
      <c r="BT20" s="232"/>
      <c r="BU20" s="232">
        <v>4194</v>
      </c>
      <c r="BV20" s="232"/>
      <c r="BW20" s="232"/>
      <c r="BX20" s="232"/>
      <c r="BY20" s="232"/>
      <c r="BZ20" s="232"/>
      <c r="CA20" s="232">
        <v>12676</v>
      </c>
      <c r="CB20" s="232"/>
      <c r="CC20" s="232"/>
      <c r="CD20" s="232"/>
      <c r="CE20" s="232"/>
      <c r="CF20" s="232"/>
      <c r="CG20" s="232"/>
      <c r="CH20" s="232"/>
      <c r="CI20" s="232"/>
      <c r="CJ20" s="232"/>
      <c r="CK20" s="232"/>
      <c r="CL20" s="232"/>
      <c r="CM20" s="232"/>
      <c r="CN20" s="232">
        <v>12676</v>
      </c>
      <c r="CO20" s="232">
        <v>7244</v>
      </c>
      <c r="CP20" s="232"/>
      <c r="CQ20" s="232"/>
      <c r="CR20" s="232"/>
      <c r="CS20" s="232"/>
      <c r="CT20" s="232"/>
      <c r="CU20" s="232">
        <v>7244</v>
      </c>
      <c r="CV20" s="232">
        <v>39416.619200000001</v>
      </c>
      <c r="CW20" s="232">
        <v>450212.61920000002</v>
      </c>
      <c r="CX20" s="718">
        <v>9.5951808683628861E-2</v>
      </c>
      <c r="CY20" s="234"/>
      <c r="CZ20" s="232">
        <v>3288</v>
      </c>
      <c r="DA20" s="232">
        <v>453500.61920000002</v>
      </c>
      <c r="DB20" s="232">
        <v>360557</v>
      </c>
      <c r="DC20" s="232">
        <v>-92943.619200000001</v>
      </c>
      <c r="DD20" s="232"/>
      <c r="DE20" s="232"/>
      <c r="DF20" s="232"/>
      <c r="DG20" s="232"/>
      <c r="DH20" s="232"/>
      <c r="DI20" s="232"/>
      <c r="DJ20" s="232"/>
      <c r="DK20" s="232"/>
      <c r="DL20" s="232">
        <v>3288</v>
      </c>
      <c r="DM20" s="232">
        <v>3288</v>
      </c>
      <c r="DN20" s="232"/>
      <c r="DO20" s="232"/>
      <c r="DP20" s="232"/>
      <c r="DQ20" s="231"/>
      <c r="DR20" s="235" t="s">
        <v>543</v>
      </c>
      <c r="DS20" s="232"/>
      <c r="DT20" s="231"/>
      <c r="DU20" s="235" t="s">
        <v>543</v>
      </c>
      <c r="DV20" s="232"/>
      <c r="DW20" s="231"/>
      <c r="DX20" s="235" t="s">
        <v>543</v>
      </c>
      <c r="DY20" s="232"/>
      <c r="DZ20" s="231"/>
      <c r="EA20" s="235" t="s">
        <v>543</v>
      </c>
      <c r="EB20" s="232"/>
      <c r="EC20" s="231"/>
      <c r="ED20" s="235" t="s">
        <v>543</v>
      </c>
      <c r="EE20" s="232"/>
      <c r="EF20" s="231"/>
      <c r="EG20" s="235" t="s">
        <v>543</v>
      </c>
      <c r="EH20" s="232"/>
      <c r="EI20" s="231"/>
      <c r="EJ20" s="235" t="s">
        <v>543</v>
      </c>
      <c r="EK20" s="232"/>
      <c r="EL20" s="231"/>
      <c r="EM20" s="235" t="s">
        <v>543</v>
      </c>
      <c r="EN20" s="232"/>
      <c r="EO20" s="231"/>
      <c r="EP20" s="235" t="s">
        <v>543</v>
      </c>
      <c r="EQ20" s="232"/>
      <c r="ER20" s="231"/>
      <c r="ES20" s="235" t="s">
        <v>543</v>
      </c>
      <c r="ET20" s="232"/>
      <c r="EU20" s="231"/>
      <c r="EV20" s="235" t="s">
        <v>543</v>
      </c>
      <c r="EW20" s="232"/>
      <c r="EX20" s="231"/>
      <c r="EY20" s="235" t="s">
        <v>543</v>
      </c>
      <c r="EZ20" s="232"/>
      <c r="FA20" s="231"/>
      <c r="FB20" s="235" t="s">
        <v>543</v>
      </c>
      <c r="FC20" s="232"/>
      <c r="FD20" s="231"/>
      <c r="FE20" s="235" t="s">
        <v>543</v>
      </c>
      <c r="FF20" s="232"/>
      <c r="FG20" s="231"/>
      <c r="FH20" s="235" t="s">
        <v>543</v>
      </c>
      <c r="FI20" s="232"/>
      <c r="FJ20" s="231"/>
      <c r="FK20" s="235" t="s">
        <v>543</v>
      </c>
      <c r="FL20" s="232"/>
      <c r="FM20" s="231"/>
      <c r="FN20" s="235" t="s">
        <v>543</v>
      </c>
      <c r="FO20" s="232"/>
      <c r="FP20" s="231"/>
      <c r="FQ20" s="235" t="s">
        <v>543</v>
      </c>
      <c r="FR20" s="232"/>
      <c r="FS20" s="231"/>
      <c r="FT20" s="235" t="s">
        <v>543</v>
      </c>
      <c r="FU20" s="232"/>
      <c r="FV20" s="231"/>
      <c r="FW20" s="235" t="s">
        <v>543</v>
      </c>
      <c r="FX20" s="232"/>
      <c r="FY20" s="231"/>
      <c r="FZ20" s="235" t="s">
        <v>543</v>
      </c>
      <c r="GA20" s="232"/>
      <c r="GB20" s="231"/>
      <c r="GC20" s="235" t="s">
        <v>543</v>
      </c>
      <c r="GD20" s="232"/>
      <c r="GE20" s="231"/>
      <c r="GF20" s="235" t="s">
        <v>543</v>
      </c>
      <c r="GG20" s="232"/>
      <c r="GH20" s="231"/>
      <c r="GI20" s="235" t="s">
        <v>543</v>
      </c>
      <c r="GJ20" s="232"/>
      <c r="GK20" s="231"/>
      <c r="GL20" s="235" t="s">
        <v>543</v>
      </c>
      <c r="GM20" s="232"/>
      <c r="GN20" s="231"/>
      <c r="GO20" s="235" t="s">
        <v>543</v>
      </c>
      <c r="GP20" s="232"/>
      <c r="GQ20" s="231"/>
      <c r="GR20" s="235" t="s">
        <v>543</v>
      </c>
      <c r="GS20" s="232"/>
      <c r="GT20" s="231"/>
      <c r="GU20" s="235" t="s">
        <v>543</v>
      </c>
      <c r="GV20" s="232"/>
      <c r="GW20" s="231"/>
      <c r="GX20" s="235" t="s">
        <v>543</v>
      </c>
      <c r="GY20" s="232">
        <v>312078</v>
      </c>
      <c r="GZ20" s="231">
        <v>8.42</v>
      </c>
      <c r="HA20" s="235">
        <v>37063.895486935864</v>
      </c>
      <c r="HB20" s="232"/>
      <c r="HC20" s="231"/>
      <c r="HD20" s="235" t="s">
        <v>543</v>
      </c>
      <c r="HE20" s="232"/>
      <c r="HF20" s="231"/>
      <c r="HG20" s="235" t="s">
        <v>543</v>
      </c>
      <c r="HH20" s="232"/>
      <c r="HI20" s="231"/>
      <c r="HJ20" s="235" t="s">
        <v>543</v>
      </c>
      <c r="HK20" s="232"/>
      <c r="HL20" s="231"/>
      <c r="HM20" s="235" t="s">
        <v>543</v>
      </c>
      <c r="HN20" s="232"/>
      <c r="HO20" s="231"/>
      <c r="HP20" s="235" t="s">
        <v>543</v>
      </c>
      <c r="HQ20" s="232"/>
      <c r="HR20" s="231"/>
      <c r="HS20" s="235" t="s">
        <v>543</v>
      </c>
      <c r="HT20" s="232"/>
      <c r="HU20" s="231"/>
      <c r="HV20" s="235" t="s">
        <v>543</v>
      </c>
      <c r="HW20" s="232">
        <v>5704</v>
      </c>
      <c r="HX20" s="231">
        <v>0</v>
      </c>
      <c r="HY20" s="232">
        <v>317782</v>
      </c>
      <c r="HZ20" s="231">
        <v>8.42</v>
      </c>
      <c r="IB20" s="236">
        <v>39416.619200000001</v>
      </c>
      <c r="IC20" s="236">
        <v>410796</v>
      </c>
      <c r="ID20" s="236">
        <v>9.5951808683628861E-2</v>
      </c>
      <c r="IE20" s="236" t="b">
        <v>1</v>
      </c>
    </row>
    <row r="21" spans="1:239">
      <c r="A21" s="221" t="s">
        <v>554</v>
      </c>
      <c r="B21" s="221" t="s">
        <v>806</v>
      </c>
      <c r="C21" s="232"/>
      <c r="D21" s="232"/>
      <c r="E21" s="232"/>
      <c r="F21" s="232"/>
      <c r="G21" s="232"/>
      <c r="H21" s="232"/>
      <c r="I21" s="232"/>
      <c r="J21" s="232">
        <v>102166</v>
      </c>
      <c r="K21" s="232"/>
      <c r="L21" s="232">
        <v>8052</v>
      </c>
      <c r="M21" s="232"/>
      <c r="N21" s="232"/>
      <c r="O21" s="232"/>
      <c r="P21" s="232"/>
      <c r="Q21" s="232"/>
      <c r="R21" s="232"/>
      <c r="S21" s="232"/>
      <c r="T21" s="232"/>
      <c r="U21" s="232"/>
      <c r="V21" s="232"/>
      <c r="W21" s="232"/>
      <c r="X21" s="232"/>
      <c r="Y21" s="232"/>
      <c r="Z21" s="232"/>
      <c r="AA21" s="232"/>
      <c r="AB21" s="232"/>
      <c r="AC21" s="232"/>
      <c r="AD21" s="232"/>
      <c r="AE21" s="232"/>
      <c r="AF21" s="232"/>
      <c r="AG21" s="232">
        <v>97430</v>
      </c>
      <c r="AH21" s="232"/>
      <c r="AI21" s="232"/>
      <c r="AJ21" s="232"/>
      <c r="AK21" s="232"/>
      <c r="AL21" s="232"/>
      <c r="AM21" s="232"/>
      <c r="AN21" s="232">
        <v>65498</v>
      </c>
      <c r="AO21" s="232"/>
      <c r="AP21" s="232"/>
      <c r="AQ21" s="232"/>
      <c r="AR21" s="232"/>
      <c r="AS21" s="232">
        <v>273146</v>
      </c>
      <c r="AT21" s="232"/>
      <c r="AU21" s="232"/>
      <c r="AV21" s="232"/>
      <c r="AW21" s="232"/>
      <c r="AX21" s="232"/>
      <c r="AY21" s="232"/>
      <c r="AZ21" s="232"/>
      <c r="BA21" s="232"/>
      <c r="BB21" s="232"/>
      <c r="BC21" s="232">
        <v>273146</v>
      </c>
      <c r="BD21" s="232">
        <v>89160</v>
      </c>
      <c r="BE21" s="232"/>
      <c r="BF21" s="232"/>
      <c r="BG21" s="232"/>
      <c r="BH21" s="232"/>
      <c r="BI21" s="232"/>
      <c r="BJ21" s="232"/>
      <c r="BK21" s="232">
        <v>89160</v>
      </c>
      <c r="BL21" s="232">
        <v>12606</v>
      </c>
      <c r="BM21" s="232">
        <v>3284</v>
      </c>
      <c r="BN21" s="718">
        <v>0.17821893225661731</v>
      </c>
      <c r="BO21" s="234"/>
      <c r="BP21" s="232">
        <v>105050</v>
      </c>
      <c r="BQ21" s="232"/>
      <c r="BR21" s="232"/>
      <c r="BS21" s="232"/>
      <c r="BT21" s="232"/>
      <c r="BU21" s="232"/>
      <c r="BV21" s="232"/>
      <c r="BW21" s="232"/>
      <c r="BX21" s="232"/>
      <c r="BY21" s="232">
        <v>379412</v>
      </c>
      <c r="BZ21" s="232"/>
      <c r="CA21" s="232">
        <v>1646</v>
      </c>
      <c r="CB21" s="232"/>
      <c r="CC21" s="232"/>
      <c r="CD21" s="232"/>
      <c r="CE21" s="232"/>
      <c r="CF21" s="232"/>
      <c r="CG21" s="232"/>
      <c r="CH21" s="232"/>
      <c r="CI21" s="232"/>
      <c r="CJ21" s="232"/>
      <c r="CK21" s="232"/>
      <c r="CL21" s="232"/>
      <c r="CM21" s="232"/>
      <c r="CN21" s="232">
        <v>381058</v>
      </c>
      <c r="CO21" s="232"/>
      <c r="CP21" s="232"/>
      <c r="CQ21" s="232"/>
      <c r="CR21" s="232"/>
      <c r="CS21" s="232"/>
      <c r="CT21" s="232"/>
      <c r="CU21" s="232"/>
      <c r="CV21" s="232">
        <v>43928.239600000001</v>
      </c>
      <c r="CW21" s="232">
        <v>530036.23959999997</v>
      </c>
      <c r="CX21" s="718">
        <v>9.0367242670353093E-2</v>
      </c>
      <c r="CY21" s="234"/>
      <c r="CZ21" s="232"/>
      <c r="DA21" s="232">
        <v>530036.23959999997</v>
      </c>
      <c r="DB21" s="232">
        <v>273146</v>
      </c>
      <c r="DC21" s="232">
        <v>-256890.2396</v>
      </c>
      <c r="DD21" s="232"/>
      <c r="DE21" s="232"/>
      <c r="DF21" s="232"/>
      <c r="DG21" s="232"/>
      <c r="DH21" s="232"/>
      <c r="DI21" s="232"/>
      <c r="DJ21" s="232"/>
      <c r="DK21" s="232"/>
      <c r="DL21" s="232"/>
      <c r="DM21" s="232"/>
      <c r="DN21" s="232"/>
      <c r="DO21" s="232"/>
      <c r="DP21" s="232"/>
      <c r="DQ21" s="231"/>
      <c r="DR21" s="235" t="s">
        <v>543</v>
      </c>
      <c r="DS21" s="232"/>
      <c r="DT21" s="231"/>
      <c r="DU21" s="235" t="s">
        <v>543</v>
      </c>
      <c r="DV21" s="232"/>
      <c r="DW21" s="231"/>
      <c r="DX21" s="235" t="s">
        <v>543</v>
      </c>
      <c r="DY21" s="232"/>
      <c r="DZ21" s="231"/>
      <c r="EA21" s="235" t="s">
        <v>543</v>
      </c>
      <c r="EB21" s="232"/>
      <c r="EC21" s="231"/>
      <c r="ED21" s="235" t="s">
        <v>543</v>
      </c>
      <c r="EE21" s="232"/>
      <c r="EF21" s="231"/>
      <c r="EG21" s="235" t="s">
        <v>543</v>
      </c>
      <c r="EH21" s="232"/>
      <c r="EI21" s="231"/>
      <c r="EJ21" s="235" t="s">
        <v>543</v>
      </c>
      <c r="EK21" s="232"/>
      <c r="EL21" s="231"/>
      <c r="EM21" s="235" t="s">
        <v>543</v>
      </c>
      <c r="EN21" s="232"/>
      <c r="EO21" s="231"/>
      <c r="EP21" s="235" t="s">
        <v>543</v>
      </c>
      <c r="EQ21" s="232"/>
      <c r="ER21" s="231"/>
      <c r="ES21" s="235" t="s">
        <v>543</v>
      </c>
      <c r="ET21" s="232"/>
      <c r="EU21" s="231"/>
      <c r="EV21" s="235" t="s">
        <v>543</v>
      </c>
      <c r="EW21" s="232"/>
      <c r="EX21" s="231"/>
      <c r="EY21" s="235" t="s">
        <v>543</v>
      </c>
      <c r="EZ21" s="232"/>
      <c r="FA21" s="231"/>
      <c r="FB21" s="235" t="s">
        <v>543</v>
      </c>
      <c r="FC21" s="232"/>
      <c r="FD21" s="231"/>
      <c r="FE21" s="235" t="s">
        <v>543</v>
      </c>
      <c r="FF21" s="232"/>
      <c r="FG21" s="231"/>
      <c r="FH21" s="235" t="s">
        <v>543</v>
      </c>
      <c r="FI21" s="232"/>
      <c r="FJ21" s="231"/>
      <c r="FK21" s="235" t="s">
        <v>543</v>
      </c>
      <c r="FL21" s="232"/>
      <c r="FM21" s="231"/>
      <c r="FN21" s="235" t="s">
        <v>543</v>
      </c>
      <c r="FO21" s="232"/>
      <c r="FP21" s="231"/>
      <c r="FQ21" s="235" t="s">
        <v>543</v>
      </c>
      <c r="FR21" s="232"/>
      <c r="FS21" s="231"/>
      <c r="FT21" s="235" t="s">
        <v>543</v>
      </c>
      <c r="FU21" s="232"/>
      <c r="FV21" s="231"/>
      <c r="FW21" s="235" t="s">
        <v>543</v>
      </c>
      <c r="FX21" s="232"/>
      <c r="FY21" s="231"/>
      <c r="FZ21" s="235" t="s">
        <v>543</v>
      </c>
      <c r="GA21" s="232"/>
      <c r="GB21" s="231"/>
      <c r="GC21" s="235" t="s">
        <v>543</v>
      </c>
      <c r="GD21" s="232"/>
      <c r="GE21" s="231"/>
      <c r="GF21" s="235" t="s">
        <v>543</v>
      </c>
      <c r="GG21" s="232"/>
      <c r="GH21" s="231"/>
      <c r="GI21" s="235" t="s">
        <v>543</v>
      </c>
      <c r="GJ21" s="232"/>
      <c r="GK21" s="231"/>
      <c r="GL21" s="235" t="s">
        <v>543</v>
      </c>
      <c r="GM21" s="232"/>
      <c r="GN21" s="231"/>
      <c r="GO21" s="235" t="s">
        <v>543</v>
      </c>
      <c r="GP21" s="232"/>
      <c r="GQ21" s="231"/>
      <c r="GR21" s="235" t="s">
        <v>543</v>
      </c>
      <c r="GS21" s="232"/>
      <c r="GT21" s="231"/>
      <c r="GU21" s="235" t="s">
        <v>543</v>
      </c>
      <c r="GV21" s="232"/>
      <c r="GW21" s="231"/>
      <c r="GX21" s="235" t="s">
        <v>543</v>
      </c>
      <c r="GY21" s="232"/>
      <c r="GZ21" s="231"/>
      <c r="HA21" s="235" t="s">
        <v>543</v>
      </c>
      <c r="HB21" s="232"/>
      <c r="HC21" s="231"/>
      <c r="HD21" s="235" t="s">
        <v>543</v>
      </c>
      <c r="HE21" s="232">
        <v>44970</v>
      </c>
      <c r="HF21" s="231">
        <v>1.2</v>
      </c>
      <c r="HG21" s="235">
        <v>37475</v>
      </c>
      <c r="HH21" s="232">
        <v>44190</v>
      </c>
      <c r="HI21" s="231">
        <v>1.3</v>
      </c>
      <c r="HJ21" s="235">
        <v>33992.307692307688</v>
      </c>
      <c r="HK21" s="232"/>
      <c r="HL21" s="231"/>
      <c r="HM21" s="235" t="s">
        <v>543</v>
      </c>
      <c r="HN21" s="232"/>
      <c r="HO21" s="231"/>
      <c r="HP21" s="235" t="s">
        <v>543</v>
      </c>
      <c r="HQ21" s="232"/>
      <c r="HR21" s="231"/>
      <c r="HS21" s="235" t="s">
        <v>543</v>
      </c>
      <c r="HT21" s="232"/>
      <c r="HU21" s="231"/>
      <c r="HV21" s="235" t="s">
        <v>543</v>
      </c>
      <c r="HW21" s="232"/>
      <c r="HX21" s="231"/>
      <c r="HY21" s="232">
        <v>89160</v>
      </c>
      <c r="HZ21" s="231">
        <v>2.5</v>
      </c>
      <c r="IB21" s="236">
        <v>43928.239600000001</v>
      </c>
      <c r="IC21" s="236">
        <v>486108</v>
      </c>
      <c r="ID21" s="236">
        <v>9.0367242670353093E-2</v>
      </c>
      <c r="IE21" s="236" t="b">
        <v>1</v>
      </c>
    </row>
    <row r="22" spans="1:239">
      <c r="A22" s="221" t="s">
        <v>559</v>
      </c>
      <c r="B22" s="221" t="s">
        <v>560</v>
      </c>
      <c r="C22" s="232"/>
      <c r="D22" s="232"/>
      <c r="E22" s="232"/>
      <c r="F22" s="232"/>
      <c r="G22" s="232"/>
      <c r="H22" s="232"/>
      <c r="I22" s="232"/>
      <c r="J22" s="232">
        <v>371332.66</v>
      </c>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v>371332.66</v>
      </c>
      <c r="AT22" s="232"/>
      <c r="AU22" s="232"/>
      <c r="AV22" s="232"/>
      <c r="AW22" s="232"/>
      <c r="AX22" s="232"/>
      <c r="AY22" s="232"/>
      <c r="AZ22" s="232"/>
      <c r="BA22" s="232"/>
      <c r="BB22" s="232"/>
      <c r="BC22" s="232">
        <v>371332.66</v>
      </c>
      <c r="BD22" s="232">
        <v>225089.84</v>
      </c>
      <c r="BE22" s="232"/>
      <c r="BF22" s="232"/>
      <c r="BG22" s="232"/>
      <c r="BH22" s="232"/>
      <c r="BI22" s="232"/>
      <c r="BJ22" s="232"/>
      <c r="BK22" s="232">
        <v>225089.84</v>
      </c>
      <c r="BL22" s="232">
        <v>27010.799999999999</v>
      </c>
      <c r="BM22" s="232">
        <v>50665.24</v>
      </c>
      <c r="BN22" s="718">
        <v>0.34508905421941743</v>
      </c>
      <c r="BO22" s="234"/>
      <c r="BP22" s="232">
        <v>302765.88</v>
      </c>
      <c r="BQ22" s="232">
        <v>29240</v>
      </c>
      <c r="BR22" s="232"/>
      <c r="BS22" s="232">
        <v>54132</v>
      </c>
      <c r="BT22" s="232"/>
      <c r="BU22" s="232">
        <v>83372</v>
      </c>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v>12201.9</v>
      </c>
      <c r="CS22" s="232"/>
      <c r="CT22" s="232"/>
      <c r="CU22" s="232">
        <v>12201.9</v>
      </c>
      <c r="CV22" s="232">
        <v>38600.625200000002</v>
      </c>
      <c r="CW22" s="232">
        <v>436940.40519999998</v>
      </c>
      <c r="CX22" s="718">
        <v>9.6903766929830604E-2</v>
      </c>
      <c r="CY22" s="234"/>
      <c r="CZ22" s="232"/>
      <c r="DA22" s="232">
        <v>436940.40519999998</v>
      </c>
      <c r="DB22" s="232">
        <v>371332.66</v>
      </c>
      <c r="DC22" s="232">
        <v>-65607.745200000005</v>
      </c>
      <c r="DD22" s="232"/>
      <c r="DE22" s="232"/>
      <c r="DF22" s="232"/>
      <c r="DG22" s="232"/>
      <c r="DH22" s="232"/>
      <c r="DI22" s="232"/>
      <c r="DJ22" s="232"/>
      <c r="DK22" s="232"/>
      <c r="DL22" s="232"/>
      <c r="DM22" s="232"/>
      <c r="DN22" s="232"/>
      <c r="DO22" s="232"/>
      <c r="DP22" s="232"/>
      <c r="DQ22" s="231"/>
      <c r="DR22" s="235" t="s">
        <v>543</v>
      </c>
      <c r="DS22" s="232"/>
      <c r="DT22" s="231"/>
      <c r="DU22" s="235" t="s">
        <v>543</v>
      </c>
      <c r="DV22" s="232">
        <v>115638</v>
      </c>
      <c r="DW22" s="231">
        <v>2</v>
      </c>
      <c r="DX22" s="235">
        <v>57819</v>
      </c>
      <c r="DY22" s="232"/>
      <c r="DZ22" s="231"/>
      <c r="EA22" s="235" t="s">
        <v>543</v>
      </c>
      <c r="EB22" s="232"/>
      <c r="EC22" s="231"/>
      <c r="ED22" s="235" t="s">
        <v>543</v>
      </c>
      <c r="EE22" s="232"/>
      <c r="EF22" s="231"/>
      <c r="EG22" s="235" t="s">
        <v>543</v>
      </c>
      <c r="EH22" s="232"/>
      <c r="EI22" s="231"/>
      <c r="EJ22" s="235" t="s">
        <v>543</v>
      </c>
      <c r="EK22" s="232"/>
      <c r="EL22" s="231"/>
      <c r="EM22" s="235" t="s">
        <v>543</v>
      </c>
      <c r="EN22" s="232"/>
      <c r="EO22" s="231"/>
      <c r="EP22" s="235" t="s">
        <v>543</v>
      </c>
      <c r="EQ22" s="232"/>
      <c r="ER22" s="231"/>
      <c r="ES22" s="235" t="s">
        <v>543</v>
      </c>
      <c r="ET22" s="232"/>
      <c r="EU22" s="231"/>
      <c r="EV22" s="235" t="s">
        <v>543</v>
      </c>
      <c r="EW22" s="232"/>
      <c r="EX22" s="231"/>
      <c r="EY22" s="235" t="s">
        <v>543</v>
      </c>
      <c r="EZ22" s="232"/>
      <c r="FA22" s="231"/>
      <c r="FB22" s="235" t="s">
        <v>543</v>
      </c>
      <c r="FC22" s="232"/>
      <c r="FD22" s="231"/>
      <c r="FE22" s="235" t="s">
        <v>543</v>
      </c>
      <c r="FF22" s="232"/>
      <c r="FG22" s="231"/>
      <c r="FH22" s="235" t="s">
        <v>543</v>
      </c>
      <c r="FI22" s="232"/>
      <c r="FJ22" s="231"/>
      <c r="FK22" s="235" t="s">
        <v>543</v>
      </c>
      <c r="FL22" s="232"/>
      <c r="FM22" s="231"/>
      <c r="FN22" s="235" t="s">
        <v>543</v>
      </c>
      <c r="FO22" s="232"/>
      <c r="FP22" s="231"/>
      <c r="FQ22" s="235" t="s">
        <v>543</v>
      </c>
      <c r="FR22" s="232"/>
      <c r="FS22" s="231"/>
      <c r="FT22" s="235" t="s">
        <v>543</v>
      </c>
      <c r="FU22" s="232"/>
      <c r="FV22" s="231"/>
      <c r="FW22" s="235" t="s">
        <v>543</v>
      </c>
      <c r="FX22" s="232"/>
      <c r="FY22" s="231"/>
      <c r="FZ22" s="235" t="s">
        <v>543</v>
      </c>
      <c r="GA22" s="232"/>
      <c r="GB22" s="231"/>
      <c r="GC22" s="235" t="s">
        <v>543</v>
      </c>
      <c r="GD22" s="232"/>
      <c r="GE22" s="231"/>
      <c r="GF22" s="235" t="s">
        <v>543</v>
      </c>
      <c r="GG22" s="232"/>
      <c r="GH22" s="231"/>
      <c r="GI22" s="235" t="s">
        <v>543</v>
      </c>
      <c r="GJ22" s="232"/>
      <c r="GK22" s="231"/>
      <c r="GL22" s="235" t="s">
        <v>543</v>
      </c>
      <c r="GM22" s="232"/>
      <c r="GN22" s="231"/>
      <c r="GO22" s="235" t="s">
        <v>543</v>
      </c>
      <c r="GP22" s="232"/>
      <c r="GQ22" s="231"/>
      <c r="GR22" s="235" t="s">
        <v>543</v>
      </c>
      <c r="GS22" s="232"/>
      <c r="GT22" s="231"/>
      <c r="GU22" s="235" t="s">
        <v>543</v>
      </c>
      <c r="GV22" s="232"/>
      <c r="GW22" s="231"/>
      <c r="GX22" s="235" t="s">
        <v>543</v>
      </c>
      <c r="GY22" s="232">
        <v>85171.5</v>
      </c>
      <c r="GZ22" s="231">
        <v>2</v>
      </c>
      <c r="HA22" s="235">
        <v>42585.75</v>
      </c>
      <c r="HB22" s="232"/>
      <c r="HC22" s="231"/>
      <c r="HD22" s="235" t="s">
        <v>543</v>
      </c>
      <c r="HE22" s="232"/>
      <c r="HF22" s="231"/>
      <c r="HG22" s="235" t="s">
        <v>543</v>
      </c>
      <c r="HH22" s="232"/>
      <c r="HI22" s="231"/>
      <c r="HJ22" s="235" t="s">
        <v>543</v>
      </c>
      <c r="HK22" s="232">
        <v>24280.34</v>
      </c>
      <c r="HL22" s="231">
        <v>0.6</v>
      </c>
      <c r="HM22" s="235">
        <v>40467.233333333337</v>
      </c>
      <c r="HN22" s="232"/>
      <c r="HO22" s="231"/>
      <c r="HP22" s="235" t="s">
        <v>543</v>
      </c>
      <c r="HQ22" s="232"/>
      <c r="HR22" s="231"/>
      <c r="HS22" s="235" t="s">
        <v>543</v>
      </c>
      <c r="HT22" s="232"/>
      <c r="HU22" s="231"/>
      <c r="HV22" s="235" t="s">
        <v>543</v>
      </c>
      <c r="HW22" s="232"/>
      <c r="HX22" s="231"/>
      <c r="HY22" s="232">
        <v>225089.84</v>
      </c>
      <c r="HZ22" s="231">
        <v>4.5999999999999996</v>
      </c>
      <c r="IB22" s="236">
        <v>38600.625200000002</v>
      </c>
      <c r="IC22" s="236">
        <v>398339.78</v>
      </c>
      <c r="ID22" s="236">
        <v>9.6903766929830604E-2</v>
      </c>
      <c r="IE22" s="236" t="b">
        <v>1</v>
      </c>
    </row>
    <row r="23" spans="1:239">
      <c r="A23" s="221" t="s">
        <v>211</v>
      </c>
      <c r="B23" s="221" t="s">
        <v>807</v>
      </c>
      <c r="C23" s="232"/>
      <c r="D23" s="232"/>
      <c r="E23" s="232"/>
      <c r="F23" s="232"/>
      <c r="G23" s="232"/>
      <c r="H23" s="232"/>
      <c r="I23" s="232"/>
      <c r="J23" s="232">
        <v>409444</v>
      </c>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v>409444</v>
      </c>
      <c r="AT23" s="232"/>
      <c r="AU23" s="232"/>
      <c r="AV23" s="232"/>
      <c r="AW23" s="232"/>
      <c r="AX23" s="232"/>
      <c r="AY23" s="232">
        <v>114</v>
      </c>
      <c r="AZ23" s="232">
        <v>12170</v>
      </c>
      <c r="BA23" s="232"/>
      <c r="BB23" s="232"/>
      <c r="BC23" s="232">
        <v>421728</v>
      </c>
      <c r="BD23" s="232">
        <v>216991</v>
      </c>
      <c r="BE23" s="232"/>
      <c r="BF23" s="232"/>
      <c r="BG23" s="232">
        <v>342</v>
      </c>
      <c r="BH23" s="232"/>
      <c r="BI23" s="232">
        <v>342</v>
      </c>
      <c r="BJ23" s="232"/>
      <c r="BK23" s="232">
        <v>217333</v>
      </c>
      <c r="BL23" s="232">
        <v>23491</v>
      </c>
      <c r="BM23" s="232">
        <v>19219</v>
      </c>
      <c r="BN23" s="718">
        <v>0.19651870631703422</v>
      </c>
      <c r="BO23" s="234"/>
      <c r="BP23" s="232">
        <v>260043</v>
      </c>
      <c r="BQ23" s="232">
        <v>302</v>
      </c>
      <c r="BR23" s="232">
        <v>30173</v>
      </c>
      <c r="BS23" s="232">
        <v>20963</v>
      </c>
      <c r="BT23" s="232">
        <v>1199</v>
      </c>
      <c r="BU23" s="232">
        <v>52637</v>
      </c>
      <c r="BV23" s="232"/>
      <c r="BW23" s="232"/>
      <c r="BX23" s="232"/>
      <c r="BY23" s="232"/>
      <c r="BZ23" s="232">
        <v>672</v>
      </c>
      <c r="CA23" s="232">
        <v>2328</v>
      </c>
      <c r="CB23" s="232">
        <v>14248</v>
      </c>
      <c r="CC23" s="232">
        <v>14</v>
      </c>
      <c r="CD23" s="232"/>
      <c r="CE23" s="232"/>
      <c r="CF23" s="232">
        <v>49</v>
      </c>
      <c r="CG23" s="232"/>
      <c r="CH23" s="232">
        <v>350</v>
      </c>
      <c r="CI23" s="232"/>
      <c r="CJ23" s="232"/>
      <c r="CK23" s="232">
        <v>5193</v>
      </c>
      <c r="CL23" s="232"/>
      <c r="CM23" s="232"/>
      <c r="CN23" s="232">
        <v>22854</v>
      </c>
      <c r="CO23" s="232"/>
      <c r="CP23" s="232"/>
      <c r="CQ23" s="232"/>
      <c r="CR23" s="232">
        <v>5041</v>
      </c>
      <c r="CS23" s="232">
        <v>939</v>
      </c>
      <c r="CT23" s="232"/>
      <c r="CU23" s="232">
        <v>5980</v>
      </c>
      <c r="CV23" s="232">
        <v>58125.040200000003</v>
      </c>
      <c r="CW23" s="232">
        <v>399639.04019999999</v>
      </c>
      <c r="CX23" s="718">
        <v>0.17160195696513267</v>
      </c>
      <c r="CY23" s="234">
        <v>12284</v>
      </c>
      <c r="CZ23" s="232"/>
      <c r="DA23" s="232">
        <v>411923.04019999999</v>
      </c>
      <c r="DB23" s="232">
        <v>421728</v>
      </c>
      <c r="DC23" s="232">
        <v>9804.9598000000005</v>
      </c>
      <c r="DD23" s="232"/>
      <c r="DE23" s="232"/>
      <c r="DF23" s="232"/>
      <c r="DG23" s="232"/>
      <c r="DH23" s="232">
        <v>114</v>
      </c>
      <c r="DI23" s="232"/>
      <c r="DJ23" s="232">
        <v>12170</v>
      </c>
      <c r="DK23" s="232">
        <v>12284</v>
      </c>
      <c r="DL23" s="232">
        <v>12284</v>
      </c>
      <c r="DM23" s="232">
        <v>12284</v>
      </c>
      <c r="DN23" s="232"/>
      <c r="DO23" s="232"/>
      <c r="DP23" s="232">
        <v>13294</v>
      </c>
      <c r="DQ23" s="231">
        <v>0.2</v>
      </c>
      <c r="DR23" s="235">
        <v>66470</v>
      </c>
      <c r="DS23" s="232">
        <v>4820</v>
      </c>
      <c r="DT23" s="231">
        <v>0.05</v>
      </c>
      <c r="DU23" s="235">
        <v>96400</v>
      </c>
      <c r="DV23" s="232"/>
      <c r="DW23" s="231"/>
      <c r="DX23" s="235" t="s">
        <v>543</v>
      </c>
      <c r="DY23" s="232"/>
      <c r="DZ23" s="231"/>
      <c r="EA23" s="235" t="s">
        <v>543</v>
      </c>
      <c r="EB23" s="232"/>
      <c r="EC23" s="231"/>
      <c r="ED23" s="235" t="s">
        <v>543</v>
      </c>
      <c r="EE23" s="232"/>
      <c r="EF23" s="231"/>
      <c r="EG23" s="235" t="s">
        <v>543</v>
      </c>
      <c r="EH23" s="232"/>
      <c r="EI23" s="231"/>
      <c r="EJ23" s="235" t="s">
        <v>543</v>
      </c>
      <c r="EK23" s="232"/>
      <c r="EL23" s="231"/>
      <c r="EM23" s="235" t="s">
        <v>543</v>
      </c>
      <c r="EN23" s="232"/>
      <c r="EO23" s="231"/>
      <c r="EP23" s="235" t="s">
        <v>543</v>
      </c>
      <c r="EQ23" s="232"/>
      <c r="ER23" s="231"/>
      <c r="ES23" s="235" t="s">
        <v>543</v>
      </c>
      <c r="ET23" s="232"/>
      <c r="EU23" s="231"/>
      <c r="EV23" s="235" t="s">
        <v>543</v>
      </c>
      <c r="EW23" s="232"/>
      <c r="EX23" s="231"/>
      <c r="EY23" s="235" t="s">
        <v>543</v>
      </c>
      <c r="EZ23" s="232"/>
      <c r="FA23" s="231"/>
      <c r="FB23" s="235" t="s">
        <v>543</v>
      </c>
      <c r="FC23" s="232"/>
      <c r="FD23" s="231"/>
      <c r="FE23" s="235" t="s">
        <v>543</v>
      </c>
      <c r="FF23" s="232"/>
      <c r="FG23" s="231"/>
      <c r="FH23" s="235" t="s">
        <v>543</v>
      </c>
      <c r="FI23" s="232"/>
      <c r="FJ23" s="231"/>
      <c r="FK23" s="235" t="s">
        <v>543</v>
      </c>
      <c r="FL23" s="232"/>
      <c r="FM23" s="231"/>
      <c r="FN23" s="235" t="s">
        <v>543</v>
      </c>
      <c r="FO23" s="232"/>
      <c r="FP23" s="231"/>
      <c r="FQ23" s="235" t="s">
        <v>543</v>
      </c>
      <c r="FR23" s="232"/>
      <c r="FS23" s="231"/>
      <c r="FT23" s="235" t="s">
        <v>543</v>
      </c>
      <c r="FU23" s="232"/>
      <c r="FV23" s="231"/>
      <c r="FW23" s="235" t="s">
        <v>543</v>
      </c>
      <c r="FX23" s="232"/>
      <c r="FY23" s="231"/>
      <c r="FZ23" s="235" t="s">
        <v>543</v>
      </c>
      <c r="GA23" s="232"/>
      <c r="GB23" s="231"/>
      <c r="GC23" s="235" t="s">
        <v>543</v>
      </c>
      <c r="GD23" s="232"/>
      <c r="GE23" s="231"/>
      <c r="GF23" s="235" t="s">
        <v>543</v>
      </c>
      <c r="GG23" s="232"/>
      <c r="GH23" s="231"/>
      <c r="GI23" s="235" t="s">
        <v>543</v>
      </c>
      <c r="GJ23" s="232"/>
      <c r="GK23" s="231"/>
      <c r="GL23" s="235" t="s">
        <v>543</v>
      </c>
      <c r="GM23" s="232"/>
      <c r="GN23" s="231"/>
      <c r="GO23" s="235" t="s">
        <v>543</v>
      </c>
      <c r="GP23" s="232"/>
      <c r="GQ23" s="231"/>
      <c r="GR23" s="235" t="s">
        <v>543</v>
      </c>
      <c r="GS23" s="232"/>
      <c r="GT23" s="231"/>
      <c r="GU23" s="235" t="s">
        <v>543</v>
      </c>
      <c r="GV23" s="232"/>
      <c r="GW23" s="231"/>
      <c r="GX23" s="235" t="s">
        <v>543</v>
      </c>
      <c r="GY23" s="232"/>
      <c r="GZ23" s="231"/>
      <c r="HA23" s="235" t="s">
        <v>543</v>
      </c>
      <c r="HB23" s="232">
        <v>44681</v>
      </c>
      <c r="HC23" s="231">
        <v>0.88</v>
      </c>
      <c r="HD23" s="235">
        <v>50773.86363636364</v>
      </c>
      <c r="HE23" s="232">
        <v>3412</v>
      </c>
      <c r="HF23" s="231">
        <v>0.08</v>
      </c>
      <c r="HG23" s="235">
        <v>42650</v>
      </c>
      <c r="HH23" s="232">
        <v>98774</v>
      </c>
      <c r="HI23" s="231">
        <v>4.12</v>
      </c>
      <c r="HJ23" s="235">
        <v>23974.271844660194</v>
      </c>
      <c r="HK23" s="232">
        <v>33855</v>
      </c>
      <c r="HL23" s="231">
        <v>1.31</v>
      </c>
      <c r="HM23" s="235">
        <v>25843.511450381677</v>
      </c>
      <c r="HN23" s="232">
        <v>1136</v>
      </c>
      <c r="HO23" s="231">
        <v>0.03</v>
      </c>
      <c r="HP23" s="235">
        <v>37866.666666666672</v>
      </c>
      <c r="HQ23" s="232">
        <v>1532</v>
      </c>
      <c r="HR23" s="231">
        <v>0.03</v>
      </c>
      <c r="HS23" s="235">
        <v>51066.666666666672</v>
      </c>
      <c r="HT23" s="232"/>
      <c r="HU23" s="231"/>
      <c r="HV23" s="235" t="s">
        <v>543</v>
      </c>
      <c r="HW23" s="232">
        <v>15487</v>
      </c>
      <c r="HX23" s="231">
        <v>0</v>
      </c>
      <c r="HY23" s="232">
        <v>216991</v>
      </c>
      <c r="HZ23" s="231">
        <v>6.7</v>
      </c>
      <c r="IB23" s="236">
        <v>58534.249597560425</v>
      </c>
      <c r="IC23" s="236">
        <v>341104.79060243955</v>
      </c>
      <c r="ID23" s="236">
        <v>0.17160195696513267</v>
      </c>
      <c r="IE23" s="236" t="b">
        <v>1</v>
      </c>
    </row>
    <row r="24" spans="1:239">
      <c r="A24" s="219"/>
      <c r="B24" s="238" t="s">
        <v>808</v>
      </c>
      <c r="C24" s="239"/>
      <c r="D24" s="239"/>
      <c r="E24" s="239"/>
      <c r="F24" s="239"/>
      <c r="G24" s="239"/>
      <c r="H24" s="239"/>
      <c r="I24" s="239"/>
      <c r="J24" s="239">
        <v>226639</v>
      </c>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v>25335</v>
      </c>
      <c r="AO24" s="239"/>
      <c r="AP24" s="239"/>
      <c r="AQ24" s="239"/>
      <c r="AR24" s="239"/>
      <c r="AS24" s="239">
        <v>251974</v>
      </c>
      <c r="AT24" s="239"/>
      <c r="AU24" s="239"/>
      <c r="AV24" s="239"/>
      <c r="AW24" s="239"/>
      <c r="AX24" s="239"/>
      <c r="AY24" s="239">
        <v>2</v>
      </c>
      <c r="AZ24" s="239"/>
      <c r="BA24" s="239"/>
      <c r="BB24" s="239"/>
      <c r="BC24" s="239">
        <v>251976</v>
      </c>
      <c r="BD24" s="239">
        <v>97045</v>
      </c>
      <c r="BE24" s="239"/>
      <c r="BF24" s="239"/>
      <c r="BG24" s="239">
        <v>1121</v>
      </c>
      <c r="BH24" s="239"/>
      <c r="BI24" s="239">
        <v>1121</v>
      </c>
      <c r="BJ24" s="239"/>
      <c r="BK24" s="239">
        <v>98166</v>
      </c>
      <c r="BL24" s="239">
        <v>9483</v>
      </c>
      <c r="BM24" s="239">
        <v>9928</v>
      </c>
      <c r="BN24" s="718">
        <v>0.19773648717478556</v>
      </c>
      <c r="BO24" s="240"/>
      <c r="BP24" s="239">
        <v>117577</v>
      </c>
      <c r="BQ24" s="239">
        <v>103747</v>
      </c>
      <c r="BR24" s="239">
        <v>977</v>
      </c>
      <c r="BS24" s="239">
        <v>1671</v>
      </c>
      <c r="BT24" s="239">
        <v>89</v>
      </c>
      <c r="BU24" s="239">
        <v>106484</v>
      </c>
      <c r="BV24" s="239"/>
      <c r="BW24" s="239"/>
      <c r="BX24" s="239"/>
      <c r="BY24" s="239"/>
      <c r="BZ24" s="239">
        <v>386</v>
      </c>
      <c r="CA24" s="239">
        <v>7021</v>
      </c>
      <c r="CB24" s="239">
        <v>105</v>
      </c>
      <c r="CC24" s="239">
        <v>61</v>
      </c>
      <c r="CD24" s="239"/>
      <c r="CE24" s="239"/>
      <c r="CF24" s="239"/>
      <c r="CG24" s="239"/>
      <c r="CH24" s="239">
        <v>3025</v>
      </c>
      <c r="CI24" s="239"/>
      <c r="CJ24" s="239"/>
      <c r="CK24" s="239"/>
      <c r="CL24" s="239"/>
      <c r="CM24" s="239"/>
      <c r="CN24" s="239">
        <v>10598</v>
      </c>
      <c r="CO24" s="239"/>
      <c r="CP24" s="239"/>
      <c r="CQ24" s="239"/>
      <c r="CR24" s="239">
        <v>3953</v>
      </c>
      <c r="CS24" s="239">
        <v>70</v>
      </c>
      <c r="CT24" s="239"/>
      <c r="CU24" s="239">
        <v>4023</v>
      </c>
      <c r="CV24" s="239">
        <v>40155.292500000003</v>
      </c>
      <c r="CW24" s="239">
        <v>278837.29249999998</v>
      </c>
      <c r="CX24" s="718">
        <v>0.17484651114768859</v>
      </c>
      <c r="CY24" s="240">
        <v>2</v>
      </c>
      <c r="CZ24" s="239"/>
      <c r="DA24" s="239">
        <v>278839.29249999998</v>
      </c>
      <c r="DB24" s="239">
        <v>251976</v>
      </c>
      <c r="DC24" s="239">
        <v>-26863.2925</v>
      </c>
      <c r="DD24" s="239"/>
      <c r="DE24" s="239"/>
      <c r="DF24" s="239"/>
      <c r="DG24" s="239"/>
      <c r="DH24" s="239">
        <v>2</v>
      </c>
      <c r="DI24" s="239"/>
      <c r="DJ24" s="239"/>
      <c r="DK24" s="239">
        <v>2</v>
      </c>
      <c r="DL24" s="239">
        <v>2</v>
      </c>
      <c r="DM24" s="239">
        <v>2</v>
      </c>
      <c r="DN24" s="239"/>
      <c r="DO24" s="239"/>
      <c r="DP24" s="239">
        <v>50333</v>
      </c>
      <c r="DQ24">
        <v>0.87</v>
      </c>
      <c r="DR24" s="235">
        <v>57854.022988505749</v>
      </c>
      <c r="DS24" s="239">
        <v>3018</v>
      </c>
      <c r="DT24">
        <v>0.03</v>
      </c>
      <c r="DU24" s="235">
        <v>100600</v>
      </c>
      <c r="DV24" s="239"/>
      <c r="DX24" s="235" t="s">
        <v>543</v>
      </c>
      <c r="DY24" s="239"/>
      <c r="EA24" s="235" t="s">
        <v>543</v>
      </c>
      <c r="EB24" s="239"/>
      <c r="ED24" s="235" t="s">
        <v>543</v>
      </c>
      <c r="EE24" s="239"/>
      <c r="EG24" s="235" t="s">
        <v>543</v>
      </c>
      <c r="EH24" s="239"/>
      <c r="EJ24" s="235" t="s">
        <v>543</v>
      </c>
      <c r="EK24" s="239"/>
      <c r="EM24" s="235" t="s">
        <v>543</v>
      </c>
      <c r="EN24" s="239"/>
      <c r="EP24" s="235" t="s">
        <v>543</v>
      </c>
      <c r="EQ24" s="239"/>
      <c r="ES24" s="235" t="s">
        <v>543</v>
      </c>
      <c r="ET24" s="239"/>
      <c r="EV24" s="235" t="s">
        <v>543</v>
      </c>
      <c r="EW24" s="239"/>
      <c r="EY24" s="235" t="s">
        <v>543</v>
      </c>
      <c r="EZ24" s="239"/>
      <c r="FB24" s="235" t="s">
        <v>543</v>
      </c>
      <c r="FC24" s="239"/>
      <c r="FE24" s="235" t="s">
        <v>543</v>
      </c>
      <c r="FF24" s="239"/>
      <c r="FH24" s="235" t="s">
        <v>543</v>
      </c>
      <c r="FI24" s="239"/>
      <c r="FK24" s="235" t="s">
        <v>543</v>
      </c>
      <c r="FL24" s="239"/>
      <c r="FN24" s="235" t="s">
        <v>543</v>
      </c>
      <c r="FO24" s="239"/>
      <c r="FQ24" s="235" t="s">
        <v>543</v>
      </c>
      <c r="FR24" s="239"/>
      <c r="FT24" s="235" t="s">
        <v>543</v>
      </c>
      <c r="FU24" s="239"/>
      <c r="FW24" s="235" t="s">
        <v>543</v>
      </c>
      <c r="FX24" s="239"/>
      <c r="FZ24" s="235" t="s">
        <v>543</v>
      </c>
      <c r="GA24" s="239"/>
      <c r="GC24" s="235" t="s">
        <v>543</v>
      </c>
      <c r="GD24" s="239"/>
      <c r="GF24" s="235" t="s">
        <v>543</v>
      </c>
      <c r="GG24" s="239"/>
      <c r="GI24" s="235" t="s">
        <v>543</v>
      </c>
      <c r="GJ24" s="239"/>
      <c r="GL24" s="235" t="s">
        <v>543</v>
      </c>
      <c r="GM24" s="239"/>
      <c r="GO24" s="235" t="s">
        <v>543</v>
      </c>
      <c r="GP24" s="239"/>
      <c r="GR24" s="235" t="s">
        <v>543</v>
      </c>
      <c r="GS24" s="239"/>
      <c r="GU24" s="235" t="s">
        <v>543</v>
      </c>
      <c r="GV24" s="239"/>
      <c r="GX24" s="235" t="s">
        <v>543</v>
      </c>
      <c r="GY24" s="239"/>
      <c r="HA24" s="235" t="s">
        <v>543</v>
      </c>
      <c r="HB24" s="239"/>
      <c r="HD24" s="235" t="s">
        <v>543</v>
      </c>
      <c r="HE24" s="239">
        <v>32585</v>
      </c>
      <c r="HF24">
        <v>1.03</v>
      </c>
      <c r="HG24" s="235">
        <v>31635.922330097088</v>
      </c>
      <c r="HH24" s="239">
        <v>6915</v>
      </c>
      <c r="HI24">
        <v>0.15</v>
      </c>
      <c r="HJ24" s="235">
        <v>46100</v>
      </c>
      <c r="HK24" s="239">
        <v>2435</v>
      </c>
      <c r="HL24">
        <v>0</v>
      </c>
      <c r="HM24" s="235" t="s">
        <v>543</v>
      </c>
      <c r="HN24" s="239">
        <v>1759</v>
      </c>
      <c r="HO24">
        <v>0.05</v>
      </c>
      <c r="HP24" s="235">
        <v>35180</v>
      </c>
      <c r="HQ24" s="239"/>
      <c r="HS24" s="235" t="s">
        <v>543</v>
      </c>
      <c r="HT24" s="239"/>
      <c r="HV24" s="235" t="s">
        <v>543</v>
      </c>
      <c r="HW24" s="239"/>
      <c r="HY24" s="239">
        <v>97045</v>
      </c>
      <c r="HZ24">
        <v>2.13</v>
      </c>
      <c r="IB24" s="236">
        <v>41497.955102122934</v>
      </c>
      <c r="IC24" s="236">
        <v>237339.33739787707</v>
      </c>
      <c r="ID24" s="236">
        <v>0.17484651114768859</v>
      </c>
      <c r="IE24" s="236" t="b">
        <v>1</v>
      </c>
    </row>
    <row r="25" spans="1:239">
      <c r="A25" s="219"/>
      <c r="B25" s="238" t="s">
        <v>809</v>
      </c>
      <c r="C25" s="239"/>
      <c r="D25" s="239"/>
      <c r="E25" s="239"/>
      <c r="F25" s="239"/>
      <c r="G25" s="239"/>
      <c r="H25" s="239"/>
      <c r="I25" s="239"/>
      <c r="J25" s="239">
        <v>38217</v>
      </c>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v>38217</v>
      </c>
      <c r="AT25" s="239"/>
      <c r="AU25" s="239"/>
      <c r="AV25" s="239"/>
      <c r="AW25" s="239"/>
      <c r="AX25" s="239"/>
      <c r="AY25" s="239"/>
      <c r="AZ25" s="239"/>
      <c r="BA25" s="239"/>
      <c r="BB25" s="239"/>
      <c r="BC25" s="239">
        <v>38217</v>
      </c>
      <c r="BD25" s="239">
        <v>38217</v>
      </c>
      <c r="BE25" s="239"/>
      <c r="BF25" s="239"/>
      <c r="BG25" s="239"/>
      <c r="BH25" s="239"/>
      <c r="BI25" s="239"/>
      <c r="BJ25" s="239"/>
      <c r="BK25" s="239">
        <v>38217</v>
      </c>
      <c r="BL25" s="239"/>
      <c r="BM25" s="239"/>
      <c r="BN25" s="718" t="s">
        <v>543</v>
      </c>
      <c r="BO25" s="240"/>
      <c r="BP25" s="239">
        <v>38217</v>
      </c>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c r="CO25" s="239"/>
      <c r="CP25" s="239"/>
      <c r="CQ25" s="239"/>
      <c r="CR25" s="239"/>
      <c r="CS25" s="239"/>
      <c r="CT25" s="239"/>
      <c r="CU25" s="239"/>
      <c r="CV25" s="239">
        <v>6512.0697</v>
      </c>
      <c r="CW25" s="239">
        <v>44729.0697</v>
      </c>
      <c r="CX25" s="718">
        <v>0.17039719758222779</v>
      </c>
      <c r="CY25" s="240"/>
      <c r="CZ25" s="239"/>
      <c r="DA25" s="239">
        <v>44729.0697</v>
      </c>
      <c r="DB25" s="239">
        <v>38217</v>
      </c>
      <c r="DC25" s="239">
        <v>-6512.0697</v>
      </c>
      <c r="DD25" s="239"/>
      <c r="DE25" s="239"/>
      <c r="DF25" s="239"/>
      <c r="DG25" s="239"/>
      <c r="DH25" s="239"/>
      <c r="DI25" s="239"/>
      <c r="DJ25" s="239"/>
      <c r="DK25" s="239"/>
      <c r="DL25" s="239"/>
      <c r="DM25" s="239"/>
      <c r="DN25" s="239"/>
      <c r="DO25" s="239"/>
      <c r="DP25" s="239"/>
      <c r="DR25" s="235" t="s">
        <v>543</v>
      </c>
      <c r="DS25" s="239"/>
      <c r="DU25" s="235" t="s">
        <v>543</v>
      </c>
      <c r="DV25" s="239"/>
      <c r="DX25" s="235" t="s">
        <v>543</v>
      </c>
      <c r="DY25" s="239"/>
      <c r="EA25" s="235" t="s">
        <v>543</v>
      </c>
      <c r="EB25" s="239"/>
      <c r="ED25" s="235" t="s">
        <v>543</v>
      </c>
      <c r="EE25" s="239"/>
      <c r="EG25" s="235" t="s">
        <v>543</v>
      </c>
      <c r="EH25" s="239"/>
      <c r="EJ25" s="235" t="s">
        <v>543</v>
      </c>
      <c r="EK25" s="239"/>
      <c r="EM25" s="235" t="s">
        <v>543</v>
      </c>
      <c r="EN25" s="239"/>
      <c r="EP25" s="235" t="s">
        <v>543</v>
      </c>
      <c r="EQ25" s="239"/>
      <c r="ES25" s="235" t="s">
        <v>543</v>
      </c>
      <c r="ET25" s="239"/>
      <c r="EV25" s="235" t="s">
        <v>543</v>
      </c>
      <c r="EW25" s="239"/>
      <c r="EY25" s="235" t="s">
        <v>543</v>
      </c>
      <c r="EZ25" s="239"/>
      <c r="FB25" s="235" t="s">
        <v>543</v>
      </c>
      <c r="FC25" s="239"/>
      <c r="FE25" s="235" t="s">
        <v>543</v>
      </c>
      <c r="FF25" s="239"/>
      <c r="FH25" s="235" t="s">
        <v>543</v>
      </c>
      <c r="FI25" s="239"/>
      <c r="FK25" s="235" t="s">
        <v>543</v>
      </c>
      <c r="FL25" s="239"/>
      <c r="FN25" s="235" t="s">
        <v>543</v>
      </c>
      <c r="FO25" s="239"/>
      <c r="FQ25" s="235" t="s">
        <v>543</v>
      </c>
      <c r="FR25" s="239"/>
      <c r="FT25" s="235" t="s">
        <v>543</v>
      </c>
      <c r="FU25" s="239"/>
      <c r="FW25" s="235" t="s">
        <v>543</v>
      </c>
      <c r="FX25" s="239"/>
      <c r="FZ25" s="235" t="s">
        <v>543</v>
      </c>
      <c r="GA25" s="239"/>
      <c r="GC25" s="235" t="s">
        <v>543</v>
      </c>
      <c r="GD25" s="239"/>
      <c r="GF25" s="235" t="s">
        <v>543</v>
      </c>
      <c r="GG25" s="239"/>
      <c r="GI25" s="235" t="s">
        <v>543</v>
      </c>
      <c r="GJ25" s="239"/>
      <c r="GL25" s="235" t="s">
        <v>543</v>
      </c>
      <c r="GM25" s="239"/>
      <c r="GO25" s="235" t="s">
        <v>543</v>
      </c>
      <c r="GP25" s="239"/>
      <c r="GR25" s="235" t="s">
        <v>543</v>
      </c>
      <c r="GS25" s="239"/>
      <c r="GU25" s="235" t="s">
        <v>543</v>
      </c>
      <c r="GV25" s="239"/>
      <c r="GX25" s="235" t="s">
        <v>543</v>
      </c>
      <c r="GY25" s="239">
        <v>38217</v>
      </c>
      <c r="GZ25">
        <v>0.94</v>
      </c>
      <c r="HA25" s="235">
        <v>40656.382978723406</v>
      </c>
      <c r="HB25" s="239"/>
      <c r="HD25" s="235" t="s">
        <v>543</v>
      </c>
      <c r="HE25" s="239"/>
      <c r="HG25" s="235" t="s">
        <v>543</v>
      </c>
      <c r="HH25" s="239"/>
      <c r="HJ25" s="235" t="s">
        <v>543</v>
      </c>
      <c r="HK25" s="239"/>
      <c r="HM25" s="235" t="s">
        <v>543</v>
      </c>
      <c r="HN25" s="239"/>
      <c r="HP25" s="235" t="s">
        <v>543</v>
      </c>
      <c r="HQ25" s="239"/>
      <c r="HS25" s="235" t="s">
        <v>543</v>
      </c>
      <c r="HT25" s="239"/>
      <c r="HV25" s="235" t="s">
        <v>543</v>
      </c>
      <c r="HW25" s="239"/>
      <c r="HY25" s="239">
        <v>38217</v>
      </c>
      <c r="HZ25">
        <v>0.94</v>
      </c>
      <c r="IB25" s="236">
        <v>6512.0697</v>
      </c>
      <c r="IC25" s="236">
        <v>38217</v>
      </c>
      <c r="ID25" s="236">
        <v>0.17039719758222779</v>
      </c>
      <c r="IE25" s="236" t="b">
        <v>1</v>
      </c>
    </row>
    <row r="26" spans="1:239">
      <c r="A26" s="221" t="s">
        <v>564</v>
      </c>
      <c r="B26" s="221" t="s">
        <v>810</v>
      </c>
      <c r="C26" s="232"/>
      <c r="D26" s="232"/>
      <c r="E26" s="232"/>
      <c r="F26" s="232"/>
      <c r="G26" s="232"/>
      <c r="H26" s="232"/>
      <c r="I26" s="232"/>
      <c r="J26" s="232">
        <v>4285158</v>
      </c>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v>4285158</v>
      </c>
      <c r="AT26" s="232"/>
      <c r="AU26" s="232"/>
      <c r="AV26" s="232"/>
      <c r="AW26" s="232"/>
      <c r="AX26" s="232"/>
      <c r="AY26" s="232"/>
      <c r="AZ26" s="232">
        <v>301500</v>
      </c>
      <c r="BA26" s="232"/>
      <c r="BB26" s="232"/>
      <c r="BC26" s="232">
        <v>4586658</v>
      </c>
      <c r="BD26" s="232">
        <v>3530172</v>
      </c>
      <c r="BE26" s="232"/>
      <c r="BF26" s="232"/>
      <c r="BG26" s="232">
        <v>130569</v>
      </c>
      <c r="BH26" s="232"/>
      <c r="BI26" s="232">
        <v>130569</v>
      </c>
      <c r="BJ26" s="232"/>
      <c r="BK26" s="232">
        <v>3660741</v>
      </c>
      <c r="BL26" s="232">
        <v>366074.1</v>
      </c>
      <c r="BM26" s="232">
        <v>460683.89999999997</v>
      </c>
      <c r="BN26" s="718">
        <v>0.22584443969130841</v>
      </c>
      <c r="BO26" s="234"/>
      <c r="BP26" s="232">
        <v>4487499</v>
      </c>
      <c r="BQ26" s="232">
        <v>32586</v>
      </c>
      <c r="BR26" s="232">
        <v>304542</v>
      </c>
      <c r="BS26" s="232">
        <v>269847</v>
      </c>
      <c r="BT26" s="232">
        <v>26511</v>
      </c>
      <c r="BU26" s="232">
        <v>633486</v>
      </c>
      <c r="BV26" s="232"/>
      <c r="BW26" s="232">
        <v>11856</v>
      </c>
      <c r="BX26" s="232"/>
      <c r="BY26" s="232"/>
      <c r="BZ26" s="232">
        <v>5979</v>
      </c>
      <c r="CA26" s="232">
        <v>5139</v>
      </c>
      <c r="CB26" s="232">
        <v>126096</v>
      </c>
      <c r="CC26" s="232">
        <v>27969</v>
      </c>
      <c r="CD26" s="232">
        <v>16584</v>
      </c>
      <c r="CE26" s="232">
        <v>5805</v>
      </c>
      <c r="CF26" s="232">
        <v>483</v>
      </c>
      <c r="CG26" s="232"/>
      <c r="CH26" s="232"/>
      <c r="CI26" s="232">
        <v>62178</v>
      </c>
      <c r="CJ26" s="232"/>
      <c r="CK26" s="232">
        <v>30909</v>
      </c>
      <c r="CL26" s="232"/>
      <c r="CM26" s="232"/>
      <c r="CN26" s="232">
        <v>292998</v>
      </c>
      <c r="CO26" s="232">
        <v>67212</v>
      </c>
      <c r="CP26" s="232">
        <v>7290</v>
      </c>
      <c r="CQ26" s="232">
        <v>5346</v>
      </c>
      <c r="CR26" s="232"/>
      <c r="CS26" s="232"/>
      <c r="CT26" s="232"/>
      <c r="CU26" s="232">
        <v>79848</v>
      </c>
      <c r="CV26" s="232">
        <v>812434.40399999998</v>
      </c>
      <c r="CW26" s="232">
        <v>6306265.4039999992</v>
      </c>
      <c r="CX26" s="718">
        <v>0.18232713612914611</v>
      </c>
      <c r="CY26" s="234">
        <v>1557</v>
      </c>
      <c r="CZ26" s="232"/>
      <c r="DA26" s="232">
        <v>6307822.4039999992</v>
      </c>
      <c r="DB26" s="232">
        <v>4586658</v>
      </c>
      <c r="DC26" s="232">
        <v>-1721164.4040000001</v>
      </c>
      <c r="DD26" s="232"/>
      <c r="DE26" s="232"/>
      <c r="DF26" s="232"/>
      <c r="DG26" s="232"/>
      <c r="DH26" s="232"/>
      <c r="DI26" s="232">
        <v>1557</v>
      </c>
      <c r="DJ26" s="232"/>
      <c r="DK26" s="232">
        <v>1557</v>
      </c>
      <c r="DL26" s="232">
        <v>1557</v>
      </c>
      <c r="DM26" s="232">
        <v>301500</v>
      </c>
      <c r="DN26" s="232"/>
      <c r="DO26" s="232">
        <v>-299943</v>
      </c>
      <c r="DP26" s="232">
        <v>359133</v>
      </c>
      <c r="DQ26" s="231">
        <v>3.33</v>
      </c>
      <c r="DR26" s="235">
        <v>107847.74774774775</v>
      </c>
      <c r="DS26" s="232"/>
      <c r="DT26" s="231"/>
      <c r="DU26" s="235" t="s">
        <v>543</v>
      </c>
      <c r="DV26" s="232">
        <v>179256</v>
      </c>
      <c r="DW26" s="231">
        <v>2.4300000000000002</v>
      </c>
      <c r="DX26" s="235">
        <v>73767.901234567893</v>
      </c>
      <c r="DY26" s="232"/>
      <c r="DZ26" s="231"/>
      <c r="EA26" s="235" t="s">
        <v>543</v>
      </c>
      <c r="EB26" s="232"/>
      <c r="EC26" s="231"/>
      <c r="ED26" s="235" t="s">
        <v>543</v>
      </c>
      <c r="EE26" s="232"/>
      <c r="EF26" s="231"/>
      <c r="EG26" s="235" t="s">
        <v>543</v>
      </c>
      <c r="EH26" s="232"/>
      <c r="EI26" s="231"/>
      <c r="EJ26" s="235" t="s">
        <v>543</v>
      </c>
      <c r="EK26" s="232"/>
      <c r="EL26" s="231"/>
      <c r="EM26" s="235" t="s">
        <v>543</v>
      </c>
      <c r="EN26" s="232"/>
      <c r="EO26" s="231"/>
      <c r="EP26" s="235" t="s">
        <v>543</v>
      </c>
      <c r="EQ26" s="232"/>
      <c r="ER26" s="231"/>
      <c r="ES26" s="235" t="s">
        <v>543</v>
      </c>
      <c r="ET26" s="232"/>
      <c r="EU26" s="231"/>
      <c r="EV26" s="235" t="s">
        <v>543</v>
      </c>
      <c r="EW26" s="232"/>
      <c r="EX26" s="231"/>
      <c r="EY26" s="235" t="s">
        <v>543</v>
      </c>
      <c r="EZ26" s="232"/>
      <c r="FA26" s="231"/>
      <c r="FB26" s="235" t="s">
        <v>543</v>
      </c>
      <c r="FC26" s="232"/>
      <c r="FD26" s="231"/>
      <c r="FE26" s="235" t="s">
        <v>543</v>
      </c>
      <c r="FF26" s="232"/>
      <c r="FG26" s="231"/>
      <c r="FH26" s="235" t="s">
        <v>543</v>
      </c>
      <c r="FI26" s="232"/>
      <c r="FJ26" s="231"/>
      <c r="FK26" s="235" t="s">
        <v>543</v>
      </c>
      <c r="FL26" s="232"/>
      <c r="FM26" s="231"/>
      <c r="FN26" s="235" t="s">
        <v>543</v>
      </c>
      <c r="FO26" s="232"/>
      <c r="FP26" s="231"/>
      <c r="FQ26" s="235" t="s">
        <v>543</v>
      </c>
      <c r="FR26" s="232"/>
      <c r="FS26" s="231"/>
      <c r="FT26" s="235" t="s">
        <v>543</v>
      </c>
      <c r="FU26" s="232"/>
      <c r="FV26" s="231"/>
      <c r="FW26" s="235" t="s">
        <v>543</v>
      </c>
      <c r="FX26" s="232"/>
      <c r="FY26" s="231"/>
      <c r="FZ26" s="235" t="s">
        <v>543</v>
      </c>
      <c r="GA26" s="232"/>
      <c r="GB26" s="231"/>
      <c r="GC26" s="235" t="s">
        <v>543</v>
      </c>
      <c r="GD26" s="232"/>
      <c r="GE26" s="231"/>
      <c r="GF26" s="235" t="s">
        <v>543</v>
      </c>
      <c r="GG26" s="232"/>
      <c r="GH26" s="231"/>
      <c r="GI26" s="235" t="s">
        <v>543</v>
      </c>
      <c r="GJ26" s="232">
        <v>743577</v>
      </c>
      <c r="GK26" s="231">
        <v>10.56</v>
      </c>
      <c r="GL26" s="235">
        <v>70414.488636363632</v>
      </c>
      <c r="GM26" s="232"/>
      <c r="GN26" s="231"/>
      <c r="GO26" s="235" t="s">
        <v>543</v>
      </c>
      <c r="GP26" s="232"/>
      <c r="GQ26" s="231"/>
      <c r="GR26" s="235" t="s">
        <v>543</v>
      </c>
      <c r="GS26" s="232"/>
      <c r="GT26" s="231"/>
      <c r="GU26" s="235" t="s">
        <v>543</v>
      </c>
      <c r="GV26" s="232"/>
      <c r="GW26" s="231"/>
      <c r="GX26" s="235" t="s">
        <v>543</v>
      </c>
      <c r="GY26" s="232">
        <v>520554</v>
      </c>
      <c r="GZ26" s="231">
        <v>12.03</v>
      </c>
      <c r="HA26" s="235">
        <v>43271.321695760598</v>
      </c>
      <c r="HB26" s="232">
        <v>197493</v>
      </c>
      <c r="HC26" s="231">
        <v>3.51</v>
      </c>
      <c r="HD26" s="235">
        <v>56265.811965811969</v>
      </c>
      <c r="HE26" s="232"/>
      <c r="HF26" s="231"/>
      <c r="HG26" s="235" t="s">
        <v>543</v>
      </c>
      <c r="HH26" s="232"/>
      <c r="HI26" s="231"/>
      <c r="HJ26" s="235" t="s">
        <v>543</v>
      </c>
      <c r="HK26" s="232">
        <v>1013103</v>
      </c>
      <c r="HL26" s="231">
        <v>25.410000000000004</v>
      </c>
      <c r="HM26" s="235">
        <v>39870.24793388429</v>
      </c>
      <c r="HN26" s="232">
        <v>84552</v>
      </c>
      <c r="HO26" s="231">
        <v>1.5</v>
      </c>
      <c r="HP26" s="235">
        <v>56368</v>
      </c>
      <c r="HQ26" s="232">
        <v>259356</v>
      </c>
      <c r="HR26" s="231">
        <v>5.46</v>
      </c>
      <c r="HS26" s="235">
        <v>47501.0989010989</v>
      </c>
      <c r="HT26" s="232"/>
      <c r="HU26" s="231"/>
      <c r="HV26" s="235" t="s">
        <v>543</v>
      </c>
      <c r="HW26" s="232">
        <v>173148</v>
      </c>
      <c r="HX26" s="231">
        <v>0</v>
      </c>
      <c r="HY26" s="232">
        <v>3530172</v>
      </c>
      <c r="HZ26" s="231">
        <v>64.23</v>
      </c>
      <c r="IB26" s="236">
        <v>972491.6866460545</v>
      </c>
      <c r="IC26" s="236">
        <v>5333773.7173539456</v>
      </c>
      <c r="ID26" s="236">
        <v>0.18232713612914611</v>
      </c>
      <c r="IE26" s="236" t="b">
        <v>1</v>
      </c>
    </row>
    <row r="27" spans="1:239">
      <c r="A27" s="221" t="s">
        <v>566</v>
      </c>
      <c r="B27" s="221" t="s">
        <v>567</v>
      </c>
      <c r="C27" s="232">
        <v>74602</v>
      </c>
      <c r="D27" s="232"/>
      <c r="E27" s="232">
        <v>19305</v>
      </c>
      <c r="F27" s="232">
        <v>93907</v>
      </c>
      <c r="G27" s="232"/>
      <c r="H27" s="232"/>
      <c r="I27" s="232"/>
      <c r="J27" s="232">
        <v>304194</v>
      </c>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v>304194</v>
      </c>
      <c r="AT27" s="232"/>
      <c r="AU27" s="232"/>
      <c r="AV27" s="232"/>
      <c r="AW27" s="232"/>
      <c r="AX27" s="232"/>
      <c r="AY27" s="232">
        <v>209</v>
      </c>
      <c r="AZ27" s="232"/>
      <c r="BA27" s="232"/>
      <c r="BB27" s="232"/>
      <c r="BC27" s="232">
        <v>398310</v>
      </c>
      <c r="BD27" s="232">
        <v>198219</v>
      </c>
      <c r="BE27" s="232"/>
      <c r="BF27" s="232"/>
      <c r="BG27" s="232"/>
      <c r="BH27" s="232"/>
      <c r="BI27" s="232"/>
      <c r="BJ27" s="232"/>
      <c r="BK27" s="232">
        <v>198219</v>
      </c>
      <c r="BL27" s="232">
        <v>19822</v>
      </c>
      <c r="BM27" s="232">
        <v>45590</v>
      </c>
      <c r="BN27" s="718">
        <v>0.32999863787023442</v>
      </c>
      <c r="BO27" s="234"/>
      <c r="BP27" s="232">
        <v>263631</v>
      </c>
      <c r="BQ27" s="232"/>
      <c r="BR27" s="232">
        <v>32345</v>
      </c>
      <c r="BS27" s="232">
        <v>26677</v>
      </c>
      <c r="BT27" s="232"/>
      <c r="BU27" s="232">
        <v>59022</v>
      </c>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v>5426</v>
      </c>
      <c r="CS27" s="232"/>
      <c r="CT27" s="232"/>
      <c r="CU27" s="232">
        <v>5426</v>
      </c>
      <c r="CV27" s="232">
        <v>50926.243900000001</v>
      </c>
      <c r="CW27" s="232">
        <v>379005.2439</v>
      </c>
      <c r="CX27" s="718">
        <v>0.155225552077396</v>
      </c>
      <c r="CY27" s="234">
        <v>19305</v>
      </c>
      <c r="CZ27" s="232"/>
      <c r="DA27" s="232">
        <v>398310.2439</v>
      </c>
      <c r="DB27" s="232">
        <v>398310</v>
      </c>
      <c r="DC27" s="232">
        <v>-0.24390000000000001</v>
      </c>
      <c r="DD27" s="232"/>
      <c r="DE27" s="232"/>
      <c r="DF27" s="232">
        <v>19305</v>
      </c>
      <c r="DG27" s="232"/>
      <c r="DH27" s="232"/>
      <c r="DI27" s="232"/>
      <c r="DJ27" s="232"/>
      <c r="DK27" s="232">
        <v>19305</v>
      </c>
      <c r="DL27" s="232">
        <v>19305</v>
      </c>
      <c r="DM27" s="232">
        <v>94116</v>
      </c>
      <c r="DN27" s="232"/>
      <c r="DO27" s="232">
        <v>-74811</v>
      </c>
      <c r="DP27" s="232">
        <v>41762</v>
      </c>
      <c r="DQ27" s="231">
        <v>0.36</v>
      </c>
      <c r="DR27" s="235">
        <v>116005.55555555556</v>
      </c>
      <c r="DS27" s="232"/>
      <c r="DT27" s="231"/>
      <c r="DU27" s="235" t="s">
        <v>543</v>
      </c>
      <c r="DV27" s="232"/>
      <c r="DW27" s="231"/>
      <c r="DX27" s="235" t="s">
        <v>543</v>
      </c>
      <c r="DY27" s="232"/>
      <c r="DZ27" s="231"/>
      <c r="EA27" s="235" t="s">
        <v>543</v>
      </c>
      <c r="EB27" s="232"/>
      <c r="EC27" s="231"/>
      <c r="ED27" s="235" t="s">
        <v>543</v>
      </c>
      <c r="EE27" s="232"/>
      <c r="EF27" s="231"/>
      <c r="EG27" s="235" t="s">
        <v>543</v>
      </c>
      <c r="EH27" s="232"/>
      <c r="EI27" s="231"/>
      <c r="EJ27" s="235" t="s">
        <v>543</v>
      </c>
      <c r="EK27" s="232"/>
      <c r="EL27" s="231"/>
      <c r="EM27" s="235" t="s">
        <v>543</v>
      </c>
      <c r="EN27" s="232"/>
      <c r="EO27" s="231"/>
      <c r="EP27" s="235" t="s">
        <v>543</v>
      </c>
      <c r="EQ27" s="232"/>
      <c r="ER27" s="231"/>
      <c r="ES27" s="235" t="s">
        <v>543</v>
      </c>
      <c r="ET27" s="232"/>
      <c r="EU27" s="231"/>
      <c r="EV27" s="235" t="s">
        <v>543</v>
      </c>
      <c r="EW27" s="232"/>
      <c r="EX27" s="231"/>
      <c r="EY27" s="235" t="s">
        <v>543</v>
      </c>
      <c r="EZ27" s="232"/>
      <c r="FA27" s="231"/>
      <c r="FB27" s="235" t="s">
        <v>543</v>
      </c>
      <c r="FC27" s="232"/>
      <c r="FD27" s="231"/>
      <c r="FE27" s="235" t="s">
        <v>543</v>
      </c>
      <c r="FF27" s="232"/>
      <c r="FG27" s="231"/>
      <c r="FH27" s="235" t="s">
        <v>543</v>
      </c>
      <c r="FI27" s="232"/>
      <c r="FJ27" s="231"/>
      <c r="FK27" s="235" t="s">
        <v>543</v>
      </c>
      <c r="FL27" s="232"/>
      <c r="FM27" s="231"/>
      <c r="FN27" s="235" t="s">
        <v>543</v>
      </c>
      <c r="FO27" s="232"/>
      <c r="FP27" s="231"/>
      <c r="FQ27" s="235" t="s">
        <v>543</v>
      </c>
      <c r="FR27" s="232"/>
      <c r="FS27" s="231"/>
      <c r="FT27" s="235" t="s">
        <v>543</v>
      </c>
      <c r="FU27" s="232"/>
      <c r="FV27" s="231"/>
      <c r="FW27" s="235" t="s">
        <v>543</v>
      </c>
      <c r="FX27" s="232"/>
      <c r="FY27" s="231"/>
      <c r="FZ27" s="235" t="s">
        <v>543</v>
      </c>
      <c r="GA27" s="232"/>
      <c r="GB27" s="231"/>
      <c r="GC27" s="235" t="s">
        <v>543</v>
      </c>
      <c r="GD27" s="232"/>
      <c r="GE27" s="231"/>
      <c r="GF27" s="235" t="s">
        <v>543</v>
      </c>
      <c r="GG27" s="232"/>
      <c r="GH27" s="231"/>
      <c r="GI27" s="235" t="s">
        <v>543</v>
      </c>
      <c r="GJ27" s="232">
        <v>156457</v>
      </c>
      <c r="GK27" s="231">
        <v>3.2</v>
      </c>
      <c r="GL27" s="235">
        <v>48892.8125</v>
      </c>
      <c r="GM27" s="232"/>
      <c r="GN27" s="231"/>
      <c r="GO27" s="235" t="s">
        <v>543</v>
      </c>
      <c r="GP27" s="232"/>
      <c r="GQ27" s="231"/>
      <c r="GR27" s="235" t="s">
        <v>543</v>
      </c>
      <c r="GS27" s="232"/>
      <c r="GT27" s="231"/>
      <c r="GU27" s="235" t="s">
        <v>543</v>
      </c>
      <c r="GV27" s="232"/>
      <c r="GW27" s="231"/>
      <c r="GX27" s="235" t="s">
        <v>543</v>
      </c>
      <c r="GY27" s="232"/>
      <c r="GZ27" s="231"/>
      <c r="HA27" s="235" t="s">
        <v>543</v>
      </c>
      <c r="HB27" s="232"/>
      <c r="HC27" s="231"/>
      <c r="HD27" s="235" t="s">
        <v>543</v>
      </c>
      <c r="HE27" s="232"/>
      <c r="HF27" s="231"/>
      <c r="HG27" s="235" t="s">
        <v>543</v>
      </c>
      <c r="HH27" s="232"/>
      <c r="HI27" s="231"/>
      <c r="HJ27" s="235" t="s">
        <v>543</v>
      </c>
      <c r="HK27" s="232"/>
      <c r="HL27" s="231"/>
      <c r="HM27" s="235" t="s">
        <v>543</v>
      </c>
      <c r="HN27" s="232"/>
      <c r="HO27" s="231"/>
      <c r="HP27" s="235" t="s">
        <v>543</v>
      </c>
      <c r="HQ27" s="232"/>
      <c r="HR27" s="231"/>
      <c r="HS27" s="235" t="s">
        <v>543</v>
      </c>
      <c r="HT27" s="232"/>
      <c r="HU27" s="231"/>
      <c r="HV27" s="235" t="s">
        <v>543</v>
      </c>
      <c r="HW27" s="232"/>
      <c r="HX27" s="231"/>
      <c r="HY27" s="232">
        <v>198219</v>
      </c>
      <c r="HZ27" s="231">
        <v>3.56</v>
      </c>
      <c r="IB27" s="236">
        <v>50926.243900000001</v>
      </c>
      <c r="IC27" s="236">
        <v>328079</v>
      </c>
      <c r="ID27" s="236">
        <v>0.155225552077396</v>
      </c>
      <c r="IE27" s="236" t="b">
        <v>1</v>
      </c>
    </row>
    <row r="28" spans="1:239">
      <c r="A28" s="221" t="s">
        <v>811</v>
      </c>
      <c r="B28" s="221" t="s">
        <v>812</v>
      </c>
      <c r="C28" s="232"/>
      <c r="D28" s="232"/>
      <c r="E28" s="232"/>
      <c r="F28" s="232"/>
      <c r="G28" s="232"/>
      <c r="H28" s="232"/>
      <c r="I28" s="232"/>
      <c r="J28" s="232">
        <v>172633</v>
      </c>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v>172633</v>
      </c>
      <c r="AT28" s="232"/>
      <c r="AU28" s="232"/>
      <c r="AV28" s="232"/>
      <c r="AW28" s="232"/>
      <c r="AX28" s="232"/>
      <c r="AY28" s="232">
        <v>270</v>
      </c>
      <c r="AZ28" s="232"/>
      <c r="BA28" s="232"/>
      <c r="BB28" s="232"/>
      <c r="BC28" s="232">
        <v>172903</v>
      </c>
      <c r="BD28" s="232">
        <v>110604</v>
      </c>
      <c r="BE28" s="232"/>
      <c r="BF28" s="232"/>
      <c r="BG28" s="232"/>
      <c r="BH28" s="232"/>
      <c r="BI28" s="232"/>
      <c r="BJ28" s="232"/>
      <c r="BK28" s="232">
        <v>110604</v>
      </c>
      <c r="BL28" s="232">
        <v>8693</v>
      </c>
      <c r="BM28" s="232">
        <v>5701</v>
      </c>
      <c r="BN28" s="718">
        <v>0.13013995877183465</v>
      </c>
      <c r="BO28" s="234">
        <v>-1249</v>
      </c>
      <c r="BP28" s="232">
        <v>123749</v>
      </c>
      <c r="BQ28" s="232">
        <v>3203</v>
      </c>
      <c r="BR28" s="232">
        <v>4303</v>
      </c>
      <c r="BS28" s="232">
        <v>16002</v>
      </c>
      <c r="BT28" s="232">
        <v>2470</v>
      </c>
      <c r="BU28" s="232">
        <v>25978</v>
      </c>
      <c r="BV28" s="232">
        <v>6</v>
      </c>
      <c r="BW28" s="232"/>
      <c r="BX28" s="232"/>
      <c r="BY28" s="232"/>
      <c r="BZ28" s="232">
        <v>1085</v>
      </c>
      <c r="CA28" s="232">
        <v>2274</v>
      </c>
      <c r="CB28" s="232">
        <v>495</v>
      </c>
      <c r="CC28" s="232"/>
      <c r="CD28" s="232"/>
      <c r="CE28" s="232"/>
      <c r="CF28" s="232">
        <v>101</v>
      </c>
      <c r="CG28" s="232">
        <v>315</v>
      </c>
      <c r="CH28" s="232"/>
      <c r="CI28" s="232"/>
      <c r="CJ28" s="232"/>
      <c r="CK28" s="232">
        <v>895</v>
      </c>
      <c r="CL28" s="232"/>
      <c r="CM28" s="232"/>
      <c r="CN28" s="232">
        <v>5171</v>
      </c>
      <c r="CO28" s="232"/>
      <c r="CP28" s="232">
        <v>454</v>
      </c>
      <c r="CQ28" s="232">
        <v>138</v>
      </c>
      <c r="CR28" s="232">
        <v>3111</v>
      </c>
      <c r="CS28" s="232">
        <v>179</v>
      </c>
      <c r="CT28" s="232"/>
      <c r="CU28" s="232">
        <v>3882</v>
      </c>
      <c r="CV28" s="232">
        <v>15961.636500000001</v>
      </c>
      <c r="CW28" s="232">
        <v>174741.63649999999</v>
      </c>
      <c r="CX28" s="718">
        <v>0.10052674455221061</v>
      </c>
      <c r="CY28" s="234">
        <v>270</v>
      </c>
      <c r="CZ28" s="232"/>
      <c r="DA28" s="232">
        <v>175011.63649999999</v>
      </c>
      <c r="DB28" s="232">
        <v>172903</v>
      </c>
      <c r="DC28" s="232">
        <v>-2108.6365000000001</v>
      </c>
      <c r="DD28" s="232"/>
      <c r="DE28" s="232"/>
      <c r="DF28" s="232"/>
      <c r="DG28" s="232"/>
      <c r="DH28" s="232"/>
      <c r="DI28" s="232">
        <v>270</v>
      </c>
      <c r="DJ28" s="232"/>
      <c r="DK28" s="232">
        <v>270</v>
      </c>
      <c r="DL28" s="232">
        <v>270</v>
      </c>
      <c r="DM28" s="232">
        <v>270</v>
      </c>
      <c r="DN28" s="232"/>
      <c r="DO28" s="232"/>
      <c r="DP28" s="232">
        <v>9761</v>
      </c>
      <c r="DQ28" s="231">
        <v>0.121</v>
      </c>
      <c r="DR28" s="235">
        <v>80669.421487603307</v>
      </c>
      <c r="DS28" s="232">
        <v>1164</v>
      </c>
      <c r="DT28" s="231">
        <v>0.02</v>
      </c>
      <c r="DU28" s="235">
        <v>58200</v>
      </c>
      <c r="DV28" s="232">
        <v>2104</v>
      </c>
      <c r="DW28" s="231">
        <v>0.04</v>
      </c>
      <c r="DX28" s="235">
        <v>52600</v>
      </c>
      <c r="DY28" s="232"/>
      <c r="DZ28" s="231"/>
      <c r="EA28" s="235" t="s">
        <v>543</v>
      </c>
      <c r="EB28" s="232"/>
      <c r="EC28" s="231"/>
      <c r="ED28" s="235" t="s">
        <v>543</v>
      </c>
      <c r="EE28" s="232"/>
      <c r="EF28" s="231"/>
      <c r="EG28" s="235" t="s">
        <v>543</v>
      </c>
      <c r="EH28" s="232"/>
      <c r="EI28" s="231"/>
      <c r="EJ28" s="235" t="s">
        <v>543</v>
      </c>
      <c r="EK28" s="232"/>
      <c r="EL28" s="231"/>
      <c r="EM28" s="235" t="s">
        <v>543</v>
      </c>
      <c r="EN28" s="232"/>
      <c r="EO28" s="231"/>
      <c r="EP28" s="235" t="s">
        <v>543</v>
      </c>
      <c r="EQ28" s="232"/>
      <c r="ER28" s="231"/>
      <c r="ES28" s="235" t="s">
        <v>543</v>
      </c>
      <c r="ET28" s="232"/>
      <c r="EU28" s="231"/>
      <c r="EV28" s="235" t="s">
        <v>543</v>
      </c>
      <c r="EW28" s="232"/>
      <c r="EX28" s="231"/>
      <c r="EY28" s="235" t="s">
        <v>543</v>
      </c>
      <c r="EZ28" s="232"/>
      <c r="FA28" s="231"/>
      <c r="FB28" s="235" t="s">
        <v>543</v>
      </c>
      <c r="FC28" s="232"/>
      <c r="FD28" s="231"/>
      <c r="FE28" s="235" t="s">
        <v>543</v>
      </c>
      <c r="FF28" s="232"/>
      <c r="FG28" s="231"/>
      <c r="FH28" s="235" t="s">
        <v>543</v>
      </c>
      <c r="FI28" s="232"/>
      <c r="FJ28" s="231"/>
      <c r="FK28" s="235" t="s">
        <v>543</v>
      </c>
      <c r="FL28" s="232"/>
      <c r="FM28" s="231"/>
      <c r="FN28" s="235" t="s">
        <v>543</v>
      </c>
      <c r="FO28" s="232"/>
      <c r="FP28" s="231"/>
      <c r="FQ28" s="235" t="s">
        <v>543</v>
      </c>
      <c r="FR28" s="232"/>
      <c r="FS28" s="231"/>
      <c r="FT28" s="235" t="s">
        <v>543</v>
      </c>
      <c r="FU28" s="232"/>
      <c r="FV28" s="231"/>
      <c r="FW28" s="235" t="s">
        <v>543</v>
      </c>
      <c r="FX28" s="232"/>
      <c r="FY28" s="231"/>
      <c r="FZ28" s="235" t="s">
        <v>543</v>
      </c>
      <c r="GA28" s="232"/>
      <c r="GB28" s="231"/>
      <c r="GC28" s="235" t="s">
        <v>543</v>
      </c>
      <c r="GD28" s="232"/>
      <c r="GE28" s="231"/>
      <c r="GF28" s="235" t="s">
        <v>543</v>
      </c>
      <c r="GG28" s="232"/>
      <c r="GH28" s="231"/>
      <c r="GI28" s="235" t="s">
        <v>543</v>
      </c>
      <c r="GJ28" s="232"/>
      <c r="GK28" s="231"/>
      <c r="GL28" s="235" t="s">
        <v>543</v>
      </c>
      <c r="GM28" s="232"/>
      <c r="GN28" s="231"/>
      <c r="GO28" s="235" t="s">
        <v>543</v>
      </c>
      <c r="GP28" s="232">
        <v>48398</v>
      </c>
      <c r="GQ28" s="231">
        <v>0.96</v>
      </c>
      <c r="GR28" s="235">
        <v>50414.583333333336</v>
      </c>
      <c r="GS28" s="232"/>
      <c r="GT28" s="231"/>
      <c r="GU28" s="235" t="s">
        <v>543</v>
      </c>
      <c r="GV28" s="232"/>
      <c r="GW28" s="231"/>
      <c r="GX28" s="235" t="s">
        <v>543</v>
      </c>
      <c r="GY28" s="232"/>
      <c r="GZ28" s="231"/>
      <c r="HA28" s="235" t="s">
        <v>543</v>
      </c>
      <c r="HB28" s="232"/>
      <c r="HC28" s="231"/>
      <c r="HD28" s="235" t="s">
        <v>543</v>
      </c>
      <c r="HE28" s="232"/>
      <c r="HF28" s="231"/>
      <c r="HG28" s="235" t="s">
        <v>543</v>
      </c>
      <c r="HH28" s="232">
        <v>48919</v>
      </c>
      <c r="HI28" s="231">
        <v>1.52</v>
      </c>
      <c r="HJ28" s="235">
        <v>32183.552631578947</v>
      </c>
      <c r="HK28" s="232"/>
      <c r="HL28" s="231"/>
      <c r="HM28" s="235" t="s">
        <v>543</v>
      </c>
      <c r="HN28" s="232"/>
      <c r="HO28" s="231"/>
      <c r="HP28" s="235" t="s">
        <v>543</v>
      </c>
      <c r="HQ28" s="232">
        <v>154</v>
      </c>
      <c r="HR28" s="231">
        <v>0</v>
      </c>
      <c r="HS28" s="235" t="s">
        <v>543</v>
      </c>
      <c r="HT28" s="232"/>
      <c r="HU28" s="231"/>
      <c r="HV28" s="235" t="s">
        <v>543</v>
      </c>
      <c r="HW28" s="232">
        <v>104</v>
      </c>
      <c r="HX28" s="231">
        <v>0</v>
      </c>
      <c r="HY28" s="232">
        <v>110604</v>
      </c>
      <c r="HZ28" s="231">
        <v>2.661</v>
      </c>
      <c r="IB28" s="236">
        <v>15961.636500000001</v>
      </c>
      <c r="IC28" s="236">
        <v>158780</v>
      </c>
      <c r="ID28" s="236">
        <v>0.10052674455221061</v>
      </c>
      <c r="IE28" s="236" t="b">
        <v>1</v>
      </c>
    </row>
    <row r="29" spans="1:239">
      <c r="A29" s="219"/>
      <c r="B29" s="238" t="s">
        <v>813</v>
      </c>
      <c r="C29" s="239"/>
      <c r="D29" s="239"/>
      <c r="E29" s="239"/>
      <c r="F29" s="239"/>
      <c r="G29" s="239"/>
      <c r="H29" s="239"/>
      <c r="I29" s="239"/>
      <c r="J29" s="239">
        <v>77723</v>
      </c>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v>19145</v>
      </c>
      <c r="AO29" s="239"/>
      <c r="AP29" s="239"/>
      <c r="AQ29" s="239"/>
      <c r="AR29" s="239"/>
      <c r="AS29" s="239">
        <v>96868</v>
      </c>
      <c r="AT29" s="239"/>
      <c r="AU29" s="239"/>
      <c r="AV29" s="239"/>
      <c r="AW29" s="239"/>
      <c r="AX29" s="239"/>
      <c r="AY29" s="239"/>
      <c r="AZ29" s="239"/>
      <c r="BA29" s="239"/>
      <c r="BB29" s="239"/>
      <c r="BC29" s="239">
        <v>96868</v>
      </c>
      <c r="BD29" s="239"/>
      <c r="BE29" s="239"/>
      <c r="BF29" s="239"/>
      <c r="BG29" s="239"/>
      <c r="BH29" s="239"/>
      <c r="BI29" s="239"/>
      <c r="BJ29" s="239"/>
      <c r="BK29" s="239"/>
      <c r="BL29" s="239"/>
      <c r="BM29" s="239"/>
      <c r="BN29" s="718" t="s">
        <v>543</v>
      </c>
      <c r="BO29" s="240"/>
      <c r="BP29" s="239"/>
      <c r="BQ29" s="239"/>
      <c r="BR29" s="239"/>
      <c r="BS29" s="239"/>
      <c r="BT29" s="239"/>
      <c r="BU29" s="239"/>
      <c r="BV29" s="239"/>
      <c r="BW29" s="239"/>
      <c r="BX29" s="239"/>
      <c r="BY29" s="239"/>
      <c r="BZ29" s="239"/>
      <c r="CA29" s="239"/>
      <c r="CB29" s="239"/>
      <c r="CC29" s="239"/>
      <c r="CD29" s="239"/>
      <c r="CE29" s="239"/>
      <c r="CF29" s="239"/>
      <c r="CG29" s="239"/>
      <c r="CH29" s="239">
        <v>104367</v>
      </c>
      <c r="CI29" s="239"/>
      <c r="CJ29" s="239"/>
      <c r="CK29" s="239"/>
      <c r="CL29" s="239"/>
      <c r="CM29" s="239"/>
      <c r="CN29" s="239">
        <v>104367</v>
      </c>
      <c r="CO29" s="239"/>
      <c r="CP29" s="239"/>
      <c r="CQ29" s="239"/>
      <c r="CR29" s="239"/>
      <c r="CS29" s="239"/>
      <c r="CT29" s="239"/>
      <c r="CU29" s="239"/>
      <c r="CV29" s="239"/>
      <c r="CW29" s="239">
        <v>104367</v>
      </c>
      <c r="CX29" s="718" t="s">
        <v>543</v>
      </c>
      <c r="CY29" s="240"/>
      <c r="CZ29" s="239"/>
      <c r="DA29" s="239">
        <v>104367</v>
      </c>
      <c r="DB29" s="239">
        <v>96868</v>
      </c>
      <c r="DC29" s="239">
        <v>-7499</v>
      </c>
      <c r="DD29" s="239"/>
      <c r="DE29" s="239"/>
      <c r="DF29" s="239"/>
      <c r="DG29" s="239"/>
      <c r="DH29" s="239"/>
      <c r="DI29" s="239"/>
      <c r="DJ29" s="239"/>
      <c r="DK29" s="239"/>
      <c r="DL29" s="239"/>
      <c r="DM29" s="239"/>
      <c r="DN29" s="239"/>
      <c r="DO29" s="239"/>
      <c r="DP29" s="239"/>
      <c r="DR29" s="235" t="s">
        <v>543</v>
      </c>
      <c r="DS29" s="239"/>
      <c r="DU29" s="235" t="s">
        <v>543</v>
      </c>
      <c r="DV29" s="239"/>
      <c r="DX29" s="235" t="s">
        <v>543</v>
      </c>
      <c r="DY29" s="239"/>
      <c r="EA29" s="235" t="s">
        <v>543</v>
      </c>
      <c r="EB29" s="239"/>
      <c r="ED29" s="235" t="s">
        <v>543</v>
      </c>
      <c r="EE29" s="239"/>
      <c r="EG29" s="235" t="s">
        <v>543</v>
      </c>
      <c r="EH29" s="239"/>
      <c r="EJ29" s="235" t="s">
        <v>543</v>
      </c>
      <c r="EK29" s="239"/>
      <c r="EM29" s="235" t="s">
        <v>543</v>
      </c>
      <c r="EN29" s="239"/>
      <c r="EP29" s="235" t="s">
        <v>543</v>
      </c>
      <c r="EQ29" s="239"/>
      <c r="ES29" s="235" t="s">
        <v>543</v>
      </c>
      <c r="ET29" s="239"/>
      <c r="EV29" s="235" t="s">
        <v>543</v>
      </c>
      <c r="EW29" s="239"/>
      <c r="EY29" s="235" t="s">
        <v>543</v>
      </c>
      <c r="EZ29" s="239"/>
      <c r="FB29" s="235" t="s">
        <v>543</v>
      </c>
      <c r="FC29" s="239"/>
      <c r="FE29" s="235" t="s">
        <v>543</v>
      </c>
      <c r="FF29" s="239"/>
      <c r="FH29" s="235" t="s">
        <v>543</v>
      </c>
      <c r="FI29" s="239"/>
      <c r="FK29" s="235" t="s">
        <v>543</v>
      </c>
      <c r="FL29" s="239"/>
      <c r="FN29" s="235" t="s">
        <v>543</v>
      </c>
      <c r="FO29" s="239"/>
      <c r="FQ29" s="235" t="s">
        <v>543</v>
      </c>
      <c r="FR29" s="239"/>
      <c r="FT29" s="235" t="s">
        <v>543</v>
      </c>
      <c r="FU29" s="239"/>
      <c r="FW29" s="235" t="s">
        <v>543</v>
      </c>
      <c r="FX29" s="239"/>
      <c r="FZ29" s="235" t="s">
        <v>543</v>
      </c>
      <c r="GA29" s="239"/>
      <c r="GC29" s="235" t="s">
        <v>543</v>
      </c>
      <c r="GD29" s="239"/>
      <c r="GF29" s="235" t="s">
        <v>543</v>
      </c>
      <c r="GG29" s="239"/>
      <c r="GI29" s="235" t="s">
        <v>543</v>
      </c>
      <c r="GJ29" s="239"/>
      <c r="GL29" s="235" t="s">
        <v>543</v>
      </c>
      <c r="GM29" s="239"/>
      <c r="GO29" s="235" t="s">
        <v>543</v>
      </c>
      <c r="GP29" s="239"/>
      <c r="GR29" s="235" t="s">
        <v>543</v>
      </c>
      <c r="GS29" s="239"/>
      <c r="GU29" s="235" t="s">
        <v>543</v>
      </c>
      <c r="GV29" s="239"/>
      <c r="GX29" s="235" t="s">
        <v>543</v>
      </c>
      <c r="GY29" s="239"/>
      <c r="HA29" s="235" t="s">
        <v>543</v>
      </c>
      <c r="HB29" s="239"/>
      <c r="HD29" s="235" t="s">
        <v>543</v>
      </c>
      <c r="HE29" s="239"/>
      <c r="HG29" s="235" t="s">
        <v>543</v>
      </c>
      <c r="HH29" s="239"/>
      <c r="HJ29" s="235" t="s">
        <v>543</v>
      </c>
      <c r="HK29" s="239"/>
      <c r="HM29" s="235" t="s">
        <v>543</v>
      </c>
      <c r="HN29" s="239"/>
      <c r="HP29" s="235" t="s">
        <v>543</v>
      </c>
      <c r="HQ29" s="239"/>
      <c r="HS29" s="235" t="s">
        <v>543</v>
      </c>
      <c r="HT29" s="239"/>
      <c r="HV29" s="235" t="s">
        <v>543</v>
      </c>
      <c r="HW29" s="239"/>
      <c r="HY29" s="239"/>
      <c r="IB29" s="236" t="s">
        <v>543</v>
      </c>
      <c r="IC29" s="236" t="s">
        <v>543</v>
      </c>
      <c r="ID29" s="236" t="s">
        <v>543</v>
      </c>
      <c r="IE29" s="236" t="b">
        <v>1</v>
      </c>
    </row>
    <row r="30" spans="1:239">
      <c r="A30" s="221" t="s">
        <v>572</v>
      </c>
      <c r="B30" s="221" t="s">
        <v>814</v>
      </c>
      <c r="C30" s="232"/>
      <c r="D30" s="232"/>
      <c r="E30" s="232"/>
      <c r="F30" s="232"/>
      <c r="G30" s="232"/>
      <c r="H30" s="232"/>
      <c r="I30" s="232"/>
      <c r="J30" s="232">
        <v>463738</v>
      </c>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v>463738</v>
      </c>
      <c r="AT30" s="232"/>
      <c r="AU30" s="232"/>
      <c r="AV30" s="232"/>
      <c r="AW30" s="232"/>
      <c r="AX30" s="232"/>
      <c r="AY30" s="232">
        <v>2073.576</v>
      </c>
      <c r="AZ30" s="232"/>
      <c r="BA30" s="232"/>
      <c r="BB30" s="232"/>
      <c r="BC30" s="232">
        <v>465811.576</v>
      </c>
      <c r="BD30" s="232">
        <v>240144</v>
      </c>
      <c r="BE30" s="232"/>
      <c r="BF30" s="232"/>
      <c r="BG30" s="232"/>
      <c r="BH30" s="232"/>
      <c r="BI30" s="232"/>
      <c r="BJ30" s="232"/>
      <c r="BK30" s="232">
        <v>240144</v>
      </c>
      <c r="BL30" s="232">
        <v>19745</v>
      </c>
      <c r="BM30" s="232">
        <v>40474</v>
      </c>
      <c r="BN30" s="718">
        <v>0.25076204277433539</v>
      </c>
      <c r="BO30" s="234"/>
      <c r="BP30" s="232">
        <v>300363</v>
      </c>
      <c r="BQ30" s="232">
        <v>35017</v>
      </c>
      <c r="BR30" s="232">
        <v>33366</v>
      </c>
      <c r="BS30" s="232">
        <v>75026</v>
      </c>
      <c r="BT30" s="232">
        <v>2640</v>
      </c>
      <c r="BU30" s="232">
        <v>146049</v>
      </c>
      <c r="BV30" s="232"/>
      <c r="BW30" s="232">
        <v>3970</v>
      </c>
      <c r="BX30" s="232"/>
      <c r="BY30" s="232"/>
      <c r="BZ30" s="232">
        <v>5113</v>
      </c>
      <c r="CA30" s="232">
        <v>96</v>
      </c>
      <c r="CB30" s="232">
        <v>18221</v>
      </c>
      <c r="CC30" s="232"/>
      <c r="CD30" s="232"/>
      <c r="CE30" s="232"/>
      <c r="CF30" s="232">
        <v>70</v>
      </c>
      <c r="CG30" s="232"/>
      <c r="CH30" s="232">
        <v>528</v>
      </c>
      <c r="CI30" s="232"/>
      <c r="CJ30" s="232"/>
      <c r="CK30" s="232">
        <v>12244</v>
      </c>
      <c r="CL30" s="232"/>
      <c r="CM30" s="232">
        <v>200</v>
      </c>
      <c r="CN30" s="232">
        <v>40442</v>
      </c>
      <c r="CO30" s="232">
        <v>1382</v>
      </c>
      <c r="CP30" s="232">
        <v>373</v>
      </c>
      <c r="CQ30" s="232">
        <v>663</v>
      </c>
      <c r="CR30" s="232">
        <v>4090</v>
      </c>
      <c r="CS30" s="232">
        <v>762</v>
      </c>
      <c r="CT30" s="232"/>
      <c r="CU30" s="232">
        <v>7270</v>
      </c>
      <c r="CV30" s="232">
        <v>61216.191099999996</v>
      </c>
      <c r="CW30" s="232">
        <v>555340.19110000005</v>
      </c>
      <c r="CX30" s="718">
        <v>0.12388831770972468</v>
      </c>
      <c r="CY30" s="234"/>
      <c r="CZ30" s="232">
        <v>2073.576</v>
      </c>
      <c r="DA30" s="232">
        <v>557413.76710000006</v>
      </c>
      <c r="DB30" s="232">
        <v>465811.576</v>
      </c>
      <c r="DC30" s="232">
        <v>-91602.191099999996</v>
      </c>
      <c r="DD30" s="232"/>
      <c r="DE30" s="232"/>
      <c r="DF30" s="232"/>
      <c r="DG30" s="232"/>
      <c r="DH30" s="232"/>
      <c r="DI30" s="232"/>
      <c r="DJ30" s="232"/>
      <c r="DK30" s="232"/>
      <c r="DL30" s="232">
        <v>2073.576</v>
      </c>
      <c r="DM30" s="232">
        <v>2073.576</v>
      </c>
      <c r="DN30" s="232"/>
      <c r="DO30" s="232"/>
      <c r="DP30" s="232">
        <v>72343</v>
      </c>
      <c r="DQ30" s="231">
        <v>1.3</v>
      </c>
      <c r="DR30" s="235">
        <v>55648.461538461539</v>
      </c>
      <c r="DS30" s="232">
        <v>531</v>
      </c>
      <c r="DT30" s="231">
        <v>0.01</v>
      </c>
      <c r="DU30" s="235">
        <v>53100</v>
      </c>
      <c r="DV30" s="232"/>
      <c r="DW30" s="231"/>
      <c r="DX30" s="235" t="s">
        <v>543</v>
      </c>
      <c r="DY30" s="232"/>
      <c r="DZ30" s="231"/>
      <c r="EA30" s="235" t="s">
        <v>543</v>
      </c>
      <c r="EB30" s="232">
        <v>250</v>
      </c>
      <c r="EC30" s="231">
        <v>0</v>
      </c>
      <c r="ED30" s="235" t="s">
        <v>543</v>
      </c>
      <c r="EE30" s="232"/>
      <c r="EF30" s="231"/>
      <c r="EG30" s="235" t="s">
        <v>543</v>
      </c>
      <c r="EH30" s="232"/>
      <c r="EI30" s="231"/>
      <c r="EJ30" s="235" t="s">
        <v>543</v>
      </c>
      <c r="EK30" s="232"/>
      <c r="EL30" s="231"/>
      <c r="EM30" s="235" t="s">
        <v>543</v>
      </c>
      <c r="EN30" s="232">
        <v>893</v>
      </c>
      <c r="EO30" s="231">
        <v>0.01</v>
      </c>
      <c r="EP30" s="235">
        <v>89300</v>
      </c>
      <c r="EQ30" s="232"/>
      <c r="ER30" s="231"/>
      <c r="ES30" s="235" t="s">
        <v>543</v>
      </c>
      <c r="ET30" s="232"/>
      <c r="EU30" s="231"/>
      <c r="EV30" s="235" t="s">
        <v>543</v>
      </c>
      <c r="EW30" s="232"/>
      <c r="EX30" s="231"/>
      <c r="EY30" s="235" t="s">
        <v>543</v>
      </c>
      <c r="EZ30" s="232"/>
      <c r="FA30" s="231"/>
      <c r="FB30" s="235" t="s">
        <v>543</v>
      </c>
      <c r="FC30" s="232"/>
      <c r="FD30" s="231"/>
      <c r="FE30" s="235" t="s">
        <v>543</v>
      </c>
      <c r="FF30" s="232"/>
      <c r="FG30" s="231"/>
      <c r="FH30" s="235" t="s">
        <v>543</v>
      </c>
      <c r="FI30" s="232"/>
      <c r="FJ30" s="231"/>
      <c r="FK30" s="235" t="s">
        <v>543</v>
      </c>
      <c r="FL30" s="232"/>
      <c r="FM30" s="231"/>
      <c r="FN30" s="235" t="s">
        <v>543</v>
      </c>
      <c r="FO30" s="232"/>
      <c r="FP30" s="231"/>
      <c r="FQ30" s="235" t="s">
        <v>543</v>
      </c>
      <c r="FR30" s="232"/>
      <c r="FS30" s="231"/>
      <c r="FT30" s="235" t="s">
        <v>543</v>
      </c>
      <c r="FU30" s="232"/>
      <c r="FV30" s="231"/>
      <c r="FW30" s="235" t="s">
        <v>543</v>
      </c>
      <c r="FX30" s="232"/>
      <c r="FY30" s="231"/>
      <c r="FZ30" s="235" t="s">
        <v>543</v>
      </c>
      <c r="GA30" s="232"/>
      <c r="GB30" s="231"/>
      <c r="GC30" s="235" t="s">
        <v>543</v>
      </c>
      <c r="GD30" s="232"/>
      <c r="GE30" s="231"/>
      <c r="GF30" s="235" t="s">
        <v>543</v>
      </c>
      <c r="GG30" s="232"/>
      <c r="GH30" s="231"/>
      <c r="GI30" s="235" t="s">
        <v>543</v>
      </c>
      <c r="GJ30" s="232"/>
      <c r="GK30" s="231"/>
      <c r="GL30" s="235" t="s">
        <v>543</v>
      </c>
      <c r="GM30" s="232"/>
      <c r="GN30" s="231"/>
      <c r="GO30" s="235" t="s">
        <v>543</v>
      </c>
      <c r="GP30" s="232"/>
      <c r="GQ30" s="231"/>
      <c r="GR30" s="235" t="s">
        <v>543</v>
      </c>
      <c r="GS30" s="232"/>
      <c r="GT30" s="231"/>
      <c r="GU30" s="235" t="s">
        <v>543</v>
      </c>
      <c r="GV30" s="232"/>
      <c r="GW30" s="231"/>
      <c r="GX30" s="235" t="s">
        <v>543</v>
      </c>
      <c r="GY30" s="232"/>
      <c r="GZ30" s="231"/>
      <c r="HA30" s="235" t="s">
        <v>543</v>
      </c>
      <c r="HB30" s="232"/>
      <c r="HC30" s="231"/>
      <c r="HD30" s="235" t="s">
        <v>543</v>
      </c>
      <c r="HE30" s="232"/>
      <c r="HF30" s="231"/>
      <c r="HG30" s="235" t="s">
        <v>543</v>
      </c>
      <c r="HH30" s="232">
        <v>99156</v>
      </c>
      <c r="HI30" s="231">
        <v>3.61</v>
      </c>
      <c r="HJ30" s="235">
        <v>27467.036011080334</v>
      </c>
      <c r="HK30" s="232">
        <v>46901</v>
      </c>
      <c r="HL30" s="231">
        <v>1.88</v>
      </c>
      <c r="HM30" s="235">
        <v>24947.340425531915</v>
      </c>
      <c r="HN30" s="232"/>
      <c r="HO30" s="231"/>
      <c r="HP30" s="235" t="s">
        <v>543</v>
      </c>
      <c r="HQ30" s="232"/>
      <c r="HR30" s="231"/>
      <c r="HS30" s="235" t="s">
        <v>543</v>
      </c>
      <c r="HT30" s="232"/>
      <c r="HU30" s="231"/>
      <c r="HV30" s="235" t="s">
        <v>543</v>
      </c>
      <c r="HW30" s="232">
        <v>20070</v>
      </c>
      <c r="HX30" s="231">
        <v>0</v>
      </c>
      <c r="HY30" s="232">
        <v>240144</v>
      </c>
      <c r="HZ30" s="231">
        <v>6.81</v>
      </c>
      <c r="IB30" s="236">
        <v>61216.191099999996</v>
      </c>
      <c r="IC30" s="236">
        <v>494124</v>
      </c>
      <c r="ID30" s="236">
        <v>0.12388831770972468</v>
      </c>
      <c r="IE30" s="236" t="b">
        <v>1</v>
      </c>
    </row>
    <row r="31" spans="1:239">
      <c r="A31" s="219"/>
      <c r="B31" s="238" t="s">
        <v>815</v>
      </c>
      <c r="C31" s="239"/>
      <c r="D31" s="239"/>
      <c r="E31" s="239"/>
      <c r="F31" s="239"/>
      <c r="G31" s="239"/>
      <c r="H31" s="239"/>
      <c r="I31" s="239"/>
      <c r="J31" s="239">
        <v>410756</v>
      </c>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v>410756</v>
      </c>
      <c r="AT31" s="239"/>
      <c r="AU31" s="239"/>
      <c r="AV31" s="239"/>
      <c r="AW31" s="239"/>
      <c r="AX31" s="239"/>
      <c r="AY31" s="239">
        <v>1817.6088999999999</v>
      </c>
      <c r="AZ31" s="239"/>
      <c r="BA31" s="239"/>
      <c r="BB31" s="239"/>
      <c r="BC31" s="239">
        <v>412573.60889999999</v>
      </c>
      <c r="BD31" s="239">
        <v>246543</v>
      </c>
      <c r="BE31" s="239"/>
      <c r="BF31" s="239"/>
      <c r="BG31" s="239"/>
      <c r="BH31" s="239"/>
      <c r="BI31" s="239"/>
      <c r="BJ31" s="239"/>
      <c r="BK31" s="239">
        <v>246543</v>
      </c>
      <c r="BL31" s="239">
        <v>20290</v>
      </c>
      <c r="BM31" s="239">
        <v>40744</v>
      </c>
      <c r="BN31" s="718">
        <v>0.24755924929931086</v>
      </c>
      <c r="BO31" s="240"/>
      <c r="BP31" s="239">
        <v>307577</v>
      </c>
      <c r="BQ31" s="239">
        <v>21403</v>
      </c>
      <c r="BR31" s="239">
        <v>29383</v>
      </c>
      <c r="BS31" s="239">
        <v>32154</v>
      </c>
      <c r="BT31" s="239">
        <v>2727</v>
      </c>
      <c r="BU31" s="239">
        <v>85667</v>
      </c>
      <c r="BV31" s="239"/>
      <c r="BW31" s="239"/>
      <c r="BX31" s="239"/>
      <c r="BY31" s="239"/>
      <c r="BZ31" s="239">
        <v>5135</v>
      </c>
      <c r="CA31" s="239"/>
      <c r="CB31" s="239">
        <v>14405</v>
      </c>
      <c r="CC31" s="239"/>
      <c r="CD31" s="239"/>
      <c r="CE31" s="239"/>
      <c r="CF31" s="239"/>
      <c r="CG31" s="239"/>
      <c r="CH31" s="239">
        <v>207</v>
      </c>
      <c r="CI31" s="239"/>
      <c r="CJ31" s="239"/>
      <c r="CK31" s="239">
        <v>10326</v>
      </c>
      <c r="CL31" s="239"/>
      <c r="CM31" s="239">
        <v>192</v>
      </c>
      <c r="CN31" s="239">
        <v>30265</v>
      </c>
      <c r="CO31" s="239">
        <v>1398</v>
      </c>
      <c r="CP31" s="239">
        <v>797</v>
      </c>
      <c r="CQ31" s="239">
        <v>1230</v>
      </c>
      <c r="CR31" s="239">
        <v>5113</v>
      </c>
      <c r="CS31" s="239">
        <v>764</v>
      </c>
      <c r="CT31" s="239"/>
      <c r="CU31" s="239">
        <v>9302</v>
      </c>
      <c r="CV31" s="239">
        <v>53659.521800000002</v>
      </c>
      <c r="CW31" s="239">
        <v>486470.52179999999</v>
      </c>
      <c r="CX31" s="718">
        <v>0.12397910820196345</v>
      </c>
      <c r="CY31" s="240"/>
      <c r="CZ31" s="239">
        <v>1817.6088999999999</v>
      </c>
      <c r="DA31" s="239">
        <v>488288.13069999998</v>
      </c>
      <c r="DB31" s="239">
        <v>412573.60889999999</v>
      </c>
      <c r="DC31" s="239">
        <v>-75714.521800000002</v>
      </c>
      <c r="DD31" s="239"/>
      <c r="DE31" s="239"/>
      <c r="DF31" s="239"/>
      <c r="DG31" s="239"/>
      <c r="DH31" s="239"/>
      <c r="DI31" s="239"/>
      <c r="DJ31" s="239"/>
      <c r="DK31" s="239"/>
      <c r="DL31" s="239">
        <v>1817.6088999999999</v>
      </c>
      <c r="DM31" s="239">
        <v>1817.6088999999999</v>
      </c>
      <c r="DN31" s="239"/>
      <c r="DO31" s="239"/>
      <c r="DP31" s="239">
        <v>70083</v>
      </c>
      <c r="DQ31">
        <v>1.32</v>
      </c>
      <c r="DR31" s="235">
        <v>53093.181818181816</v>
      </c>
      <c r="DS31" s="239">
        <v>531</v>
      </c>
      <c r="DT31">
        <v>0.01</v>
      </c>
      <c r="DU31" s="235">
        <v>53100</v>
      </c>
      <c r="DV31" s="239"/>
      <c r="DX31" s="235" t="s">
        <v>543</v>
      </c>
      <c r="DY31" s="239"/>
      <c r="EA31" s="235" t="s">
        <v>543</v>
      </c>
      <c r="EB31" s="239">
        <v>175</v>
      </c>
      <c r="EC31">
        <v>0</v>
      </c>
      <c r="ED31" s="235" t="s">
        <v>543</v>
      </c>
      <c r="EE31" s="239"/>
      <c r="EG31" s="235" t="s">
        <v>543</v>
      </c>
      <c r="EH31" s="239"/>
      <c r="EJ31" s="235" t="s">
        <v>543</v>
      </c>
      <c r="EK31" s="239"/>
      <c r="EM31" s="235" t="s">
        <v>543</v>
      </c>
      <c r="EN31" s="239">
        <v>893</v>
      </c>
      <c r="EO31">
        <v>0.01</v>
      </c>
      <c r="EP31" s="235">
        <v>89300</v>
      </c>
      <c r="EQ31" s="239"/>
      <c r="ES31" s="235" t="s">
        <v>543</v>
      </c>
      <c r="ET31" s="239"/>
      <c r="EV31" s="235" t="s">
        <v>543</v>
      </c>
      <c r="EW31" s="239"/>
      <c r="EY31" s="235" t="s">
        <v>543</v>
      </c>
      <c r="EZ31" s="239"/>
      <c r="FB31" s="235" t="s">
        <v>543</v>
      </c>
      <c r="FC31" s="239"/>
      <c r="FE31" s="235" t="s">
        <v>543</v>
      </c>
      <c r="FF31" s="239"/>
      <c r="FH31" s="235" t="s">
        <v>543</v>
      </c>
      <c r="FI31" s="239"/>
      <c r="FK31" s="235" t="s">
        <v>543</v>
      </c>
      <c r="FL31" s="239"/>
      <c r="FN31" s="235" t="s">
        <v>543</v>
      </c>
      <c r="FO31" s="239"/>
      <c r="FQ31" s="235" t="s">
        <v>543</v>
      </c>
      <c r="FR31" s="239"/>
      <c r="FT31" s="235" t="s">
        <v>543</v>
      </c>
      <c r="FU31" s="239"/>
      <c r="FW31" s="235" t="s">
        <v>543</v>
      </c>
      <c r="FX31" s="239"/>
      <c r="FZ31" s="235" t="s">
        <v>543</v>
      </c>
      <c r="GA31" s="239"/>
      <c r="GC31" s="235" t="s">
        <v>543</v>
      </c>
      <c r="GD31" s="239"/>
      <c r="GF31" s="235" t="s">
        <v>543</v>
      </c>
      <c r="GG31" s="239"/>
      <c r="GI31" s="235" t="s">
        <v>543</v>
      </c>
      <c r="GJ31" s="239"/>
      <c r="GL31" s="235" t="s">
        <v>543</v>
      </c>
      <c r="GM31" s="239"/>
      <c r="GO31" s="235" t="s">
        <v>543</v>
      </c>
      <c r="GP31" s="239"/>
      <c r="GR31" s="235" t="s">
        <v>543</v>
      </c>
      <c r="GS31" s="239"/>
      <c r="GU31" s="235" t="s">
        <v>543</v>
      </c>
      <c r="GV31" s="239"/>
      <c r="GX31" s="235" t="s">
        <v>543</v>
      </c>
      <c r="GY31" s="239"/>
      <c r="HA31" s="235" t="s">
        <v>543</v>
      </c>
      <c r="HB31" s="239"/>
      <c r="HD31" s="235" t="s">
        <v>543</v>
      </c>
      <c r="HE31" s="239"/>
      <c r="HG31" s="235" t="s">
        <v>543</v>
      </c>
      <c r="HH31" s="239">
        <v>85795</v>
      </c>
      <c r="HI31">
        <v>3.15</v>
      </c>
      <c r="HJ31" s="235">
        <v>27236.507936507936</v>
      </c>
      <c r="HK31" s="239">
        <v>41660</v>
      </c>
      <c r="HL31">
        <v>1.67</v>
      </c>
      <c r="HM31" s="235">
        <v>24946.10778443114</v>
      </c>
      <c r="HN31" s="239"/>
      <c r="HP31" s="235" t="s">
        <v>543</v>
      </c>
      <c r="HQ31" s="239"/>
      <c r="HS31" s="235" t="s">
        <v>543</v>
      </c>
      <c r="HT31" s="239"/>
      <c r="HV31" s="235" t="s">
        <v>543</v>
      </c>
      <c r="HW31" s="239">
        <v>47406</v>
      </c>
      <c r="HX31">
        <v>0</v>
      </c>
      <c r="HY31" s="239">
        <v>246543</v>
      </c>
      <c r="HZ31">
        <v>6.16</v>
      </c>
      <c r="IB31" s="236">
        <v>53659.521800000002</v>
      </c>
      <c r="IC31" s="236">
        <v>432811</v>
      </c>
      <c r="ID31" s="236">
        <v>0.12397910820196345</v>
      </c>
      <c r="IE31" s="236" t="b">
        <v>1</v>
      </c>
    </row>
    <row r="32" spans="1:239">
      <c r="A32" s="219"/>
      <c r="B32" s="238" t="s">
        <v>816</v>
      </c>
      <c r="C32" s="239"/>
      <c r="D32" s="239"/>
      <c r="E32" s="239"/>
      <c r="F32" s="239"/>
      <c r="G32" s="239"/>
      <c r="H32" s="239"/>
      <c r="I32" s="239"/>
      <c r="J32" s="239">
        <v>410760</v>
      </c>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v>410760</v>
      </c>
      <c r="AT32" s="239"/>
      <c r="AU32" s="239"/>
      <c r="AV32" s="239"/>
      <c r="AW32" s="239"/>
      <c r="AX32" s="239"/>
      <c r="AY32" s="239">
        <v>1678.9661000000001</v>
      </c>
      <c r="AZ32" s="239"/>
      <c r="BA32" s="239"/>
      <c r="BB32" s="239"/>
      <c r="BC32" s="239">
        <v>412438.96610000002</v>
      </c>
      <c r="BD32" s="239">
        <v>221151</v>
      </c>
      <c r="BE32" s="239"/>
      <c r="BF32" s="239"/>
      <c r="BG32" s="239"/>
      <c r="BH32" s="239"/>
      <c r="BI32" s="239"/>
      <c r="BJ32" s="239"/>
      <c r="BK32" s="239">
        <v>221151</v>
      </c>
      <c r="BL32" s="239">
        <v>18200</v>
      </c>
      <c r="BM32" s="239">
        <v>36322</v>
      </c>
      <c r="BN32" s="718">
        <v>0.24653743369914674</v>
      </c>
      <c r="BO32" s="240"/>
      <c r="BP32" s="239">
        <v>275673</v>
      </c>
      <c r="BQ32" s="239">
        <v>23701</v>
      </c>
      <c r="BR32" s="239">
        <v>31275</v>
      </c>
      <c r="BS32" s="239">
        <v>32523</v>
      </c>
      <c r="BT32" s="239">
        <v>2053</v>
      </c>
      <c r="BU32" s="239">
        <v>89552</v>
      </c>
      <c r="BV32" s="239"/>
      <c r="BW32" s="239"/>
      <c r="BX32" s="239"/>
      <c r="BY32" s="239"/>
      <c r="BZ32" s="239">
        <v>4655</v>
      </c>
      <c r="CA32" s="239">
        <v>40</v>
      </c>
      <c r="CB32" s="239">
        <v>15025</v>
      </c>
      <c r="CC32" s="239"/>
      <c r="CD32" s="239"/>
      <c r="CE32" s="239"/>
      <c r="CF32" s="239"/>
      <c r="CG32" s="239"/>
      <c r="CH32" s="239"/>
      <c r="CI32" s="239"/>
      <c r="CJ32" s="239"/>
      <c r="CK32" s="239">
        <v>8096</v>
      </c>
      <c r="CL32" s="239"/>
      <c r="CM32" s="239">
        <v>171</v>
      </c>
      <c r="CN32" s="239">
        <v>27987</v>
      </c>
      <c r="CO32" s="239">
        <v>2213</v>
      </c>
      <c r="CP32" s="239">
        <v>797</v>
      </c>
      <c r="CQ32" s="239">
        <v>594</v>
      </c>
      <c r="CR32" s="239">
        <v>2079</v>
      </c>
      <c r="CS32" s="239">
        <v>711</v>
      </c>
      <c r="CT32" s="239"/>
      <c r="CU32" s="239">
        <v>6394</v>
      </c>
      <c r="CV32" s="239">
        <v>49566.501600000003</v>
      </c>
      <c r="CW32" s="239">
        <v>449172.50160000002</v>
      </c>
      <c r="CX32" s="718">
        <v>0.12403843185537755</v>
      </c>
      <c r="CY32" s="240"/>
      <c r="CZ32" s="239">
        <v>1678.9661000000001</v>
      </c>
      <c r="DA32" s="239">
        <v>450851.46759999997</v>
      </c>
      <c r="DB32" s="239">
        <v>412438.96610000002</v>
      </c>
      <c r="DC32" s="239">
        <v>-38412.501600000003</v>
      </c>
      <c r="DD32" s="239"/>
      <c r="DE32" s="239"/>
      <c r="DF32" s="239"/>
      <c r="DG32" s="239"/>
      <c r="DH32" s="239"/>
      <c r="DI32" s="239"/>
      <c r="DJ32" s="239"/>
      <c r="DK32" s="239"/>
      <c r="DL32" s="239">
        <v>1678.9661000000001</v>
      </c>
      <c r="DM32" s="239">
        <v>1678.9661000000001</v>
      </c>
      <c r="DN32" s="239"/>
      <c r="DO32" s="239"/>
      <c r="DP32" s="239">
        <v>69935</v>
      </c>
      <c r="DQ32">
        <v>1.33</v>
      </c>
      <c r="DR32" s="235">
        <v>52582.70676691729</v>
      </c>
      <c r="DS32" s="239">
        <v>430</v>
      </c>
      <c r="DT32">
        <v>0.01</v>
      </c>
      <c r="DU32" s="235">
        <v>43000</v>
      </c>
      <c r="DV32" s="239"/>
      <c r="DX32" s="235" t="s">
        <v>543</v>
      </c>
      <c r="DY32" s="239"/>
      <c r="EA32" s="235" t="s">
        <v>543</v>
      </c>
      <c r="EB32" s="239">
        <v>225</v>
      </c>
      <c r="EC32">
        <v>0</v>
      </c>
      <c r="ED32" s="235" t="s">
        <v>543</v>
      </c>
      <c r="EE32" s="239"/>
      <c r="EG32" s="235" t="s">
        <v>543</v>
      </c>
      <c r="EH32" s="239"/>
      <c r="EJ32" s="235" t="s">
        <v>543</v>
      </c>
      <c r="EK32" s="239"/>
      <c r="EM32" s="235" t="s">
        <v>543</v>
      </c>
      <c r="EN32" s="239">
        <v>893</v>
      </c>
      <c r="EO32">
        <v>0.01</v>
      </c>
      <c r="EP32" s="235">
        <v>89300</v>
      </c>
      <c r="EQ32" s="239"/>
      <c r="ES32" s="235" t="s">
        <v>543</v>
      </c>
      <c r="ET32" s="239"/>
      <c r="EV32" s="235" t="s">
        <v>543</v>
      </c>
      <c r="EW32" s="239"/>
      <c r="EY32" s="235" t="s">
        <v>543</v>
      </c>
      <c r="EZ32" s="239"/>
      <c r="FB32" s="235" t="s">
        <v>543</v>
      </c>
      <c r="FC32" s="239"/>
      <c r="FE32" s="235" t="s">
        <v>543</v>
      </c>
      <c r="FF32" s="239"/>
      <c r="FH32" s="235" t="s">
        <v>543</v>
      </c>
      <c r="FI32" s="239"/>
      <c r="FK32" s="235" t="s">
        <v>543</v>
      </c>
      <c r="FL32" s="239"/>
      <c r="FN32" s="235" t="s">
        <v>543</v>
      </c>
      <c r="FO32" s="239"/>
      <c r="FQ32" s="235" t="s">
        <v>543</v>
      </c>
      <c r="FR32" s="239"/>
      <c r="FT32" s="235" t="s">
        <v>543</v>
      </c>
      <c r="FU32" s="239"/>
      <c r="FW32" s="235" t="s">
        <v>543</v>
      </c>
      <c r="FX32" s="239"/>
      <c r="FZ32" s="235" t="s">
        <v>543</v>
      </c>
      <c r="GA32" s="239"/>
      <c r="GC32" s="235" t="s">
        <v>543</v>
      </c>
      <c r="GD32" s="239"/>
      <c r="GF32" s="235" t="s">
        <v>543</v>
      </c>
      <c r="GG32" s="239"/>
      <c r="GI32" s="235" t="s">
        <v>543</v>
      </c>
      <c r="GJ32" s="239"/>
      <c r="GL32" s="235" t="s">
        <v>543</v>
      </c>
      <c r="GM32" s="239"/>
      <c r="GO32" s="235" t="s">
        <v>543</v>
      </c>
      <c r="GP32" s="239"/>
      <c r="GR32" s="235" t="s">
        <v>543</v>
      </c>
      <c r="GS32" s="239"/>
      <c r="GU32" s="235" t="s">
        <v>543</v>
      </c>
      <c r="GV32" s="239"/>
      <c r="GX32" s="235" t="s">
        <v>543</v>
      </c>
      <c r="GY32" s="239"/>
      <c r="HA32" s="235" t="s">
        <v>543</v>
      </c>
      <c r="HB32" s="239"/>
      <c r="HD32" s="235" t="s">
        <v>543</v>
      </c>
      <c r="HE32" s="239"/>
      <c r="HG32" s="235" t="s">
        <v>543</v>
      </c>
      <c r="HH32" s="239">
        <v>61147</v>
      </c>
      <c r="HI32">
        <v>2.19</v>
      </c>
      <c r="HJ32" s="235">
        <v>27921.004566210046</v>
      </c>
      <c r="HK32" s="239">
        <v>63088</v>
      </c>
      <c r="HL32">
        <v>2.46</v>
      </c>
      <c r="HM32" s="235">
        <v>25645.528455284551</v>
      </c>
      <c r="HN32" s="239"/>
      <c r="HP32" s="235" t="s">
        <v>543</v>
      </c>
      <c r="HQ32" s="239"/>
      <c r="HS32" s="235" t="s">
        <v>543</v>
      </c>
      <c r="HT32" s="239"/>
      <c r="HV32" s="235" t="s">
        <v>543</v>
      </c>
      <c r="HW32" s="239">
        <v>25433</v>
      </c>
      <c r="HX32">
        <v>0</v>
      </c>
      <c r="HY32" s="239">
        <v>221151</v>
      </c>
      <c r="HZ32">
        <v>6</v>
      </c>
      <c r="IB32" s="236">
        <v>49566.501600000003</v>
      </c>
      <c r="IC32" s="236">
        <v>399606</v>
      </c>
      <c r="ID32" s="236">
        <v>0.12403843185537755</v>
      </c>
      <c r="IE32" s="236" t="b">
        <v>1</v>
      </c>
    </row>
    <row r="33" spans="1:239">
      <c r="A33" s="219"/>
      <c r="B33" s="238" t="s">
        <v>817</v>
      </c>
      <c r="C33" s="239">
        <v>50</v>
      </c>
      <c r="D33" s="239"/>
      <c r="E33" s="239"/>
      <c r="F33" s="239">
        <v>50</v>
      </c>
      <c r="G33" s="239"/>
      <c r="H33" s="239"/>
      <c r="I33" s="239"/>
      <c r="J33" s="239">
        <v>304194</v>
      </c>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v>304194</v>
      </c>
      <c r="AT33" s="239"/>
      <c r="AU33" s="239"/>
      <c r="AV33" s="239"/>
      <c r="AW33" s="239"/>
      <c r="AX33" s="239"/>
      <c r="AY33" s="239">
        <v>1081.1887999999999</v>
      </c>
      <c r="AZ33" s="239"/>
      <c r="BA33" s="239"/>
      <c r="BB33" s="239"/>
      <c r="BC33" s="239">
        <v>305325.1888</v>
      </c>
      <c r="BD33" s="239">
        <v>185279</v>
      </c>
      <c r="BE33" s="239"/>
      <c r="BF33" s="239"/>
      <c r="BG33" s="239"/>
      <c r="BH33" s="239"/>
      <c r="BI33" s="239"/>
      <c r="BJ33" s="239"/>
      <c r="BK33" s="239">
        <v>185279</v>
      </c>
      <c r="BL33" s="239">
        <v>15240</v>
      </c>
      <c r="BM33" s="239">
        <v>20789</v>
      </c>
      <c r="BN33" s="718">
        <v>0.19445808753285584</v>
      </c>
      <c r="BO33" s="240"/>
      <c r="BP33" s="239">
        <v>221308</v>
      </c>
      <c r="BQ33" s="239">
        <v>8391</v>
      </c>
      <c r="BR33" s="239">
        <v>2598</v>
      </c>
      <c r="BS33" s="239">
        <v>5529</v>
      </c>
      <c r="BT33" s="239">
        <v>449</v>
      </c>
      <c r="BU33" s="239">
        <v>16967</v>
      </c>
      <c r="BV33" s="239">
        <v>241</v>
      </c>
      <c r="BW33" s="239"/>
      <c r="BX33" s="239"/>
      <c r="BY33" s="239"/>
      <c r="BZ33" s="239">
        <v>2805</v>
      </c>
      <c r="CA33" s="239">
        <v>1722</v>
      </c>
      <c r="CB33" s="239">
        <v>1310</v>
      </c>
      <c r="CC33" s="239"/>
      <c r="CD33" s="239">
        <v>9142</v>
      </c>
      <c r="CE33" s="239"/>
      <c r="CF33" s="239"/>
      <c r="CG33" s="239"/>
      <c r="CH33" s="239">
        <v>2471</v>
      </c>
      <c r="CI33" s="239"/>
      <c r="CJ33" s="239"/>
      <c r="CK33" s="239">
        <v>683</v>
      </c>
      <c r="CL33" s="239"/>
      <c r="CM33" s="239">
        <v>98</v>
      </c>
      <c r="CN33" s="239">
        <v>18472</v>
      </c>
      <c r="CO33" s="239">
        <v>2397</v>
      </c>
      <c r="CP33" s="239">
        <v>148</v>
      </c>
      <c r="CQ33" s="239">
        <v>390</v>
      </c>
      <c r="CR33" s="239">
        <v>9483</v>
      </c>
      <c r="CS33" s="239">
        <v>395</v>
      </c>
      <c r="CT33" s="239"/>
      <c r="CU33" s="239">
        <v>12813</v>
      </c>
      <c r="CV33" s="239">
        <v>33129.3007</v>
      </c>
      <c r="CW33" s="239">
        <v>302689.30070000002</v>
      </c>
      <c r="CX33" s="718">
        <v>0.12290139746253154</v>
      </c>
      <c r="CY33" s="240">
        <v>9</v>
      </c>
      <c r="CZ33" s="239">
        <v>1122.1887999999999</v>
      </c>
      <c r="DA33" s="239">
        <v>303820.48950000003</v>
      </c>
      <c r="DB33" s="239">
        <v>305325.1888</v>
      </c>
      <c r="DC33" s="239">
        <v>1504.6993</v>
      </c>
      <c r="DD33" s="239"/>
      <c r="DE33" s="239"/>
      <c r="DF33" s="239">
        <v>9</v>
      </c>
      <c r="DG33" s="239"/>
      <c r="DH33" s="239"/>
      <c r="DI33" s="239"/>
      <c r="DJ33" s="239"/>
      <c r="DK33" s="239">
        <v>9</v>
      </c>
      <c r="DL33" s="239">
        <v>1131.1887999999999</v>
      </c>
      <c r="DM33" s="239">
        <v>1131.1887999999999</v>
      </c>
      <c r="DN33" s="239"/>
      <c r="DO33" s="239"/>
      <c r="DP33" s="239">
        <v>55169</v>
      </c>
      <c r="DQ33">
        <v>1</v>
      </c>
      <c r="DR33" s="235">
        <v>55169</v>
      </c>
      <c r="DS33" s="239">
        <v>667</v>
      </c>
      <c r="DT33">
        <v>0.01</v>
      </c>
      <c r="DU33" s="235">
        <v>66700</v>
      </c>
      <c r="DV33" s="239"/>
      <c r="DX33" s="235" t="s">
        <v>543</v>
      </c>
      <c r="DY33" s="239"/>
      <c r="EA33" s="235" t="s">
        <v>543</v>
      </c>
      <c r="EB33" s="239">
        <v>325</v>
      </c>
      <c r="EC33">
        <v>0</v>
      </c>
      <c r="ED33" s="235" t="s">
        <v>543</v>
      </c>
      <c r="EE33" s="239"/>
      <c r="EG33" s="235" t="s">
        <v>543</v>
      </c>
      <c r="EH33" s="239"/>
      <c r="EJ33" s="235" t="s">
        <v>543</v>
      </c>
      <c r="EK33" s="239"/>
      <c r="EM33" s="235" t="s">
        <v>543</v>
      </c>
      <c r="EN33" s="239"/>
      <c r="EP33" s="235" t="s">
        <v>543</v>
      </c>
      <c r="EQ33" s="239"/>
      <c r="ES33" s="235" t="s">
        <v>543</v>
      </c>
      <c r="ET33" s="239"/>
      <c r="EV33" s="235" t="s">
        <v>543</v>
      </c>
      <c r="EW33" s="239"/>
      <c r="EY33" s="235" t="s">
        <v>543</v>
      </c>
      <c r="EZ33" s="239"/>
      <c r="FB33" s="235" t="s">
        <v>543</v>
      </c>
      <c r="FC33" s="239"/>
      <c r="FE33" s="235" t="s">
        <v>543</v>
      </c>
      <c r="FF33" s="239"/>
      <c r="FH33" s="235" t="s">
        <v>543</v>
      </c>
      <c r="FI33" s="239"/>
      <c r="FK33" s="235" t="s">
        <v>543</v>
      </c>
      <c r="FL33" s="239"/>
      <c r="FN33" s="235" t="s">
        <v>543</v>
      </c>
      <c r="FO33" s="239"/>
      <c r="FQ33" s="235" t="s">
        <v>543</v>
      </c>
      <c r="FR33" s="239"/>
      <c r="FT33" s="235" t="s">
        <v>543</v>
      </c>
      <c r="FU33" s="239"/>
      <c r="FW33" s="235" t="s">
        <v>543</v>
      </c>
      <c r="FX33" s="239"/>
      <c r="FZ33" s="235" t="s">
        <v>543</v>
      </c>
      <c r="GA33" s="239"/>
      <c r="GC33" s="235" t="s">
        <v>543</v>
      </c>
      <c r="GD33" s="239"/>
      <c r="GF33" s="235" t="s">
        <v>543</v>
      </c>
      <c r="GG33" s="239"/>
      <c r="GI33" s="235" t="s">
        <v>543</v>
      </c>
      <c r="GJ33" s="239"/>
      <c r="GL33" s="235" t="s">
        <v>543</v>
      </c>
      <c r="GM33" s="239"/>
      <c r="GO33" s="235" t="s">
        <v>543</v>
      </c>
      <c r="GP33" s="239"/>
      <c r="GR33" s="235" t="s">
        <v>543</v>
      </c>
      <c r="GS33" s="239"/>
      <c r="GU33" s="235" t="s">
        <v>543</v>
      </c>
      <c r="GV33" s="239">
        <v>49836</v>
      </c>
      <c r="GW33">
        <v>0.8</v>
      </c>
      <c r="GX33" s="235">
        <v>62295</v>
      </c>
      <c r="GY33" s="239">
        <v>79233</v>
      </c>
      <c r="GZ33">
        <v>2</v>
      </c>
      <c r="HA33" s="235">
        <v>39616.5</v>
      </c>
      <c r="HB33" s="239"/>
      <c r="HD33" s="235" t="s">
        <v>543</v>
      </c>
      <c r="HE33" s="239"/>
      <c r="HG33" s="235" t="s">
        <v>543</v>
      </c>
      <c r="HH33" s="239"/>
      <c r="HJ33" s="235" t="s">
        <v>543</v>
      </c>
      <c r="HK33" s="239"/>
      <c r="HM33" s="235" t="s">
        <v>543</v>
      </c>
      <c r="HN33" s="239"/>
      <c r="HP33" s="235" t="s">
        <v>543</v>
      </c>
      <c r="HQ33" s="239"/>
      <c r="HS33" s="235" t="s">
        <v>543</v>
      </c>
      <c r="HT33" s="239"/>
      <c r="HV33" s="235" t="s">
        <v>543</v>
      </c>
      <c r="HW33" s="239">
        <v>49</v>
      </c>
      <c r="HX33">
        <v>0</v>
      </c>
      <c r="HY33" s="239">
        <v>185279</v>
      </c>
      <c r="HZ33">
        <v>3.81</v>
      </c>
      <c r="IB33" s="236">
        <v>33129.3007</v>
      </c>
      <c r="IC33" s="236">
        <v>269560</v>
      </c>
      <c r="ID33" s="236">
        <v>0.12290139746253154</v>
      </c>
      <c r="IE33" s="236" t="b">
        <v>1</v>
      </c>
    </row>
    <row r="34" spans="1:239">
      <c r="A34" s="219"/>
      <c r="B34" s="238" t="s">
        <v>818</v>
      </c>
      <c r="C34" s="239"/>
      <c r="D34" s="239"/>
      <c r="E34" s="239"/>
      <c r="F34" s="239"/>
      <c r="G34" s="239"/>
      <c r="H34" s="239"/>
      <c r="I34" s="239"/>
      <c r="J34" s="239">
        <v>217278</v>
      </c>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v>791</v>
      </c>
      <c r="AO34" s="239"/>
      <c r="AP34" s="239"/>
      <c r="AQ34" s="239"/>
      <c r="AR34" s="239"/>
      <c r="AS34" s="239">
        <v>218069</v>
      </c>
      <c r="AT34" s="239"/>
      <c r="AU34" s="239"/>
      <c r="AV34" s="239"/>
      <c r="AW34" s="239"/>
      <c r="AX34" s="239"/>
      <c r="AY34" s="239">
        <v>927.37530000000004</v>
      </c>
      <c r="AZ34" s="239"/>
      <c r="BA34" s="239"/>
      <c r="BB34" s="239"/>
      <c r="BC34" s="239">
        <v>218996.37530000001</v>
      </c>
      <c r="BD34" s="239">
        <v>125021</v>
      </c>
      <c r="BE34" s="239"/>
      <c r="BF34" s="239"/>
      <c r="BG34" s="239"/>
      <c r="BH34" s="239"/>
      <c r="BI34" s="239"/>
      <c r="BJ34" s="239"/>
      <c r="BK34" s="239">
        <v>125021</v>
      </c>
      <c r="BL34" s="239">
        <v>10299</v>
      </c>
      <c r="BM34" s="239">
        <v>14703</v>
      </c>
      <c r="BN34" s="718">
        <v>0.19998240295630335</v>
      </c>
      <c r="BO34" s="240"/>
      <c r="BP34" s="239">
        <v>150023</v>
      </c>
      <c r="BQ34" s="239">
        <v>56773</v>
      </c>
      <c r="BR34" s="239"/>
      <c r="BS34" s="239">
        <v>856</v>
      </c>
      <c r="BT34" s="239">
        <v>651</v>
      </c>
      <c r="BU34" s="239">
        <v>58280</v>
      </c>
      <c r="BV34" s="239"/>
      <c r="BW34" s="239"/>
      <c r="BX34" s="239"/>
      <c r="BY34" s="239"/>
      <c r="BZ34" s="239">
        <v>1832</v>
      </c>
      <c r="CA34" s="239">
        <v>5532</v>
      </c>
      <c r="CB34" s="239">
        <v>62</v>
      </c>
      <c r="CC34" s="239"/>
      <c r="CD34" s="239"/>
      <c r="CE34" s="239"/>
      <c r="CF34" s="239">
        <v>209</v>
      </c>
      <c r="CG34" s="239"/>
      <c r="CH34" s="239">
        <v>1175</v>
      </c>
      <c r="CI34" s="239"/>
      <c r="CJ34" s="239"/>
      <c r="CK34" s="239">
        <v>2108</v>
      </c>
      <c r="CL34" s="239"/>
      <c r="CM34" s="239">
        <v>52</v>
      </c>
      <c r="CN34" s="239">
        <v>10970</v>
      </c>
      <c r="CO34" s="239">
        <v>367</v>
      </c>
      <c r="CP34" s="239">
        <v>245</v>
      </c>
      <c r="CQ34" s="239">
        <v>238</v>
      </c>
      <c r="CR34" s="239">
        <v>1702</v>
      </c>
      <c r="CS34" s="239">
        <v>281</v>
      </c>
      <c r="CT34" s="239"/>
      <c r="CU34" s="239">
        <v>2833</v>
      </c>
      <c r="CV34" s="239">
        <v>27378.010699999999</v>
      </c>
      <c r="CW34" s="239">
        <v>249484.01070000001</v>
      </c>
      <c r="CX34" s="718">
        <v>0.12326551601487577</v>
      </c>
      <c r="CY34" s="240"/>
      <c r="CZ34" s="239">
        <v>927.37530000000004</v>
      </c>
      <c r="DA34" s="239">
        <v>250411.3861</v>
      </c>
      <c r="DB34" s="239">
        <v>218996.37530000001</v>
      </c>
      <c r="DC34" s="239">
        <v>-31415.010699999999</v>
      </c>
      <c r="DD34" s="239"/>
      <c r="DE34" s="239"/>
      <c r="DF34" s="239"/>
      <c r="DG34" s="239"/>
      <c r="DH34" s="239"/>
      <c r="DI34" s="239"/>
      <c r="DJ34" s="239"/>
      <c r="DK34" s="239"/>
      <c r="DL34" s="239">
        <v>927.37530000000004</v>
      </c>
      <c r="DM34" s="239">
        <v>927.37530000000004</v>
      </c>
      <c r="DN34" s="239"/>
      <c r="DO34" s="239"/>
      <c r="DP34" s="239">
        <v>57108</v>
      </c>
      <c r="DQ34">
        <v>1</v>
      </c>
      <c r="DR34" s="235">
        <v>57108</v>
      </c>
      <c r="DS34" s="239"/>
      <c r="DU34" s="235" t="s">
        <v>543</v>
      </c>
      <c r="DV34" s="239"/>
      <c r="DX34" s="235" t="s">
        <v>543</v>
      </c>
      <c r="DY34" s="239"/>
      <c r="EA34" s="235" t="s">
        <v>543</v>
      </c>
      <c r="EB34" s="239"/>
      <c r="ED34" s="235" t="s">
        <v>543</v>
      </c>
      <c r="EE34" s="239"/>
      <c r="EG34" s="235" t="s">
        <v>543</v>
      </c>
      <c r="EH34" s="239"/>
      <c r="EJ34" s="235" t="s">
        <v>543</v>
      </c>
      <c r="EK34" s="239"/>
      <c r="EM34" s="235" t="s">
        <v>543</v>
      </c>
      <c r="EN34" s="239"/>
      <c r="EP34" s="235" t="s">
        <v>543</v>
      </c>
      <c r="EQ34" s="239"/>
      <c r="ES34" s="235" t="s">
        <v>543</v>
      </c>
      <c r="ET34" s="239"/>
      <c r="EV34" s="235" t="s">
        <v>543</v>
      </c>
      <c r="EW34" s="239"/>
      <c r="EY34" s="235" t="s">
        <v>543</v>
      </c>
      <c r="EZ34" s="239"/>
      <c r="FB34" s="235" t="s">
        <v>543</v>
      </c>
      <c r="FC34" s="239"/>
      <c r="FE34" s="235" t="s">
        <v>543</v>
      </c>
      <c r="FF34" s="239"/>
      <c r="FH34" s="235" t="s">
        <v>543</v>
      </c>
      <c r="FI34" s="239"/>
      <c r="FK34" s="235" t="s">
        <v>543</v>
      </c>
      <c r="FL34" s="239"/>
      <c r="FN34" s="235" t="s">
        <v>543</v>
      </c>
      <c r="FO34" s="239"/>
      <c r="FQ34" s="235" t="s">
        <v>543</v>
      </c>
      <c r="FR34" s="239"/>
      <c r="FT34" s="235" t="s">
        <v>543</v>
      </c>
      <c r="FU34" s="239"/>
      <c r="FW34" s="235" t="s">
        <v>543</v>
      </c>
      <c r="FX34" s="239"/>
      <c r="FZ34" s="235" t="s">
        <v>543</v>
      </c>
      <c r="GA34" s="239"/>
      <c r="GC34" s="235" t="s">
        <v>543</v>
      </c>
      <c r="GD34" s="239"/>
      <c r="GF34" s="235" t="s">
        <v>543</v>
      </c>
      <c r="GG34" s="239"/>
      <c r="GI34" s="235" t="s">
        <v>543</v>
      </c>
      <c r="GJ34" s="239"/>
      <c r="GL34" s="235" t="s">
        <v>543</v>
      </c>
      <c r="GM34" s="239"/>
      <c r="GO34" s="235" t="s">
        <v>543</v>
      </c>
      <c r="GP34" s="239"/>
      <c r="GR34" s="235" t="s">
        <v>543</v>
      </c>
      <c r="GS34" s="239"/>
      <c r="GU34" s="235" t="s">
        <v>543</v>
      </c>
      <c r="GV34" s="239"/>
      <c r="GX34" s="235" t="s">
        <v>543</v>
      </c>
      <c r="GY34" s="239">
        <v>40061</v>
      </c>
      <c r="GZ34">
        <v>1</v>
      </c>
      <c r="HA34" s="235">
        <v>40061</v>
      </c>
      <c r="HB34" s="239"/>
      <c r="HD34" s="235" t="s">
        <v>543</v>
      </c>
      <c r="HE34" s="239">
        <v>27852</v>
      </c>
      <c r="HF34">
        <v>0.67</v>
      </c>
      <c r="HG34" s="235">
        <v>41570.149253731339</v>
      </c>
      <c r="HH34" s="239"/>
      <c r="HJ34" s="235" t="s">
        <v>543</v>
      </c>
      <c r="HK34" s="239"/>
      <c r="HM34" s="235" t="s">
        <v>543</v>
      </c>
      <c r="HN34" s="239"/>
      <c r="HP34" s="235" t="s">
        <v>543</v>
      </c>
      <c r="HQ34" s="239"/>
      <c r="HS34" s="235" t="s">
        <v>543</v>
      </c>
      <c r="HT34" s="239"/>
      <c r="HV34" s="235" t="s">
        <v>543</v>
      </c>
      <c r="HW34" s="239"/>
      <c r="HY34" s="239">
        <v>125021</v>
      </c>
      <c r="HZ34">
        <v>2.67</v>
      </c>
      <c r="IB34" s="236">
        <v>27378.010699999999</v>
      </c>
      <c r="IC34" s="236">
        <v>222106</v>
      </c>
      <c r="ID34" s="236">
        <v>0.12326551601487577</v>
      </c>
      <c r="IE34" s="236" t="b">
        <v>1</v>
      </c>
    </row>
    <row r="35" spans="1:239">
      <c r="BN35" s="718" t="s">
        <v>543</v>
      </c>
      <c r="CX35" s="718" t="s">
        <v>543</v>
      </c>
      <c r="DR35" s="235" t="s">
        <v>543</v>
      </c>
      <c r="DU35" s="235" t="s">
        <v>543</v>
      </c>
      <c r="DX35" s="235" t="s">
        <v>543</v>
      </c>
      <c r="EA35" s="235" t="s">
        <v>543</v>
      </c>
      <c r="ED35" s="235" t="s">
        <v>543</v>
      </c>
      <c r="EG35" s="235" t="s">
        <v>543</v>
      </c>
      <c r="EJ35" s="235" t="s">
        <v>543</v>
      </c>
      <c r="EM35" s="235" t="s">
        <v>543</v>
      </c>
      <c r="EP35" s="235" t="s">
        <v>543</v>
      </c>
      <c r="ES35" s="235" t="s">
        <v>543</v>
      </c>
      <c r="EV35" s="235" t="s">
        <v>543</v>
      </c>
      <c r="EY35" s="235" t="s">
        <v>543</v>
      </c>
      <c r="FB35" s="235" t="s">
        <v>543</v>
      </c>
      <c r="FE35" s="235" t="s">
        <v>543</v>
      </c>
      <c r="FH35" s="235" t="s">
        <v>543</v>
      </c>
      <c r="FK35" s="235" t="s">
        <v>543</v>
      </c>
      <c r="FN35" s="235" t="s">
        <v>543</v>
      </c>
      <c r="FQ35" s="235" t="s">
        <v>543</v>
      </c>
      <c r="FT35" s="235" t="s">
        <v>543</v>
      </c>
      <c r="FW35" s="235" t="s">
        <v>543</v>
      </c>
      <c r="FZ35" s="235" t="s">
        <v>543</v>
      </c>
      <c r="GC35" s="235" t="s">
        <v>543</v>
      </c>
      <c r="GF35" s="235" t="s">
        <v>543</v>
      </c>
      <c r="GI35" s="235" t="s">
        <v>543</v>
      </c>
      <c r="GL35" s="235" t="s">
        <v>543</v>
      </c>
      <c r="GO35" s="235" t="s">
        <v>543</v>
      </c>
      <c r="GR35" s="235" t="s">
        <v>543</v>
      </c>
      <c r="GU35" s="235" t="s">
        <v>543</v>
      </c>
      <c r="GX35" s="235" t="s">
        <v>543</v>
      </c>
      <c r="HA35" s="235" t="s">
        <v>543</v>
      </c>
      <c r="HD35" s="235" t="s">
        <v>543</v>
      </c>
      <c r="HG35" s="235" t="s">
        <v>543</v>
      </c>
      <c r="HJ35" s="235" t="s">
        <v>543</v>
      </c>
      <c r="HM35" s="235" t="s">
        <v>543</v>
      </c>
      <c r="HP35" s="235" t="s">
        <v>543</v>
      </c>
      <c r="HS35" s="235" t="s">
        <v>543</v>
      </c>
      <c r="HV35" s="235" t="s">
        <v>543</v>
      </c>
      <c r="IB35" s="236" t="s">
        <v>543</v>
      </c>
      <c r="IC35" s="236" t="s">
        <v>543</v>
      </c>
      <c r="ID35" s="236" t="s">
        <v>543</v>
      </c>
      <c r="IE35" s="236" t="b">
        <v>1</v>
      </c>
    </row>
    <row r="36" spans="1:239">
      <c r="BN36" s="718" t="s">
        <v>543</v>
      </c>
      <c r="CX36" s="718" t="s">
        <v>543</v>
      </c>
      <c r="DR36" s="235" t="s">
        <v>543</v>
      </c>
      <c r="DU36" s="235" t="s">
        <v>543</v>
      </c>
      <c r="DX36" s="235" t="s">
        <v>543</v>
      </c>
      <c r="EA36" s="235" t="s">
        <v>543</v>
      </c>
      <c r="ED36" s="235" t="s">
        <v>543</v>
      </c>
      <c r="EG36" s="235" t="s">
        <v>543</v>
      </c>
      <c r="EJ36" s="235" t="s">
        <v>543</v>
      </c>
      <c r="EM36" s="235" t="s">
        <v>543</v>
      </c>
      <c r="EP36" s="235" t="s">
        <v>543</v>
      </c>
      <c r="ES36" s="235" t="s">
        <v>543</v>
      </c>
      <c r="EV36" s="235" t="s">
        <v>543</v>
      </c>
      <c r="EY36" s="235" t="s">
        <v>543</v>
      </c>
      <c r="FB36" s="235" t="s">
        <v>543</v>
      </c>
      <c r="FE36" s="235" t="s">
        <v>543</v>
      </c>
      <c r="FH36" s="235" t="s">
        <v>543</v>
      </c>
      <c r="FK36" s="235" t="s">
        <v>543</v>
      </c>
      <c r="FN36" s="235" t="s">
        <v>543</v>
      </c>
      <c r="FQ36" s="235" t="s">
        <v>543</v>
      </c>
      <c r="FT36" s="235" t="s">
        <v>543</v>
      </c>
      <c r="FW36" s="235" t="s">
        <v>543</v>
      </c>
      <c r="FZ36" s="235" t="s">
        <v>543</v>
      </c>
      <c r="GC36" s="235" t="s">
        <v>543</v>
      </c>
      <c r="GF36" s="235" t="s">
        <v>543</v>
      </c>
      <c r="GI36" s="235" t="s">
        <v>543</v>
      </c>
      <c r="GL36" s="235" t="s">
        <v>543</v>
      </c>
      <c r="GO36" s="235" t="s">
        <v>543</v>
      </c>
      <c r="GR36" s="235" t="s">
        <v>543</v>
      </c>
      <c r="GU36" s="235" t="s">
        <v>543</v>
      </c>
      <c r="GX36" s="235" t="s">
        <v>543</v>
      </c>
      <c r="HA36" s="235" t="s">
        <v>543</v>
      </c>
      <c r="HD36" s="235" t="s">
        <v>543</v>
      </c>
      <c r="HG36" s="235" t="s">
        <v>543</v>
      </c>
      <c r="HJ36" s="235" t="s">
        <v>543</v>
      </c>
      <c r="HM36" s="235" t="s">
        <v>543</v>
      </c>
      <c r="HP36" s="235" t="s">
        <v>543</v>
      </c>
      <c r="HS36" s="235" t="s">
        <v>543</v>
      </c>
      <c r="HV36" s="235" t="s">
        <v>543</v>
      </c>
      <c r="IB36" s="236" t="s">
        <v>543</v>
      </c>
      <c r="IC36" s="236" t="s">
        <v>543</v>
      </c>
      <c r="ID36" s="236" t="s">
        <v>543</v>
      </c>
      <c r="IE36" s="236" t="b">
        <v>1</v>
      </c>
    </row>
    <row r="37" spans="1:239">
      <c r="BN37" s="718" t="s">
        <v>543</v>
      </c>
      <c r="CX37" s="718" t="s">
        <v>543</v>
      </c>
      <c r="DR37" s="235" t="s">
        <v>543</v>
      </c>
      <c r="DU37" s="235" t="s">
        <v>543</v>
      </c>
      <c r="DX37" s="235" t="s">
        <v>543</v>
      </c>
      <c r="EA37" s="235" t="s">
        <v>543</v>
      </c>
      <c r="ED37" s="235" t="s">
        <v>543</v>
      </c>
      <c r="EG37" s="235" t="s">
        <v>543</v>
      </c>
      <c r="EJ37" s="235" t="s">
        <v>543</v>
      </c>
      <c r="EM37" s="235" t="s">
        <v>543</v>
      </c>
      <c r="EP37" s="235" t="s">
        <v>543</v>
      </c>
      <c r="ES37" s="235" t="s">
        <v>543</v>
      </c>
      <c r="EV37" s="235" t="s">
        <v>543</v>
      </c>
      <c r="EY37" s="235" t="s">
        <v>543</v>
      </c>
      <c r="FB37" s="235" t="s">
        <v>543</v>
      </c>
      <c r="FE37" s="235" t="s">
        <v>543</v>
      </c>
      <c r="FH37" s="235" t="s">
        <v>543</v>
      </c>
      <c r="FK37" s="235" t="s">
        <v>543</v>
      </c>
      <c r="FN37" s="235" t="s">
        <v>543</v>
      </c>
      <c r="FQ37" s="235" t="s">
        <v>543</v>
      </c>
      <c r="FT37" s="235" t="s">
        <v>543</v>
      </c>
      <c r="FW37" s="235" t="s">
        <v>543</v>
      </c>
      <c r="FZ37" s="235" t="s">
        <v>543</v>
      </c>
      <c r="GC37" s="235" t="s">
        <v>543</v>
      </c>
      <c r="GF37" s="235" t="s">
        <v>543</v>
      </c>
      <c r="GI37" s="235" t="s">
        <v>543</v>
      </c>
      <c r="GL37" s="235" t="s">
        <v>543</v>
      </c>
      <c r="GO37" s="235" t="s">
        <v>543</v>
      </c>
      <c r="GR37" s="235" t="s">
        <v>543</v>
      </c>
      <c r="GU37" s="235" t="s">
        <v>543</v>
      </c>
      <c r="GX37" s="235" t="s">
        <v>543</v>
      </c>
      <c r="HA37" s="235" t="s">
        <v>543</v>
      </c>
      <c r="HD37" s="235" t="s">
        <v>543</v>
      </c>
      <c r="HG37" s="235" t="s">
        <v>543</v>
      </c>
      <c r="HJ37" s="235" t="s">
        <v>543</v>
      </c>
      <c r="HM37" s="235" t="s">
        <v>543</v>
      </c>
      <c r="HP37" s="235" t="s">
        <v>543</v>
      </c>
      <c r="HS37" s="235" t="s">
        <v>543</v>
      </c>
      <c r="HV37" s="235" t="s">
        <v>543</v>
      </c>
      <c r="IB37" s="236" t="s">
        <v>543</v>
      </c>
      <c r="IC37" s="236" t="s">
        <v>543</v>
      </c>
      <c r="ID37" s="236" t="s">
        <v>543</v>
      </c>
      <c r="IE37" s="236" t="b">
        <v>1</v>
      </c>
    </row>
    <row r="38" spans="1:239">
      <c r="BN38" s="718" t="s">
        <v>543</v>
      </c>
      <c r="CX38" s="718" t="s">
        <v>543</v>
      </c>
      <c r="DR38" s="235" t="s">
        <v>543</v>
      </c>
      <c r="DU38" s="235" t="s">
        <v>543</v>
      </c>
      <c r="DX38" s="235" t="s">
        <v>543</v>
      </c>
      <c r="EA38" s="235" t="s">
        <v>543</v>
      </c>
      <c r="ED38" s="235" t="s">
        <v>543</v>
      </c>
      <c r="EG38" s="235" t="s">
        <v>543</v>
      </c>
      <c r="EJ38" s="235" t="s">
        <v>543</v>
      </c>
      <c r="EM38" s="235" t="s">
        <v>543</v>
      </c>
      <c r="EP38" s="235" t="s">
        <v>543</v>
      </c>
      <c r="ES38" s="235" t="s">
        <v>543</v>
      </c>
      <c r="EV38" s="235" t="s">
        <v>543</v>
      </c>
      <c r="EY38" s="235" t="s">
        <v>543</v>
      </c>
      <c r="FB38" s="235" t="s">
        <v>543</v>
      </c>
      <c r="FE38" s="235" t="s">
        <v>543</v>
      </c>
      <c r="FH38" s="235" t="s">
        <v>543</v>
      </c>
      <c r="FK38" s="235" t="s">
        <v>543</v>
      </c>
      <c r="FN38" s="235" t="s">
        <v>543</v>
      </c>
      <c r="FQ38" s="235" t="s">
        <v>543</v>
      </c>
      <c r="FT38" s="235" t="s">
        <v>543</v>
      </c>
      <c r="FW38" s="235" t="s">
        <v>543</v>
      </c>
      <c r="FZ38" s="235" t="s">
        <v>543</v>
      </c>
      <c r="GC38" s="235" t="s">
        <v>543</v>
      </c>
      <c r="GF38" s="235" t="s">
        <v>543</v>
      </c>
      <c r="GI38" s="235" t="s">
        <v>543</v>
      </c>
      <c r="GL38" s="235" t="s">
        <v>543</v>
      </c>
      <c r="GO38" s="235" t="s">
        <v>543</v>
      </c>
      <c r="GR38" s="235" t="s">
        <v>543</v>
      </c>
      <c r="GU38" s="235" t="s">
        <v>543</v>
      </c>
      <c r="GX38" s="235" t="s">
        <v>543</v>
      </c>
      <c r="HA38" s="235" t="s">
        <v>543</v>
      </c>
      <c r="HD38" s="235" t="s">
        <v>543</v>
      </c>
      <c r="HG38" s="235" t="s">
        <v>543</v>
      </c>
      <c r="HJ38" s="235" t="s">
        <v>543</v>
      </c>
      <c r="HM38" s="235" t="s">
        <v>543</v>
      </c>
      <c r="HP38" s="235" t="s">
        <v>543</v>
      </c>
      <c r="HS38" s="235" t="s">
        <v>543</v>
      </c>
      <c r="HV38" s="235" t="s">
        <v>543</v>
      </c>
      <c r="IB38" s="236" t="s">
        <v>543</v>
      </c>
      <c r="IC38" s="236" t="s">
        <v>543</v>
      </c>
      <c r="ID38" s="236" t="s">
        <v>543</v>
      </c>
      <c r="IE38" s="236" t="b">
        <v>1</v>
      </c>
    </row>
    <row r="39" spans="1:239">
      <c r="BN39" s="718" t="s">
        <v>543</v>
      </c>
      <c r="CX39" s="718" t="s">
        <v>543</v>
      </c>
      <c r="DR39" s="235" t="s">
        <v>543</v>
      </c>
      <c r="DU39" s="235" t="s">
        <v>543</v>
      </c>
      <c r="DX39" s="235" t="s">
        <v>543</v>
      </c>
      <c r="EA39" s="235" t="s">
        <v>543</v>
      </c>
      <c r="ED39" s="235" t="s">
        <v>543</v>
      </c>
      <c r="EG39" s="235" t="s">
        <v>543</v>
      </c>
      <c r="EJ39" s="235" t="s">
        <v>543</v>
      </c>
      <c r="EM39" s="235" t="s">
        <v>543</v>
      </c>
      <c r="EP39" s="235" t="s">
        <v>543</v>
      </c>
      <c r="ES39" s="235" t="s">
        <v>543</v>
      </c>
      <c r="EV39" s="235" t="s">
        <v>543</v>
      </c>
      <c r="EY39" s="235" t="s">
        <v>543</v>
      </c>
      <c r="FB39" s="235" t="s">
        <v>543</v>
      </c>
      <c r="FE39" s="235" t="s">
        <v>543</v>
      </c>
      <c r="FH39" s="235" t="s">
        <v>543</v>
      </c>
      <c r="FK39" s="235" t="s">
        <v>543</v>
      </c>
      <c r="FN39" s="235" t="s">
        <v>543</v>
      </c>
      <c r="FQ39" s="235" t="s">
        <v>543</v>
      </c>
      <c r="FT39" s="235" t="s">
        <v>543</v>
      </c>
      <c r="FW39" s="235" t="s">
        <v>543</v>
      </c>
      <c r="FZ39" s="235" t="s">
        <v>543</v>
      </c>
      <c r="GC39" s="235" t="s">
        <v>543</v>
      </c>
      <c r="GF39" s="235" t="s">
        <v>543</v>
      </c>
      <c r="GI39" s="235" t="s">
        <v>543</v>
      </c>
      <c r="GL39" s="235" t="s">
        <v>543</v>
      </c>
      <c r="GO39" s="235" t="s">
        <v>543</v>
      </c>
      <c r="GR39" s="235" t="s">
        <v>543</v>
      </c>
      <c r="GU39" s="235" t="s">
        <v>543</v>
      </c>
      <c r="GX39" s="235" t="s">
        <v>543</v>
      </c>
      <c r="HA39" s="235" t="s">
        <v>543</v>
      </c>
      <c r="HD39" s="235" t="s">
        <v>543</v>
      </c>
      <c r="HG39" s="235" t="s">
        <v>543</v>
      </c>
      <c r="HJ39" s="235" t="s">
        <v>543</v>
      </c>
      <c r="HM39" s="235" t="s">
        <v>543</v>
      </c>
      <c r="HP39" s="235" t="s">
        <v>543</v>
      </c>
      <c r="HS39" s="235" t="s">
        <v>543</v>
      </c>
      <c r="HV39" s="235" t="s">
        <v>543</v>
      </c>
      <c r="IB39" s="236" t="s">
        <v>543</v>
      </c>
      <c r="IC39" s="236" t="s">
        <v>543</v>
      </c>
      <c r="ID39" s="236" t="s">
        <v>543</v>
      </c>
      <c r="IE39" s="236" t="b">
        <v>1</v>
      </c>
    </row>
    <row r="40" spans="1:239">
      <c r="BN40" s="718" t="s">
        <v>543</v>
      </c>
      <c r="CX40" s="718" t="s">
        <v>543</v>
      </c>
      <c r="DR40" s="235" t="s">
        <v>543</v>
      </c>
      <c r="DU40" s="235" t="s">
        <v>543</v>
      </c>
      <c r="DX40" s="235" t="s">
        <v>543</v>
      </c>
      <c r="EA40" s="235" t="s">
        <v>543</v>
      </c>
      <c r="ED40" s="235" t="s">
        <v>543</v>
      </c>
      <c r="EG40" s="235" t="s">
        <v>543</v>
      </c>
      <c r="EJ40" s="235" t="s">
        <v>543</v>
      </c>
      <c r="EM40" s="235" t="s">
        <v>543</v>
      </c>
      <c r="EP40" s="235" t="s">
        <v>543</v>
      </c>
      <c r="ES40" s="235" t="s">
        <v>543</v>
      </c>
      <c r="EV40" s="235" t="s">
        <v>543</v>
      </c>
      <c r="EY40" s="235" t="s">
        <v>543</v>
      </c>
      <c r="FB40" s="235" t="s">
        <v>543</v>
      </c>
      <c r="FE40" s="235" t="s">
        <v>543</v>
      </c>
      <c r="FH40" s="235" t="s">
        <v>543</v>
      </c>
      <c r="FK40" s="235" t="s">
        <v>543</v>
      </c>
      <c r="FN40" s="235" t="s">
        <v>543</v>
      </c>
      <c r="FQ40" s="235" t="s">
        <v>543</v>
      </c>
      <c r="FT40" s="235" t="s">
        <v>543</v>
      </c>
      <c r="FW40" s="235" t="s">
        <v>543</v>
      </c>
      <c r="FZ40" s="235" t="s">
        <v>543</v>
      </c>
      <c r="GC40" s="235" t="s">
        <v>543</v>
      </c>
      <c r="GF40" s="235" t="s">
        <v>543</v>
      </c>
      <c r="GI40" s="235" t="s">
        <v>543</v>
      </c>
      <c r="GL40" s="235" t="s">
        <v>543</v>
      </c>
      <c r="GO40" s="235" t="s">
        <v>543</v>
      </c>
      <c r="GR40" s="235" t="s">
        <v>543</v>
      </c>
      <c r="GU40" s="235" t="s">
        <v>543</v>
      </c>
      <c r="GX40" s="235" t="s">
        <v>543</v>
      </c>
      <c r="HA40" s="235" t="s">
        <v>543</v>
      </c>
      <c r="HD40" s="235" t="s">
        <v>543</v>
      </c>
      <c r="HG40" s="235" t="s">
        <v>543</v>
      </c>
      <c r="HJ40" s="235" t="s">
        <v>543</v>
      </c>
      <c r="HM40" s="235" t="s">
        <v>543</v>
      </c>
      <c r="HP40" s="235" t="s">
        <v>543</v>
      </c>
      <c r="HS40" s="235" t="s">
        <v>543</v>
      </c>
      <c r="HV40" s="235" t="s">
        <v>543</v>
      </c>
      <c r="IB40" s="236" t="s">
        <v>543</v>
      </c>
      <c r="IC40" s="236" t="s">
        <v>543</v>
      </c>
      <c r="ID40" s="236" t="s">
        <v>543</v>
      </c>
      <c r="IE40" s="236" t="b">
        <v>1</v>
      </c>
    </row>
    <row r="41" spans="1:239">
      <c r="BN41" s="718" t="s">
        <v>543</v>
      </c>
      <c r="CX41" s="718" t="s">
        <v>543</v>
      </c>
      <c r="DR41" s="235" t="s">
        <v>543</v>
      </c>
      <c r="DU41" s="235" t="s">
        <v>543</v>
      </c>
      <c r="DX41" s="235" t="s">
        <v>543</v>
      </c>
      <c r="EA41" s="235" t="s">
        <v>543</v>
      </c>
      <c r="ED41" s="235" t="s">
        <v>543</v>
      </c>
      <c r="EG41" s="235" t="s">
        <v>543</v>
      </c>
      <c r="EJ41" s="235" t="s">
        <v>543</v>
      </c>
      <c r="EM41" s="235" t="s">
        <v>543</v>
      </c>
      <c r="EP41" s="235" t="s">
        <v>543</v>
      </c>
      <c r="ES41" s="235" t="s">
        <v>543</v>
      </c>
      <c r="EV41" s="235" t="s">
        <v>543</v>
      </c>
      <c r="EY41" s="235" t="s">
        <v>543</v>
      </c>
      <c r="FB41" s="235" t="s">
        <v>543</v>
      </c>
      <c r="FE41" s="235" t="s">
        <v>543</v>
      </c>
      <c r="FH41" s="235" t="s">
        <v>543</v>
      </c>
      <c r="FK41" s="235" t="s">
        <v>543</v>
      </c>
      <c r="FN41" s="235" t="s">
        <v>543</v>
      </c>
      <c r="FQ41" s="235" t="s">
        <v>543</v>
      </c>
      <c r="FT41" s="235" t="s">
        <v>543</v>
      </c>
      <c r="FW41" s="235" t="s">
        <v>543</v>
      </c>
      <c r="FZ41" s="235" t="s">
        <v>543</v>
      </c>
      <c r="GC41" s="235" t="s">
        <v>543</v>
      </c>
      <c r="GF41" s="235" t="s">
        <v>543</v>
      </c>
      <c r="GI41" s="235" t="s">
        <v>543</v>
      </c>
      <c r="GL41" s="235" t="s">
        <v>543</v>
      </c>
      <c r="GO41" s="235" t="s">
        <v>543</v>
      </c>
      <c r="GR41" s="235" t="s">
        <v>543</v>
      </c>
      <c r="GU41" s="235" t="s">
        <v>543</v>
      </c>
      <c r="GX41" s="235" t="s">
        <v>543</v>
      </c>
      <c r="HA41" s="235" t="s">
        <v>543</v>
      </c>
      <c r="HD41" s="235" t="s">
        <v>543</v>
      </c>
      <c r="HG41" s="235" t="s">
        <v>543</v>
      </c>
      <c r="HJ41" s="235" t="s">
        <v>543</v>
      </c>
      <c r="HM41" s="235" t="s">
        <v>543</v>
      </c>
      <c r="HP41" s="235" t="s">
        <v>543</v>
      </c>
      <c r="HS41" s="235" t="s">
        <v>543</v>
      </c>
      <c r="HV41" s="235" t="s">
        <v>543</v>
      </c>
      <c r="IB41" s="236" t="s">
        <v>543</v>
      </c>
      <c r="IC41" s="236" t="s">
        <v>543</v>
      </c>
      <c r="ID41" s="236" t="s">
        <v>543</v>
      </c>
      <c r="IE41" s="236" t="b">
        <v>1</v>
      </c>
    </row>
    <row r="42" spans="1:239">
      <c r="BN42" s="718" t="s">
        <v>543</v>
      </c>
      <c r="CX42" s="718" t="s">
        <v>543</v>
      </c>
      <c r="DR42" s="235" t="s">
        <v>543</v>
      </c>
      <c r="DU42" s="235" t="s">
        <v>543</v>
      </c>
      <c r="DX42" s="235" t="s">
        <v>543</v>
      </c>
      <c r="EA42" s="235" t="s">
        <v>543</v>
      </c>
      <c r="ED42" s="235" t="s">
        <v>543</v>
      </c>
      <c r="EG42" s="235" t="s">
        <v>543</v>
      </c>
      <c r="EJ42" s="235" t="s">
        <v>543</v>
      </c>
      <c r="EM42" s="235" t="s">
        <v>543</v>
      </c>
      <c r="EP42" s="235" t="s">
        <v>543</v>
      </c>
      <c r="ES42" s="235" t="s">
        <v>543</v>
      </c>
      <c r="EV42" s="235" t="s">
        <v>543</v>
      </c>
      <c r="EY42" s="235" t="s">
        <v>543</v>
      </c>
      <c r="FB42" s="235" t="s">
        <v>543</v>
      </c>
      <c r="FE42" s="235" t="s">
        <v>543</v>
      </c>
      <c r="FH42" s="235" t="s">
        <v>543</v>
      </c>
      <c r="FK42" s="235" t="s">
        <v>543</v>
      </c>
      <c r="FN42" s="235" t="s">
        <v>543</v>
      </c>
      <c r="FQ42" s="235" t="s">
        <v>543</v>
      </c>
      <c r="FT42" s="235" t="s">
        <v>543</v>
      </c>
      <c r="FW42" s="235" t="s">
        <v>543</v>
      </c>
      <c r="FZ42" s="235" t="s">
        <v>543</v>
      </c>
      <c r="GC42" s="235" t="s">
        <v>543</v>
      </c>
      <c r="GF42" s="235" t="s">
        <v>543</v>
      </c>
      <c r="GI42" s="235" t="s">
        <v>543</v>
      </c>
      <c r="GL42" s="235" t="s">
        <v>543</v>
      </c>
      <c r="GO42" s="235" t="s">
        <v>543</v>
      </c>
      <c r="GR42" s="235" t="s">
        <v>543</v>
      </c>
      <c r="GU42" s="235" t="s">
        <v>543</v>
      </c>
      <c r="GX42" s="235" t="s">
        <v>543</v>
      </c>
      <c r="HA42" s="235" t="s">
        <v>543</v>
      </c>
      <c r="HD42" s="235" t="s">
        <v>543</v>
      </c>
      <c r="HG42" s="235" t="s">
        <v>543</v>
      </c>
      <c r="HJ42" s="235" t="s">
        <v>543</v>
      </c>
      <c r="HM42" s="235" t="s">
        <v>543</v>
      </c>
      <c r="HP42" s="235" t="s">
        <v>543</v>
      </c>
      <c r="HS42" s="235" t="s">
        <v>543</v>
      </c>
      <c r="HV42" s="235" t="s">
        <v>543</v>
      </c>
      <c r="IB42" s="236" t="s">
        <v>543</v>
      </c>
      <c r="IC42" s="236" t="s">
        <v>543</v>
      </c>
      <c r="ID42" s="236" t="s">
        <v>543</v>
      </c>
      <c r="IE42" s="236" t="b">
        <v>1</v>
      </c>
    </row>
    <row r="43" spans="1:239">
      <c r="BN43" s="718" t="s">
        <v>543</v>
      </c>
      <c r="CX43" s="718" t="s">
        <v>543</v>
      </c>
      <c r="DR43" s="235" t="s">
        <v>543</v>
      </c>
      <c r="DU43" s="235" t="s">
        <v>543</v>
      </c>
      <c r="DX43" s="235" t="s">
        <v>543</v>
      </c>
      <c r="EA43" s="235" t="s">
        <v>543</v>
      </c>
      <c r="ED43" s="235" t="s">
        <v>543</v>
      </c>
      <c r="EG43" s="235" t="s">
        <v>543</v>
      </c>
      <c r="EJ43" s="235" t="s">
        <v>543</v>
      </c>
      <c r="EM43" s="235" t="s">
        <v>543</v>
      </c>
      <c r="EP43" s="235" t="s">
        <v>543</v>
      </c>
      <c r="ES43" s="235" t="s">
        <v>543</v>
      </c>
      <c r="EV43" s="235" t="s">
        <v>543</v>
      </c>
      <c r="EY43" s="235" t="s">
        <v>543</v>
      </c>
      <c r="FB43" s="235" t="s">
        <v>543</v>
      </c>
      <c r="FE43" s="235" t="s">
        <v>543</v>
      </c>
      <c r="FH43" s="235" t="s">
        <v>543</v>
      </c>
      <c r="FK43" s="235" t="s">
        <v>543</v>
      </c>
      <c r="FN43" s="235" t="s">
        <v>543</v>
      </c>
      <c r="FQ43" s="235" t="s">
        <v>543</v>
      </c>
      <c r="FT43" s="235" t="s">
        <v>543</v>
      </c>
      <c r="FW43" s="235" t="s">
        <v>543</v>
      </c>
      <c r="FZ43" s="235" t="s">
        <v>543</v>
      </c>
      <c r="GC43" s="235" t="s">
        <v>543</v>
      </c>
      <c r="GF43" s="235" t="s">
        <v>543</v>
      </c>
      <c r="GI43" s="235" t="s">
        <v>543</v>
      </c>
      <c r="GL43" s="235" t="s">
        <v>543</v>
      </c>
      <c r="GO43" s="235" t="s">
        <v>543</v>
      </c>
      <c r="GR43" s="235" t="s">
        <v>543</v>
      </c>
      <c r="GU43" s="235" t="s">
        <v>543</v>
      </c>
      <c r="GX43" s="235" t="s">
        <v>543</v>
      </c>
      <c r="HA43" s="235" t="s">
        <v>543</v>
      </c>
      <c r="HD43" s="235" t="s">
        <v>543</v>
      </c>
      <c r="HG43" s="235" t="s">
        <v>543</v>
      </c>
      <c r="HJ43" s="235" t="s">
        <v>543</v>
      </c>
      <c r="HM43" s="235" t="s">
        <v>543</v>
      </c>
      <c r="HP43" s="235" t="s">
        <v>543</v>
      </c>
      <c r="HS43" s="235" t="s">
        <v>543</v>
      </c>
      <c r="HV43" s="235" t="s">
        <v>543</v>
      </c>
      <c r="IB43" s="236" t="s">
        <v>543</v>
      </c>
      <c r="IC43" s="236" t="s">
        <v>543</v>
      </c>
      <c r="ID43" s="236" t="s">
        <v>543</v>
      </c>
      <c r="IE43" s="236" t="b">
        <v>1</v>
      </c>
    </row>
    <row r="44" spans="1:239">
      <c r="BN44" s="718" t="s">
        <v>543</v>
      </c>
      <c r="CX44" s="718" t="s">
        <v>543</v>
      </c>
      <c r="DR44" s="235" t="s">
        <v>543</v>
      </c>
      <c r="DU44" s="235" t="s">
        <v>543</v>
      </c>
      <c r="DX44" s="235" t="s">
        <v>543</v>
      </c>
      <c r="EA44" s="235" t="s">
        <v>543</v>
      </c>
      <c r="ED44" s="235" t="s">
        <v>543</v>
      </c>
      <c r="EG44" s="235" t="s">
        <v>543</v>
      </c>
      <c r="EJ44" s="235" t="s">
        <v>543</v>
      </c>
      <c r="EM44" s="235" t="s">
        <v>543</v>
      </c>
      <c r="EP44" s="235" t="s">
        <v>543</v>
      </c>
      <c r="ES44" s="235" t="s">
        <v>543</v>
      </c>
      <c r="EV44" s="235" t="s">
        <v>543</v>
      </c>
      <c r="EY44" s="235" t="s">
        <v>543</v>
      </c>
      <c r="FB44" s="235" t="s">
        <v>543</v>
      </c>
      <c r="FE44" s="235" t="s">
        <v>543</v>
      </c>
      <c r="FH44" s="235" t="s">
        <v>543</v>
      </c>
      <c r="FK44" s="235" t="s">
        <v>543</v>
      </c>
      <c r="FN44" s="235" t="s">
        <v>543</v>
      </c>
      <c r="FQ44" s="235" t="s">
        <v>543</v>
      </c>
      <c r="FT44" s="235" t="s">
        <v>543</v>
      </c>
      <c r="FW44" s="235" t="s">
        <v>543</v>
      </c>
      <c r="FZ44" s="235" t="s">
        <v>543</v>
      </c>
      <c r="GC44" s="235" t="s">
        <v>543</v>
      </c>
      <c r="GF44" s="235" t="s">
        <v>543</v>
      </c>
      <c r="GI44" s="235" t="s">
        <v>543</v>
      </c>
      <c r="GL44" s="235" t="s">
        <v>543</v>
      </c>
      <c r="GO44" s="235" t="s">
        <v>543</v>
      </c>
      <c r="GR44" s="235" t="s">
        <v>543</v>
      </c>
      <c r="GU44" s="235" t="s">
        <v>543</v>
      </c>
      <c r="GX44" s="235" t="s">
        <v>543</v>
      </c>
      <c r="HA44" s="235" t="s">
        <v>543</v>
      </c>
      <c r="HD44" s="235" t="s">
        <v>543</v>
      </c>
      <c r="HG44" s="235" t="s">
        <v>543</v>
      </c>
      <c r="HJ44" s="235" t="s">
        <v>543</v>
      </c>
      <c r="HM44" s="235" t="s">
        <v>543</v>
      </c>
      <c r="HP44" s="235" t="s">
        <v>543</v>
      </c>
      <c r="HS44" s="235" t="s">
        <v>543</v>
      </c>
      <c r="HV44" s="235" t="s">
        <v>543</v>
      </c>
      <c r="IB44" s="236" t="s">
        <v>543</v>
      </c>
      <c r="IC44" s="236" t="s">
        <v>543</v>
      </c>
      <c r="ID44" s="236" t="s">
        <v>543</v>
      </c>
      <c r="IE44" s="236" t="b">
        <v>1</v>
      </c>
    </row>
    <row r="45" spans="1:239">
      <c r="BN45" s="718" t="s">
        <v>543</v>
      </c>
      <c r="CX45" s="718" t="s">
        <v>543</v>
      </c>
      <c r="DR45" s="235" t="s">
        <v>543</v>
      </c>
      <c r="DU45" s="235" t="s">
        <v>543</v>
      </c>
      <c r="DX45" s="235" t="s">
        <v>543</v>
      </c>
      <c r="EA45" s="235" t="s">
        <v>543</v>
      </c>
      <c r="ED45" s="235" t="s">
        <v>543</v>
      </c>
      <c r="EG45" s="235" t="s">
        <v>543</v>
      </c>
      <c r="EJ45" s="235" t="s">
        <v>543</v>
      </c>
      <c r="EM45" s="235" t="s">
        <v>543</v>
      </c>
      <c r="EP45" s="235" t="s">
        <v>543</v>
      </c>
      <c r="ES45" s="235" t="s">
        <v>543</v>
      </c>
      <c r="EV45" s="235" t="s">
        <v>543</v>
      </c>
      <c r="EY45" s="235" t="s">
        <v>543</v>
      </c>
      <c r="FB45" s="235" t="s">
        <v>543</v>
      </c>
      <c r="FE45" s="235" t="s">
        <v>543</v>
      </c>
      <c r="FH45" s="235" t="s">
        <v>543</v>
      </c>
      <c r="FK45" s="235" t="s">
        <v>543</v>
      </c>
      <c r="FN45" s="235" t="s">
        <v>543</v>
      </c>
      <c r="FQ45" s="235" t="s">
        <v>543</v>
      </c>
      <c r="FT45" s="235" t="s">
        <v>543</v>
      </c>
      <c r="FW45" s="235" t="s">
        <v>543</v>
      </c>
      <c r="FZ45" s="235" t="s">
        <v>543</v>
      </c>
      <c r="GC45" s="235" t="s">
        <v>543</v>
      </c>
      <c r="GF45" s="235" t="s">
        <v>543</v>
      </c>
      <c r="GI45" s="235" t="s">
        <v>543</v>
      </c>
      <c r="GL45" s="235" t="s">
        <v>543</v>
      </c>
      <c r="GO45" s="235" t="s">
        <v>543</v>
      </c>
      <c r="GR45" s="235" t="s">
        <v>543</v>
      </c>
      <c r="GU45" s="235" t="s">
        <v>543</v>
      </c>
      <c r="GX45" s="235" t="s">
        <v>543</v>
      </c>
      <c r="HA45" s="235" t="s">
        <v>543</v>
      </c>
      <c r="HD45" s="235" t="s">
        <v>543</v>
      </c>
      <c r="HG45" s="235" t="s">
        <v>543</v>
      </c>
      <c r="HJ45" s="235" t="s">
        <v>543</v>
      </c>
      <c r="HM45" s="235" t="s">
        <v>543</v>
      </c>
      <c r="HP45" s="235" t="s">
        <v>543</v>
      </c>
      <c r="HS45" s="235" t="s">
        <v>543</v>
      </c>
      <c r="HV45" s="235" t="s">
        <v>543</v>
      </c>
      <c r="IB45" s="236" t="s">
        <v>543</v>
      </c>
      <c r="IC45" s="236" t="s">
        <v>543</v>
      </c>
      <c r="ID45" s="236" t="s">
        <v>543</v>
      </c>
      <c r="IE45" s="236" t="b">
        <v>1</v>
      </c>
    </row>
    <row r="46" spans="1:239">
      <c r="BN46" s="718" t="s">
        <v>543</v>
      </c>
      <c r="CX46" s="718" t="s">
        <v>543</v>
      </c>
      <c r="DR46" s="235" t="s">
        <v>543</v>
      </c>
      <c r="DU46" s="235" t="s">
        <v>543</v>
      </c>
      <c r="DX46" s="235" t="s">
        <v>543</v>
      </c>
      <c r="EA46" s="235" t="s">
        <v>543</v>
      </c>
      <c r="ED46" s="235" t="s">
        <v>543</v>
      </c>
      <c r="EG46" s="235" t="s">
        <v>543</v>
      </c>
      <c r="EJ46" s="235" t="s">
        <v>543</v>
      </c>
      <c r="EM46" s="235" t="s">
        <v>543</v>
      </c>
      <c r="EP46" s="235" t="s">
        <v>543</v>
      </c>
      <c r="ES46" s="235" t="s">
        <v>543</v>
      </c>
      <c r="EV46" s="235" t="s">
        <v>543</v>
      </c>
      <c r="EY46" s="235" t="s">
        <v>543</v>
      </c>
      <c r="FB46" s="235" t="s">
        <v>543</v>
      </c>
      <c r="FE46" s="235" t="s">
        <v>543</v>
      </c>
      <c r="FH46" s="235" t="s">
        <v>543</v>
      </c>
      <c r="FK46" s="235" t="s">
        <v>543</v>
      </c>
      <c r="FN46" s="235" t="s">
        <v>543</v>
      </c>
      <c r="FQ46" s="235" t="s">
        <v>543</v>
      </c>
      <c r="FT46" s="235" t="s">
        <v>543</v>
      </c>
      <c r="FW46" s="235" t="s">
        <v>543</v>
      </c>
      <c r="FZ46" s="235" t="s">
        <v>543</v>
      </c>
      <c r="GC46" s="235" t="s">
        <v>543</v>
      </c>
      <c r="GF46" s="235" t="s">
        <v>543</v>
      </c>
      <c r="GI46" s="235" t="s">
        <v>543</v>
      </c>
      <c r="GL46" s="235" t="s">
        <v>543</v>
      </c>
      <c r="GO46" s="235" t="s">
        <v>543</v>
      </c>
      <c r="GR46" s="235" t="s">
        <v>543</v>
      </c>
      <c r="GU46" s="235" t="s">
        <v>543</v>
      </c>
      <c r="GX46" s="235" t="s">
        <v>543</v>
      </c>
      <c r="HA46" s="235" t="s">
        <v>543</v>
      </c>
      <c r="HD46" s="235" t="s">
        <v>543</v>
      </c>
      <c r="HG46" s="235" t="s">
        <v>543</v>
      </c>
      <c r="HJ46" s="235" t="s">
        <v>543</v>
      </c>
      <c r="HM46" s="235" t="s">
        <v>543</v>
      </c>
      <c r="HP46" s="235" t="s">
        <v>543</v>
      </c>
      <c r="HS46" s="235" t="s">
        <v>543</v>
      </c>
      <c r="HV46" s="235" t="s">
        <v>543</v>
      </c>
      <c r="IB46" s="236" t="s">
        <v>543</v>
      </c>
      <c r="IC46" s="236" t="s">
        <v>543</v>
      </c>
      <c r="ID46" s="236" t="s">
        <v>543</v>
      </c>
      <c r="IE46" s="236" t="b">
        <v>1</v>
      </c>
    </row>
    <row r="47" spans="1:239">
      <c r="BN47" s="718" t="s">
        <v>543</v>
      </c>
      <c r="CX47" s="718" t="s">
        <v>543</v>
      </c>
      <c r="DR47" s="235" t="s">
        <v>543</v>
      </c>
      <c r="DU47" s="235" t="s">
        <v>543</v>
      </c>
      <c r="DX47" s="235" t="s">
        <v>543</v>
      </c>
      <c r="EA47" s="235" t="s">
        <v>543</v>
      </c>
      <c r="ED47" s="235" t="s">
        <v>543</v>
      </c>
      <c r="EG47" s="235" t="s">
        <v>543</v>
      </c>
      <c r="EJ47" s="235" t="s">
        <v>543</v>
      </c>
      <c r="EM47" s="235" t="s">
        <v>543</v>
      </c>
      <c r="EP47" s="235" t="s">
        <v>543</v>
      </c>
      <c r="ES47" s="235" t="s">
        <v>543</v>
      </c>
      <c r="EV47" s="235" t="s">
        <v>543</v>
      </c>
      <c r="EY47" s="235" t="s">
        <v>543</v>
      </c>
      <c r="FB47" s="235" t="s">
        <v>543</v>
      </c>
      <c r="FE47" s="235" t="s">
        <v>543</v>
      </c>
      <c r="FH47" s="235" t="s">
        <v>543</v>
      </c>
      <c r="FK47" s="235" t="s">
        <v>543</v>
      </c>
      <c r="FN47" s="235" t="s">
        <v>543</v>
      </c>
      <c r="FQ47" s="235" t="s">
        <v>543</v>
      </c>
      <c r="FT47" s="235" t="s">
        <v>543</v>
      </c>
      <c r="FW47" s="235" t="s">
        <v>543</v>
      </c>
      <c r="FZ47" s="235" t="s">
        <v>543</v>
      </c>
      <c r="GC47" s="235" t="s">
        <v>543</v>
      </c>
      <c r="GF47" s="235" t="s">
        <v>543</v>
      </c>
      <c r="GI47" s="235" t="s">
        <v>543</v>
      </c>
      <c r="GL47" s="235" t="s">
        <v>543</v>
      </c>
      <c r="GO47" s="235" t="s">
        <v>543</v>
      </c>
      <c r="GR47" s="235" t="s">
        <v>543</v>
      </c>
      <c r="GU47" s="235" t="s">
        <v>543</v>
      </c>
      <c r="GX47" s="235" t="s">
        <v>543</v>
      </c>
      <c r="HA47" s="235" t="s">
        <v>543</v>
      </c>
      <c r="HD47" s="235" t="s">
        <v>543</v>
      </c>
      <c r="HG47" s="235" t="s">
        <v>543</v>
      </c>
      <c r="HJ47" s="235" t="s">
        <v>543</v>
      </c>
      <c r="HM47" s="235" t="s">
        <v>543</v>
      </c>
      <c r="HP47" s="235" t="s">
        <v>543</v>
      </c>
      <c r="HS47" s="235" t="s">
        <v>543</v>
      </c>
      <c r="HV47" s="235" t="s">
        <v>543</v>
      </c>
      <c r="IB47" s="236" t="s">
        <v>543</v>
      </c>
      <c r="IC47" s="236" t="s">
        <v>543</v>
      </c>
      <c r="ID47" s="236" t="s">
        <v>543</v>
      </c>
      <c r="IE47" s="236" t="b">
        <v>1</v>
      </c>
    </row>
    <row r="48" spans="1:239">
      <c r="BN48" s="718" t="s">
        <v>543</v>
      </c>
      <c r="CX48" s="718" t="s">
        <v>543</v>
      </c>
      <c r="DR48" s="235" t="s">
        <v>543</v>
      </c>
      <c r="DU48" s="235" t="s">
        <v>543</v>
      </c>
      <c r="DX48" s="235" t="s">
        <v>543</v>
      </c>
      <c r="EA48" s="235" t="s">
        <v>543</v>
      </c>
      <c r="ED48" s="235" t="s">
        <v>543</v>
      </c>
      <c r="EG48" s="235" t="s">
        <v>543</v>
      </c>
      <c r="EJ48" s="235" t="s">
        <v>543</v>
      </c>
      <c r="EM48" s="235" t="s">
        <v>543</v>
      </c>
      <c r="EP48" s="235" t="s">
        <v>543</v>
      </c>
      <c r="ES48" s="235" t="s">
        <v>543</v>
      </c>
      <c r="EV48" s="235" t="s">
        <v>543</v>
      </c>
      <c r="EY48" s="235" t="s">
        <v>543</v>
      </c>
      <c r="FB48" s="235" t="s">
        <v>543</v>
      </c>
      <c r="FE48" s="235" t="s">
        <v>543</v>
      </c>
      <c r="FH48" s="235" t="s">
        <v>543</v>
      </c>
      <c r="FK48" s="235" t="s">
        <v>543</v>
      </c>
      <c r="FN48" s="235" t="s">
        <v>543</v>
      </c>
      <c r="FQ48" s="235" t="s">
        <v>543</v>
      </c>
      <c r="FT48" s="235" t="s">
        <v>543</v>
      </c>
      <c r="FW48" s="235" t="s">
        <v>543</v>
      </c>
      <c r="FZ48" s="235" t="s">
        <v>543</v>
      </c>
      <c r="GC48" s="235" t="s">
        <v>543</v>
      </c>
      <c r="GF48" s="235" t="s">
        <v>543</v>
      </c>
      <c r="GI48" s="235" t="s">
        <v>543</v>
      </c>
      <c r="GL48" s="235" t="s">
        <v>543</v>
      </c>
      <c r="GO48" s="235" t="s">
        <v>543</v>
      </c>
      <c r="GR48" s="235" t="s">
        <v>543</v>
      </c>
      <c r="GU48" s="235" t="s">
        <v>543</v>
      </c>
      <c r="GX48" s="235" t="s">
        <v>543</v>
      </c>
      <c r="HA48" s="235" t="s">
        <v>543</v>
      </c>
      <c r="HD48" s="235" t="s">
        <v>543</v>
      </c>
      <c r="HG48" s="235" t="s">
        <v>543</v>
      </c>
      <c r="HJ48" s="235" t="s">
        <v>543</v>
      </c>
      <c r="HM48" s="235" t="s">
        <v>543</v>
      </c>
      <c r="HP48" s="235" t="s">
        <v>543</v>
      </c>
      <c r="HS48" s="235" t="s">
        <v>543</v>
      </c>
      <c r="HV48" s="235" t="s">
        <v>543</v>
      </c>
      <c r="IB48" s="236" t="s">
        <v>543</v>
      </c>
      <c r="IC48" s="236" t="s">
        <v>543</v>
      </c>
      <c r="ID48" s="236" t="s">
        <v>543</v>
      </c>
      <c r="IE48" s="236" t="b">
        <v>1</v>
      </c>
    </row>
    <row r="49" spans="66:239">
      <c r="BN49" s="718" t="s">
        <v>543</v>
      </c>
      <c r="CX49" s="718" t="s">
        <v>543</v>
      </c>
      <c r="DR49" s="235" t="s">
        <v>543</v>
      </c>
      <c r="DU49" s="235" t="s">
        <v>543</v>
      </c>
      <c r="DX49" s="235" t="s">
        <v>543</v>
      </c>
      <c r="EA49" s="235" t="s">
        <v>543</v>
      </c>
      <c r="ED49" s="235" t="s">
        <v>543</v>
      </c>
      <c r="EG49" s="235" t="s">
        <v>543</v>
      </c>
      <c r="EJ49" s="235" t="s">
        <v>543</v>
      </c>
      <c r="EM49" s="235" t="s">
        <v>543</v>
      </c>
      <c r="EP49" s="235" t="s">
        <v>543</v>
      </c>
      <c r="ES49" s="235" t="s">
        <v>543</v>
      </c>
      <c r="EV49" s="235" t="s">
        <v>543</v>
      </c>
      <c r="EY49" s="235" t="s">
        <v>543</v>
      </c>
      <c r="FB49" s="235" t="s">
        <v>543</v>
      </c>
      <c r="FE49" s="235" t="s">
        <v>543</v>
      </c>
      <c r="FH49" s="235" t="s">
        <v>543</v>
      </c>
      <c r="FK49" s="235" t="s">
        <v>543</v>
      </c>
      <c r="FN49" s="235" t="s">
        <v>543</v>
      </c>
      <c r="FQ49" s="235" t="s">
        <v>543</v>
      </c>
      <c r="FT49" s="235" t="s">
        <v>543</v>
      </c>
      <c r="FW49" s="235" t="s">
        <v>543</v>
      </c>
      <c r="FZ49" s="235" t="s">
        <v>543</v>
      </c>
      <c r="GC49" s="235" t="s">
        <v>543</v>
      </c>
      <c r="GF49" s="235" t="s">
        <v>543</v>
      </c>
      <c r="GI49" s="235" t="s">
        <v>543</v>
      </c>
      <c r="GL49" s="235" t="s">
        <v>543</v>
      </c>
      <c r="GO49" s="235" t="s">
        <v>543</v>
      </c>
      <c r="GR49" s="235" t="s">
        <v>543</v>
      </c>
      <c r="GU49" s="235" t="s">
        <v>543</v>
      </c>
      <c r="GX49" s="235" t="s">
        <v>543</v>
      </c>
      <c r="HA49" s="235" t="s">
        <v>543</v>
      </c>
      <c r="HD49" s="235" t="s">
        <v>543</v>
      </c>
      <c r="HG49" s="235" t="s">
        <v>543</v>
      </c>
      <c r="HJ49" s="235" t="s">
        <v>543</v>
      </c>
      <c r="HM49" s="235" t="s">
        <v>543</v>
      </c>
      <c r="HP49" s="235" t="s">
        <v>543</v>
      </c>
      <c r="HS49" s="235" t="s">
        <v>543</v>
      </c>
      <c r="HV49" s="235" t="s">
        <v>543</v>
      </c>
      <c r="IB49" s="236" t="s">
        <v>543</v>
      </c>
      <c r="IC49" s="236" t="s">
        <v>543</v>
      </c>
      <c r="ID49" s="236" t="s">
        <v>543</v>
      </c>
      <c r="IE49" s="236" t="b">
        <v>1</v>
      </c>
    </row>
    <row r="50" spans="66:239">
      <c r="BN50" s="718" t="s">
        <v>543</v>
      </c>
      <c r="CX50" s="718" t="s">
        <v>543</v>
      </c>
      <c r="DR50" s="235" t="s">
        <v>543</v>
      </c>
      <c r="DU50" s="235" t="s">
        <v>543</v>
      </c>
      <c r="DX50" s="235" t="s">
        <v>543</v>
      </c>
      <c r="EA50" s="235" t="s">
        <v>543</v>
      </c>
      <c r="ED50" s="235" t="s">
        <v>543</v>
      </c>
      <c r="EG50" s="235" t="s">
        <v>543</v>
      </c>
      <c r="EJ50" s="235" t="s">
        <v>543</v>
      </c>
      <c r="EM50" s="235" t="s">
        <v>543</v>
      </c>
      <c r="EP50" s="235" t="s">
        <v>543</v>
      </c>
      <c r="ES50" s="235" t="s">
        <v>543</v>
      </c>
      <c r="EV50" s="235" t="s">
        <v>543</v>
      </c>
      <c r="EY50" s="235" t="s">
        <v>543</v>
      </c>
      <c r="FB50" s="235" t="s">
        <v>543</v>
      </c>
      <c r="FE50" s="235" t="s">
        <v>543</v>
      </c>
      <c r="FH50" s="235" t="s">
        <v>543</v>
      </c>
      <c r="FK50" s="235" t="s">
        <v>543</v>
      </c>
      <c r="FN50" s="235" t="s">
        <v>543</v>
      </c>
      <c r="FQ50" s="235" t="s">
        <v>543</v>
      </c>
      <c r="FT50" s="235" t="s">
        <v>543</v>
      </c>
      <c r="FW50" s="235" t="s">
        <v>543</v>
      </c>
      <c r="FZ50" s="235" t="s">
        <v>543</v>
      </c>
      <c r="GC50" s="235" t="s">
        <v>543</v>
      </c>
      <c r="GF50" s="235" t="s">
        <v>543</v>
      </c>
      <c r="GI50" s="235" t="s">
        <v>543</v>
      </c>
      <c r="GL50" s="235" t="s">
        <v>543</v>
      </c>
      <c r="GO50" s="235" t="s">
        <v>543</v>
      </c>
      <c r="GR50" s="235" t="s">
        <v>543</v>
      </c>
      <c r="GU50" s="235" t="s">
        <v>543</v>
      </c>
      <c r="GX50" s="235" t="s">
        <v>543</v>
      </c>
      <c r="HA50" s="235" t="s">
        <v>543</v>
      </c>
      <c r="HD50" s="235" t="s">
        <v>543</v>
      </c>
      <c r="HG50" s="235" t="s">
        <v>543</v>
      </c>
      <c r="HJ50" s="235" t="s">
        <v>543</v>
      </c>
      <c r="HM50" s="235" t="s">
        <v>543</v>
      </c>
      <c r="HP50" s="235" t="s">
        <v>543</v>
      </c>
      <c r="HS50" s="235" t="s">
        <v>543</v>
      </c>
      <c r="HV50" s="235" t="s">
        <v>543</v>
      </c>
      <c r="IB50" s="236" t="s">
        <v>543</v>
      </c>
      <c r="IC50" s="236" t="s">
        <v>543</v>
      </c>
      <c r="ID50" s="236" t="s">
        <v>543</v>
      </c>
      <c r="IE50" s="236" t="b">
        <v>1</v>
      </c>
    </row>
    <row r="51" spans="66:239">
      <c r="BN51" s="718" t="s">
        <v>543</v>
      </c>
      <c r="CX51" s="718" t="s">
        <v>543</v>
      </c>
      <c r="DR51" s="235" t="s">
        <v>543</v>
      </c>
      <c r="DU51" s="235" t="s">
        <v>543</v>
      </c>
      <c r="DX51" s="235" t="s">
        <v>543</v>
      </c>
      <c r="EA51" s="235" t="s">
        <v>543</v>
      </c>
      <c r="ED51" s="235" t="s">
        <v>543</v>
      </c>
      <c r="EG51" s="235" t="s">
        <v>543</v>
      </c>
      <c r="EJ51" s="235" t="s">
        <v>543</v>
      </c>
      <c r="EM51" s="235" t="s">
        <v>543</v>
      </c>
      <c r="EP51" s="235" t="s">
        <v>543</v>
      </c>
      <c r="ES51" s="235" t="s">
        <v>543</v>
      </c>
      <c r="EV51" s="235" t="s">
        <v>543</v>
      </c>
      <c r="EY51" s="235" t="s">
        <v>543</v>
      </c>
      <c r="FB51" s="235" t="s">
        <v>543</v>
      </c>
      <c r="FE51" s="235" t="s">
        <v>543</v>
      </c>
      <c r="FH51" s="235" t="s">
        <v>543</v>
      </c>
      <c r="FK51" s="235" t="s">
        <v>543</v>
      </c>
      <c r="FN51" s="235" t="s">
        <v>543</v>
      </c>
      <c r="FQ51" s="235" t="s">
        <v>543</v>
      </c>
      <c r="FT51" s="235" t="s">
        <v>543</v>
      </c>
      <c r="FW51" s="235" t="s">
        <v>543</v>
      </c>
      <c r="FZ51" s="235" t="s">
        <v>543</v>
      </c>
      <c r="GC51" s="235" t="s">
        <v>543</v>
      </c>
      <c r="GF51" s="235" t="s">
        <v>543</v>
      </c>
      <c r="GI51" s="235" t="s">
        <v>543</v>
      </c>
      <c r="GL51" s="235" t="s">
        <v>543</v>
      </c>
      <c r="GO51" s="235" t="s">
        <v>543</v>
      </c>
      <c r="GR51" s="235" t="s">
        <v>543</v>
      </c>
      <c r="GU51" s="235" t="s">
        <v>543</v>
      </c>
      <c r="GX51" s="235" t="s">
        <v>543</v>
      </c>
      <c r="HA51" s="235" t="s">
        <v>543</v>
      </c>
      <c r="HD51" s="235" t="s">
        <v>543</v>
      </c>
      <c r="HG51" s="235" t="s">
        <v>543</v>
      </c>
      <c r="HJ51" s="235" t="s">
        <v>543</v>
      </c>
      <c r="HM51" s="235" t="s">
        <v>543</v>
      </c>
      <c r="HP51" s="235" t="s">
        <v>543</v>
      </c>
      <c r="HS51" s="235" t="s">
        <v>543</v>
      </c>
      <c r="HV51" s="235" t="s">
        <v>543</v>
      </c>
      <c r="IB51" s="236" t="s">
        <v>543</v>
      </c>
      <c r="IC51" s="236" t="s">
        <v>543</v>
      </c>
      <c r="ID51" s="236" t="s">
        <v>543</v>
      </c>
      <c r="IE51" s="236" t="b">
        <v>1</v>
      </c>
    </row>
    <row r="52" spans="66:239">
      <c r="BN52" s="718" t="s">
        <v>543</v>
      </c>
      <c r="CX52" s="718" t="s">
        <v>543</v>
      </c>
      <c r="DR52" s="235" t="s">
        <v>543</v>
      </c>
      <c r="DU52" s="235" t="s">
        <v>543</v>
      </c>
      <c r="DX52" s="235" t="s">
        <v>543</v>
      </c>
      <c r="EA52" s="235" t="s">
        <v>543</v>
      </c>
      <c r="ED52" s="235" t="s">
        <v>543</v>
      </c>
      <c r="EG52" s="235" t="s">
        <v>543</v>
      </c>
      <c r="EJ52" s="235" t="s">
        <v>543</v>
      </c>
      <c r="EM52" s="235" t="s">
        <v>543</v>
      </c>
      <c r="EP52" s="235" t="s">
        <v>543</v>
      </c>
      <c r="ES52" s="235" t="s">
        <v>543</v>
      </c>
      <c r="EV52" s="235" t="s">
        <v>543</v>
      </c>
      <c r="EY52" s="235" t="s">
        <v>543</v>
      </c>
      <c r="FB52" s="235" t="s">
        <v>543</v>
      </c>
      <c r="FE52" s="235" t="s">
        <v>543</v>
      </c>
      <c r="FH52" s="235" t="s">
        <v>543</v>
      </c>
      <c r="FK52" s="235" t="s">
        <v>543</v>
      </c>
      <c r="FN52" s="235" t="s">
        <v>543</v>
      </c>
      <c r="FQ52" s="235" t="s">
        <v>543</v>
      </c>
      <c r="FT52" s="235" t="s">
        <v>543</v>
      </c>
      <c r="FW52" s="235" t="s">
        <v>543</v>
      </c>
      <c r="FZ52" s="235" t="s">
        <v>543</v>
      </c>
      <c r="GC52" s="235" t="s">
        <v>543</v>
      </c>
      <c r="GF52" s="235" t="s">
        <v>543</v>
      </c>
      <c r="GI52" s="235" t="s">
        <v>543</v>
      </c>
      <c r="GL52" s="235" t="s">
        <v>543</v>
      </c>
      <c r="GO52" s="235" t="s">
        <v>543</v>
      </c>
      <c r="GR52" s="235" t="s">
        <v>543</v>
      </c>
      <c r="GU52" s="235" t="s">
        <v>543</v>
      </c>
      <c r="GX52" s="235" t="s">
        <v>543</v>
      </c>
      <c r="HA52" s="235" t="s">
        <v>543</v>
      </c>
      <c r="HD52" s="235" t="s">
        <v>543</v>
      </c>
      <c r="HG52" s="235" t="s">
        <v>543</v>
      </c>
      <c r="HJ52" s="235" t="s">
        <v>543</v>
      </c>
      <c r="HM52" s="235" t="s">
        <v>543</v>
      </c>
      <c r="HP52" s="235" t="s">
        <v>543</v>
      </c>
      <c r="HS52" s="235" t="s">
        <v>543</v>
      </c>
      <c r="HV52" s="235" t="s">
        <v>543</v>
      </c>
      <c r="IB52" s="236" t="s">
        <v>543</v>
      </c>
      <c r="IC52" s="236" t="s">
        <v>543</v>
      </c>
      <c r="ID52" s="236" t="s">
        <v>543</v>
      </c>
      <c r="IE52" s="236" t="b">
        <v>1</v>
      </c>
    </row>
    <row r="53" spans="66:239">
      <c r="BN53" s="718" t="s">
        <v>543</v>
      </c>
      <c r="CX53" s="718" t="s">
        <v>543</v>
      </c>
      <c r="DR53" s="235" t="s">
        <v>543</v>
      </c>
      <c r="DU53" s="235" t="s">
        <v>543</v>
      </c>
      <c r="DX53" s="235" t="s">
        <v>543</v>
      </c>
      <c r="EA53" s="235" t="s">
        <v>543</v>
      </c>
      <c r="ED53" s="235" t="s">
        <v>543</v>
      </c>
      <c r="EG53" s="235" t="s">
        <v>543</v>
      </c>
      <c r="EJ53" s="235" t="s">
        <v>543</v>
      </c>
      <c r="EM53" s="235" t="s">
        <v>543</v>
      </c>
      <c r="EP53" s="235" t="s">
        <v>543</v>
      </c>
      <c r="ES53" s="235" t="s">
        <v>543</v>
      </c>
      <c r="EV53" s="235" t="s">
        <v>543</v>
      </c>
      <c r="EY53" s="235" t="s">
        <v>543</v>
      </c>
      <c r="FB53" s="235" t="s">
        <v>543</v>
      </c>
      <c r="FE53" s="235" t="s">
        <v>543</v>
      </c>
      <c r="FH53" s="235" t="s">
        <v>543</v>
      </c>
      <c r="FK53" s="235" t="s">
        <v>543</v>
      </c>
      <c r="FN53" s="235" t="s">
        <v>543</v>
      </c>
      <c r="FQ53" s="235" t="s">
        <v>543</v>
      </c>
      <c r="FT53" s="235" t="s">
        <v>543</v>
      </c>
      <c r="FW53" s="235" t="s">
        <v>543</v>
      </c>
      <c r="FZ53" s="235" t="s">
        <v>543</v>
      </c>
      <c r="GC53" s="235" t="s">
        <v>543</v>
      </c>
      <c r="GF53" s="235" t="s">
        <v>543</v>
      </c>
      <c r="GI53" s="235" t="s">
        <v>543</v>
      </c>
      <c r="GL53" s="235" t="s">
        <v>543</v>
      </c>
      <c r="GO53" s="235" t="s">
        <v>543</v>
      </c>
      <c r="GR53" s="235" t="s">
        <v>543</v>
      </c>
      <c r="GU53" s="235" t="s">
        <v>543</v>
      </c>
      <c r="GX53" s="235" t="s">
        <v>543</v>
      </c>
      <c r="HA53" s="235" t="s">
        <v>543</v>
      </c>
      <c r="HD53" s="235" t="s">
        <v>543</v>
      </c>
      <c r="HG53" s="235" t="s">
        <v>543</v>
      </c>
      <c r="HJ53" s="235" t="s">
        <v>543</v>
      </c>
      <c r="HM53" s="235" t="s">
        <v>543</v>
      </c>
      <c r="HP53" s="235" t="s">
        <v>543</v>
      </c>
      <c r="HS53" s="235" t="s">
        <v>543</v>
      </c>
      <c r="HV53" s="235" t="s">
        <v>543</v>
      </c>
      <c r="IB53" s="236" t="s">
        <v>543</v>
      </c>
      <c r="IC53" s="236" t="s">
        <v>543</v>
      </c>
      <c r="ID53" s="236" t="s">
        <v>543</v>
      </c>
      <c r="IE53" s="236" t="b">
        <v>1</v>
      </c>
    </row>
    <row r="54" spans="66:239">
      <c r="BN54" s="718" t="s">
        <v>543</v>
      </c>
      <c r="CX54" s="718" t="s">
        <v>543</v>
      </c>
      <c r="DR54" s="235" t="s">
        <v>543</v>
      </c>
      <c r="DU54" s="235" t="s">
        <v>543</v>
      </c>
      <c r="DX54" s="235" t="s">
        <v>543</v>
      </c>
      <c r="EA54" s="235" t="s">
        <v>543</v>
      </c>
      <c r="ED54" s="235" t="s">
        <v>543</v>
      </c>
      <c r="EG54" s="235" t="s">
        <v>543</v>
      </c>
      <c r="EJ54" s="235" t="s">
        <v>543</v>
      </c>
      <c r="EM54" s="235" t="s">
        <v>543</v>
      </c>
      <c r="EP54" s="235" t="s">
        <v>543</v>
      </c>
      <c r="ES54" s="235" t="s">
        <v>543</v>
      </c>
      <c r="EV54" s="235" t="s">
        <v>543</v>
      </c>
      <c r="EY54" s="235" t="s">
        <v>543</v>
      </c>
      <c r="FB54" s="235" t="s">
        <v>543</v>
      </c>
      <c r="FE54" s="235" t="s">
        <v>543</v>
      </c>
      <c r="FH54" s="235" t="s">
        <v>543</v>
      </c>
      <c r="FK54" s="235" t="s">
        <v>543</v>
      </c>
      <c r="FN54" s="235" t="s">
        <v>543</v>
      </c>
      <c r="FQ54" s="235" t="s">
        <v>543</v>
      </c>
      <c r="FT54" s="235" t="s">
        <v>543</v>
      </c>
      <c r="FW54" s="235" t="s">
        <v>543</v>
      </c>
      <c r="FZ54" s="235" t="s">
        <v>543</v>
      </c>
      <c r="GC54" s="235" t="s">
        <v>543</v>
      </c>
      <c r="GF54" s="235" t="s">
        <v>543</v>
      </c>
      <c r="GI54" s="235" t="s">
        <v>543</v>
      </c>
      <c r="GL54" s="235" t="s">
        <v>543</v>
      </c>
      <c r="GO54" s="235" t="s">
        <v>543</v>
      </c>
      <c r="GR54" s="235" t="s">
        <v>543</v>
      </c>
      <c r="GU54" s="235" t="s">
        <v>543</v>
      </c>
      <c r="GX54" s="235" t="s">
        <v>543</v>
      </c>
      <c r="HA54" s="235" t="s">
        <v>543</v>
      </c>
      <c r="HD54" s="235" t="s">
        <v>543</v>
      </c>
      <c r="HG54" s="235" t="s">
        <v>543</v>
      </c>
      <c r="HJ54" s="235" t="s">
        <v>543</v>
      </c>
      <c r="HM54" s="235" t="s">
        <v>543</v>
      </c>
      <c r="HP54" s="235" t="s">
        <v>543</v>
      </c>
      <c r="HS54" s="235" t="s">
        <v>543</v>
      </c>
      <c r="HV54" s="235" t="s">
        <v>543</v>
      </c>
      <c r="IB54" s="236" t="s">
        <v>543</v>
      </c>
      <c r="IC54" s="236" t="s">
        <v>543</v>
      </c>
      <c r="ID54" s="236" t="s">
        <v>543</v>
      </c>
      <c r="IE54" s="236" t="b">
        <v>1</v>
      </c>
    </row>
    <row r="55" spans="66:239">
      <c r="BN55" s="718" t="s">
        <v>543</v>
      </c>
      <c r="CX55" s="718" t="s">
        <v>543</v>
      </c>
      <c r="DR55" s="235" t="s">
        <v>543</v>
      </c>
      <c r="DU55" s="235" t="s">
        <v>543</v>
      </c>
      <c r="DX55" s="235" t="s">
        <v>543</v>
      </c>
      <c r="EA55" s="235" t="s">
        <v>543</v>
      </c>
      <c r="ED55" s="235" t="s">
        <v>543</v>
      </c>
      <c r="EG55" s="235" t="s">
        <v>543</v>
      </c>
      <c r="EJ55" s="235" t="s">
        <v>543</v>
      </c>
      <c r="EM55" s="235" t="s">
        <v>543</v>
      </c>
      <c r="EP55" s="235" t="s">
        <v>543</v>
      </c>
      <c r="ES55" s="235" t="s">
        <v>543</v>
      </c>
      <c r="EV55" s="235" t="s">
        <v>543</v>
      </c>
      <c r="EY55" s="235" t="s">
        <v>543</v>
      </c>
      <c r="FB55" s="235" t="s">
        <v>543</v>
      </c>
      <c r="FE55" s="235" t="s">
        <v>543</v>
      </c>
      <c r="FH55" s="235" t="s">
        <v>543</v>
      </c>
      <c r="FK55" s="235" t="s">
        <v>543</v>
      </c>
      <c r="FN55" s="235" t="s">
        <v>543</v>
      </c>
      <c r="FQ55" s="235" t="s">
        <v>543</v>
      </c>
      <c r="FT55" s="235" t="s">
        <v>543</v>
      </c>
      <c r="FW55" s="235" t="s">
        <v>543</v>
      </c>
      <c r="FZ55" s="235" t="s">
        <v>543</v>
      </c>
      <c r="GC55" s="235" t="s">
        <v>543</v>
      </c>
      <c r="GF55" s="235" t="s">
        <v>543</v>
      </c>
      <c r="GI55" s="235" t="s">
        <v>543</v>
      </c>
      <c r="GL55" s="235" t="s">
        <v>543</v>
      </c>
      <c r="GO55" s="235" t="s">
        <v>543</v>
      </c>
      <c r="GR55" s="235" t="s">
        <v>543</v>
      </c>
      <c r="GU55" s="235" t="s">
        <v>543</v>
      </c>
      <c r="GX55" s="235" t="s">
        <v>543</v>
      </c>
      <c r="HA55" s="235" t="s">
        <v>543</v>
      </c>
      <c r="HD55" s="235" t="s">
        <v>543</v>
      </c>
      <c r="HG55" s="235" t="s">
        <v>543</v>
      </c>
      <c r="HJ55" s="235" t="s">
        <v>543</v>
      </c>
      <c r="HM55" s="235" t="s">
        <v>543</v>
      </c>
      <c r="HP55" s="235" t="s">
        <v>543</v>
      </c>
      <c r="HS55" s="235" t="s">
        <v>543</v>
      </c>
      <c r="HV55" s="235" t="s">
        <v>543</v>
      </c>
      <c r="IB55" s="236" t="s">
        <v>543</v>
      </c>
      <c r="IC55" s="236" t="s">
        <v>543</v>
      </c>
      <c r="ID55" s="236" t="s">
        <v>543</v>
      </c>
      <c r="IE55" s="236" t="b">
        <v>1</v>
      </c>
    </row>
    <row r="56" spans="66:239">
      <c r="BN56" s="718" t="s">
        <v>543</v>
      </c>
      <c r="CX56" s="718" t="s">
        <v>543</v>
      </c>
      <c r="DR56" s="235" t="s">
        <v>543</v>
      </c>
      <c r="DU56" s="235" t="s">
        <v>543</v>
      </c>
      <c r="DX56" s="235" t="s">
        <v>543</v>
      </c>
      <c r="EA56" s="235" t="s">
        <v>543</v>
      </c>
      <c r="ED56" s="235" t="s">
        <v>543</v>
      </c>
      <c r="EG56" s="235" t="s">
        <v>543</v>
      </c>
      <c r="EJ56" s="235" t="s">
        <v>543</v>
      </c>
      <c r="EM56" s="235" t="s">
        <v>543</v>
      </c>
      <c r="EP56" s="235" t="s">
        <v>543</v>
      </c>
      <c r="ES56" s="235" t="s">
        <v>543</v>
      </c>
      <c r="EV56" s="235" t="s">
        <v>543</v>
      </c>
      <c r="EY56" s="235" t="s">
        <v>543</v>
      </c>
      <c r="FB56" s="235" t="s">
        <v>543</v>
      </c>
      <c r="FE56" s="235" t="s">
        <v>543</v>
      </c>
      <c r="FH56" s="235" t="s">
        <v>543</v>
      </c>
      <c r="FK56" s="235" t="s">
        <v>543</v>
      </c>
      <c r="FN56" s="235" t="s">
        <v>543</v>
      </c>
      <c r="FQ56" s="235" t="s">
        <v>543</v>
      </c>
      <c r="FT56" s="235" t="s">
        <v>543</v>
      </c>
      <c r="FW56" s="235" t="s">
        <v>543</v>
      </c>
      <c r="FZ56" s="235" t="s">
        <v>543</v>
      </c>
      <c r="GC56" s="235" t="s">
        <v>543</v>
      </c>
      <c r="GF56" s="235" t="s">
        <v>543</v>
      </c>
      <c r="GI56" s="235" t="s">
        <v>543</v>
      </c>
      <c r="GL56" s="235" t="s">
        <v>543</v>
      </c>
      <c r="GO56" s="235" t="s">
        <v>543</v>
      </c>
      <c r="GR56" s="235" t="s">
        <v>543</v>
      </c>
      <c r="GU56" s="235" t="s">
        <v>543</v>
      </c>
      <c r="GX56" s="235" t="s">
        <v>543</v>
      </c>
      <c r="HA56" s="235" t="s">
        <v>543</v>
      </c>
      <c r="HD56" s="235" t="s">
        <v>543</v>
      </c>
      <c r="HG56" s="235" t="s">
        <v>543</v>
      </c>
      <c r="HJ56" s="235" t="s">
        <v>543</v>
      </c>
      <c r="HM56" s="235" t="s">
        <v>543</v>
      </c>
      <c r="HP56" s="235" t="s">
        <v>543</v>
      </c>
      <c r="HS56" s="235" t="s">
        <v>543</v>
      </c>
      <c r="HV56" s="235" t="s">
        <v>543</v>
      </c>
      <c r="IB56" s="236" t="s">
        <v>543</v>
      </c>
      <c r="IC56" s="236" t="s">
        <v>543</v>
      </c>
      <c r="ID56" s="236" t="s">
        <v>543</v>
      </c>
      <c r="IE56" s="236" t="b">
        <v>1</v>
      </c>
    </row>
    <row r="57" spans="66:239">
      <c r="BN57" s="718" t="s">
        <v>543</v>
      </c>
      <c r="CX57" s="718" t="s">
        <v>543</v>
      </c>
      <c r="DR57" s="235" t="s">
        <v>543</v>
      </c>
      <c r="DU57" s="235" t="s">
        <v>543</v>
      </c>
      <c r="DX57" s="235" t="s">
        <v>543</v>
      </c>
      <c r="EA57" s="235" t="s">
        <v>543</v>
      </c>
      <c r="ED57" s="235" t="s">
        <v>543</v>
      </c>
      <c r="EG57" s="235" t="s">
        <v>543</v>
      </c>
      <c r="EJ57" s="235" t="s">
        <v>543</v>
      </c>
      <c r="EM57" s="235" t="s">
        <v>543</v>
      </c>
      <c r="EP57" s="235" t="s">
        <v>543</v>
      </c>
      <c r="ES57" s="235" t="s">
        <v>543</v>
      </c>
      <c r="EV57" s="235" t="s">
        <v>543</v>
      </c>
      <c r="EY57" s="235" t="s">
        <v>543</v>
      </c>
      <c r="FB57" s="235" t="s">
        <v>543</v>
      </c>
      <c r="FE57" s="235" t="s">
        <v>543</v>
      </c>
      <c r="FH57" s="235" t="s">
        <v>543</v>
      </c>
      <c r="FK57" s="235" t="s">
        <v>543</v>
      </c>
      <c r="FN57" s="235" t="s">
        <v>543</v>
      </c>
      <c r="FQ57" s="235" t="s">
        <v>543</v>
      </c>
      <c r="FT57" s="235" t="s">
        <v>543</v>
      </c>
      <c r="FW57" s="235" t="s">
        <v>543</v>
      </c>
      <c r="FZ57" s="235" t="s">
        <v>543</v>
      </c>
      <c r="GC57" s="235" t="s">
        <v>543</v>
      </c>
      <c r="GF57" s="235" t="s">
        <v>543</v>
      </c>
      <c r="GI57" s="235" t="s">
        <v>543</v>
      </c>
      <c r="GL57" s="235" t="s">
        <v>543</v>
      </c>
      <c r="GO57" s="235" t="s">
        <v>543</v>
      </c>
      <c r="GR57" s="235" t="s">
        <v>543</v>
      </c>
      <c r="GU57" s="235" t="s">
        <v>543</v>
      </c>
      <c r="GX57" s="235" t="s">
        <v>543</v>
      </c>
      <c r="HA57" s="235" t="s">
        <v>543</v>
      </c>
      <c r="HD57" s="235" t="s">
        <v>543</v>
      </c>
      <c r="HG57" s="235" t="s">
        <v>543</v>
      </c>
      <c r="HJ57" s="235" t="s">
        <v>543</v>
      </c>
      <c r="HM57" s="235" t="s">
        <v>543</v>
      </c>
      <c r="HP57" s="235" t="s">
        <v>543</v>
      </c>
      <c r="HS57" s="235" t="s">
        <v>543</v>
      </c>
      <c r="HV57" s="235" t="s">
        <v>543</v>
      </c>
      <c r="IB57" s="236" t="s">
        <v>543</v>
      </c>
      <c r="IC57" s="236" t="s">
        <v>543</v>
      </c>
      <c r="ID57" s="236" t="s">
        <v>543</v>
      </c>
      <c r="IE57" s="236" t="b">
        <v>1</v>
      </c>
    </row>
    <row r="58" spans="66:239">
      <c r="BN58" s="718" t="s">
        <v>543</v>
      </c>
      <c r="CX58" s="718" t="s">
        <v>543</v>
      </c>
      <c r="DR58" s="235" t="s">
        <v>543</v>
      </c>
      <c r="DU58" s="235" t="s">
        <v>543</v>
      </c>
      <c r="DX58" s="235" t="s">
        <v>543</v>
      </c>
      <c r="EA58" s="235" t="s">
        <v>543</v>
      </c>
      <c r="ED58" s="235" t="s">
        <v>543</v>
      </c>
      <c r="EG58" s="235" t="s">
        <v>543</v>
      </c>
      <c r="EJ58" s="235" t="s">
        <v>543</v>
      </c>
      <c r="EM58" s="235" t="s">
        <v>543</v>
      </c>
      <c r="EP58" s="235" t="s">
        <v>543</v>
      </c>
      <c r="ES58" s="235" t="s">
        <v>543</v>
      </c>
      <c r="EV58" s="235" t="s">
        <v>543</v>
      </c>
      <c r="EY58" s="235" t="s">
        <v>543</v>
      </c>
      <c r="FB58" s="235" t="s">
        <v>543</v>
      </c>
      <c r="FE58" s="235" t="s">
        <v>543</v>
      </c>
      <c r="FH58" s="235" t="s">
        <v>543</v>
      </c>
      <c r="FK58" s="235" t="s">
        <v>543</v>
      </c>
      <c r="FN58" s="235" t="s">
        <v>543</v>
      </c>
      <c r="FQ58" s="235" t="s">
        <v>543</v>
      </c>
      <c r="FT58" s="235" t="s">
        <v>543</v>
      </c>
      <c r="FW58" s="235" t="s">
        <v>543</v>
      </c>
      <c r="FZ58" s="235" t="s">
        <v>543</v>
      </c>
      <c r="GC58" s="235" t="s">
        <v>543</v>
      </c>
      <c r="GF58" s="235" t="s">
        <v>543</v>
      </c>
      <c r="GI58" s="235" t="s">
        <v>543</v>
      </c>
      <c r="GL58" s="235" t="s">
        <v>543</v>
      </c>
      <c r="GO58" s="235" t="s">
        <v>543</v>
      </c>
      <c r="GR58" s="235" t="s">
        <v>543</v>
      </c>
      <c r="GU58" s="235" t="s">
        <v>543</v>
      </c>
      <c r="GX58" s="235" t="s">
        <v>543</v>
      </c>
      <c r="HA58" s="235" t="s">
        <v>543</v>
      </c>
      <c r="HD58" s="235" t="s">
        <v>543</v>
      </c>
      <c r="HG58" s="235" t="s">
        <v>543</v>
      </c>
      <c r="HJ58" s="235" t="s">
        <v>543</v>
      </c>
      <c r="HM58" s="235" t="s">
        <v>543</v>
      </c>
      <c r="HP58" s="235" t="s">
        <v>543</v>
      </c>
      <c r="HS58" s="235" t="s">
        <v>543</v>
      </c>
      <c r="HV58" s="235" t="s">
        <v>543</v>
      </c>
      <c r="IB58" s="236" t="s">
        <v>543</v>
      </c>
      <c r="IC58" s="236" t="s">
        <v>543</v>
      </c>
      <c r="ID58" s="236" t="s">
        <v>543</v>
      </c>
      <c r="IE58" s="236" t="b">
        <v>1</v>
      </c>
    </row>
    <row r="59" spans="66:239">
      <c r="BN59" s="718" t="s">
        <v>543</v>
      </c>
      <c r="CX59" s="718" t="s">
        <v>543</v>
      </c>
      <c r="DR59" s="235" t="s">
        <v>543</v>
      </c>
      <c r="DU59" s="235" t="s">
        <v>543</v>
      </c>
      <c r="DX59" s="235" t="s">
        <v>543</v>
      </c>
      <c r="EA59" s="235" t="s">
        <v>543</v>
      </c>
      <c r="ED59" s="235" t="s">
        <v>543</v>
      </c>
      <c r="EG59" s="235" t="s">
        <v>543</v>
      </c>
      <c r="EJ59" s="235" t="s">
        <v>543</v>
      </c>
      <c r="EM59" s="235" t="s">
        <v>543</v>
      </c>
      <c r="EP59" s="235" t="s">
        <v>543</v>
      </c>
      <c r="ES59" s="235" t="s">
        <v>543</v>
      </c>
      <c r="EV59" s="235" t="s">
        <v>543</v>
      </c>
      <c r="EY59" s="235" t="s">
        <v>543</v>
      </c>
      <c r="FB59" s="235" t="s">
        <v>543</v>
      </c>
      <c r="FE59" s="235" t="s">
        <v>543</v>
      </c>
      <c r="FH59" s="235" t="s">
        <v>543</v>
      </c>
      <c r="FK59" s="235" t="s">
        <v>543</v>
      </c>
      <c r="FN59" s="235" t="s">
        <v>543</v>
      </c>
      <c r="FQ59" s="235" t="s">
        <v>543</v>
      </c>
      <c r="FT59" s="235" t="s">
        <v>543</v>
      </c>
      <c r="FW59" s="235" t="s">
        <v>543</v>
      </c>
      <c r="FZ59" s="235" t="s">
        <v>543</v>
      </c>
      <c r="GC59" s="235" t="s">
        <v>543</v>
      </c>
      <c r="GF59" s="235" t="s">
        <v>543</v>
      </c>
      <c r="GI59" s="235" t="s">
        <v>543</v>
      </c>
      <c r="GL59" s="235" t="s">
        <v>543</v>
      </c>
      <c r="GO59" s="235" t="s">
        <v>543</v>
      </c>
      <c r="GR59" s="235" t="s">
        <v>543</v>
      </c>
      <c r="GU59" s="235" t="s">
        <v>543</v>
      </c>
      <c r="GX59" s="235" t="s">
        <v>543</v>
      </c>
      <c r="HA59" s="235" t="s">
        <v>543</v>
      </c>
      <c r="HD59" s="235" t="s">
        <v>543</v>
      </c>
      <c r="HG59" s="235" t="s">
        <v>543</v>
      </c>
      <c r="HJ59" s="235" t="s">
        <v>543</v>
      </c>
      <c r="HM59" s="235" t="s">
        <v>543</v>
      </c>
      <c r="HP59" s="235" t="s">
        <v>543</v>
      </c>
      <c r="HS59" s="235" t="s">
        <v>543</v>
      </c>
      <c r="HV59" s="235" t="s">
        <v>543</v>
      </c>
      <c r="IB59" s="236" t="s">
        <v>543</v>
      </c>
      <c r="IC59" s="236" t="s">
        <v>543</v>
      </c>
      <c r="ID59" s="236" t="s">
        <v>543</v>
      </c>
      <c r="IE59" s="236" t="b">
        <v>1</v>
      </c>
    </row>
    <row r="60" spans="66:239">
      <c r="BN60" s="718" t="s">
        <v>543</v>
      </c>
      <c r="CX60" s="718" t="s">
        <v>543</v>
      </c>
      <c r="DR60" s="235" t="s">
        <v>543</v>
      </c>
      <c r="DU60" s="235" t="s">
        <v>543</v>
      </c>
      <c r="DX60" s="235" t="s">
        <v>543</v>
      </c>
      <c r="EA60" s="235" t="s">
        <v>543</v>
      </c>
      <c r="ED60" s="235" t="s">
        <v>543</v>
      </c>
      <c r="EG60" s="235" t="s">
        <v>543</v>
      </c>
      <c r="EJ60" s="235" t="s">
        <v>543</v>
      </c>
      <c r="EM60" s="235" t="s">
        <v>543</v>
      </c>
      <c r="EP60" s="235" t="s">
        <v>543</v>
      </c>
      <c r="ES60" s="235" t="s">
        <v>543</v>
      </c>
      <c r="EV60" s="235" t="s">
        <v>543</v>
      </c>
      <c r="EY60" s="235" t="s">
        <v>543</v>
      </c>
      <c r="FB60" s="235" t="s">
        <v>543</v>
      </c>
      <c r="FE60" s="235" t="s">
        <v>543</v>
      </c>
      <c r="FH60" s="235" t="s">
        <v>543</v>
      </c>
      <c r="FK60" s="235" t="s">
        <v>543</v>
      </c>
      <c r="FN60" s="235" t="s">
        <v>543</v>
      </c>
      <c r="FQ60" s="235" t="s">
        <v>543</v>
      </c>
      <c r="FT60" s="235" t="s">
        <v>543</v>
      </c>
      <c r="FW60" s="235" t="s">
        <v>543</v>
      </c>
      <c r="FZ60" s="235" t="s">
        <v>543</v>
      </c>
      <c r="GC60" s="235" t="s">
        <v>543</v>
      </c>
      <c r="GF60" s="235" t="s">
        <v>543</v>
      </c>
      <c r="GI60" s="235" t="s">
        <v>543</v>
      </c>
      <c r="GL60" s="235" t="s">
        <v>543</v>
      </c>
      <c r="GO60" s="235" t="s">
        <v>543</v>
      </c>
      <c r="GR60" s="235" t="s">
        <v>543</v>
      </c>
      <c r="GU60" s="235" t="s">
        <v>543</v>
      </c>
      <c r="GX60" s="235" t="s">
        <v>543</v>
      </c>
      <c r="HA60" s="235" t="s">
        <v>543</v>
      </c>
      <c r="HD60" s="235" t="s">
        <v>543</v>
      </c>
      <c r="HG60" s="235" t="s">
        <v>543</v>
      </c>
      <c r="HJ60" s="235" t="s">
        <v>543</v>
      </c>
      <c r="HM60" s="235" t="s">
        <v>543</v>
      </c>
      <c r="HP60" s="235" t="s">
        <v>543</v>
      </c>
      <c r="HS60" s="235" t="s">
        <v>543</v>
      </c>
      <c r="HV60" s="235" t="s">
        <v>543</v>
      </c>
      <c r="IB60" s="236" t="s">
        <v>543</v>
      </c>
      <c r="IC60" s="236" t="s">
        <v>543</v>
      </c>
      <c r="ID60" s="236" t="s">
        <v>543</v>
      </c>
      <c r="IE60" s="236" t="b">
        <v>1</v>
      </c>
    </row>
    <row r="61" spans="66:239">
      <c r="BN61" s="718" t="s">
        <v>543</v>
      </c>
      <c r="CX61" s="718" t="s">
        <v>543</v>
      </c>
      <c r="DR61" s="235" t="s">
        <v>543</v>
      </c>
      <c r="DU61" s="235" t="s">
        <v>543</v>
      </c>
      <c r="DX61" s="235" t="s">
        <v>543</v>
      </c>
      <c r="EA61" s="235" t="s">
        <v>543</v>
      </c>
      <c r="ED61" s="235" t="s">
        <v>543</v>
      </c>
      <c r="EG61" s="235" t="s">
        <v>543</v>
      </c>
      <c r="EJ61" s="235" t="s">
        <v>543</v>
      </c>
      <c r="EM61" s="235" t="s">
        <v>543</v>
      </c>
      <c r="EP61" s="235" t="s">
        <v>543</v>
      </c>
      <c r="ES61" s="235" t="s">
        <v>543</v>
      </c>
      <c r="EV61" s="235" t="s">
        <v>543</v>
      </c>
      <c r="EY61" s="235" t="s">
        <v>543</v>
      </c>
      <c r="FB61" s="235" t="s">
        <v>543</v>
      </c>
      <c r="FE61" s="235" t="s">
        <v>543</v>
      </c>
      <c r="FH61" s="235" t="s">
        <v>543</v>
      </c>
      <c r="FK61" s="235" t="s">
        <v>543</v>
      </c>
      <c r="FN61" s="235" t="s">
        <v>543</v>
      </c>
      <c r="FQ61" s="235" t="s">
        <v>543</v>
      </c>
      <c r="FT61" s="235" t="s">
        <v>543</v>
      </c>
      <c r="FW61" s="235" t="s">
        <v>543</v>
      </c>
      <c r="FZ61" s="235" t="s">
        <v>543</v>
      </c>
      <c r="GC61" s="235" t="s">
        <v>543</v>
      </c>
      <c r="GF61" s="235" t="s">
        <v>543</v>
      </c>
      <c r="GI61" s="235" t="s">
        <v>543</v>
      </c>
      <c r="GL61" s="235" t="s">
        <v>543</v>
      </c>
      <c r="GO61" s="235" t="s">
        <v>543</v>
      </c>
      <c r="GR61" s="235" t="s">
        <v>543</v>
      </c>
      <c r="GU61" s="235" t="s">
        <v>543</v>
      </c>
      <c r="GX61" s="235" t="s">
        <v>543</v>
      </c>
      <c r="HA61" s="235" t="s">
        <v>543</v>
      </c>
      <c r="HD61" s="235" t="s">
        <v>543</v>
      </c>
      <c r="HG61" s="235" t="s">
        <v>543</v>
      </c>
      <c r="HJ61" s="235" t="s">
        <v>543</v>
      </c>
      <c r="HM61" s="235" t="s">
        <v>543</v>
      </c>
      <c r="HP61" s="235" t="s">
        <v>543</v>
      </c>
      <c r="HS61" s="235" t="s">
        <v>543</v>
      </c>
      <c r="HV61" s="235" t="s">
        <v>543</v>
      </c>
      <c r="IB61" s="236" t="s">
        <v>543</v>
      </c>
      <c r="IC61" s="236" t="s">
        <v>543</v>
      </c>
      <c r="ID61" s="236" t="s">
        <v>543</v>
      </c>
      <c r="IE61" s="236" t="b">
        <v>1</v>
      </c>
    </row>
    <row r="62" spans="66:239">
      <c r="BN62" s="718" t="s">
        <v>543</v>
      </c>
      <c r="CX62" s="718" t="s">
        <v>543</v>
      </c>
      <c r="DR62" s="235" t="s">
        <v>543</v>
      </c>
      <c r="DU62" s="235" t="s">
        <v>543</v>
      </c>
      <c r="DX62" s="235" t="s">
        <v>543</v>
      </c>
      <c r="EA62" s="235" t="s">
        <v>543</v>
      </c>
      <c r="ED62" s="235" t="s">
        <v>543</v>
      </c>
      <c r="EG62" s="235" t="s">
        <v>543</v>
      </c>
      <c r="EJ62" s="235" t="s">
        <v>543</v>
      </c>
      <c r="EM62" s="235" t="s">
        <v>543</v>
      </c>
      <c r="EP62" s="235" t="s">
        <v>543</v>
      </c>
      <c r="ES62" s="235" t="s">
        <v>543</v>
      </c>
      <c r="EV62" s="235" t="s">
        <v>543</v>
      </c>
      <c r="EY62" s="235" t="s">
        <v>543</v>
      </c>
      <c r="FB62" s="235" t="s">
        <v>543</v>
      </c>
      <c r="FE62" s="235" t="s">
        <v>543</v>
      </c>
      <c r="FH62" s="235" t="s">
        <v>543</v>
      </c>
      <c r="FK62" s="235" t="s">
        <v>543</v>
      </c>
      <c r="FN62" s="235" t="s">
        <v>543</v>
      </c>
      <c r="FQ62" s="235" t="s">
        <v>543</v>
      </c>
      <c r="FT62" s="235" t="s">
        <v>543</v>
      </c>
      <c r="FW62" s="235" t="s">
        <v>543</v>
      </c>
      <c r="FZ62" s="235" t="s">
        <v>543</v>
      </c>
      <c r="GC62" s="235" t="s">
        <v>543</v>
      </c>
      <c r="GF62" s="235" t="s">
        <v>543</v>
      </c>
      <c r="GI62" s="235" t="s">
        <v>543</v>
      </c>
      <c r="GL62" s="235" t="s">
        <v>543</v>
      </c>
      <c r="GO62" s="235" t="s">
        <v>543</v>
      </c>
      <c r="GR62" s="235" t="s">
        <v>543</v>
      </c>
      <c r="GU62" s="235" t="s">
        <v>543</v>
      </c>
      <c r="GX62" s="235" t="s">
        <v>543</v>
      </c>
      <c r="HA62" s="235" t="s">
        <v>543</v>
      </c>
      <c r="HD62" s="235" t="s">
        <v>543</v>
      </c>
      <c r="HG62" s="235" t="s">
        <v>543</v>
      </c>
      <c r="HJ62" s="235" t="s">
        <v>543</v>
      </c>
      <c r="HM62" s="235" t="s">
        <v>543</v>
      </c>
      <c r="HP62" s="235" t="s">
        <v>543</v>
      </c>
      <c r="HS62" s="235" t="s">
        <v>543</v>
      </c>
      <c r="HV62" s="235" t="s">
        <v>543</v>
      </c>
      <c r="IB62" s="236" t="s">
        <v>543</v>
      </c>
      <c r="IC62" s="236" t="s">
        <v>543</v>
      </c>
      <c r="ID62" s="236" t="s">
        <v>543</v>
      </c>
      <c r="IE62" s="236" t="b">
        <v>1</v>
      </c>
    </row>
    <row r="63" spans="66:239">
      <c r="BN63" s="718" t="s">
        <v>543</v>
      </c>
      <c r="CX63" s="718" t="s">
        <v>543</v>
      </c>
      <c r="DR63" s="235" t="s">
        <v>543</v>
      </c>
      <c r="DU63" s="235" t="s">
        <v>543</v>
      </c>
      <c r="DX63" s="235" t="s">
        <v>543</v>
      </c>
      <c r="EA63" s="235" t="s">
        <v>543</v>
      </c>
      <c r="ED63" s="235" t="s">
        <v>543</v>
      </c>
      <c r="EG63" s="235" t="s">
        <v>543</v>
      </c>
      <c r="EJ63" s="235" t="s">
        <v>543</v>
      </c>
      <c r="EM63" s="235" t="s">
        <v>543</v>
      </c>
      <c r="EP63" s="235" t="s">
        <v>543</v>
      </c>
      <c r="ES63" s="235" t="s">
        <v>543</v>
      </c>
      <c r="EV63" s="235" t="s">
        <v>543</v>
      </c>
      <c r="EY63" s="235" t="s">
        <v>543</v>
      </c>
      <c r="FB63" s="235" t="s">
        <v>543</v>
      </c>
      <c r="FE63" s="235" t="s">
        <v>543</v>
      </c>
      <c r="FH63" s="235" t="s">
        <v>543</v>
      </c>
      <c r="FK63" s="235" t="s">
        <v>543</v>
      </c>
      <c r="FN63" s="235" t="s">
        <v>543</v>
      </c>
      <c r="FQ63" s="235" t="s">
        <v>543</v>
      </c>
      <c r="FT63" s="235" t="s">
        <v>543</v>
      </c>
      <c r="FW63" s="235" t="s">
        <v>543</v>
      </c>
      <c r="FZ63" s="235" t="s">
        <v>543</v>
      </c>
      <c r="GC63" s="235" t="s">
        <v>543</v>
      </c>
      <c r="GF63" s="235" t="s">
        <v>543</v>
      </c>
      <c r="GI63" s="235" t="s">
        <v>543</v>
      </c>
      <c r="GL63" s="235" t="s">
        <v>543</v>
      </c>
      <c r="GO63" s="235" t="s">
        <v>543</v>
      </c>
      <c r="GR63" s="235" t="s">
        <v>543</v>
      </c>
      <c r="GU63" s="235" t="s">
        <v>543</v>
      </c>
      <c r="GX63" s="235" t="s">
        <v>543</v>
      </c>
      <c r="HA63" s="235" t="s">
        <v>543</v>
      </c>
      <c r="HD63" s="235" t="s">
        <v>543</v>
      </c>
      <c r="HG63" s="235" t="s">
        <v>543</v>
      </c>
      <c r="HJ63" s="235" t="s">
        <v>543</v>
      </c>
      <c r="HM63" s="235" t="s">
        <v>543</v>
      </c>
      <c r="HP63" s="235" t="s">
        <v>543</v>
      </c>
      <c r="HS63" s="235" t="s">
        <v>543</v>
      </c>
      <c r="HV63" s="235" t="s">
        <v>543</v>
      </c>
      <c r="IB63" s="236" t="s">
        <v>543</v>
      </c>
      <c r="IC63" s="236" t="s">
        <v>543</v>
      </c>
      <c r="ID63" s="236" t="s">
        <v>543</v>
      </c>
      <c r="IE63" s="236" t="b">
        <v>1</v>
      </c>
    </row>
    <row r="64" spans="66:239">
      <c r="BN64" s="718" t="s">
        <v>543</v>
      </c>
      <c r="CX64" s="718" t="s">
        <v>543</v>
      </c>
      <c r="DR64" s="235" t="s">
        <v>543</v>
      </c>
      <c r="DU64" s="235" t="s">
        <v>543</v>
      </c>
      <c r="DX64" s="235" t="s">
        <v>543</v>
      </c>
      <c r="EA64" s="235" t="s">
        <v>543</v>
      </c>
      <c r="ED64" s="235" t="s">
        <v>543</v>
      </c>
      <c r="EG64" s="235" t="s">
        <v>543</v>
      </c>
      <c r="EJ64" s="235" t="s">
        <v>543</v>
      </c>
      <c r="EM64" s="235" t="s">
        <v>543</v>
      </c>
      <c r="EP64" s="235" t="s">
        <v>543</v>
      </c>
      <c r="ES64" s="235" t="s">
        <v>543</v>
      </c>
      <c r="EV64" s="235" t="s">
        <v>543</v>
      </c>
      <c r="EY64" s="235" t="s">
        <v>543</v>
      </c>
      <c r="FB64" s="235" t="s">
        <v>543</v>
      </c>
      <c r="FE64" s="235" t="s">
        <v>543</v>
      </c>
      <c r="FH64" s="235" t="s">
        <v>543</v>
      </c>
      <c r="FK64" s="235" t="s">
        <v>543</v>
      </c>
      <c r="FN64" s="235" t="s">
        <v>543</v>
      </c>
      <c r="FQ64" s="235" t="s">
        <v>543</v>
      </c>
      <c r="FT64" s="235" t="s">
        <v>543</v>
      </c>
      <c r="FW64" s="235" t="s">
        <v>543</v>
      </c>
      <c r="FZ64" s="235" t="s">
        <v>543</v>
      </c>
      <c r="GC64" s="235" t="s">
        <v>543</v>
      </c>
      <c r="GF64" s="235" t="s">
        <v>543</v>
      </c>
      <c r="GI64" s="235" t="s">
        <v>543</v>
      </c>
      <c r="GL64" s="235" t="s">
        <v>543</v>
      </c>
      <c r="GO64" s="235" t="s">
        <v>543</v>
      </c>
      <c r="GR64" s="235" t="s">
        <v>543</v>
      </c>
      <c r="GU64" s="235" t="s">
        <v>543</v>
      </c>
      <c r="GX64" s="235" t="s">
        <v>543</v>
      </c>
      <c r="HA64" s="235" t="s">
        <v>543</v>
      </c>
      <c r="HD64" s="235" t="s">
        <v>543</v>
      </c>
      <c r="HG64" s="235" t="s">
        <v>543</v>
      </c>
      <c r="HJ64" s="235" t="s">
        <v>543</v>
      </c>
      <c r="HM64" s="235" t="s">
        <v>543</v>
      </c>
      <c r="HP64" s="235" t="s">
        <v>543</v>
      </c>
      <c r="HS64" s="235" t="s">
        <v>543</v>
      </c>
      <c r="HV64" s="235" t="s">
        <v>543</v>
      </c>
      <c r="IB64" s="236" t="s">
        <v>543</v>
      </c>
      <c r="IC64" s="236" t="s">
        <v>543</v>
      </c>
      <c r="ID64" s="236" t="s">
        <v>543</v>
      </c>
      <c r="IE64" s="236" t="b">
        <v>1</v>
      </c>
    </row>
    <row r="65" spans="66:239">
      <c r="BN65" s="718" t="s">
        <v>543</v>
      </c>
      <c r="CX65" s="718" t="s">
        <v>543</v>
      </c>
      <c r="DR65" s="235" t="s">
        <v>543</v>
      </c>
      <c r="DU65" s="235" t="s">
        <v>543</v>
      </c>
      <c r="DX65" s="235" t="s">
        <v>543</v>
      </c>
      <c r="EA65" s="235" t="s">
        <v>543</v>
      </c>
      <c r="ED65" s="235" t="s">
        <v>543</v>
      </c>
      <c r="EG65" s="235" t="s">
        <v>543</v>
      </c>
      <c r="EJ65" s="235" t="s">
        <v>543</v>
      </c>
      <c r="EM65" s="235" t="s">
        <v>543</v>
      </c>
      <c r="EP65" s="235" t="s">
        <v>543</v>
      </c>
      <c r="ES65" s="235" t="s">
        <v>543</v>
      </c>
      <c r="EV65" s="235" t="s">
        <v>543</v>
      </c>
      <c r="EY65" s="235" t="s">
        <v>543</v>
      </c>
      <c r="FB65" s="235" t="s">
        <v>543</v>
      </c>
      <c r="FE65" s="235" t="s">
        <v>543</v>
      </c>
      <c r="FH65" s="235" t="s">
        <v>543</v>
      </c>
      <c r="FK65" s="235" t="s">
        <v>543</v>
      </c>
      <c r="FN65" s="235" t="s">
        <v>543</v>
      </c>
      <c r="FQ65" s="235" t="s">
        <v>543</v>
      </c>
      <c r="FT65" s="235" t="s">
        <v>543</v>
      </c>
      <c r="FW65" s="235" t="s">
        <v>543</v>
      </c>
      <c r="FZ65" s="235" t="s">
        <v>543</v>
      </c>
      <c r="GC65" s="235" t="s">
        <v>543</v>
      </c>
      <c r="GF65" s="235" t="s">
        <v>543</v>
      </c>
      <c r="GI65" s="235" t="s">
        <v>543</v>
      </c>
      <c r="GL65" s="235" t="s">
        <v>543</v>
      </c>
      <c r="GO65" s="235" t="s">
        <v>543</v>
      </c>
      <c r="GR65" s="235" t="s">
        <v>543</v>
      </c>
      <c r="GU65" s="235" t="s">
        <v>543</v>
      </c>
      <c r="GX65" s="235" t="s">
        <v>543</v>
      </c>
      <c r="HA65" s="235" t="s">
        <v>543</v>
      </c>
      <c r="HD65" s="235" t="s">
        <v>543</v>
      </c>
      <c r="HG65" s="235" t="s">
        <v>543</v>
      </c>
      <c r="HJ65" s="235" t="s">
        <v>543</v>
      </c>
      <c r="HM65" s="235" t="s">
        <v>543</v>
      </c>
      <c r="HP65" s="235" t="s">
        <v>543</v>
      </c>
      <c r="HS65" s="235" t="s">
        <v>543</v>
      </c>
      <c r="HV65" s="235" t="s">
        <v>543</v>
      </c>
      <c r="IB65" s="236" t="s">
        <v>543</v>
      </c>
      <c r="IC65" s="236" t="s">
        <v>543</v>
      </c>
      <c r="ID65" s="236" t="s">
        <v>543</v>
      </c>
      <c r="IE65" s="236" t="b">
        <v>1</v>
      </c>
    </row>
    <row r="66" spans="66:239">
      <c r="BN66" s="718" t="s">
        <v>543</v>
      </c>
      <c r="CX66" s="718" t="s">
        <v>543</v>
      </c>
      <c r="DR66" s="235" t="s">
        <v>543</v>
      </c>
      <c r="DU66" s="235" t="s">
        <v>543</v>
      </c>
      <c r="DX66" s="235" t="s">
        <v>543</v>
      </c>
      <c r="EA66" s="235" t="s">
        <v>543</v>
      </c>
      <c r="ED66" s="235" t="s">
        <v>543</v>
      </c>
      <c r="EG66" s="235" t="s">
        <v>543</v>
      </c>
      <c r="EJ66" s="235" t="s">
        <v>543</v>
      </c>
      <c r="EM66" s="235" t="s">
        <v>543</v>
      </c>
      <c r="EP66" s="235" t="s">
        <v>543</v>
      </c>
      <c r="ES66" s="235" t="s">
        <v>543</v>
      </c>
      <c r="EV66" s="235" t="s">
        <v>543</v>
      </c>
      <c r="EY66" s="235" t="s">
        <v>543</v>
      </c>
      <c r="FB66" s="235" t="s">
        <v>543</v>
      </c>
      <c r="FE66" s="235" t="s">
        <v>543</v>
      </c>
      <c r="FH66" s="235" t="s">
        <v>543</v>
      </c>
      <c r="FK66" s="235" t="s">
        <v>543</v>
      </c>
      <c r="FN66" s="235" t="s">
        <v>543</v>
      </c>
      <c r="FQ66" s="235" t="s">
        <v>543</v>
      </c>
      <c r="FT66" s="235" t="s">
        <v>543</v>
      </c>
      <c r="FW66" s="235" t="s">
        <v>543</v>
      </c>
      <c r="FZ66" s="235" t="s">
        <v>543</v>
      </c>
      <c r="GC66" s="235" t="s">
        <v>543</v>
      </c>
      <c r="GF66" s="235" t="s">
        <v>543</v>
      </c>
      <c r="GI66" s="235" t="s">
        <v>543</v>
      </c>
      <c r="GL66" s="235" t="s">
        <v>543</v>
      </c>
      <c r="GO66" s="235" t="s">
        <v>543</v>
      </c>
      <c r="GR66" s="235" t="s">
        <v>543</v>
      </c>
      <c r="GU66" s="235" t="s">
        <v>543</v>
      </c>
      <c r="GX66" s="235" t="s">
        <v>543</v>
      </c>
      <c r="HA66" s="235" t="s">
        <v>543</v>
      </c>
      <c r="HD66" s="235" t="s">
        <v>543</v>
      </c>
      <c r="HG66" s="235" t="s">
        <v>543</v>
      </c>
      <c r="HJ66" s="235" t="s">
        <v>543</v>
      </c>
      <c r="HM66" s="235" t="s">
        <v>543</v>
      </c>
      <c r="HP66" s="235" t="s">
        <v>543</v>
      </c>
      <c r="HS66" s="235" t="s">
        <v>543</v>
      </c>
      <c r="HV66" s="235" t="s">
        <v>543</v>
      </c>
      <c r="IB66" s="236" t="s">
        <v>543</v>
      </c>
      <c r="IC66" s="236" t="s">
        <v>543</v>
      </c>
      <c r="ID66" s="236" t="s">
        <v>543</v>
      </c>
      <c r="IE66" s="236" t="b">
        <v>1</v>
      </c>
    </row>
    <row r="67" spans="66:239">
      <c r="BN67" s="718" t="s">
        <v>543</v>
      </c>
      <c r="CX67" s="718" t="s">
        <v>543</v>
      </c>
      <c r="DR67" s="235" t="s">
        <v>543</v>
      </c>
      <c r="DU67" s="235" t="s">
        <v>543</v>
      </c>
      <c r="DX67" s="235" t="s">
        <v>543</v>
      </c>
      <c r="EA67" s="235" t="s">
        <v>543</v>
      </c>
      <c r="ED67" s="235" t="s">
        <v>543</v>
      </c>
      <c r="EG67" s="235" t="s">
        <v>543</v>
      </c>
      <c r="EJ67" s="235" t="s">
        <v>543</v>
      </c>
      <c r="EM67" s="235" t="s">
        <v>543</v>
      </c>
      <c r="EP67" s="235" t="s">
        <v>543</v>
      </c>
      <c r="ES67" s="235" t="s">
        <v>543</v>
      </c>
      <c r="EV67" s="235" t="s">
        <v>543</v>
      </c>
      <c r="EY67" s="235" t="s">
        <v>543</v>
      </c>
      <c r="FB67" s="235" t="s">
        <v>543</v>
      </c>
      <c r="FE67" s="235" t="s">
        <v>543</v>
      </c>
      <c r="FH67" s="235" t="s">
        <v>543</v>
      </c>
      <c r="FK67" s="235" t="s">
        <v>543</v>
      </c>
      <c r="FN67" s="235" t="s">
        <v>543</v>
      </c>
      <c r="FQ67" s="235" t="s">
        <v>543</v>
      </c>
      <c r="FT67" s="235" t="s">
        <v>543</v>
      </c>
      <c r="FW67" s="235" t="s">
        <v>543</v>
      </c>
      <c r="FZ67" s="235" t="s">
        <v>543</v>
      </c>
      <c r="GC67" s="235" t="s">
        <v>543</v>
      </c>
      <c r="GF67" s="235" t="s">
        <v>543</v>
      </c>
      <c r="GI67" s="235" t="s">
        <v>543</v>
      </c>
      <c r="GL67" s="235" t="s">
        <v>543</v>
      </c>
      <c r="GO67" s="235" t="s">
        <v>543</v>
      </c>
      <c r="GR67" s="235" t="s">
        <v>543</v>
      </c>
      <c r="GU67" s="235" t="s">
        <v>543</v>
      </c>
      <c r="GX67" s="235" t="s">
        <v>543</v>
      </c>
      <c r="HA67" s="235" t="s">
        <v>543</v>
      </c>
      <c r="HD67" s="235" t="s">
        <v>543</v>
      </c>
      <c r="HG67" s="235" t="s">
        <v>543</v>
      </c>
      <c r="HJ67" s="235" t="s">
        <v>543</v>
      </c>
      <c r="HM67" s="235" t="s">
        <v>543</v>
      </c>
      <c r="HP67" s="235" t="s">
        <v>543</v>
      </c>
      <c r="HS67" s="235" t="s">
        <v>543</v>
      </c>
      <c r="HV67" s="235" t="s">
        <v>543</v>
      </c>
      <c r="IB67" s="236" t="s">
        <v>543</v>
      </c>
      <c r="IC67" s="236" t="s">
        <v>543</v>
      </c>
      <c r="ID67" s="236" t="s">
        <v>543</v>
      </c>
      <c r="IE67" s="236" t="b">
        <v>1</v>
      </c>
    </row>
    <row r="68" spans="66:239">
      <c r="BN68" s="718" t="s">
        <v>543</v>
      </c>
      <c r="CX68" s="718" t="s">
        <v>543</v>
      </c>
      <c r="DR68" s="235" t="s">
        <v>543</v>
      </c>
      <c r="DU68" s="235" t="s">
        <v>543</v>
      </c>
      <c r="DX68" s="235" t="s">
        <v>543</v>
      </c>
      <c r="EA68" s="235" t="s">
        <v>543</v>
      </c>
      <c r="ED68" s="235" t="s">
        <v>543</v>
      </c>
      <c r="EG68" s="235" t="s">
        <v>543</v>
      </c>
      <c r="EJ68" s="235" t="s">
        <v>543</v>
      </c>
      <c r="EM68" s="235" t="s">
        <v>543</v>
      </c>
      <c r="EP68" s="235" t="s">
        <v>543</v>
      </c>
      <c r="ES68" s="235" t="s">
        <v>543</v>
      </c>
      <c r="EV68" s="235" t="s">
        <v>543</v>
      </c>
      <c r="EY68" s="235" t="s">
        <v>543</v>
      </c>
      <c r="FB68" s="235" t="s">
        <v>543</v>
      </c>
      <c r="FE68" s="235" t="s">
        <v>543</v>
      </c>
      <c r="FH68" s="235" t="s">
        <v>543</v>
      </c>
      <c r="FK68" s="235" t="s">
        <v>543</v>
      </c>
      <c r="FN68" s="235" t="s">
        <v>543</v>
      </c>
      <c r="FQ68" s="235" t="s">
        <v>543</v>
      </c>
      <c r="FT68" s="235" t="s">
        <v>543</v>
      </c>
      <c r="FW68" s="235" t="s">
        <v>543</v>
      </c>
      <c r="FZ68" s="235" t="s">
        <v>543</v>
      </c>
      <c r="GC68" s="235" t="s">
        <v>543</v>
      </c>
      <c r="GF68" s="235" t="s">
        <v>543</v>
      </c>
      <c r="GI68" s="235" t="s">
        <v>543</v>
      </c>
      <c r="GL68" s="235" t="s">
        <v>543</v>
      </c>
      <c r="GO68" s="235" t="s">
        <v>543</v>
      </c>
      <c r="GR68" s="235" t="s">
        <v>543</v>
      </c>
      <c r="GU68" s="235" t="s">
        <v>543</v>
      </c>
      <c r="GX68" s="235" t="s">
        <v>543</v>
      </c>
      <c r="HA68" s="235" t="s">
        <v>543</v>
      </c>
      <c r="HD68" s="235" t="s">
        <v>543</v>
      </c>
      <c r="HG68" s="235" t="s">
        <v>543</v>
      </c>
      <c r="HJ68" s="235" t="s">
        <v>543</v>
      </c>
      <c r="HM68" s="235" t="s">
        <v>543</v>
      </c>
      <c r="HP68" s="235" t="s">
        <v>543</v>
      </c>
      <c r="HS68" s="235" t="s">
        <v>543</v>
      </c>
      <c r="HV68" s="235" t="s">
        <v>543</v>
      </c>
      <c r="IB68" s="236" t="s">
        <v>543</v>
      </c>
      <c r="IC68" s="236" t="s">
        <v>543</v>
      </c>
      <c r="ID68" s="236" t="s">
        <v>543</v>
      </c>
      <c r="IE68" s="236" t="b">
        <v>1</v>
      </c>
    </row>
    <row r="69" spans="66:239">
      <c r="BN69" s="718" t="s">
        <v>543</v>
      </c>
      <c r="CX69" s="718" t="s">
        <v>543</v>
      </c>
      <c r="DR69" s="235" t="s">
        <v>543</v>
      </c>
      <c r="DU69" s="235" t="s">
        <v>543</v>
      </c>
      <c r="DX69" s="235" t="s">
        <v>543</v>
      </c>
      <c r="EA69" s="235" t="s">
        <v>543</v>
      </c>
      <c r="ED69" s="235" t="s">
        <v>543</v>
      </c>
      <c r="EG69" s="235" t="s">
        <v>543</v>
      </c>
      <c r="EJ69" s="235" t="s">
        <v>543</v>
      </c>
      <c r="EM69" s="235" t="s">
        <v>543</v>
      </c>
      <c r="EP69" s="235" t="s">
        <v>543</v>
      </c>
      <c r="ES69" s="235" t="s">
        <v>543</v>
      </c>
      <c r="EV69" s="235" t="s">
        <v>543</v>
      </c>
      <c r="EY69" s="235" t="s">
        <v>543</v>
      </c>
      <c r="FB69" s="235" t="s">
        <v>543</v>
      </c>
      <c r="FE69" s="235" t="s">
        <v>543</v>
      </c>
      <c r="FH69" s="235" t="s">
        <v>543</v>
      </c>
      <c r="FK69" s="235" t="s">
        <v>543</v>
      </c>
      <c r="FN69" s="235" t="s">
        <v>543</v>
      </c>
      <c r="FQ69" s="235" t="s">
        <v>543</v>
      </c>
      <c r="FT69" s="235" t="s">
        <v>543</v>
      </c>
      <c r="FW69" s="235" t="s">
        <v>543</v>
      </c>
      <c r="FZ69" s="235" t="s">
        <v>543</v>
      </c>
      <c r="GC69" s="235" t="s">
        <v>543</v>
      </c>
      <c r="GF69" s="235" t="s">
        <v>543</v>
      </c>
      <c r="GI69" s="235" t="s">
        <v>543</v>
      </c>
      <c r="GL69" s="235" t="s">
        <v>543</v>
      </c>
      <c r="GO69" s="235" t="s">
        <v>543</v>
      </c>
      <c r="GR69" s="235" t="s">
        <v>543</v>
      </c>
      <c r="GU69" s="235" t="s">
        <v>543</v>
      </c>
      <c r="GX69" s="235" t="s">
        <v>543</v>
      </c>
      <c r="HA69" s="235" t="s">
        <v>543</v>
      </c>
      <c r="HD69" s="235" t="s">
        <v>543</v>
      </c>
      <c r="HG69" s="235" t="s">
        <v>543</v>
      </c>
      <c r="HJ69" s="235" t="s">
        <v>543</v>
      </c>
      <c r="HM69" s="235" t="s">
        <v>543</v>
      </c>
      <c r="HP69" s="235" t="s">
        <v>543</v>
      </c>
      <c r="HS69" s="235" t="s">
        <v>543</v>
      </c>
      <c r="HV69" s="235" t="s">
        <v>543</v>
      </c>
      <c r="IB69" s="236" t="s">
        <v>543</v>
      </c>
      <c r="IC69" s="236" t="s">
        <v>543</v>
      </c>
      <c r="ID69" s="236" t="s">
        <v>543</v>
      </c>
      <c r="IE69" s="236" t="b">
        <v>1</v>
      </c>
    </row>
    <row r="70" spans="66:239">
      <c r="BN70" s="718" t="s">
        <v>543</v>
      </c>
      <c r="CX70" s="718" t="s">
        <v>543</v>
      </c>
      <c r="DR70" s="235" t="s">
        <v>543</v>
      </c>
      <c r="DU70" s="235" t="s">
        <v>543</v>
      </c>
      <c r="DX70" s="235" t="s">
        <v>543</v>
      </c>
      <c r="EA70" s="235" t="s">
        <v>543</v>
      </c>
      <c r="ED70" s="235" t="s">
        <v>543</v>
      </c>
      <c r="EG70" s="235" t="s">
        <v>543</v>
      </c>
      <c r="EJ70" s="235" t="s">
        <v>543</v>
      </c>
      <c r="EM70" s="235" t="s">
        <v>543</v>
      </c>
      <c r="EP70" s="235" t="s">
        <v>543</v>
      </c>
      <c r="ES70" s="235" t="s">
        <v>543</v>
      </c>
      <c r="EV70" s="235" t="s">
        <v>543</v>
      </c>
      <c r="EY70" s="235" t="s">
        <v>543</v>
      </c>
      <c r="FB70" s="235" t="s">
        <v>543</v>
      </c>
      <c r="FE70" s="235" t="s">
        <v>543</v>
      </c>
      <c r="FH70" s="235" t="s">
        <v>543</v>
      </c>
      <c r="FK70" s="235" t="s">
        <v>543</v>
      </c>
      <c r="FN70" s="235" t="s">
        <v>543</v>
      </c>
      <c r="FQ70" s="235" t="s">
        <v>543</v>
      </c>
      <c r="FT70" s="235" t="s">
        <v>543</v>
      </c>
      <c r="FW70" s="235" t="s">
        <v>543</v>
      </c>
      <c r="FZ70" s="235" t="s">
        <v>543</v>
      </c>
      <c r="GC70" s="235" t="s">
        <v>543</v>
      </c>
      <c r="GF70" s="235" t="s">
        <v>543</v>
      </c>
      <c r="GI70" s="235" t="s">
        <v>543</v>
      </c>
      <c r="GL70" s="235" t="s">
        <v>543</v>
      </c>
      <c r="GO70" s="235" t="s">
        <v>543</v>
      </c>
      <c r="GR70" s="235" t="s">
        <v>543</v>
      </c>
      <c r="GU70" s="235" t="s">
        <v>543</v>
      </c>
      <c r="GX70" s="235" t="s">
        <v>543</v>
      </c>
      <c r="HA70" s="235" t="s">
        <v>543</v>
      </c>
      <c r="HD70" s="235" t="s">
        <v>543</v>
      </c>
      <c r="HG70" s="235" t="s">
        <v>543</v>
      </c>
      <c r="HJ70" s="235" t="s">
        <v>543</v>
      </c>
      <c r="HM70" s="235" t="s">
        <v>543</v>
      </c>
      <c r="HP70" s="235" t="s">
        <v>543</v>
      </c>
      <c r="HS70" s="235" t="s">
        <v>543</v>
      </c>
      <c r="HV70" s="235" t="s">
        <v>543</v>
      </c>
      <c r="IB70" s="236" t="s">
        <v>543</v>
      </c>
      <c r="IC70" s="236" t="s">
        <v>543</v>
      </c>
      <c r="ID70" s="236" t="s">
        <v>543</v>
      </c>
      <c r="IE70" s="236" t="b">
        <v>1</v>
      </c>
    </row>
    <row r="71" spans="66:239">
      <c r="BN71" s="718" t="s">
        <v>543</v>
      </c>
      <c r="CX71" s="718" t="s">
        <v>543</v>
      </c>
      <c r="DR71" s="235" t="s">
        <v>543</v>
      </c>
      <c r="DU71" s="235" t="s">
        <v>543</v>
      </c>
      <c r="DX71" s="235" t="s">
        <v>543</v>
      </c>
      <c r="EA71" s="235" t="s">
        <v>543</v>
      </c>
      <c r="ED71" s="235" t="s">
        <v>543</v>
      </c>
      <c r="EG71" s="235" t="s">
        <v>543</v>
      </c>
      <c r="EJ71" s="235" t="s">
        <v>543</v>
      </c>
      <c r="EM71" s="235" t="s">
        <v>543</v>
      </c>
      <c r="EP71" s="235" t="s">
        <v>543</v>
      </c>
      <c r="ES71" s="235" t="s">
        <v>543</v>
      </c>
      <c r="EV71" s="235" t="s">
        <v>543</v>
      </c>
      <c r="EY71" s="235" t="s">
        <v>543</v>
      </c>
      <c r="FB71" s="235" t="s">
        <v>543</v>
      </c>
      <c r="FE71" s="235" t="s">
        <v>543</v>
      </c>
      <c r="FH71" s="235" t="s">
        <v>543</v>
      </c>
      <c r="FK71" s="235" t="s">
        <v>543</v>
      </c>
      <c r="FN71" s="235" t="s">
        <v>543</v>
      </c>
      <c r="FQ71" s="235" t="s">
        <v>543</v>
      </c>
      <c r="FT71" s="235" t="s">
        <v>543</v>
      </c>
      <c r="FW71" s="235" t="s">
        <v>543</v>
      </c>
      <c r="FZ71" s="235" t="s">
        <v>543</v>
      </c>
      <c r="GC71" s="235" t="s">
        <v>543</v>
      </c>
      <c r="GF71" s="235" t="s">
        <v>543</v>
      </c>
      <c r="GI71" s="235" t="s">
        <v>543</v>
      </c>
      <c r="GL71" s="235" t="s">
        <v>543</v>
      </c>
      <c r="GO71" s="235" t="s">
        <v>543</v>
      </c>
      <c r="GR71" s="235" t="s">
        <v>543</v>
      </c>
      <c r="GU71" s="235" t="s">
        <v>543</v>
      </c>
      <c r="GX71" s="235" t="s">
        <v>543</v>
      </c>
      <c r="HA71" s="235" t="s">
        <v>543</v>
      </c>
      <c r="HD71" s="235" t="s">
        <v>543</v>
      </c>
      <c r="HG71" s="235" t="s">
        <v>543</v>
      </c>
      <c r="HJ71" s="235" t="s">
        <v>543</v>
      </c>
      <c r="HM71" s="235" t="s">
        <v>543</v>
      </c>
      <c r="HP71" s="235" t="s">
        <v>543</v>
      </c>
      <c r="HS71" s="235" t="s">
        <v>543</v>
      </c>
      <c r="HV71" s="235" t="s">
        <v>543</v>
      </c>
      <c r="IB71" s="236" t="s">
        <v>543</v>
      </c>
      <c r="IC71" s="236" t="s">
        <v>543</v>
      </c>
      <c r="ID71" s="236" t="s">
        <v>543</v>
      </c>
      <c r="IE71" s="236" t="b">
        <v>1</v>
      </c>
    </row>
    <row r="72" spans="66:239">
      <c r="BN72" s="718" t="s">
        <v>543</v>
      </c>
      <c r="CX72" s="718" t="s">
        <v>543</v>
      </c>
      <c r="DR72" s="235" t="s">
        <v>543</v>
      </c>
      <c r="DU72" s="235" t="s">
        <v>543</v>
      </c>
      <c r="DX72" s="235" t="s">
        <v>543</v>
      </c>
      <c r="EA72" s="235" t="s">
        <v>543</v>
      </c>
      <c r="ED72" s="235" t="s">
        <v>543</v>
      </c>
      <c r="EG72" s="235" t="s">
        <v>543</v>
      </c>
      <c r="EJ72" s="235" t="s">
        <v>543</v>
      </c>
      <c r="EM72" s="235" t="s">
        <v>543</v>
      </c>
      <c r="EP72" s="235" t="s">
        <v>543</v>
      </c>
      <c r="ES72" s="235" t="s">
        <v>543</v>
      </c>
      <c r="EV72" s="235" t="s">
        <v>543</v>
      </c>
      <c r="EY72" s="235" t="s">
        <v>543</v>
      </c>
      <c r="FB72" s="235" t="s">
        <v>543</v>
      </c>
      <c r="FE72" s="235" t="s">
        <v>543</v>
      </c>
      <c r="FH72" s="235" t="s">
        <v>543</v>
      </c>
      <c r="FK72" s="235" t="s">
        <v>543</v>
      </c>
      <c r="FN72" s="235" t="s">
        <v>543</v>
      </c>
      <c r="FQ72" s="235" t="s">
        <v>543</v>
      </c>
      <c r="FT72" s="235" t="s">
        <v>543</v>
      </c>
      <c r="FW72" s="235" t="s">
        <v>543</v>
      </c>
      <c r="FZ72" s="235" t="s">
        <v>543</v>
      </c>
      <c r="GC72" s="235" t="s">
        <v>543</v>
      </c>
      <c r="GF72" s="235" t="s">
        <v>543</v>
      </c>
      <c r="GI72" s="235" t="s">
        <v>543</v>
      </c>
      <c r="GL72" s="235" t="s">
        <v>543</v>
      </c>
      <c r="GO72" s="235" t="s">
        <v>543</v>
      </c>
      <c r="GR72" s="235" t="s">
        <v>543</v>
      </c>
      <c r="GU72" s="235" t="s">
        <v>543</v>
      </c>
      <c r="GX72" s="235" t="s">
        <v>543</v>
      </c>
      <c r="HA72" s="235" t="s">
        <v>543</v>
      </c>
      <c r="HD72" s="235" t="s">
        <v>543</v>
      </c>
      <c r="HG72" s="235" t="s">
        <v>543</v>
      </c>
      <c r="HJ72" s="235" t="s">
        <v>543</v>
      </c>
      <c r="HM72" s="235" t="s">
        <v>543</v>
      </c>
      <c r="HP72" s="235" t="s">
        <v>543</v>
      </c>
      <c r="HS72" s="235" t="s">
        <v>543</v>
      </c>
      <c r="HV72" s="235" t="s">
        <v>543</v>
      </c>
      <c r="IB72" s="236" t="s">
        <v>543</v>
      </c>
      <c r="IC72" s="236" t="s">
        <v>543</v>
      </c>
      <c r="ID72" s="236" t="s">
        <v>543</v>
      </c>
      <c r="IE72" s="236" t="b">
        <v>1</v>
      </c>
    </row>
    <row r="73" spans="66:239">
      <c r="BN73" s="718" t="s">
        <v>543</v>
      </c>
      <c r="CX73" s="718" t="s">
        <v>543</v>
      </c>
      <c r="DR73" s="235" t="s">
        <v>543</v>
      </c>
      <c r="DU73" s="235" t="s">
        <v>543</v>
      </c>
      <c r="DX73" s="235" t="s">
        <v>543</v>
      </c>
      <c r="EA73" s="235" t="s">
        <v>543</v>
      </c>
      <c r="ED73" s="235" t="s">
        <v>543</v>
      </c>
      <c r="EG73" s="235" t="s">
        <v>543</v>
      </c>
      <c r="EJ73" s="235" t="s">
        <v>543</v>
      </c>
      <c r="EM73" s="235" t="s">
        <v>543</v>
      </c>
      <c r="EP73" s="235" t="s">
        <v>543</v>
      </c>
      <c r="ES73" s="235" t="s">
        <v>543</v>
      </c>
      <c r="EV73" s="235" t="s">
        <v>543</v>
      </c>
      <c r="EY73" s="235" t="s">
        <v>543</v>
      </c>
      <c r="FB73" s="235" t="s">
        <v>543</v>
      </c>
      <c r="FE73" s="235" t="s">
        <v>543</v>
      </c>
      <c r="FH73" s="235" t="s">
        <v>543</v>
      </c>
      <c r="FK73" s="235" t="s">
        <v>543</v>
      </c>
      <c r="FN73" s="235" t="s">
        <v>543</v>
      </c>
      <c r="FQ73" s="235" t="s">
        <v>543</v>
      </c>
      <c r="FT73" s="235" t="s">
        <v>543</v>
      </c>
      <c r="FW73" s="235" t="s">
        <v>543</v>
      </c>
      <c r="FZ73" s="235" t="s">
        <v>543</v>
      </c>
      <c r="GC73" s="235" t="s">
        <v>543</v>
      </c>
      <c r="GF73" s="235" t="s">
        <v>543</v>
      </c>
      <c r="GI73" s="235" t="s">
        <v>543</v>
      </c>
      <c r="GL73" s="235" t="s">
        <v>543</v>
      </c>
      <c r="GO73" s="235" t="s">
        <v>543</v>
      </c>
      <c r="GR73" s="235" t="s">
        <v>543</v>
      </c>
      <c r="GU73" s="235" t="s">
        <v>543</v>
      </c>
      <c r="GX73" s="235" t="s">
        <v>543</v>
      </c>
      <c r="HA73" s="235" t="s">
        <v>543</v>
      </c>
      <c r="HD73" s="235" t="s">
        <v>543</v>
      </c>
      <c r="HG73" s="235" t="s">
        <v>543</v>
      </c>
      <c r="HJ73" s="235" t="s">
        <v>543</v>
      </c>
      <c r="HM73" s="235" t="s">
        <v>543</v>
      </c>
      <c r="HP73" s="235" t="s">
        <v>543</v>
      </c>
      <c r="HS73" s="235" t="s">
        <v>543</v>
      </c>
      <c r="HV73" s="235" t="s">
        <v>543</v>
      </c>
      <c r="IB73" s="236" t="s">
        <v>543</v>
      </c>
      <c r="IC73" s="236" t="s">
        <v>543</v>
      </c>
      <c r="ID73" s="236" t="s">
        <v>543</v>
      </c>
      <c r="IE73" s="236" t="b">
        <v>1</v>
      </c>
    </row>
    <row r="74" spans="66:239">
      <c r="BN74" s="718" t="s">
        <v>543</v>
      </c>
      <c r="CX74" s="718" t="s">
        <v>543</v>
      </c>
      <c r="DR74" s="235" t="s">
        <v>543</v>
      </c>
      <c r="DU74" s="235" t="s">
        <v>543</v>
      </c>
      <c r="DX74" s="235" t="s">
        <v>543</v>
      </c>
      <c r="EA74" s="235" t="s">
        <v>543</v>
      </c>
      <c r="ED74" s="235" t="s">
        <v>543</v>
      </c>
      <c r="EG74" s="235" t="s">
        <v>543</v>
      </c>
      <c r="EJ74" s="235" t="s">
        <v>543</v>
      </c>
      <c r="EM74" s="235" t="s">
        <v>543</v>
      </c>
      <c r="EP74" s="235" t="s">
        <v>543</v>
      </c>
      <c r="ES74" s="235" t="s">
        <v>543</v>
      </c>
      <c r="EV74" s="235" t="s">
        <v>543</v>
      </c>
      <c r="EY74" s="235" t="s">
        <v>543</v>
      </c>
      <c r="FB74" s="235" t="s">
        <v>543</v>
      </c>
      <c r="FE74" s="235" t="s">
        <v>543</v>
      </c>
      <c r="FH74" s="235" t="s">
        <v>543</v>
      </c>
      <c r="FK74" s="235" t="s">
        <v>543</v>
      </c>
      <c r="FN74" s="235" t="s">
        <v>543</v>
      </c>
      <c r="FQ74" s="235" t="s">
        <v>543</v>
      </c>
      <c r="FT74" s="235" t="s">
        <v>543</v>
      </c>
      <c r="FW74" s="235" t="s">
        <v>543</v>
      </c>
      <c r="FZ74" s="235" t="s">
        <v>543</v>
      </c>
      <c r="GC74" s="235" t="s">
        <v>543</v>
      </c>
      <c r="GF74" s="235" t="s">
        <v>543</v>
      </c>
      <c r="GI74" s="235" t="s">
        <v>543</v>
      </c>
      <c r="GL74" s="235" t="s">
        <v>543</v>
      </c>
      <c r="GO74" s="235" t="s">
        <v>543</v>
      </c>
      <c r="GR74" s="235" t="s">
        <v>543</v>
      </c>
      <c r="GU74" s="235" t="s">
        <v>543</v>
      </c>
      <c r="GX74" s="235" t="s">
        <v>543</v>
      </c>
      <c r="HA74" s="235" t="s">
        <v>543</v>
      </c>
      <c r="HD74" s="235" t="s">
        <v>543</v>
      </c>
      <c r="HG74" s="235" t="s">
        <v>543</v>
      </c>
      <c r="HJ74" s="235" t="s">
        <v>543</v>
      </c>
      <c r="HM74" s="235" t="s">
        <v>543</v>
      </c>
      <c r="HP74" s="235" t="s">
        <v>543</v>
      </c>
      <c r="HS74" s="235" t="s">
        <v>543</v>
      </c>
      <c r="HV74" s="235" t="s">
        <v>543</v>
      </c>
      <c r="IB74" s="236" t="s">
        <v>543</v>
      </c>
      <c r="IC74" s="236" t="s">
        <v>543</v>
      </c>
      <c r="ID74" s="236" t="s">
        <v>543</v>
      </c>
      <c r="IE74" s="236" t="b">
        <v>1</v>
      </c>
    </row>
    <row r="75" spans="66:239">
      <c r="BN75" s="718" t="s">
        <v>543</v>
      </c>
      <c r="CX75" s="718" t="s">
        <v>543</v>
      </c>
      <c r="DR75" s="235" t="s">
        <v>543</v>
      </c>
      <c r="DU75" s="235" t="s">
        <v>543</v>
      </c>
      <c r="DX75" s="235" t="s">
        <v>543</v>
      </c>
      <c r="EA75" s="235" t="s">
        <v>543</v>
      </c>
      <c r="ED75" s="235" t="s">
        <v>543</v>
      </c>
      <c r="EG75" s="235" t="s">
        <v>543</v>
      </c>
      <c r="EJ75" s="235" t="s">
        <v>543</v>
      </c>
      <c r="EM75" s="235" t="s">
        <v>543</v>
      </c>
      <c r="EP75" s="235" t="s">
        <v>543</v>
      </c>
      <c r="ES75" s="235" t="s">
        <v>543</v>
      </c>
      <c r="EV75" s="235" t="s">
        <v>543</v>
      </c>
      <c r="EY75" s="235" t="s">
        <v>543</v>
      </c>
      <c r="FB75" s="235" t="s">
        <v>543</v>
      </c>
      <c r="FE75" s="235" t="s">
        <v>543</v>
      </c>
      <c r="FH75" s="235" t="s">
        <v>543</v>
      </c>
      <c r="FK75" s="235" t="s">
        <v>543</v>
      </c>
      <c r="FN75" s="235" t="s">
        <v>543</v>
      </c>
      <c r="FQ75" s="235" t="s">
        <v>543</v>
      </c>
      <c r="FT75" s="235" t="s">
        <v>543</v>
      </c>
      <c r="FW75" s="235" t="s">
        <v>543</v>
      </c>
      <c r="FZ75" s="235" t="s">
        <v>543</v>
      </c>
      <c r="GC75" s="235" t="s">
        <v>543</v>
      </c>
      <c r="GF75" s="235" t="s">
        <v>543</v>
      </c>
      <c r="GI75" s="235" t="s">
        <v>543</v>
      </c>
      <c r="GL75" s="235" t="s">
        <v>543</v>
      </c>
      <c r="GO75" s="235" t="s">
        <v>543</v>
      </c>
      <c r="GR75" s="235" t="s">
        <v>543</v>
      </c>
      <c r="GU75" s="235" t="s">
        <v>543</v>
      </c>
      <c r="GX75" s="235" t="s">
        <v>543</v>
      </c>
      <c r="HA75" s="235" t="s">
        <v>543</v>
      </c>
      <c r="HD75" s="235" t="s">
        <v>543</v>
      </c>
      <c r="HG75" s="235" t="s">
        <v>543</v>
      </c>
      <c r="HJ75" s="235" t="s">
        <v>543</v>
      </c>
      <c r="HM75" s="235" t="s">
        <v>543</v>
      </c>
      <c r="HP75" s="235" t="s">
        <v>543</v>
      </c>
      <c r="HS75" s="235" t="s">
        <v>543</v>
      </c>
      <c r="HV75" s="235" t="s">
        <v>543</v>
      </c>
      <c r="IB75" s="236" t="s">
        <v>543</v>
      </c>
      <c r="IC75" s="236" t="s">
        <v>543</v>
      </c>
      <c r="ID75" s="236" t="s">
        <v>543</v>
      </c>
      <c r="IE75" s="236" t="b">
        <v>1</v>
      </c>
    </row>
    <row r="76" spans="66:239">
      <c r="BN76" s="718" t="s">
        <v>543</v>
      </c>
      <c r="CX76" s="718" t="s">
        <v>543</v>
      </c>
      <c r="DR76" s="235" t="s">
        <v>543</v>
      </c>
      <c r="DU76" s="235" t="s">
        <v>543</v>
      </c>
      <c r="DX76" s="235" t="s">
        <v>543</v>
      </c>
      <c r="EA76" s="235" t="s">
        <v>543</v>
      </c>
      <c r="ED76" s="235" t="s">
        <v>543</v>
      </c>
      <c r="EG76" s="235" t="s">
        <v>543</v>
      </c>
      <c r="EJ76" s="235" t="s">
        <v>543</v>
      </c>
      <c r="EM76" s="235" t="s">
        <v>543</v>
      </c>
      <c r="EP76" s="235" t="s">
        <v>543</v>
      </c>
      <c r="ES76" s="235" t="s">
        <v>543</v>
      </c>
      <c r="EV76" s="235" t="s">
        <v>543</v>
      </c>
      <c r="EY76" s="235" t="s">
        <v>543</v>
      </c>
      <c r="FB76" s="235" t="s">
        <v>543</v>
      </c>
      <c r="FE76" s="235" t="s">
        <v>543</v>
      </c>
      <c r="FH76" s="235" t="s">
        <v>543</v>
      </c>
      <c r="FK76" s="235" t="s">
        <v>543</v>
      </c>
      <c r="FN76" s="235" t="s">
        <v>543</v>
      </c>
      <c r="FQ76" s="235" t="s">
        <v>543</v>
      </c>
      <c r="FT76" s="235" t="s">
        <v>543</v>
      </c>
      <c r="FW76" s="235" t="s">
        <v>543</v>
      </c>
      <c r="FZ76" s="235" t="s">
        <v>543</v>
      </c>
      <c r="GC76" s="235" t="s">
        <v>543</v>
      </c>
      <c r="GF76" s="235" t="s">
        <v>543</v>
      </c>
      <c r="GI76" s="235" t="s">
        <v>543</v>
      </c>
      <c r="GL76" s="235" t="s">
        <v>543</v>
      </c>
      <c r="GO76" s="235" t="s">
        <v>543</v>
      </c>
      <c r="GR76" s="235" t="s">
        <v>543</v>
      </c>
      <c r="GU76" s="235" t="s">
        <v>543</v>
      </c>
      <c r="GX76" s="235" t="s">
        <v>543</v>
      </c>
      <c r="HA76" s="235" t="s">
        <v>543</v>
      </c>
      <c r="HD76" s="235" t="s">
        <v>543</v>
      </c>
      <c r="HG76" s="235" t="s">
        <v>543</v>
      </c>
      <c r="HJ76" s="235" t="s">
        <v>543</v>
      </c>
      <c r="HM76" s="235" t="s">
        <v>543</v>
      </c>
      <c r="HP76" s="235" t="s">
        <v>543</v>
      </c>
      <c r="HS76" s="235" t="s">
        <v>543</v>
      </c>
      <c r="HV76" s="235" t="s">
        <v>543</v>
      </c>
      <c r="IB76" s="236" t="s">
        <v>543</v>
      </c>
      <c r="IC76" s="236" t="s">
        <v>543</v>
      </c>
      <c r="ID76" s="236" t="s">
        <v>543</v>
      </c>
      <c r="IE76" s="236" t="b">
        <v>1</v>
      </c>
    </row>
    <row r="77" spans="66:239">
      <c r="BN77" s="718" t="s">
        <v>543</v>
      </c>
      <c r="CX77" s="718" t="s">
        <v>543</v>
      </c>
      <c r="DR77" s="235" t="s">
        <v>543</v>
      </c>
      <c r="DU77" s="235" t="s">
        <v>543</v>
      </c>
      <c r="DX77" s="235" t="s">
        <v>543</v>
      </c>
      <c r="EA77" s="235" t="s">
        <v>543</v>
      </c>
      <c r="ED77" s="235" t="s">
        <v>543</v>
      </c>
      <c r="EG77" s="235" t="s">
        <v>543</v>
      </c>
      <c r="EJ77" s="235" t="s">
        <v>543</v>
      </c>
      <c r="EM77" s="235" t="s">
        <v>543</v>
      </c>
      <c r="EP77" s="235" t="s">
        <v>543</v>
      </c>
      <c r="ES77" s="235" t="s">
        <v>543</v>
      </c>
      <c r="EV77" s="235" t="s">
        <v>543</v>
      </c>
      <c r="EY77" s="235" t="s">
        <v>543</v>
      </c>
      <c r="FB77" s="235" t="s">
        <v>543</v>
      </c>
      <c r="FE77" s="235" t="s">
        <v>543</v>
      </c>
      <c r="FH77" s="235" t="s">
        <v>543</v>
      </c>
      <c r="FK77" s="235" t="s">
        <v>543</v>
      </c>
      <c r="FN77" s="235" t="s">
        <v>543</v>
      </c>
      <c r="FQ77" s="235" t="s">
        <v>543</v>
      </c>
      <c r="FT77" s="235" t="s">
        <v>543</v>
      </c>
      <c r="FW77" s="235" t="s">
        <v>543</v>
      </c>
      <c r="FZ77" s="235" t="s">
        <v>543</v>
      </c>
      <c r="GC77" s="235" t="s">
        <v>543</v>
      </c>
      <c r="GF77" s="235" t="s">
        <v>543</v>
      </c>
      <c r="GI77" s="235" t="s">
        <v>543</v>
      </c>
      <c r="GL77" s="235" t="s">
        <v>543</v>
      </c>
      <c r="GO77" s="235" t="s">
        <v>543</v>
      </c>
      <c r="GR77" s="235" t="s">
        <v>543</v>
      </c>
      <c r="GU77" s="235" t="s">
        <v>543</v>
      </c>
      <c r="GX77" s="235" t="s">
        <v>543</v>
      </c>
      <c r="HA77" s="235" t="s">
        <v>543</v>
      </c>
      <c r="HD77" s="235" t="s">
        <v>543</v>
      </c>
      <c r="HG77" s="235" t="s">
        <v>543</v>
      </c>
      <c r="HJ77" s="235" t="s">
        <v>543</v>
      </c>
      <c r="HM77" s="235" t="s">
        <v>543</v>
      </c>
      <c r="HP77" s="235" t="s">
        <v>543</v>
      </c>
      <c r="HS77" s="235" t="s">
        <v>543</v>
      </c>
      <c r="HV77" s="235" t="s">
        <v>543</v>
      </c>
      <c r="IB77" s="236" t="s">
        <v>543</v>
      </c>
      <c r="IC77" s="236" t="s">
        <v>543</v>
      </c>
      <c r="ID77" s="236" t="s">
        <v>543</v>
      </c>
      <c r="IE77" s="236" t="b">
        <v>1</v>
      </c>
    </row>
    <row r="78" spans="66:239">
      <c r="BN78" s="718" t="s">
        <v>543</v>
      </c>
      <c r="CX78" s="718" t="s">
        <v>543</v>
      </c>
      <c r="DR78" s="235" t="s">
        <v>543</v>
      </c>
      <c r="DU78" s="235" t="s">
        <v>543</v>
      </c>
      <c r="DX78" s="235" t="s">
        <v>543</v>
      </c>
      <c r="EA78" s="235" t="s">
        <v>543</v>
      </c>
      <c r="ED78" s="235" t="s">
        <v>543</v>
      </c>
      <c r="EG78" s="235" t="s">
        <v>543</v>
      </c>
      <c r="EJ78" s="235" t="s">
        <v>543</v>
      </c>
      <c r="EM78" s="235" t="s">
        <v>543</v>
      </c>
      <c r="EP78" s="235" t="s">
        <v>543</v>
      </c>
      <c r="ES78" s="235" t="s">
        <v>543</v>
      </c>
      <c r="EV78" s="235" t="s">
        <v>543</v>
      </c>
      <c r="EY78" s="235" t="s">
        <v>543</v>
      </c>
      <c r="FB78" s="235" t="s">
        <v>543</v>
      </c>
      <c r="FE78" s="235" t="s">
        <v>543</v>
      </c>
      <c r="FH78" s="235" t="s">
        <v>543</v>
      </c>
      <c r="FK78" s="235" t="s">
        <v>543</v>
      </c>
      <c r="FN78" s="235" t="s">
        <v>543</v>
      </c>
      <c r="FQ78" s="235" t="s">
        <v>543</v>
      </c>
      <c r="FT78" s="235" t="s">
        <v>543</v>
      </c>
      <c r="FW78" s="235" t="s">
        <v>543</v>
      </c>
      <c r="FZ78" s="235" t="s">
        <v>543</v>
      </c>
      <c r="GC78" s="235" t="s">
        <v>543</v>
      </c>
      <c r="GF78" s="235" t="s">
        <v>543</v>
      </c>
      <c r="GI78" s="235" t="s">
        <v>543</v>
      </c>
      <c r="GL78" s="235" t="s">
        <v>543</v>
      </c>
      <c r="GO78" s="235" t="s">
        <v>543</v>
      </c>
      <c r="GR78" s="235" t="s">
        <v>543</v>
      </c>
      <c r="GU78" s="235" t="s">
        <v>543</v>
      </c>
      <c r="GX78" s="235" t="s">
        <v>543</v>
      </c>
      <c r="HA78" s="235" t="s">
        <v>543</v>
      </c>
      <c r="HD78" s="235" t="s">
        <v>543</v>
      </c>
      <c r="HG78" s="235" t="s">
        <v>543</v>
      </c>
      <c r="HJ78" s="235" t="s">
        <v>543</v>
      </c>
      <c r="HM78" s="235" t="s">
        <v>543</v>
      </c>
      <c r="HP78" s="235" t="s">
        <v>543</v>
      </c>
      <c r="HS78" s="235" t="s">
        <v>543</v>
      </c>
      <c r="HV78" s="235" t="s">
        <v>543</v>
      </c>
      <c r="IB78" s="236" t="s">
        <v>543</v>
      </c>
      <c r="IC78" s="236" t="s">
        <v>543</v>
      </c>
      <c r="ID78" s="236" t="s">
        <v>543</v>
      </c>
      <c r="IE78" s="236" t="b">
        <v>1</v>
      </c>
    </row>
    <row r="79" spans="66:239">
      <c r="BN79" s="718" t="s">
        <v>543</v>
      </c>
      <c r="CX79" s="718" t="s">
        <v>543</v>
      </c>
      <c r="DR79" s="235" t="s">
        <v>543</v>
      </c>
      <c r="DU79" s="235" t="s">
        <v>543</v>
      </c>
      <c r="DX79" s="235" t="s">
        <v>543</v>
      </c>
      <c r="EA79" s="235" t="s">
        <v>543</v>
      </c>
      <c r="ED79" s="235" t="s">
        <v>543</v>
      </c>
      <c r="EG79" s="235" t="s">
        <v>543</v>
      </c>
      <c r="EJ79" s="235" t="s">
        <v>543</v>
      </c>
      <c r="EM79" s="235" t="s">
        <v>543</v>
      </c>
      <c r="EP79" s="235" t="s">
        <v>543</v>
      </c>
      <c r="ES79" s="235" t="s">
        <v>543</v>
      </c>
      <c r="EV79" s="235" t="s">
        <v>543</v>
      </c>
      <c r="EY79" s="235" t="s">
        <v>543</v>
      </c>
      <c r="FB79" s="235" t="s">
        <v>543</v>
      </c>
      <c r="FE79" s="235" t="s">
        <v>543</v>
      </c>
      <c r="FH79" s="235" t="s">
        <v>543</v>
      </c>
      <c r="FK79" s="235" t="s">
        <v>543</v>
      </c>
      <c r="FN79" s="235" t="s">
        <v>543</v>
      </c>
      <c r="FQ79" s="235" t="s">
        <v>543</v>
      </c>
      <c r="FT79" s="235" t="s">
        <v>543</v>
      </c>
      <c r="FW79" s="235" t="s">
        <v>543</v>
      </c>
      <c r="FZ79" s="235" t="s">
        <v>543</v>
      </c>
      <c r="GC79" s="235" t="s">
        <v>543</v>
      </c>
      <c r="GF79" s="235" t="s">
        <v>543</v>
      </c>
      <c r="GI79" s="235" t="s">
        <v>543</v>
      </c>
      <c r="GL79" s="235" t="s">
        <v>543</v>
      </c>
      <c r="GO79" s="235" t="s">
        <v>543</v>
      </c>
      <c r="GR79" s="235" t="s">
        <v>543</v>
      </c>
      <c r="GU79" s="235" t="s">
        <v>543</v>
      </c>
      <c r="GX79" s="235" t="s">
        <v>543</v>
      </c>
      <c r="HA79" s="235" t="s">
        <v>543</v>
      </c>
      <c r="HD79" s="235" t="s">
        <v>543</v>
      </c>
      <c r="HG79" s="235" t="s">
        <v>543</v>
      </c>
      <c r="HJ79" s="235" t="s">
        <v>543</v>
      </c>
      <c r="HM79" s="235" t="s">
        <v>543</v>
      </c>
      <c r="HP79" s="235" t="s">
        <v>543</v>
      </c>
      <c r="HS79" s="235" t="s">
        <v>543</v>
      </c>
      <c r="HV79" s="235" t="s">
        <v>543</v>
      </c>
      <c r="IB79" s="236" t="s">
        <v>543</v>
      </c>
      <c r="IC79" s="236" t="s">
        <v>543</v>
      </c>
      <c r="ID79" s="236" t="s">
        <v>543</v>
      </c>
      <c r="IE79" s="236" t="b">
        <v>1</v>
      </c>
    </row>
    <row r="80" spans="66:239">
      <c r="BN80" s="718" t="s">
        <v>543</v>
      </c>
      <c r="CX80" s="718" t="s">
        <v>543</v>
      </c>
      <c r="DR80" s="235" t="s">
        <v>543</v>
      </c>
      <c r="DU80" s="235" t="s">
        <v>543</v>
      </c>
      <c r="DX80" s="235" t="s">
        <v>543</v>
      </c>
      <c r="EA80" s="235" t="s">
        <v>543</v>
      </c>
      <c r="ED80" s="235" t="s">
        <v>543</v>
      </c>
      <c r="EG80" s="235" t="s">
        <v>543</v>
      </c>
      <c r="EJ80" s="235" t="s">
        <v>543</v>
      </c>
      <c r="EM80" s="235" t="s">
        <v>543</v>
      </c>
      <c r="EP80" s="235" t="s">
        <v>543</v>
      </c>
      <c r="ES80" s="235" t="s">
        <v>543</v>
      </c>
      <c r="EV80" s="235" t="s">
        <v>543</v>
      </c>
      <c r="EY80" s="235" t="s">
        <v>543</v>
      </c>
      <c r="FB80" s="235" t="s">
        <v>543</v>
      </c>
      <c r="FE80" s="235" t="s">
        <v>543</v>
      </c>
      <c r="FH80" s="235" t="s">
        <v>543</v>
      </c>
      <c r="FK80" s="235" t="s">
        <v>543</v>
      </c>
      <c r="FN80" s="235" t="s">
        <v>543</v>
      </c>
      <c r="FQ80" s="235" t="s">
        <v>543</v>
      </c>
      <c r="FT80" s="235" t="s">
        <v>543</v>
      </c>
      <c r="FW80" s="235" t="s">
        <v>543</v>
      </c>
      <c r="FZ80" s="235" t="s">
        <v>543</v>
      </c>
      <c r="GC80" s="235" t="s">
        <v>543</v>
      </c>
      <c r="GF80" s="235" t="s">
        <v>543</v>
      </c>
      <c r="GI80" s="235" t="s">
        <v>543</v>
      </c>
      <c r="GL80" s="235" t="s">
        <v>543</v>
      </c>
      <c r="GO80" s="235" t="s">
        <v>543</v>
      </c>
      <c r="GR80" s="235" t="s">
        <v>543</v>
      </c>
      <c r="GU80" s="235" t="s">
        <v>543</v>
      </c>
      <c r="GX80" s="235" t="s">
        <v>543</v>
      </c>
      <c r="HA80" s="235" t="s">
        <v>543</v>
      </c>
      <c r="HD80" s="235" t="s">
        <v>543</v>
      </c>
      <c r="HG80" s="235" t="s">
        <v>543</v>
      </c>
      <c r="HJ80" s="235" t="s">
        <v>543</v>
      </c>
      <c r="HM80" s="235" t="s">
        <v>543</v>
      </c>
      <c r="HP80" s="235" t="s">
        <v>543</v>
      </c>
      <c r="HS80" s="235" t="s">
        <v>543</v>
      </c>
      <c r="HV80" s="235" t="s">
        <v>543</v>
      </c>
      <c r="IB80" s="236" t="s">
        <v>543</v>
      </c>
      <c r="IC80" s="236" t="s">
        <v>543</v>
      </c>
      <c r="ID80" s="236" t="s">
        <v>543</v>
      </c>
      <c r="IE80" s="236" t="b">
        <v>1</v>
      </c>
    </row>
    <row r="81" spans="66:239">
      <c r="BN81" s="718" t="s">
        <v>543</v>
      </c>
      <c r="CX81" s="718" t="s">
        <v>543</v>
      </c>
      <c r="DR81" s="235" t="s">
        <v>543</v>
      </c>
      <c r="DU81" s="235" t="s">
        <v>543</v>
      </c>
      <c r="DX81" s="235" t="s">
        <v>543</v>
      </c>
      <c r="EA81" s="235" t="s">
        <v>543</v>
      </c>
      <c r="ED81" s="235" t="s">
        <v>543</v>
      </c>
      <c r="EG81" s="235" t="s">
        <v>543</v>
      </c>
      <c r="EJ81" s="235" t="s">
        <v>543</v>
      </c>
      <c r="EM81" s="235" t="s">
        <v>543</v>
      </c>
      <c r="EP81" s="235" t="s">
        <v>543</v>
      </c>
      <c r="ES81" s="235" t="s">
        <v>543</v>
      </c>
      <c r="EV81" s="235" t="s">
        <v>543</v>
      </c>
      <c r="EY81" s="235" t="s">
        <v>543</v>
      </c>
      <c r="FB81" s="235" t="s">
        <v>543</v>
      </c>
      <c r="FE81" s="235" t="s">
        <v>543</v>
      </c>
      <c r="FH81" s="235" t="s">
        <v>543</v>
      </c>
      <c r="FK81" s="235" t="s">
        <v>543</v>
      </c>
      <c r="FN81" s="235" t="s">
        <v>543</v>
      </c>
      <c r="FQ81" s="235" t="s">
        <v>543</v>
      </c>
      <c r="FT81" s="235" t="s">
        <v>543</v>
      </c>
      <c r="FW81" s="235" t="s">
        <v>543</v>
      </c>
      <c r="FZ81" s="235" t="s">
        <v>543</v>
      </c>
      <c r="GC81" s="235" t="s">
        <v>543</v>
      </c>
      <c r="GF81" s="235" t="s">
        <v>543</v>
      </c>
      <c r="GI81" s="235" t="s">
        <v>543</v>
      </c>
      <c r="GL81" s="235" t="s">
        <v>543</v>
      </c>
      <c r="GO81" s="235" t="s">
        <v>543</v>
      </c>
      <c r="GR81" s="235" t="s">
        <v>543</v>
      </c>
      <c r="GU81" s="235" t="s">
        <v>543</v>
      </c>
      <c r="GX81" s="235" t="s">
        <v>543</v>
      </c>
      <c r="HA81" s="235" t="s">
        <v>543</v>
      </c>
      <c r="HD81" s="235" t="s">
        <v>543</v>
      </c>
      <c r="HG81" s="235" t="s">
        <v>543</v>
      </c>
      <c r="HJ81" s="235" t="s">
        <v>543</v>
      </c>
      <c r="HM81" s="235" t="s">
        <v>543</v>
      </c>
      <c r="HP81" s="235" t="s">
        <v>543</v>
      </c>
      <c r="HS81" s="235" t="s">
        <v>543</v>
      </c>
      <c r="HV81" s="235" t="s">
        <v>543</v>
      </c>
      <c r="IB81" s="236" t="s">
        <v>543</v>
      </c>
      <c r="IC81" s="236" t="s">
        <v>543</v>
      </c>
      <c r="ID81" s="236" t="s">
        <v>543</v>
      </c>
      <c r="IE81" s="236" t="b">
        <v>1</v>
      </c>
    </row>
    <row r="82" spans="66:239">
      <c r="BN82" s="718" t="s">
        <v>543</v>
      </c>
      <c r="CX82" s="718" t="s">
        <v>543</v>
      </c>
      <c r="DR82" s="235" t="s">
        <v>543</v>
      </c>
      <c r="DU82" s="235" t="s">
        <v>543</v>
      </c>
      <c r="DX82" s="235" t="s">
        <v>543</v>
      </c>
      <c r="EA82" s="235" t="s">
        <v>543</v>
      </c>
      <c r="ED82" s="235" t="s">
        <v>543</v>
      </c>
      <c r="EG82" s="235" t="s">
        <v>543</v>
      </c>
      <c r="EJ82" s="235" t="s">
        <v>543</v>
      </c>
      <c r="EM82" s="235" t="s">
        <v>543</v>
      </c>
      <c r="EP82" s="235" t="s">
        <v>543</v>
      </c>
      <c r="ES82" s="235" t="s">
        <v>543</v>
      </c>
      <c r="EV82" s="235" t="s">
        <v>543</v>
      </c>
      <c r="EY82" s="235" t="s">
        <v>543</v>
      </c>
      <c r="FB82" s="235" t="s">
        <v>543</v>
      </c>
      <c r="FE82" s="235" t="s">
        <v>543</v>
      </c>
      <c r="FH82" s="235" t="s">
        <v>543</v>
      </c>
      <c r="FK82" s="235" t="s">
        <v>543</v>
      </c>
      <c r="FN82" s="235" t="s">
        <v>543</v>
      </c>
      <c r="FQ82" s="235" t="s">
        <v>543</v>
      </c>
      <c r="FT82" s="235" t="s">
        <v>543</v>
      </c>
      <c r="FW82" s="235" t="s">
        <v>543</v>
      </c>
      <c r="FZ82" s="235" t="s">
        <v>543</v>
      </c>
      <c r="GC82" s="235" t="s">
        <v>543</v>
      </c>
      <c r="GF82" s="235" t="s">
        <v>543</v>
      </c>
      <c r="GI82" s="235" t="s">
        <v>543</v>
      </c>
      <c r="GL82" s="235" t="s">
        <v>543</v>
      </c>
      <c r="GO82" s="235" t="s">
        <v>543</v>
      </c>
      <c r="GR82" s="235" t="s">
        <v>543</v>
      </c>
      <c r="GU82" s="235" t="s">
        <v>543</v>
      </c>
      <c r="GX82" s="235" t="s">
        <v>543</v>
      </c>
      <c r="HA82" s="235" t="s">
        <v>543</v>
      </c>
      <c r="HD82" s="235" t="s">
        <v>543</v>
      </c>
      <c r="HG82" s="235" t="s">
        <v>543</v>
      </c>
      <c r="HJ82" s="235" t="s">
        <v>543</v>
      </c>
      <c r="HM82" s="235" t="s">
        <v>543</v>
      </c>
      <c r="HP82" s="235" t="s">
        <v>543</v>
      </c>
      <c r="HS82" s="235" t="s">
        <v>543</v>
      </c>
      <c r="HV82" s="235" t="s">
        <v>543</v>
      </c>
      <c r="IB82" s="236" t="s">
        <v>543</v>
      </c>
      <c r="IC82" s="236" t="s">
        <v>543</v>
      </c>
      <c r="ID82" s="236" t="s">
        <v>543</v>
      </c>
      <c r="IE82" s="236" t="b">
        <v>1</v>
      </c>
    </row>
    <row r="83" spans="66:239">
      <c r="BN83" s="718" t="s">
        <v>543</v>
      </c>
      <c r="CX83" s="718" t="s">
        <v>543</v>
      </c>
      <c r="DR83" s="235" t="s">
        <v>543</v>
      </c>
      <c r="DU83" s="235" t="s">
        <v>543</v>
      </c>
      <c r="DX83" s="235" t="s">
        <v>543</v>
      </c>
      <c r="EA83" s="235" t="s">
        <v>543</v>
      </c>
      <c r="ED83" s="235" t="s">
        <v>543</v>
      </c>
      <c r="EG83" s="235" t="s">
        <v>543</v>
      </c>
      <c r="EJ83" s="235" t="s">
        <v>543</v>
      </c>
      <c r="EM83" s="235" t="s">
        <v>543</v>
      </c>
      <c r="EP83" s="235" t="s">
        <v>543</v>
      </c>
      <c r="ES83" s="235" t="s">
        <v>543</v>
      </c>
      <c r="EV83" s="235" t="s">
        <v>543</v>
      </c>
      <c r="EY83" s="235" t="s">
        <v>543</v>
      </c>
      <c r="FB83" s="235" t="s">
        <v>543</v>
      </c>
      <c r="FE83" s="235" t="s">
        <v>543</v>
      </c>
      <c r="FH83" s="235" t="s">
        <v>543</v>
      </c>
      <c r="FK83" s="235" t="s">
        <v>543</v>
      </c>
      <c r="FN83" s="235" t="s">
        <v>543</v>
      </c>
      <c r="FQ83" s="235" t="s">
        <v>543</v>
      </c>
      <c r="FT83" s="235" t="s">
        <v>543</v>
      </c>
      <c r="FW83" s="235" t="s">
        <v>543</v>
      </c>
      <c r="FZ83" s="235" t="s">
        <v>543</v>
      </c>
      <c r="GC83" s="235" t="s">
        <v>543</v>
      </c>
      <c r="GF83" s="235" t="s">
        <v>543</v>
      </c>
      <c r="GI83" s="235" t="s">
        <v>543</v>
      </c>
      <c r="GL83" s="235" t="s">
        <v>543</v>
      </c>
      <c r="GO83" s="235" t="s">
        <v>543</v>
      </c>
      <c r="GR83" s="235" t="s">
        <v>543</v>
      </c>
      <c r="GU83" s="235" t="s">
        <v>543</v>
      </c>
      <c r="GX83" s="235" t="s">
        <v>543</v>
      </c>
      <c r="HA83" s="235" t="s">
        <v>543</v>
      </c>
      <c r="HD83" s="235" t="s">
        <v>543</v>
      </c>
      <c r="HG83" s="235" t="s">
        <v>543</v>
      </c>
      <c r="HJ83" s="235" t="s">
        <v>543</v>
      </c>
      <c r="HM83" s="235" t="s">
        <v>543</v>
      </c>
      <c r="HP83" s="235" t="s">
        <v>543</v>
      </c>
      <c r="HS83" s="235" t="s">
        <v>543</v>
      </c>
      <c r="HV83" s="235" t="s">
        <v>543</v>
      </c>
      <c r="IB83" s="236" t="s">
        <v>543</v>
      </c>
      <c r="IC83" s="236" t="s">
        <v>543</v>
      </c>
      <c r="ID83" s="236" t="s">
        <v>543</v>
      </c>
      <c r="IE83" s="236" t="b">
        <v>1</v>
      </c>
    </row>
    <row r="84" spans="66:239">
      <c r="BN84" s="718" t="s">
        <v>543</v>
      </c>
      <c r="CX84" s="718" t="s">
        <v>543</v>
      </c>
      <c r="DR84" s="235" t="s">
        <v>543</v>
      </c>
      <c r="DU84" s="235" t="s">
        <v>543</v>
      </c>
      <c r="DX84" s="235" t="s">
        <v>543</v>
      </c>
      <c r="EA84" s="235" t="s">
        <v>543</v>
      </c>
      <c r="ED84" s="235" t="s">
        <v>543</v>
      </c>
      <c r="EG84" s="235" t="s">
        <v>543</v>
      </c>
      <c r="EJ84" s="235" t="s">
        <v>543</v>
      </c>
      <c r="EM84" s="235" t="s">
        <v>543</v>
      </c>
      <c r="EP84" s="235" t="s">
        <v>543</v>
      </c>
      <c r="ES84" s="235" t="s">
        <v>543</v>
      </c>
      <c r="EV84" s="235" t="s">
        <v>543</v>
      </c>
      <c r="EY84" s="235" t="s">
        <v>543</v>
      </c>
      <c r="FB84" s="235" t="s">
        <v>543</v>
      </c>
      <c r="FE84" s="235" t="s">
        <v>543</v>
      </c>
      <c r="FH84" s="235" t="s">
        <v>543</v>
      </c>
      <c r="FK84" s="235" t="s">
        <v>543</v>
      </c>
      <c r="FN84" s="235" t="s">
        <v>543</v>
      </c>
      <c r="FQ84" s="235" t="s">
        <v>543</v>
      </c>
      <c r="FT84" s="235" t="s">
        <v>543</v>
      </c>
      <c r="FW84" s="235" t="s">
        <v>543</v>
      </c>
      <c r="FZ84" s="235" t="s">
        <v>543</v>
      </c>
      <c r="GC84" s="235" t="s">
        <v>543</v>
      </c>
      <c r="GF84" s="235" t="s">
        <v>543</v>
      </c>
      <c r="GI84" s="235" t="s">
        <v>543</v>
      </c>
      <c r="GL84" s="235" t="s">
        <v>543</v>
      </c>
      <c r="GO84" s="235" t="s">
        <v>543</v>
      </c>
      <c r="GR84" s="235" t="s">
        <v>543</v>
      </c>
      <c r="GU84" s="235" t="s">
        <v>543</v>
      </c>
      <c r="GX84" s="235" t="s">
        <v>543</v>
      </c>
      <c r="HA84" s="235" t="s">
        <v>543</v>
      </c>
      <c r="HD84" s="235" t="s">
        <v>543</v>
      </c>
      <c r="HG84" s="235" t="s">
        <v>543</v>
      </c>
      <c r="HJ84" s="235" t="s">
        <v>543</v>
      </c>
      <c r="HM84" s="235" t="s">
        <v>543</v>
      </c>
      <c r="HP84" s="235" t="s">
        <v>543</v>
      </c>
      <c r="HS84" s="235" t="s">
        <v>543</v>
      </c>
      <c r="HV84" s="235" t="s">
        <v>543</v>
      </c>
      <c r="IB84" s="236" t="s">
        <v>543</v>
      </c>
      <c r="IC84" s="236" t="s">
        <v>543</v>
      </c>
      <c r="ID84" s="236" t="s">
        <v>543</v>
      </c>
      <c r="IE84" s="236" t="b">
        <v>1</v>
      </c>
    </row>
    <row r="85" spans="66:239">
      <c r="BN85" s="718" t="s">
        <v>543</v>
      </c>
      <c r="CX85" s="718" t="s">
        <v>543</v>
      </c>
      <c r="DR85" s="235" t="s">
        <v>543</v>
      </c>
      <c r="DU85" s="235" t="s">
        <v>543</v>
      </c>
      <c r="DX85" s="235" t="s">
        <v>543</v>
      </c>
      <c r="EA85" s="235" t="s">
        <v>543</v>
      </c>
      <c r="ED85" s="235" t="s">
        <v>543</v>
      </c>
      <c r="EG85" s="235" t="s">
        <v>543</v>
      </c>
      <c r="EJ85" s="235" t="s">
        <v>543</v>
      </c>
      <c r="EM85" s="235" t="s">
        <v>543</v>
      </c>
      <c r="EP85" s="235" t="s">
        <v>543</v>
      </c>
      <c r="ES85" s="235" t="s">
        <v>543</v>
      </c>
      <c r="EV85" s="235" t="s">
        <v>543</v>
      </c>
      <c r="EY85" s="235" t="s">
        <v>543</v>
      </c>
      <c r="FB85" s="235" t="s">
        <v>543</v>
      </c>
      <c r="FE85" s="235" t="s">
        <v>543</v>
      </c>
      <c r="FH85" s="235" t="s">
        <v>543</v>
      </c>
      <c r="FK85" s="235" t="s">
        <v>543</v>
      </c>
      <c r="FN85" s="235" t="s">
        <v>543</v>
      </c>
      <c r="FQ85" s="235" t="s">
        <v>543</v>
      </c>
      <c r="FT85" s="235" t="s">
        <v>543</v>
      </c>
      <c r="FW85" s="235" t="s">
        <v>543</v>
      </c>
      <c r="FZ85" s="235" t="s">
        <v>543</v>
      </c>
      <c r="GC85" s="235" t="s">
        <v>543</v>
      </c>
      <c r="GF85" s="235" t="s">
        <v>543</v>
      </c>
      <c r="GI85" s="235" t="s">
        <v>543</v>
      </c>
      <c r="GL85" s="235" t="s">
        <v>543</v>
      </c>
      <c r="GO85" s="235" t="s">
        <v>543</v>
      </c>
      <c r="GR85" s="235" t="s">
        <v>543</v>
      </c>
      <c r="GU85" s="235" t="s">
        <v>543</v>
      </c>
      <c r="GX85" s="235" t="s">
        <v>543</v>
      </c>
      <c r="HA85" s="235" t="s">
        <v>543</v>
      </c>
      <c r="HD85" s="235" t="s">
        <v>543</v>
      </c>
      <c r="HG85" s="235" t="s">
        <v>543</v>
      </c>
      <c r="HJ85" s="235" t="s">
        <v>543</v>
      </c>
      <c r="HM85" s="235" t="s">
        <v>543</v>
      </c>
      <c r="HP85" s="235" t="s">
        <v>543</v>
      </c>
      <c r="HS85" s="235" t="s">
        <v>543</v>
      </c>
      <c r="HV85" s="235" t="s">
        <v>543</v>
      </c>
      <c r="IB85" s="236" t="s">
        <v>543</v>
      </c>
      <c r="IC85" s="236" t="s">
        <v>543</v>
      </c>
      <c r="ID85" s="236" t="s">
        <v>543</v>
      </c>
      <c r="IE85" s="236" t="b">
        <v>1</v>
      </c>
    </row>
    <row r="86" spans="66:239">
      <c r="BN86" s="718" t="s">
        <v>543</v>
      </c>
      <c r="CX86" s="718" t="s">
        <v>543</v>
      </c>
      <c r="DR86" s="235" t="s">
        <v>543</v>
      </c>
      <c r="DU86" s="235" t="s">
        <v>543</v>
      </c>
      <c r="DX86" s="235" t="s">
        <v>543</v>
      </c>
      <c r="EA86" s="235" t="s">
        <v>543</v>
      </c>
      <c r="ED86" s="235" t="s">
        <v>543</v>
      </c>
      <c r="EG86" s="235" t="s">
        <v>543</v>
      </c>
      <c r="EJ86" s="235" t="s">
        <v>543</v>
      </c>
      <c r="EM86" s="235" t="s">
        <v>543</v>
      </c>
      <c r="EP86" s="235" t="s">
        <v>543</v>
      </c>
      <c r="ES86" s="235" t="s">
        <v>543</v>
      </c>
      <c r="EV86" s="235" t="s">
        <v>543</v>
      </c>
      <c r="EY86" s="235" t="s">
        <v>543</v>
      </c>
      <c r="FB86" s="235" t="s">
        <v>543</v>
      </c>
      <c r="FE86" s="235" t="s">
        <v>543</v>
      </c>
      <c r="FH86" s="235" t="s">
        <v>543</v>
      </c>
      <c r="FK86" s="235" t="s">
        <v>543</v>
      </c>
      <c r="FN86" s="235" t="s">
        <v>543</v>
      </c>
      <c r="FQ86" s="235" t="s">
        <v>543</v>
      </c>
      <c r="FT86" s="235" t="s">
        <v>543</v>
      </c>
      <c r="FW86" s="235" t="s">
        <v>543</v>
      </c>
      <c r="FZ86" s="235" t="s">
        <v>543</v>
      </c>
      <c r="GC86" s="235" t="s">
        <v>543</v>
      </c>
      <c r="GF86" s="235" t="s">
        <v>543</v>
      </c>
      <c r="GI86" s="235" t="s">
        <v>543</v>
      </c>
      <c r="GL86" s="235" t="s">
        <v>543</v>
      </c>
      <c r="GO86" s="235" t="s">
        <v>543</v>
      </c>
      <c r="GR86" s="235" t="s">
        <v>543</v>
      </c>
      <c r="GU86" s="235" t="s">
        <v>543</v>
      </c>
      <c r="GX86" s="235" t="s">
        <v>543</v>
      </c>
      <c r="HA86" s="235" t="s">
        <v>543</v>
      </c>
      <c r="HD86" s="235" t="s">
        <v>543</v>
      </c>
      <c r="HG86" s="235" t="s">
        <v>543</v>
      </c>
      <c r="HJ86" s="235" t="s">
        <v>543</v>
      </c>
      <c r="HM86" s="235" t="s">
        <v>543</v>
      </c>
      <c r="HP86" s="235" t="s">
        <v>543</v>
      </c>
      <c r="HS86" s="235" t="s">
        <v>543</v>
      </c>
      <c r="HV86" s="235" t="s">
        <v>543</v>
      </c>
      <c r="IB86" s="236" t="s">
        <v>543</v>
      </c>
      <c r="IC86" s="236" t="s">
        <v>543</v>
      </c>
      <c r="ID86" s="236" t="s">
        <v>543</v>
      </c>
      <c r="IE86" s="236" t="b">
        <v>1</v>
      </c>
    </row>
    <row r="87" spans="66:239">
      <c r="BN87" s="718" t="s">
        <v>543</v>
      </c>
      <c r="CX87" s="718" t="s">
        <v>543</v>
      </c>
      <c r="DR87" s="235" t="s">
        <v>543</v>
      </c>
      <c r="DU87" s="235" t="s">
        <v>543</v>
      </c>
      <c r="DX87" s="235" t="s">
        <v>543</v>
      </c>
      <c r="EA87" s="235" t="s">
        <v>543</v>
      </c>
      <c r="ED87" s="235" t="s">
        <v>543</v>
      </c>
      <c r="EG87" s="235" t="s">
        <v>543</v>
      </c>
      <c r="EJ87" s="235" t="s">
        <v>543</v>
      </c>
      <c r="EM87" s="235" t="s">
        <v>543</v>
      </c>
      <c r="EP87" s="235" t="s">
        <v>543</v>
      </c>
      <c r="ES87" s="235" t="s">
        <v>543</v>
      </c>
      <c r="EV87" s="235" t="s">
        <v>543</v>
      </c>
      <c r="EY87" s="235" t="s">
        <v>543</v>
      </c>
      <c r="FB87" s="235" t="s">
        <v>543</v>
      </c>
      <c r="FE87" s="235" t="s">
        <v>543</v>
      </c>
      <c r="FH87" s="235" t="s">
        <v>543</v>
      </c>
      <c r="FK87" s="235" t="s">
        <v>543</v>
      </c>
      <c r="FN87" s="235" t="s">
        <v>543</v>
      </c>
      <c r="FQ87" s="235" t="s">
        <v>543</v>
      </c>
      <c r="FT87" s="235" t="s">
        <v>543</v>
      </c>
      <c r="FW87" s="235" t="s">
        <v>543</v>
      </c>
      <c r="FZ87" s="235" t="s">
        <v>543</v>
      </c>
      <c r="GC87" s="235" t="s">
        <v>543</v>
      </c>
      <c r="GF87" s="235" t="s">
        <v>543</v>
      </c>
      <c r="GI87" s="235" t="s">
        <v>543</v>
      </c>
      <c r="GL87" s="235" t="s">
        <v>543</v>
      </c>
      <c r="GO87" s="235" t="s">
        <v>543</v>
      </c>
      <c r="GR87" s="235" t="s">
        <v>543</v>
      </c>
      <c r="GU87" s="235" t="s">
        <v>543</v>
      </c>
      <c r="GX87" s="235" t="s">
        <v>543</v>
      </c>
      <c r="HA87" s="235" t="s">
        <v>543</v>
      </c>
      <c r="HD87" s="235" t="s">
        <v>543</v>
      </c>
      <c r="HG87" s="235" t="s">
        <v>543</v>
      </c>
      <c r="HJ87" s="235" t="s">
        <v>543</v>
      </c>
      <c r="HM87" s="235" t="s">
        <v>543</v>
      </c>
      <c r="HP87" s="235" t="s">
        <v>543</v>
      </c>
      <c r="HS87" s="235" t="s">
        <v>543</v>
      </c>
      <c r="HV87" s="235" t="s">
        <v>543</v>
      </c>
      <c r="IB87" s="236" t="s">
        <v>543</v>
      </c>
      <c r="IC87" s="236" t="s">
        <v>543</v>
      </c>
      <c r="ID87" s="236" t="s">
        <v>543</v>
      </c>
      <c r="IE87" s="236" t="b">
        <v>1</v>
      </c>
    </row>
    <row r="88" spans="66:239">
      <c r="BN88" s="718" t="s">
        <v>543</v>
      </c>
      <c r="CX88" s="718" t="s">
        <v>543</v>
      </c>
      <c r="DR88" s="235" t="s">
        <v>543</v>
      </c>
      <c r="DU88" s="235" t="s">
        <v>543</v>
      </c>
      <c r="DX88" s="235" t="s">
        <v>543</v>
      </c>
      <c r="EA88" s="235" t="s">
        <v>543</v>
      </c>
      <c r="ED88" s="235" t="s">
        <v>543</v>
      </c>
      <c r="EG88" s="235" t="s">
        <v>543</v>
      </c>
      <c r="EJ88" s="235" t="s">
        <v>543</v>
      </c>
      <c r="EM88" s="235" t="s">
        <v>543</v>
      </c>
      <c r="EP88" s="235" t="s">
        <v>543</v>
      </c>
      <c r="ES88" s="235" t="s">
        <v>543</v>
      </c>
      <c r="EV88" s="235" t="s">
        <v>543</v>
      </c>
      <c r="EY88" s="235" t="s">
        <v>543</v>
      </c>
      <c r="FB88" s="235" t="s">
        <v>543</v>
      </c>
      <c r="FE88" s="235" t="s">
        <v>543</v>
      </c>
      <c r="FH88" s="235" t="s">
        <v>543</v>
      </c>
      <c r="FK88" s="235" t="s">
        <v>543</v>
      </c>
      <c r="FN88" s="235" t="s">
        <v>543</v>
      </c>
      <c r="FQ88" s="235" t="s">
        <v>543</v>
      </c>
      <c r="FT88" s="235" t="s">
        <v>543</v>
      </c>
      <c r="FW88" s="235" t="s">
        <v>543</v>
      </c>
      <c r="FZ88" s="235" t="s">
        <v>543</v>
      </c>
      <c r="GC88" s="235" t="s">
        <v>543</v>
      </c>
      <c r="GF88" s="235" t="s">
        <v>543</v>
      </c>
      <c r="GI88" s="235" t="s">
        <v>543</v>
      </c>
      <c r="GL88" s="235" t="s">
        <v>543</v>
      </c>
      <c r="GO88" s="235" t="s">
        <v>543</v>
      </c>
      <c r="GR88" s="235" t="s">
        <v>543</v>
      </c>
      <c r="GU88" s="235" t="s">
        <v>543</v>
      </c>
      <c r="GX88" s="235" t="s">
        <v>543</v>
      </c>
      <c r="HA88" s="235" t="s">
        <v>543</v>
      </c>
      <c r="HD88" s="235" t="s">
        <v>543</v>
      </c>
      <c r="HG88" s="235" t="s">
        <v>543</v>
      </c>
      <c r="HJ88" s="235" t="s">
        <v>543</v>
      </c>
      <c r="HM88" s="235" t="s">
        <v>543</v>
      </c>
      <c r="HP88" s="235" t="s">
        <v>543</v>
      </c>
      <c r="HS88" s="235" t="s">
        <v>543</v>
      </c>
      <c r="HV88" s="235" t="s">
        <v>543</v>
      </c>
      <c r="IB88" s="236" t="s">
        <v>543</v>
      </c>
      <c r="IC88" s="236" t="s">
        <v>543</v>
      </c>
      <c r="ID88" s="236" t="s">
        <v>543</v>
      </c>
      <c r="IE88" s="236" t="b">
        <v>1</v>
      </c>
    </row>
    <row r="89" spans="66:239">
      <c r="BN89" s="718" t="s">
        <v>543</v>
      </c>
      <c r="CX89" s="718" t="s">
        <v>543</v>
      </c>
      <c r="DR89" s="235" t="s">
        <v>543</v>
      </c>
      <c r="DU89" s="235" t="s">
        <v>543</v>
      </c>
      <c r="DX89" s="235" t="s">
        <v>543</v>
      </c>
      <c r="EA89" s="235" t="s">
        <v>543</v>
      </c>
      <c r="ED89" s="235" t="s">
        <v>543</v>
      </c>
      <c r="EG89" s="235" t="s">
        <v>543</v>
      </c>
      <c r="EJ89" s="235" t="s">
        <v>543</v>
      </c>
      <c r="EM89" s="235" t="s">
        <v>543</v>
      </c>
      <c r="EP89" s="235" t="s">
        <v>543</v>
      </c>
      <c r="ES89" s="235" t="s">
        <v>543</v>
      </c>
      <c r="EV89" s="235" t="s">
        <v>543</v>
      </c>
      <c r="EY89" s="235" t="s">
        <v>543</v>
      </c>
      <c r="FB89" s="235" t="s">
        <v>543</v>
      </c>
      <c r="FE89" s="235" t="s">
        <v>543</v>
      </c>
      <c r="FH89" s="235" t="s">
        <v>543</v>
      </c>
      <c r="FK89" s="235" t="s">
        <v>543</v>
      </c>
      <c r="FN89" s="235" t="s">
        <v>543</v>
      </c>
      <c r="FQ89" s="235" t="s">
        <v>543</v>
      </c>
      <c r="FT89" s="235" t="s">
        <v>543</v>
      </c>
      <c r="FW89" s="235" t="s">
        <v>543</v>
      </c>
      <c r="FZ89" s="235" t="s">
        <v>543</v>
      </c>
      <c r="GC89" s="235" t="s">
        <v>543</v>
      </c>
      <c r="GF89" s="235" t="s">
        <v>543</v>
      </c>
      <c r="GI89" s="235" t="s">
        <v>543</v>
      </c>
      <c r="GL89" s="235" t="s">
        <v>543</v>
      </c>
      <c r="GO89" s="235" t="s">
        <v>543</v>
      </c>
      <c r="GR89" s="235" t="s">
        <v>543</v>
      </c>
      <c r="GU89" s="235" t="s">
        <v>543</v>
      </c>
      <c r="GX89" s="235" t="s">
        <v>543</v>
      </c>
      <c r="HA89" s="235" t="s">
        <v>543</v>
      </c>
      <c r="HD89" s="235" t="s">
        <v>543</v>
      </c>
      <c r="HG89" s="235" t="s">
        <v>543</v>
      </c>
      <c r="HJ89" s="235" t="s">
        <v>543</v>
      </c>
      <c r="HM89" s="235" t="s">
        <v>543</v>
      </c>
      <c r="HP89" s="235" t="s">
        <v>543</v>
      </c>
      <c r="HS89" s="235" t="s">
        <v>543</v>
      </c>
      <c r="HV89" s="235" t="s">
        <v>543</v>
      </c>
      <c r="IB89" s="236" t="s">
        <v>543</v>
      </c>
      <c r="IC89" s="236" t="s">
        <v>543</v>
      </c>
      <c r="ID89" s="236" t="s">
        <v>543</v>
      </c>
      <c r="IE89" s="236" t="b">
        <v>1</v>
      </c>
    </row>
    <row r="90" spans="66:239">
      <c r="BN90" s="718" t="s">
        <v>543</v>
      </c>
      <c r="CX90" s="718" t="s">
        <v>543</v>
      </c>
      <c r="DR90" s="235" t="s">
        <v>543</v>
      </c>
      <c r="DU90" s="235" t="s">
        <v>543</v>
      </c>
      <c r="DX90" s="235" t="s">
        <v>543</v>
      </c>
      <c r="EA90" s="235" t="s">
        <v>543</v>
      </c>
      <c r="ED90" s="235" t="s">
        <v>543</v>
      </c>
      <c r="EG90" s="235" t="s">
        <v>543</v>
      </c>
      <c r="EJ90" s="235" t="s">
        <v>543</v>
      </c>
      <c r="EM90" s="235" t="s">
        <v>543</v>
      </c>
      <c r="EP90" s="235" t="s">
        <v>543</v>
      </c>
      <c r="ES90" s="235" t="s">
        <v>543</v>
      </c>
      <c r="EV90" s="235" t="s">
        <v>543</v>
      </c>
      <c r="EY90" s="235" t="s">
        <v>543</v>
      </c>
      <c r="FB90" s="235" t="s">
        <v>543</v>
      </c>
      <c r="FE90" s="235" t="s">
        <v>543</v>
      </c>
      <c r="FH90" s="235" t="s">
        <v>543</v>
      </c>
      <c r="FK90" s="235" t="s">
        <v>543</v>
      </c>
      <c r="FN90" s="235" t="s">
        <v>543</v>
      </c>
      <c r="FQ90" s="235" t="s">
        <v>543</v>
      </c>
      <c r="FT90" s="235" t="s">
        <v>543</v>
      </c>
      <c r="FW90" s="235" t="s">
        <v>543</v>
      </c>
      <c r="FZ90" s="235" t="s">
        <v>543</v>
      </c>
      <c r="GC90" s="235" t="s">
        <v>543</v>
      </c>
      <c r="GF90" s="235" t="s">
        <v>543</v>
      </c>
      <c r="GI90" s="235" t="s">
        <v>543</v>
      </c>
      <c r="GL90" s="235" t="s">
        <v>543</v>
      </c>
      <c r="GO90" s="235" t="s">
        <v>543</v>
      </c>
      <c r="GR90" s="235" t="s">
        <v>543</v>
      </c>
      <c r="GU90" s="235" t="s">
        <v>543</v>
      </c>
      <c r="GX90" s="235" t="s">
        <v>543</v>
      </c>
      <c r="HA90" s="235" t="s">
        <v>543</v>
      </c>
      <c r="HD90" s="235" t="s">
        <v>543</v>
      </c>
      <c r="HG90" s="235" t="s">
        <v>543</v>
      </c>
      <c r="HJ90" s="235" t="s">
        <v>543</v>
      </c>
      <c r="HM90" s="235" t="s">
        <v>543</v>
      </c>
      <c r="HP90" s="235" t="s">
        <v>543</v>
      </c>
      <c r="HS90" s="235" t="s">
        <v>543</v>
      </c>
      <c r="HV90" s="235" t="s">
        <v>543</v>
      </c>
      <c r="IB90" s="236" t="s">
        <v>543</v>
      </c>
      <c r="IC90" s="236" t="s">
        <v>543</v>
      </c>
      <c r="ID90" s="236" t="s">
        <v>543</v>
      </c>
      <c r="IE90" s="236" t="b">
        <v>1</v>
      </c>
    </row>
    <row r="91" spans="66:239">
      <c r="BN91" s="718" t="s">
        <v>543</v>
      </c>
      <c r="CX91" s="718" t="s">
        <v>543</v>
      </c>
      <c r="DR91" s="235" t="s">
        <v>543</v>
      </c>
      <c r="DU91" s="235" t="s">
        <v>543</v>
      </c>
      <c r="DX91" s="235" t="s">
        <v>543</v>
      </c>
      <c r="EA91" s="235" t="s">
        <v>543</v>
      </c>
      <c r="ED91" s="235" t="s">
        <v>543</v>
      </c>
      <c r="EG91" s="235" t="s">
        <v>543</v>
      </c>
      <c r="EJ91" s="235" t="s">
        <v>543</v>
      </c>
      <c r="EM91" s="235" t="s">
        <v>543</v>
      </c>
      <c r="EP91" s="235" t="s">
        <v>543</v>
      </c>
      <c r="ES91" s="235" t="s">
        <v>543</v>
      </c>
      <c r="EV91" s="235" t="s">
        <v>543</v>
      </c>
      <c r="EY91" s="235" t="s">
        <v>543</v>
      </c>
      <c r="FB91" s="235" t="s">
        <v>543</v>
      </c>
      <c r="FE91" s="235" t="s">
        <v>543</v>
      </c>
      <c r="FH91" s="235" t="s">
        <v>543</v>
      </c>
      <c r="FK91" s="235" t="s">
        <v>543</v>
      </c>
      <c r="FN91" s="235" t="s">
        <v>543</v>
      </c>
      <c r="FQ91" s="235" t="s">
        <v>543</v>
      </c>
      <c r="FT91" s="235" t="s">
        <v>543</v>
      </c>
      <c r="FW91" s="235" t="s">
        <v>543</v>
      </c>
      <c r="FZ91" s="235" t="s">
        <v>543</v>
      </c>
      <c r="GC91" s="235" t="s">
        <v>543</v>
      </c>
      <c r="GF91" s="235" t="s">
        <v>543</v>
      </c>
      <c r="GI91" s="235" t="s">
        <v>543</v>
      </c>
      <c r="GL91" s="235" t="s">
        <v>543</v>
      </c>
      <c r="GO91" s="235" t="s">
        <v>543</v>
      </c>
      <c r="GR91" s="235" t="s">
        <v>543</v>
      </c>
      <c r="GU91" s="235" t="s">
        <v>543</v>
      </c>
      <c r="GX91" s="235" t="s">
        <v>543</v>
      </c>
      <c r="HA91" s="235" t="s">
        <v>543</v>
      </c>
      <c r="HD91" s="235" t="s">
        <v>543</v>
      </c>
      <c r="HG91" s="235" t="s">
        <v>543</v>
      </c>
      <c r="HJ91" s="235" t="s">
        <v>543</v>
      </c>
      <c r="HM91" s="235" t="s">
        <v>543</v>
      </c>
      <c r="HP91" s="235" t="s">
        <v>543</v>
      </c>
      <c r="HS91" s="235" t="s">
        <v>543</v>
      </c>
      <c r="HV91" s="235" t="s">
        <v>543</v>
      </c>
      <c r="IB91" s="236" t="s">
        <v>543</v>
      </c>
      <c r="IC91" s="236" t="s">
        <v>543</v>
      </c>
      <c r="ID91" s="236" t="s">
        <v>543</v>
      </c>
      <c r="IE91" s="236" t="b">
        <v>1</v>
      </c>
    </row>
    <row r="92" spans="66:239">
      <c r="BN92" s="718" t="s">
        <v>543</v>
      </c>
      <c r="CX92" s="718" t="s">
        <v>543</v>
      </c>
      <c r="DR92" s="235" t="s">
        <v>543</v>
      </c>
      <c r="DU92" s="235" t="s">
        <v>543</v>
      </c>
      <c r="DX92" s="235" t="s">
        <v>543</v>
      </c>
      <c r="EA92" s="235" t="s">
        <v>543</v>
      </c>
      <c r="ED92" s="235" t="s">
        <v>543</v>
      </c>
      <c r="EG92" s="235" t="s">
        <v>543</v>
      </c>
      <c r="EJ92" s="235" t="s">
        <v>543</v>
      </c>
      <c r="EM92" s="235" t="s">
        <v>543</v>
      </c>
      <c r="EP92" s="235" t="s">
        <v>543</v>
      </c>
      <c r="ES92" s="235" t="s">
        <v>543</v>
      </c>
      <c r="EV92" s="235" t="s">
        <v>543</v>
      </c>
      <c r="EY92" s="235" t="s">
        <v>543</v>
      </c>
      <c r="FB92" s="235" t="s">
        <v>543</v>
      </c>
      <c r="FE92" s="235" t="s">
        <v>543</v>
      </c>
      <c r="FH92" s="235" t="s">
        <v>543</v>
      </c>
      <c r="FK92" s="235" t="s">
        <v>543</v>
      </c>
      <c r="FN92" s="235" t="s">
        <v>543</v>
      </c>
      <c r="FQ92" s="235" t="s">
        <v>543</v>
      </c>
      <c r="FT92" s="235" t="s">
        <v>543</v>
      </c>
      <c r="FW92" s="235" t="s">
        <v>543</v>
      </c>
      <c r="FZ92" s="235" t="s">
        <v>543</v>
      </c>
      <c r="GC92" s="235" t="s">
        <v>543</v>
      </c>
      <c r="GF92" s="235" t="s">
        <v>543</v>
      </c>
      <c r="GI92" s="235" t="s">
        <v>543</v>
      </c>
      <c r="GL92" s="235" t="s">
        <v>543</v>
      </c>
      <c r="GO92" s="235" t="s">
        <v>543</v>
      </c>
      <c r="GR92" s="235" t="s">
        <v>543</v>
      </c>
      <c r="GU92" s="235" t="s">
        <v>543</v>
      </c>
      <c r="GX92" s="235" t="s">
        <v>543</v>
      </c>
      <c r="HA92" s="235" t="s">
        <v>543</v>
      </c>
      <c r="HD92" s="235" t="s">
        <v>543</v>
      </c>
      <c r="HG92" s="235" t="s">
        <v>543</v>
      </c>
      <c r="HJ92" s="235" t="s">
        <v>543</v>
      </c>
      <c r="HM92" s="235" t="s">
        <v>543</v>
      </c>
      <c r="HP92" s="235" t="s">
        <v>543</v>
      </c>
      <c r="HS92" s="235" t="s">
        <v>543</v>
      </c>
      <c r="HV92" s="235" t="s">
        <v>543</v>
      </c>
      <c r="IB92" s="236" t="s">
        <v>543</v>
      </c>
      <c r="IC92" s="236" t="s">
        <v>543</v>
      </c>
      <c r="ID92" s="236" t="s">
        <v>543</v>
      </c>
      <c r="IE92" s="236" t="b">
        <v>1</v>
      </c>
    </row>
    <row r="93" spans="66:239">
      <c r="BN93" s="718" t="s">
        <v>543</v>
      </c>
      <c r="CX93" s="718" t="s">
        <v>543</v>
      </c>
      <c r="DR93" s="235" t="s">
        <v>543</v>
      </c>
      <c r="DU93" s="235" t="s">
        <v>543</v>
      </c>
      <c r="DX93" s="235" t="s">
        <v>543</v>
      </c>
      <c r="EA93" s="235" t="s">
        <v>543</v>
      </c>
      <c r="ED93" s="235" t="s">
        <v>543</v>
      </c>
      <c r="EG93" s="235" t="s">
        <v>543</v>
      </c>
      <c r="EJ93" s="235" t="s">
        <v>543</v>
      </c>
      <c r="EM93" s="235" t="s">
        <v>543</v>
      </c>
      <c r="EP93" s="235" t="s">
        <v>543</v>
      </c>
      <c r="ES93" s="235" t="s">
        <v>543</v>
      </c>
      <c r="EV93" s="235" t="s">
        <v>543</v>
      </c>
      <c r="EY93" s="235" t="s">
        <v>543</v>
      </c>
      <c r="FB93" s="235" t="s">
        <v>543</v>
      </c>
      <c r="FE93" s="235" t="s">
        <v>543</v>
      </c>
      <c r="FH93" s="235" t="s">
        <v>543</v>
      </c>
      <c r="FK93" s="235" t="s">
        <v>543</v>
      </c>
      <c r="FN93" s="235" t="s">
        <v>543</v>
      </c>
      <c r="FQ93" s="235" t="s">
        <v>543</v>
      </c>
      <c r="FT93" s="235" t="s">
        <v>543</v>
      </c>
      <c r="FW93" s="235" t="s">
        <v>543</v>
      </c>
      <c r="FZ93" s="235" t="s">
        <v>543</v>
      </c>
      <c r="GC93" s="235" t="s">
        <v>543</v>
      </c>
      <c r="GF93" s="235" t="s">
        <v>543</v>
      </c>
      <c r="GI93" s="235" t="s">
        <v>543</v>
      </c>
      <c r="GL93" s="235" t="s">
        <v>543</v>
      </c>
      <c r="GO93" s="235" t="s">
        <v>543</v>
      </c>
      <c r="GR93" s="235" t="s">
        <v>543</v>
      </c>
      <c r="GU93" s="235" t="s">
        <v>543</v>
      </c>
      <c r="GX93" s="235" t="s">
        <v>543</v>
      </c>
      <c r="HA93" s="235" t="s">
        <v>543</v>
      </c>
      <c r="HD93" s="235" t="s">
        <v>543</v>
      </c>
      <c r="HG93" s="235" t="s">
        <v>543</v>
      </c>
      <c r="HJ93" s="235" t="s">
        <v>543</v>
      </c>
      <c r="HM93" s="235" t="s">
        <v>543</v>
      </c>
      <c r="HP93" s="235" t="s">
        <v>543</v>
      </c>
      <c r="HS93" s="235" t="s">
        <v>543</v>
      </c>
      <c r="HV93" s="235" t="s">
        <v>543</v>
      </c>
      <c r="IB93" s="236" t="s">
        <v>543</v>
      </c>
      <c r="IC93" s="236" t="s">
        <v>543</v>
      </c>
      <c r="ID93" s="236" t="s">
        <v>543</v>
      </c>
      <c r="IE93" s="236" t="b">
        <v>1</v>
      </c>
    </row>
    <row r="94" spans="66:239">
      <c r="BN94" s="718" t="s">
        <v>543</v>
      </c>
      <c r="CX94" s="718" t="s">
        <v>543</v>
      </c>
      <c r="DR94" s="235" t="s">
        <v>543</v>
      </c>
      <c r="DU94" s="235" t="s">
        <v>543</v>
      </c>
      <c r="DX94" s="235" t="s">
        <v>543</v>
      </c>
      <c r="EA94" s="235" t="s">
        <v>543</v>
      </c>
      <c r="ED94" s="235" t="s">
        <v>543</v>
      </c>
      <c r="EG94" s="235" t="s">
        <v>543</v>
      </c>
      <c r="EJ94" s="235" t="s">
        <v>543</v>
      </c>
      <c r="EM94" s="235" t="s">
        <v>543</v>
      </c>
      <c r="EP94" s="235" t="s">
        <v>543</v>
      </c>
      <c r="ES94" s="235" t="s">
        <v>543</v>
      </c>
      <c r="EV94" s="235" t="s">
        <v>543</v>
      </c>
      <c r="EY94" s="235" t="s">
        <v>543</v>
      </c>
      <c r="FB94" s="235" t="s">
        <v>543</v>
      </c>
      <c r="FE94" s="235" t="s">
        <v>543</v>
      </c>
      <c r="FH94" s="235" t="s">
        <v>543</v>
      </c>
      <c r="FK94" s="235" t="s">
        <v>543</v>
      </c>
      <c r="FN94" s="235" t="s">
        <v>543</v>
      </c>
      <c r="FQ94" s="235" t="s">
        <v>543</v>
      </c>
      <c r="FT94" s="235" t="s">
        <v>543</v>
      </c>
      <c r="FW94" s="235" t="s">
        <v>543</v>
      </c>
      <c r="FZ94" s="235" t="s">
        <v>543</v>
      </c>
      <c r="GC94" s="235" t="s">
        <v>543</v>
      </c>
      <c r="GF94" s="235" t="s">
        <v>543</v>
      </c>
      <c r="GI94" s="235" t="s">
        <v>543</v>
      </c>
      <c r="GL94" s="235" t="s">
        <v>543</v>
      </c>
      <c r="GO94" s="235" t="s">
        <v>543</v>
      </c>
      <c r="GR94" s="235" t="s">
        <v>543</v>
      </c>
      <c r="GU94" s="235" t="s">
        <v>543</v>
      </c>
      <c r="GX94" s="235" t="s">
        <v>543</v>
      </c>
      <c r="HA94" s="235" t="s">
        <v>543</v>
      </c>
      <c r="HD94" s="235" t="s">
        <v>543</v>
      </c>
      <c r="HG94" s="235" t="s">
        <v>543</v>
      </c>
      <c r="HJ94" s="235" t="s">
        <v>543</v>
      </c>
      <c r="HM94" s="235" t="s">
        <v>543</v>
      </c>
      <c r="HP94" s="235" t="s">
        <v>543</v>
      </c>
      <c r="HS94" s="235" t="s">
        <v>543</v>
      </c>
      <c r="HV94" s="235" t="s">
        <v>543</v>
      </c>
      <c r="IB94" s="236" t="s">
        <v>543</v>
      </c>
      <c r="IC94" s="236" t="s">
        <v>543</v>
      </c>
      <c r="ID94" s="236" t="s">
        <v>543</v>
      </c>
      <c r="IE94" s="236" t="b">
        <v>1</v>
      </c>
    </row>
    <row r="95" spans="66:239">
      <c r="BN95" s="718" t="s">
        <v>543</v>
      </c>
      <c r="CX95" s="718" t="s">
        <v>543</v>
      </c>
      <c r="DR95" s="235" t="s">
        <v>543</v>
      </c>
      <c r="DU95" s="235" t="s">
        <v>543</v>
      </c>
      <c r="DX95" s="235" t="s">
        <v>543</v>
      </c>
      <c r="EA95" s="235" t="s">
        <v>543</v>
      </c>
      <c r="ED95" s="235" t="s">
        <v>543</v>
      </c>
      <c r="EG95" s="235" t="s">
        <v>543</v>
      </c>
      <c r="EJ95" s="235" t="s">
        <v>543</v>
      </c>
      <c r="EM95" s="235" t="s">
        <v>543</v>
      </c>
      <c r="EP95" s="235" t="s">
        <v>543</v>
      </c>
      <c r="ES95" s="235" t="s">
        <v>543</v>
      </c>
      <c r="EV95" s="235" t="s">
        <v>543</v>
      </c>
      <c r="EY95" s="235" t="s">
        <v>543</v>
      </c>
      <c r="FB95" s="235" t="s">
        <v>543</v>
      </c>
      <c r="FE95" s="235" t="s">
        <v>543</v>
      </c>
      <c r="FH95" s="235" t="s">
        <v>543</v>
      </c>
      <c r="FK95" s="235" t="s">
        <v>543</v>
      </c>
      <c r="FN95" s="235" t="s">
        <v>543</v>
      </c>
      <c r="FQ95" s="235" t="s">
        <v>543</v>
      </c>
      <c r="FT95" s="235" t="s">
        <v>543</v>
      </c>
      <c r="FW95" s="235" t="s">
        <v>543</v>
      </c>
      <c r="FZ95" s="235" t="s">
        <v>543</v>
      </c>
      <c r="GC95" s="235" t="s">
        <v>543</v>
      </c>
      <c r="GF95" s="235" t="s">
        <v>543</v>
      </c>
      <c r="GI95" s="235" t="s">
        <v>543</v>
      </c>
      <c r="GL95" s="235" t="s">
        <v>543</v>
      </c>
      <c r="GO95" s="235" t="s">
        <v>543</v>
      </c>
      <c r="GR95" s="235" t="s">
        <v>543</v>
      </c>
      <c r="GU95" s="235" t="s">
        <v>543</v>
      </c>
      <c r="GX95" s="235" t="s">
        <v>543</v>
      </c>
      <c r="HA95" s="235" t="s">
        <v>543</v>
      </c>
      <c r="HD95" s="235" t="s">
        <v>543</v>
      </c>
      <c r="HG95" s="235" t="s">
        <v>543</v>
      </c>
      <c r="HJ95" s="235" t="s">
        <v>543</v>
      </c>
      <c r="HM95" s="235" t="s">
        <v>543</v>
      </c>
      <c r="HP95" s="235" t="s">
        <v>543</v>
      </c>
      <c r="HS95" s="235" t="s">
        <v>543</v>
      </c>
      <c r="HV95" s="235" t="s">
        <v>543</v>
      </c>
      <c r="IB95" s="236" t="s">
        <v>543</v>
      </c>
      <c r="IC95" s="236" t="s">
        <v>543</v>
      </c>
      <c r="ID95" s="236" t="s">
        <v>543</v>
      </c>
      <c r="IE95" s="236" t="b">
        <v>1</v>
      </c>
    </row>
    <row r="96" spans="66:239">
      <c r="BN96" s="718" t="s">
        <v>543</v>
      </c>
      <c r="CX96" s="718" t="s">
        <v>543</v>
      </c>
      <c r="DR96" s="235" t="s">
        <v>543</v>
      </c>
      <c r="DU96" s="235" t="s">
        <v>543</v>
      </c>
      <c r="DX96" s="235" t="s">
        <v>543</v>
      </c>
      <c r="EA96" s="235" t="s">
        <v>543</v>
      </c>
      <c r="ED96" s="235" t="s">
        <v>543</v>
      </c>
      <c r="EG96" s="235" t="s">
        <v>543</v>
      </c>
      <c r="EJ96" s="235" t="s">
        <v>543</v>
      </c>
      <c r="EM96" s="235" t="s">
        <v>543</v>
      </c>
      <c r="EP96" s="235" t="s">
        <v>543</v>
      </c>
      <c r="ES96" s="235" t="s">
        <v>543</v>
      </c>
      <c r="EV96" s="235" t="s">
        <v>543</v>
      </c>
      <c r="EY96" s="235" t="s">
        <v>543</v>
      </c>
      <c r="FB96" s="235" t="s">
        <v>543</v>
      </c>
      <c r="FE96" s="235" t="s">
        <v>543</v>
      </c>
      <c r="FH96" s="235" t="s">
        <v>543</v>
      </c>
      <c r="FK96" s="235" t="s">
        <v>543</v>
      </c>
      <c r="FN96" s="235" t="s">
        <v>543</v>
      </c>
      <c r="FQ96" s="235" t="s">
        <v>543</v>
      </c>
      <c r="FT96" s="235" t="s">
        <v>543</v>
      </c>
      <c r="FW96" s="235" t="s">
        <v>543</v>
      </c>
      <c r="FZ96" s="235" t="s">
        <v>543</v>
      </c>
      <c r="GC96" s="235" t="s">
        <v>543</v>
      </c>
      <c r="GF96" s="235" t="s">
        <v>543</v>
      </c>
      <c r="GI96" s="235" t="s">
        <v>543</v>
      </c>
      <c r="GL96" s="235" t="s">
        <v>543</v>
      </c>
      <c r="GO96" s="235" t="s">
        <v>543</v>
      </c>
      <c r="GR96" s="235" t="s">
        <v>543</v>
      </c>
      <c r="GU96" s="235" t="s">
        <v>543</v>
      </c>
      <c r="GX96" s="235" t="s">
        <v>543</v>
      </c>
      <c r="HA96" s="235" t="s">
        <v>543</v>
      </c>
      <c r="HD96" s="235" t="s">
        <v>543</v>
      </c>
      <c r="HG96" s="235" t="s">
        <v>543</v>
      </c>
      <c r="HJ96" s="235" t="s">
        <v>543</v>
      </c>
      <c r="HM96" s="235" t="s">
        <v>543</v>
      </c>
      <c r="HP96" s="235" t="s">
        <v>543</v>
      </c>
      <c r="HS96" s="235" t="s">
        <v>543</v>
      </c>
      <c r="HV96" s="235" t="s">
        <v>543</v>
      </c>
      <c r="IB96" s="236" t="s">
        <v>543</v>
      </c>
      <c r="IC96" s="236" t="s">
        <v>543</v>
      </c>
      <c r="ID96" s="236" t="s">
        <v>543</v>
      </c>
      <c r="IE96" s="236" t="b">
        <v>1</v>
      </c>
    </row>
    <row r="97" spans="66:239">
      <c r="BN97" s="718" t="s">
        <v>543</v>
      </c>
      <c r="CX97" s="718" t="s">
        <v>543</v>
      </c>
      <c r="DR97" s="235" t="s">
        <v>543</v>
      </c>
      <c r="DU97" s="235" t="s">
        <v>543</v>
      </c>
      <c r="DX97" s="235" t="s">
        <v>543</v>
      </c>
      <c r="EA97" s="235" t="s">
        <v>543</v>
      </c>
      <c r="ED97" s="235" t="s">
        <v>543</v>
      </c>
      <c r="EG97" s="235" t="s">
        <v>543</v>
      </c>
      <c r="EJ97" s="235" t="s">
        <v>543</v>
      </c>
      <c r="EM97" s="235" t="s">
        <v>543</v>
      </c>
      <c r="EP97" s="235" t="s">
        <v>543</v>
      </c>
      <c r="ES97" s="235" t="s">
        <v>543</v>
      </c>
      <c r="EV97" s="235" t="s">
        <v>543</v>
      </c>
      <c r="EY97" s="235" t="s">
        <v>543</v>
      </c>
      <c r="FB97" s="235" t="s">
        <v>543</v>
      </c>
      <c r="FE97" s="235" t="s">
        <v>543</v>
      </c>
      <c r="FH97" s="235" t="s">
        <v>543</v>
      </c>
      <c r="FK97" s="235" t="s">
        <v>543</v>
      </c>
      <c r="FN97" s="235" t="s">
        <v>543</v>
      </c>
      <c r="FQ97" s="235" t="s">
        <v>543</v>
      </c>
      <c r="FT97" s="235" t="s">
        <v>543</v>
      </c>
      <c r="FW97" s="235" t="s">
        <v>543</v>
      </c>
      <c r="FZ97" s="235" t="s">
        <v>543</v>
      </c>
      <c r="GC97" s="235" t="s">
        <v>543</v>
      </c>
      <c r="GF97" s="235" t="s">
        <v>543</v>
      </c>
      <c r="GI97" s="235" t="s">
        <v>543</v>
      </c>
      <c r="GL97" s="235" t="s">
        <v>543</v>
      </c>
      <c r="GO97" s="235" t="s">
        <v>543</v>
      </c>
      <c r="GR97" s="235" t="s">
        <v>543</v>
      </c>
      <c r="GU97" s="235" t="s">
        <v>543</v>
      </c>
      <c r="GX97" s="235" t="s">
        <v>543</v>
      </c>
      <c r="HA97" s="235" t="s">
        <v>543</v>
      </c>
      <c r="HD97" s="235" t="s">
        <v>543</v>
      </c>
      <c r="HG97" s="235" t="s">
        <v>543</v>
      </c>
      <c r="HJ97" s="235" t="s">
        <v>543</v>
      </c>
      <c r="HM97" s="235" t="s">
        <v>543</v>
      </c>
      <c r="HP97" s="235" t="s">
        <v>543</v>
      </c>
      <c r="HS97" s="235" t="s">
        <v>543</v>
      </c>
      <c r="HV97" s="235" t="s">
        <v>543</v>
      </c>
      <c r="IB97" s="236" t="s">
        <v>543</v>
      </c>
      <c r="IC97" s="236" t="s">
        <v>543</v>
      </c>
      <c r="ID97" s="236" t="s">
        <v>543</v>
      </c>
      <c r="IE97" s="236" t="b">
        <v>1</v>
      </c>
    </row>
    <row r="98" spans="66:239">
      <c r="BN98" s="718" t="s">
        <v>543</v>
      </c>
      <c r="CX98" s="718" t="s">
        <v>543</v>
      </c>
      <c r="DR98" s="235" t="s">
        <v>543</v>
      </c>
      <c r="DU98" s="235" t="s">
        <v>543</v>
      </c>
      <c r="DX98" s="235" t="s">
        <v>543</v>
      </c>
      <c r="EA98" s="235" t="s">
        <v>543</v>
      </c>
      <c r="ED98" s="235" t="s">
        <v>543</v>
      </c>
      <c r="EG98" s="235" t="s">
        <v>543</v>
      </c>
      <c r="EJ98" s="235" t="s">
        <v>543</v>
      </c>
      <c r="EM98" s="235" t="s">
        <v>543</v>
      </c>
      <c r="EP98" s="235" t="s">
        <v>543</v>
      </c>
      <c r="ES98" s="235" t="s">
        <v>543</v>
      </c>
      <c r="EV98" s="235" t="s">
        <v>543</v>
      </c>
      <c r="EY98" s="235" t="s">
        <v>543</v>
      </c>
      <c r="FB98" s="235" t="s">
        <v>543</v>
      </c>
      <c r="FE98" s="235" t="s">
        <v>543</v>
      </c>
      <c r="FH98" s="235" t="s">
        <v>543</v>
      </c>
      <c r="FK98" s="235" t="s">
        <v>543</v>
      </c>
      <c r="FN98" s="235" t="s">
        <v>543</v>
      </c>
      <c r="FQ98" s="235" t="s">
        <v>543</v>
      </c>
      <c r="FT98" s="235" t="s">
        <v>543</v>
      </c>
      <c r="FW98" s="235" t="s">
        <v>543</v>
      </c>
      <c r="FZ98" s="235" t="s">
        <v>543</v>
      </c>
      <c r="GC98" s="235" t="s">
        <v>543</v>
      </c>
      <c r="GF98" s="235" t="s">
        <v>543</v>
      </c>
      <c r="GI98" s="235" t="s">
        <v>543</v>
      </c>
      <c r="GL98" s="235" t="s">
        <v>543</v>
      </c>
      <c r="GO98" s="235" t="s">
        <v>543</v>
      </c>
      <c r="GR98" s="235" t="s">
        <v>543</v>
      </c>
      <c r="GU98" s="235" t="s">
        <v>543</v>
      </c>
      <c r="GX98" s="235" t="s">
        <v>543</v>
      </c>
      <c r="HA98" s="235" t="s">
        <v>543</v>
      </c>
      <c r="HD98" s="235" t="s">
        <v>543</v>
      </c>
      <c r="HG98" s="235" t="s">
        <v>543</v>
      </c>
      <c r="HJ98" s="235" t="s">
        <v>543</v>
      </c>
      <c r="HM98" s="235" t="s">
        <v>543</v>
      </c>
      <c r="HP98" s="235" t="s">
        <v>543</v>
      </c>
      <c r="HS98" s="235" t="s">
        <v>543</v>
      </c>
      <c r="HV98" s="235" t="s">
        <v>543</v>
      </c>
      <c r="IB98" s="236" t="s">
        <v>543</v>
      </c>
      <c r="IC98" s="236" t="s">
        <v>543</v>
      </c>
      <c r="ID98" s="236" t="s">
        <v>543</v>
      </c>
      <c r="IE98" s="236" t="b">
        <v>1</v>
      </c>
    </row>
    <row r="99" spans="66:239">
      <c r="BN99" s="718" t="s">
        <v>543</v>
      </c>
      <c r="CX99" s="718" t="s">
        <v>543</v>
      </c>
      <c r="DR99" s="235" t="s">
        <v>543</v>
      </c>
      <c r="DU99" s="235" t="s">
        <v>543</v>
      </c>
      <c r="DX99" s="235" t="s">
        <v>543</v>
      </c>
      <c r="EA99" s="235" t="s">
        <v>543</v>
      </c>
      <c r="ED99" s="235" t="s">
        <v>543</v>
      </c>
      <c r="EG99" s="235" t="s">
        <v>543</v>
      </c>
      <c r="EJ99" s="235" t="s">
        <v>543</v>
      </c>
      <c r="EM99" s="235" t="s">
        <v>543</v>
      </c>
      <c r="EP99" s="235" t="s">
        <v>543</v>
      </c>
      <c r="ES99" s="235" t="s">
        <v>543</v>
      </c>
      <c r="EV99" s="235" t="s">
        <v>543</v>
      </c>
      <c r="EY99" s="235" t="s">
        <v>543</v>
      </c>
      <c r="FB99" s="235" t="s">
        <v>543</v>
      </c>
      <c r="FE99" s="235" t="s">
        <v>543</v>
      </c>
      <c r="FH99" s="235" t="s">
        <v>543</v>
      </c>
      <c r="FK99" s="235" t="s">
        <v>543</v>
      </c>
      <c r="FN99" s="235" t="s">
        <v>543</v>
      </c>
      <c r="FQ99" s="235" t="s">
        <v>543</v>
      </c>
      <c r="FT99" s="235" t="s">
        <v>543</v>
      </c>
      <c r="FW99" s="235" t="s">
        <v>543</v>
      </c>
      <c r="FZ99" s="235" t="s">
        <v>543</v>
      </c>
      <c r="GC99" s="235" t="s">
        <v>543</v>
      </c>
      <c r="GF99" s="235" t="s">
        <v>543</v>
      </c>
      <c r="GI99" s="235" t="s">
        <v>543</v>
      </c>
      <c r="GL99" s="235" t="s">
        <v>543</v>
      </c>
      <c r="GO99" s="235" t="s">
        <v>543</v>
      </c>
      <c r="GR99" s="235" t="s">
        <v>543</v>
      </c>
      <c r="GU99" s="235" t="s">
        <v>543</v>
      </c>
      <c r="GX99" s="235" t="s">
        <v>543</v>
      </c>
      <c r="HA99" s="235" t="s">
        <v>543</v>
      </c>
      <c r="HD99" s="235" t="s">
        <v>543</v>
      </c>
      <c r="HG99" s="235" t="s">
        <v>543</v>
      </c>
      <c r="HJ99" s="235" t="s">
        <v>543</v>
      </c>
      <c r="HM99" s="235" t="s">
        <v>543</v>
      </c>
      <c r="HP99" s="235" t="s">
        <v>543</v>
      </c>
      <c r="HS99" s="235" t="s">
        <v>543</v>
      </c>
      <c r="HV99" s="235" t="s">
        <v>543</v>
      </c>
      <c r="IB99" s="236" t="s">
        <v>543</v>
      </c>
      <c r="IC99" s="236" t="s">
        <v>543</v>
      </c>
      <c r="ID99" s="236" t="s">
        <v>543</v>
      </c>
      <c r="IE99" s="236" t="b">
        <v>1</v>
      </c>
    </row>
    <row r="100" spans="66:239">
      <c r="BN100" s="718" t="s">
        <v>543</v>
      </c>
      <c r="CX100" s="718" t="s">
        <v>543</v>
      </c>
      <c r="DR100" s="235" t="s">
        <v>543</v>
      </c>
      <c r="DU100" s="235" t="s">
        <v>543</v>
      </c>
      <c r="DX100" s="235" t="s">
        <v>543</v>
      </c>
      <c r="EA100" s="235" t="s">
        <v>543</v>
      </c>
      <c r="ED100" s="235" t="s">
        <v>543</v>
      </c>
      <c r="EG100" s="235" t="s">
        <v>543</v>
      </c>
      <c r="EJ100" s="235" t="s">
        <v>543</v>
      </c>
      <c r="EM100" s="235" t="s">
        <v>543</v>
      </c>
      <c r="EP100" s="235" t="s">
        <v>543</v>
      </c>
      <c r="ES100" s="235" t="s">
        <v>543</v>
      </c>
      <c r="EV100" s="235" t="s">
        <v>543</v>
      </c>
      <c r="EY100" s="235" t="s">
        <v>543</v>
      </c>
      <c r="FB100" s="235" t="s">
        <v>543</v>
      </c>
      <c r="FE100" s="235" t="s">
        <v>543</v>
      </c>
      <c r="FH100" s="235" t="s">
        <v>543</v>
      </c>
      <c r="FK100" s="235" t="s">
        <v>543</v>
      </c>
      <c r="FN100" s="235" t="s">
        <v>543</v>
      </c>
      <c r="FQ100" s="235" t="s">
        <v>543</v>
      </c>
      <c r="FT100" s="235" t="s">
        <v>543</v>
      </c>
      <c r="FW100" s="235" t="s">
        <v>543</v>
      </c>
      <c r="FZ100" s="235" t="s">
        <v>543</v>
      </c>
      <c r="GC100" s="235" t="s">
        <v>543</v>
      </c>
      <c r="GF100" s="235" t="s">
        <v>543</v>
      </c>
      <c r="GI100" s="235" t="s">
        <v>543</v>
      </c>
      <c r="GL100" s="235" t="s">
        <v>543</v>
      </c>
      <c r="GO100" s="235" t="s">
        <v>543</v>
      </c>
      <c r="GR100" s="235" t="s">
        <v>543</v>
      </c>
      <c r="GU100" s="235" t="s">
        <v>543</v>
      </c>
      <c r="GX100" s="235" t="s">
        <v>543</v>
      </c>
      <c r="HA100" s="235" t="s">
        <v>543</v>
      </c>
      <c r="HD100" s="235" t="s">
        <v>543</v>
      </c>
      <c r="HG100" s="235" t="s">
        <v>543</v>
      </c>
      <c r="HJ100" s="235" t="s">
        <v>543</v>
      </c>
      <c r="HM100" s="235" t="s">
        <v>543</v>
      </c>
      <c r="HP100" s="235" t="s">
        <v>543</v>
      </c>
      <c r="HS100" s="235" t="s">
        <v>543</v>
      </c>
      <c r="HV100" s="235" t="s">
        <v>543</v>
      </c>
      <c r="IB100" s="236" t="s">
        <v>543</v>
      </c>
      <c r="IC100" s="236" t="s">
        <v>543</v>
      </c>
      <c r="ID100" s="236" t="s">
        <v>543</v>
      </c>
      <c r="IE100" s="236" t="b">
        <v>1</v>
      </c>
    </row>
    <row r="101" spans="66:239">
      <c r="BN101" s="718" t="s">
        <v>543</v>
      </c>
      <c r="CX101" s="718" t="s">
        <v>543</v>
      </c>
      <c r="DR101" s="235" t="s">
        <v>543</v>
      </c>
      <c r="DU101" s="235" t="s">
        <v>543</v>
      </c>
      <c r="DX101" s="235" t="s">
        <v>543</v>
      </c>
      <c r="EA101" s="235" t="s">
        <v>543</v>
      </c>
      <c r="ED101" s="235" t="s">
        <v>543</v>
      </c>
      <c r="EG101" s="235" t="s">
        <v>543</v>
      </c>
      <c r="EJ101" s="235" t="s">
        <v>543</v>
      </c>
      <c r="EM101" s="235" t="s">
        <v>543</v>
      </c>
      <c r="EP101" s="235" t="s">
        <v>543</v>
      </c>
      <c r="ES101" s="235" t="s">
        <v>543</v>
      </c>
      <c r="EV101" s="235" t="s">
        <v>543</v>
      </c>
      <c r="EY101" s="235" t="s">
        <v>543</v>
      </c>
      <c r="FB101" s="235" t="s">
        <v>543</v>
      </c>
      <c r="FE101" s="235" t="s">
        <v>543</v>
      </c>
      <c r="FH101" s="235" t="s">
        <v>543</v>
      </c>
      <c r="FK101" s="235" t="s">
        <v>543</v>
      </c>
      <c r="FN101" s="235" t="s">
        <v>543</v>
      </c>
      <c r="FQ101" s="235" t="s">
        <v>543</v>
      </c>
      <c r="FT101" s="235" t="s">
        <v>543</v>
      </c>
      <c r="FW101" s="235" t="s">
        <v>543</v>
      </c>
      <c r="FZ101" s="235" t="s">
        <v>543</v>
      </c>
      <c r="GC101" s="235" t="s">
        <v>543</v>
      </c>
      <c r="GF101" s="235" t="s">
        <v>543</v>
      </c>
      <c r="GI101" s="235" t="s">
        <v>543</v>
      </c>
      <c r="GL101" s="235" t="s">
        <v>543</v>
      </c>
      <c r="GO101" s="235" t="s">
        <v>543</v>
      </c>
      <c r="GR101" s="235" t="s">
        <v>543</v>
      </c>
      <c r="GU101" s="235" t="s">
        <v>543</v>
      </c>
      <c r="GX101" s="235" t="s">
        <v>543</v>
      </c>
      <c r="HA101" s="235" t="s">
        <v>543</v>
      </c>
      <c r="HD101" s="235" t="s">
        <v>543</v>
      </c>
      <c r="HG101" s="235" t="s">
        <v>543</v>
      </c>
      <c r="HJ101" s="235" t="s">
        <v>543</v>
      </c>
      <c r="HM101" s="235" t="s">
        <v>543</v>
      </c>
      <c r="HP101" s="235" t="s">
        <v>543</v>
      </c>
      <c r="HS101" s="235" t="s">
        <v>543</v>
      </c>
      <c r="HV101" s="235" t="s">
        <v>543</v>
      </c>
      <c r="IB101" s="236" t="s">
        <v>543</v>
      </c>
      <c r="IC101" s="236" t="s">
        <v>543</v>
      </c>
      <c r="ID101" s="236" t="s">
        <v>543</v>
      </c>
      <c r="IE101" s="236" t="b">
        <v>1</v>
      </c>
    </row>
    <row r="102" spans="66:239">
      <c r="BN102" s="718" t="s">
        <v>543</v>
      </c>
      <c r="CX102" s="718" t="s">
        <v>543</v>
      </c>
      <c r="DR102" s="235" t="s">
        <v>543</v>
      </c>
      <c r="DU102" s="235" t="s">
        <v>543</v>
      </c>
      <c r="DX102" s="235" t="s">
        <v>543</v>
      </c>
      <c r="EA102" s="235" t="s">
        <v>543</v>
      </c>
      <c r="ED102" s="235" t="s">
        <v>543</v>
      </c>
      <c r="EG102" s="235" t="s">
        <v>543</v>
      </c>
      <c r="EJ102" s="235" t="s">
        <v>543</v>
      </c>
      <c r="EM102" s="235" t="s">
        <v>543</v>
      </c>
      <c r="EP102" s="235" t="s">
        <v>543</v>
      </c>
      <c r="ES102" s="235" t="s">
        <v>543</v>
      </c>
      <c r="EV102" s="235" t="s">
        <v>543</v>
      </c>
      <c r="EY102" s="235" t="s">
        <v>543</v>
      </c>
      <c r="FB102" s="235" t="s">
        <v>543</v>
      </c>
      <c r="FE102" s="235" t="s">
        <v>543</v>
      </c>
      <c r="FH102" s="235" t="s">
        <v>543</v>
      </c>
      <c r="FK102" s="235" t="s">
        <v>543</v>
      </c>
      <c r="FN102" s="235" t="s">
        <v>543</v>
      </c>
      <c r="FQ102" s="235" t="s">
        <v>543</v>
      </c>
      <c r="FT102" s="235" t="s">
        <v>543</v>
      </c>
      <c r="FW102" s="235" t="s">
        <v>543</v>
      </c>
      <c r="FZ102" s="235" t="s">
        <v>543</v>
      </c>
      <c r="GC102" s="235" t="s">
        <v>543</v>
      </c>
      <c r="GF102" s="235" t="s">
        <v>543</v>
      </c>
      <c r="GI102" s="235" t="s">
        <v>543</v>
      </c>
      <c r="GL102" s="235" t="s">
        <v>543</v>
      </c>
      <c r="GO102" s="235" t="s">
        <v>543</v>
      </c>
      <c r="GR102" s="235" t="s">
        <v>543</v>
      </c>
      <c r="GU102" s="235" t="s">
        <v>543</v>
      </c>
      <c r="GX102" s="235" t="s">
        <v>543</v>
      </c>
      <c r="HA102" s="235" t="s">
        <v>543</v>
      </c>
      <c r="HD102" s="235" t="s">
        <v>543</v>
      </c>
      <c r="HG102" s="235" t="s">
        <v>543</v>
      </c>
      <c r="HJ102" s="235" t="s">
        <v>543</v>
      </c>
      <c r="HM102" s="235" t="s">
        <v>543</v>
      </c>
      <c r="HP102" s="235" t="s">
        <v>543</v>
      </c>
      <c r="HS102" s="235" t="s">
        <v>543</v>
      </c>
      <c r="HV102" s="235" t="s">
        <v>543</v>
      </c>
      <c r="IB102" s="236" t="s">
        <v>543</v>
      </c>
      <c r="IC102" s="236" t="s">
        <v>543</v>
      </c>
      <c r="ID102" s="236" t="s">
        <v>543</v>
      </c>
      <c r="IE102" s="236" t="b">
        <v>1</v>
      </c>
    </row>
    <row r="103" spans="66:239">
      <c r="BN103" s="718" t="s">
        <v>543</v>
      </c>
      <c r="CX103" s="718" t="s">
        <v>543</v>
      </c>
      <c r="DR103" s="235" t="s">
        <v>543</v>
      </c>
      <c r="DU103" s="235" t="s">
        <v>543</v>
      </c>
      <c r="DX103" s="235" t="s">
        <v>543</v>
      </c>
      <c r="EA103" s="235" t="s">
        <v>543</v>
      </c>
      <c r="ED103" s="235" t="s">
        <v>543</v>
      </c>
      <c r="EG103" s="235" t="s">
        <v>543</v>
      </c>
      <c r="EJ103" s="235" t="s">
        <v>543</v>
      </c>
      <c r="EM103" s="235" t="s">
        <v>543</v>
      </c>
      <c r="EP103" s="235" t="s">
        <v>543</v>
      </c>
      <c r="ES103" s="235" t="s">
        <v>543</v>
      </c>
      <c r="EV103" s="235" t="s">
        <v>543</v>
      </c>
      <c r="EY103" s="235" t="s">
        <v>543</v>
      </c>
      <c r="FB103" s="235" t="s">
        <v>543</v>
      </c>
      <c r="FE103" s="235" t="s">
        <v>543</v>
      </c>
      <c r="FH103" s="235" t="s">
        <v>543</v>
      </c>
      <c r="FK103" s="235" t="s">
        <v>543</v>
      </c>
      <c r="FN103" s="235" t="s">
        <v>543</v>
      </c>
      <c r="FQ103" s="235" t="s">
        <v>543</v>
      </c>
      <c r="FT103" s="235" t="s">
        <v>543</v>
      </c>
      <c r="FW103" s="235" t="s">
        <v>543</v>
      </c>
      <c r="FZ103" s="235" t="s">
        <v>543</v>
      </c>
      <c r="GC103" s="235" t="s">
        <v>543</v>
      </c>
      <c r="GF103" s="235" t="s">
        <v>543</v>
      </c>
      <c r="GI103" s="235" t="s">
        <v>543</v>
      </c>
      <c r="GL103" s="235" t="s">
        <v>543</v>
      </c>
      <c r="GO103" s="235" t="s">
        <v>543</v>
      </c>
      <c r="GR103" s="235" t="s">
        <v>543</v>
      </c>
      <c r="GU103" s="235" t="s">
        <v>543</v>
      </c>
      <c r="GX103" s="235" t="s">
        <v>543</v>
      </c>
      <c r="HA103" s="235" t="s">
        <v>543</v>
      </c>
      <c r="HD103" s="235" t="s">
        <v>543</v>
      </c>
      <c r="HG103" s="235" t="s">
        <v>543</v>
      </c>
      <c r="HJ103" s="235" t="s">
        <v>543</v>
      </c>
      <c r="HM103" s="235" t="s">
        <v>543</v>
      </c>
      <c r="HP103" s="235" t="s">
        <v>543</v>
      </c>
      <c r="HS103" s="235" t="s">
        <v>543</v>
      </c>
      <c r="HV103" s="235" t="s">
        <v>543</v>
      </c>
      <c r="IB103" s="236" t="s">
        <v>543</v>
      </c>
      <c r="IC103" s="236" t="s">
        <v>543</v>
      </c>
      <c r="ID103" s="236" t="s">
        <v>543</v>
      </c>
      <c r="IE103" s="236" t="b">
        <v>1</v>
      </c>
    </row>
    <row r="104" spans="66:239">
      <c r="BN104" s="718" t="s">
        <v>543</v>
      </c>
      <c r="CX104" s="718" t="s">
        <v>543</v>
      </c>
      <c r="DR104" s="235" t="s">
        <v>543</v>
      </c>
      <c r="DU104" s="235" t="s">
        <v>543</v>
      </c>
      <c r="DX104" s="235" t="s">
        <v>543</v>
      </c>
      <c r="EA104" s="235" t="s">
        <v>543</v>
      </c>
      <c r="ED104" s="235" t="s">
        <v>543</v>
      </c>
      <c r="EG104" s="235" t="s">
        <v>543</v>
      </c>
      <c r="EJ104" s="235" t="s">
        <v>543</v>
      </c>
      <c r="EM104" s="235" t="s">
        <v>543</v>
      </c>
      <c r="EP104" s="235" t="s">
        <v>543</v>
      </c>
      <c r="ES104" s="235" t="s">
        <v>543</v>
      </c>
      <c r="EV104" s="235" t="s">
        <v>543</v>
      </c>
      <c r="EY104" s="235" t="s">
        <v>543</v>
      </c>
      <c r="FB104" s="235" t="s">
        <v>543</v>
      </c>
      <c r="FE104" s="235" t="s">
        <v>543</v>
      </c>
      <c r="FH104" s="235" t="s">
        <v>543</v>
      </c>
      <c r="FK104" s="235" t="s">
        <v>543</v>
      </c>
      <c r="FN104" s="235" t="s">
        <v>543</v>
      </c>
      <c r="FQ104" s="235" t="s">
        <v>543</v>
      </c>
      <c r="FT104" s="235" t="s">
        <v>543</v>
      </c>
      <c r="FW104" s="235" t="s">
        <v>543</v>
      </c>
      <c r="FZ104" s="235" t="s">
        <v>543</v>
      </c>
      <c r="GC104" s="235" t="s">
        <v>543</v>
      </c>
      <c r="GF104" s="235" t="s">
        <v>543</v>
      </c>
      <c r="GI104" s="235" t="s">
        <v>543</v>
      </c>
      <c r="GL104" s="235" t="s">
        <v>543</v>
      </c>
      <c r="GO104" s="235" t="s">
        <v>543</v>
      </c>
      <c r="GR104" s="235" t="s">
        <v>543</v>
      </c>
      <c r="GU104" s="235" t="s">
        <v>543</v>
      </c>
      <c r="GX104" s="235" t="s">
        <v>543</v>
      </c>
      <c r="HA104" s="235" t="s">
        <v>543</v>
      </c>
      <c r="HD104" s="235" t="s">
        <v>543</v>
      </c>
      <c r="HG104" s="235" t="s">
        <v>543</v>
      </c>
      <c r="HJ104" s="235" t="s">
        <v>543</v>
      </c>
      <c r="HM104" s="235" t="s">
        <v>543</v>
      </c>
      <c r="HP104" s="235" t="s">
        <v>543</v>
      </c>
      <c r="HS104" s="235" t="s">
        <v>543</v>
      </c>
      <c r="HV104" s="235" t="s">
        <v>543</v>
      </c>
      <c r="IB104" s="236" t="s">
        <v>543</v>
      </c>
      <c r="IC104" s="236" t="s">
        <v>543</v>
      </c>
      <c r="ID104" s="236" t="s">
        <v>543</v>
      </c>
      <c r="IE104" s="236" t="b">
        <v>1</v>
      </c>
    </row>
    <row r="105" spans="66:239">
      <c r="BN105" s="718" t="s">
        <v>543</v>
      </c>
      <c r="CX105" s="718" t="s">
        <v>543</v>
      </c>
      <c r="DR105" s="235" t="s">
        <v>543</v>
      </c>
      <c r="DU105" s="235" t="s">
        <v>543</v>
      </c>
      <c r="DX105" s="235" t="s">
        <v>543</v>
      </c>
      <c r="EA105" s="235" t="s">
        <v>543</v>
      </c>
      <c r="ED105" s="235" t="s">
        <v>543</v>
      </c>
      <c r="EG105" s="235" t="s">
        <v>543</v>
      </c>
      <c r="EJ105" s="235" t="s">
        <v>543</v>
      </c>
      <c r="EM105" s="235" t="s">
        <v>543</v>
      </c>
      <c r="EP105" s="235" t="s">
        <v>543</v>
      </c>
      <c r="ES105" s="235" t="s">
        <v>543</v>
      </c>
      <c r="EV105" s="235" t="s">
        <v>543</v>
      </c>
      <c r="EY105" s="235" t="s">
        <v>543</v>
      </c>
      <c r="FB105" s="235" t="s">
        <v>543</v>
      </c>
      <c r="FE105" s="235" t="s">
        <v>543</v>
      </c>
      <c r="FH105" s="235" t="s">
        <v>543</v>
      </c>
      <c r="FK105" s="235" t="s">
        <v>543</v>
      </c>
      <c r="FN105" s="235" t="s">
        <v>543</v>
      </c>
      <c r="FQ105" s="235" t="s">
        <v>543</v>
      </c>
      <c r="FT105" s="235" t="s">
        <v>543</v>
      </c>
      <c r="FW105" s="235" t="s">
        <v>543</v>
      </c>
      <c r="FZ105" s="235" t="s">
        <v>543</v>
      </c>
      <c r="GC105" s="235" t="s">
        <v>543</v>
      </c>
      <c r="GF105" s="235" t="s">
        <v>543</v>
      </c>
      <c r="GI105" s="235" t="s">
        <v>543</v>
      </c>
      <c r="GL105" s="235" t="s">
        <v>543</v>
      </c>
      <c r="GO105" s="235" t="s">
        <v>543</v>
      </c>
      <c r="GR105" s="235" t="s">
        <v>543</v>
      </c>
      <c r="GU105" s="235" t="s">
        <v>543</v>
      </c>
      <c r="GX105" s="235" t="s">
        <v>543</v>
      </c>
      <c r="HA105" s="235" t="s">
        <v>543</v>
      </c>
      <c r="HD105" s="235" t="s">
        <v>543</v>
      </c>
      <c r="HG105" s="235" t="s">
        <v>543</v>
      </c>
      <c r="HJ105" s="235" t="s">
        <v>543</v>
      </c>
      <c r="HM105" s="235" t="s">
        <v>543</v>
      </c>
      <c r="HP105" s="235" t="s">
        <v>543</v>
      </c>
      <c r="HS105" s="235" t="s">
        <v>543</v>
      </c>
      <c r="HV105" s="235" t="s">
        <v>543</v>
      </c>
      <c r="IB105" s="236" t="s">
        <v>543</v>
      </c>
      <c r="IC105" s="236" t="s">
        <v>543</v>
      </c>
      <c r="ID105" s="236" t="s">
        <v>543</v>
      </c>
      <c r="IE105" s="236" t="b">
        <v>1</v>
      </c>
    </row>
    <row r="106" spans="66:239">
      <c r="BN106" s="718" t="s">
        <v>543</v>
      </c>
      <c r="CX106" s="718" t="s">
        <v>543</v>
      </c>
      <c r="DR106" s="235" t="s">
        <v>543</v>
      </c>
      <c r="DU106" s="235" t="s">
        <v>543</v>
      </c>
      <c r="DX106" s="235" t="s">
        <v>543</v>
      </c>
      <c r="EA106" s="235" t="s">
        <v>543</v>
      </c>
      <c r="ED106" s="235" t="s">
        <v>543</v>
      </c>
      <c r="EG106" s="235" t="s">
        <v>543</v>
      </c>
      <c r="EJ106" s="235" t="s">
        <v>543</v>
      </c>
      <c r="EM106" s="235" t="s">
        <v>543</v>
      </c>
      <c r="EP106" s="235" t="s">
        <v>543</v>
      </c>
      <c r="ES106" s="235" t="s">
        <v>543</v>
      </c>
      <c r="EV106" s="235" t="s">
        <v>543</v>
      </c>
      <c r="EY106" s="235" t="s">
        <v>543</v>
      </c>
      <c r="FB106" s="235" t="s">
        <v>543</v>
      </c>
      <c r="FE106" s="235" t="s">
        <v>543</v>
      </c>
      <c r="FH106" s="235" t="s">
        <v>543</v>
      </c>
      <c r="FK106" s="235" t="s">
        <v>543</v>
      </c>
      <c r="FN106" s="235" t="s">
        <v>543</v>
      </c>
      <c r="FQ106" s="235" t="s">
        <v>543</v>
      </c>
      <c r="FT106" s="235" t="s">
        <v>543</v>
      </c>
      <c r="FW106" s="235" t="s">
        <v>543</v>
      </c>
      <c r="FZ106" s="235" t="s">
        <v>543</v>
      </c>
      <c r="GC106" s="235" t="s">
        <v>543</v>
      </c>
      <c r="GF106" s="235" t="s">
        <v>543</v>
      </c>
      <c r="GI106" s="235" t="s">
        <v>543</v>
      </c>
      <c r="GL106" s="235" t="s">
        <v>543</v>
      </c>
      <c r="GO106" s="235" t="s">
        <v>543</v>
      </c>
      <c r="GR106" s="235" t="s">
        <v>543</v>
      </c>
      <c r="GU106" s="235" t="s">
        <v>543</v>
      </c>
      <c r="GX106" s="235" t="s">
        <v>543</v>
      </c>
      <c r="HA106" s="235" t="s">
        <v>543</v>
      </c>
      <c r="HD106" s="235" t="s">
        <v>543</v>
      </c>
      <c r="HG106" s="235" t="s">
        <v>543</v>
      </c>
      <c r="HJ106" s="235" t="s">
        <v>543</v>
      </c>
      <c r="HM106" s="235" t="s">
        <v>543</v>
      </c>
      <c r="HP106" s="235" t="s">
        <v>543</v>
      </c>
      <c r="HS106" s="235" t="s">
        <v>543</v>
      </c>
      <c r="HV106" s="235" t="s">
        <v>543</v>
      </c>
      <c r="IB106" s="236" t="s">
        <v>543</v>
      </c>
      <c r="IC106" s="236" t="s">
        <v>543</v>
      </c>
      <c r="ID106" s="236" t="s">
        <v>543</v>
      </c>
      <c r="IE106" s="236" t="b">
        <v>1</v>
      </c>
    </row>
    <row r="107" spans="66:239">
      <c r="BN107" s="718" t="s">
        <v>543</v>
      </c>
      <c r="CX107" s="718" t="s">
        <v>543</v>
      </c>
      <c r="DR107" s="235" t="s">
        <v>543</v>
      </c>
      <c r="DU107" s="235" t="s">
        <v>543</v>
      </c>
      <c r="DX107" s="235" t="s">
        <v>543</v>
      </c>
      <c r="EA107" s="235" t="s">
        <v>543</v>
      </c>
      <c r="ED107" s="235" t="s">
        <v>543</v>
      </c>
      <c r="EG107" s="235" t="s">
        <v>543</v>
      </c>
      <c r="EJ107" s="235" t="s">
        <v>543</v>
      </c>
      <c r="EM107" s="235" t="s">
        <v>543</v>
      </c>
      <c r="EP107" s="235" t="s">
        <v>543</v>
      </c>
      <c r="ES107" s="235" t="s">
        <v>543</v>
      </c>
      <c r="EV107" s="235" t="s">
        <v>543</v>
      </c>
      <c r="EY107" s="235" t="s">
        <v>543</v>
      </c>
      <c r="FB107" s="235" t="s">
        <v>543</v>
      </c>
      <c r="FE107" s="235" t="s">
        <v>543</v>
      </c>
      <c r="FH107" s="235" t="s">
        <v>543</v>
      </c>
      <c r="FK107" s="235" t="s">
        <v>543</v>
      </c>
      <c r="FN107" s="235" t="s">
        <v>543</v>
      </c>
      <c r="FQ107" s="235" t="s">
        <v>543</v>
      </c>
      <c r="FT107" s="235" t="s">
        <v>543</v>
      </c>
      <c r="FW107" s="235" t="s">
        <v>543</v>
      </c>
      <c r="FZ107" s="235" t="s">
        <v>543</v>
      </c>
      <c r="GC107" s="235" t="s">
        <v>543</v>
      </c>
      <c r="GF107" s="235" t="s">
        <v>543</v>
      </c>
      <c r="GI107" s="235" t="s">
        <v>543</v>
      </c>
      <c r="GL107" s="235" t="s">
        <v>543</v>
      </c>
      <c r="GO107" s="235" t="s">
        <v>543</v>
      </c>
      <c r="GR107" s="235" t="s">
        <v>543</v>
      </c>
      <c r="GU107" s="235" t="s">
        <v>543</v>
      </c>
      <c r="GX107" s="235" t="s">
        <v>543</v>
      </c>
      <c r="HA107" s="235" t="s">
        <v>543</v>
      </c>
      <c r="HD107" s="235" t="s">
        <v>543</v>
      </c>
      <c r="HG107" s="235" t="s">
        <v>543</v>
      </c>
      <c r="HJ107" s="235" t="s">
        <v>543</v>
      </c>
      <c r="HM107" s="235" t="s">
        <v>543</v>
      </c>
      <c r="HP107" s="235" t="s">
        <v>543</v>
      </c>
      <c r="HS107" s="235" t="s">
        <v>543</v>
      </c>
      <c r="HV107" s="235" t="s">
        <v>543</v>
      </c>
      <c r="IB107" s="236" t="s">
        <v>543</v>
      </c>
      <c r="IC107" s="236" t="s">
        <v>543</v>
      </c>
      <c r="ID107" s="236" t="s">
        <v>543</v>
      </c>
      <c r="IE107" s="236" t="b">
        <v>1</v>
      </c>
    </row>
    <row r="108" spans="66:239">
      <c r="BN108" s="718" t="s">
        <v>543</v>
      </c>
      <c r="CX108" s="718" t="s">
        <v>543</v>
      </c>
      <c r="DR108" s="235" t="s">
        <v>543</v>
      </c>
      <c r="DU108" s="235" t="s">
        <v>543</v>
      </c>
      <c r="DX108" s="235" t="s">
        <v>543</v>
      </c>
      <c r="EA108" s="235" t="s">
        <v>543</v>
      </c>
      <c r="ED108" s="235" t="s">
        <v>543</v>
      </c>
      <c r="EG108" s="235" t="s">
        <v>543</v>
      </c>
      <c r="EJ108" s="235" t="s">
        <v>543</v>
      </c>
      <c r="EM108" s="235" t="s">
        <v>543</v>
      </c>
      <c r="EP108" s="235" t="s">
        <v>543</v>
      </c>
      <c r="ES108" s="235" t="s">
        <v>543</v>
      </c>
      <c r="EV108" s="235" t="s">
        <v>543</v>
      </c>
      <c r="EY108" s="235" t="s">
        <v>543</v>
      </c>
      <c r="FB108" s="235" t="s">
        <v>543</v>
      </c>
      <c r="FE108" s="235" t="s">
        <v>543</v>
      </c>
      <c r="FH108" s="235" t="s">
        <v>543</v>
      </c>
      <c r="FK108" s="235" t="s">
        <v>543</v>
      </c>
      <c r="FN108" s="235" t="s">
        <v>543</v>
      </c>
      <c r="FQ108" s="235" t="s">
        <v>543</v>
      </c>
      <c r="FT108" s="235" t="s">
        <v>543</v>
      </c>
      <c r="FW108" s="235" t="s">
        <v>543</v>
      </c>
      <c r="FZ108" s="235" t="s">
        <v>543</v>
      </c>
      <c r="GC108" s="235" t="s">
        <v>543</v>
      </c>
      <c r="GF108" s="235" t="s">
        <v>543</v>
      </c>
      <c r="GI108" s="235" t="s">
        <v>543</v>
      </c>
      <c r="GL108" s="235" t="s">
        <v>543</v>
      </c>
      <c r="GO108" s="235" t="s">
        <v>543</v>
      </c>
      <c r="GR108" s="235" t="s">
        <v>543</v>
      </c>
      <c r="GU108" s="235" t="s">
        <v>543</v>
      </c>
      <c r="GX108" s="235" t="s">
        <v>543</v>
      </c>
      <c r="HA108" s="235" t="s">
        <v>543</v>
      </c>
      <c r="HD108" s="235" t="s">
        <v>543</v>
      </c>
      <c r="HG108" s="235" t="s">
        <v>543</v>
      </c>
      <c r="HJ108" s="235" t="s">
        <v>543</v>
      </c>
      <c r="HM108" s="235" t="s">
        <v>543</v>
      </c>
      <c r="HP108" s="235" t="s">
        <v>543</v>
      </c>
      <c r="HS108" s="235" t="s">
        <v>543</v>
      </c>
      <c r="HV108" s="235" t="s">
        <v>543</v>
      </c>
      <c r="IB108" s="236" t="s">
        <v>543</v>
      </c>
      <c r="IC108" s="236" t="s">
        <v>543</v>
      </c>
      <c r="ID108" s="236" t="s">
        <v>543</v>
      </c>
      <c r="IE108" s="236" t="b">
        <v>1</v>
      </c>
    </row>
    <row r="109" spans="66:239">
      <c r="BN109" s="718" t="s">
        <v>543</v>
      </c>
      <c r="CX109" s="718" t="s">
        <v>543</v>
      </c>
      <c r="DR109" s="235" t="s">
        <v>543</v>
      </c>
      <c r="DU109" s="235" t="s">
        <v>543</v>
      </c>
      <c r="DX109" s="235" t="s">
        <v>543</v>
      </c>
      <c r="EA109" s="235" t="s">
        <v>543</v>
      </c>
      <c r="ED109" s="235" t="s">
        <v>543</v>
      </c>
      <c r="EG109" s="235" t="s">
        <v>543</v>
      </c>
      <c r="EJ109" s="235" t="s">
        <v>543</v>
      </c>
      <c r="EM109" s="235" t="s">
        <v>543</v>
      </c>
      <c r="EP109" s="235" t="s">
        <v>543</v>
      </c>
      <c r="ES109" s="235" t="s">
        <v>543</v>
      </c>
      <c r="EV109" s="235" t="s">
        <v>543</v>
      </c>
      <c r="EY109" s="235" t="s">
        <v>543</v>
      </c>
      <c r="FB109" s="235" t="s">
        <v>543</v>
      </c>
      <c r="FE109" s="235" t="s">
        <v>543</v>
      </c>
      <c r="FH109" s="235" t="s">
        <v>543</v>
      </c>
      <c r="FK109" s="235" t="s">
        <v>543</v>
      </c>
      <c r="FN109" s="235" t="s">
        <v>543</v>
      </c>
      <c r="FQ109" s="235" t="s">
        <v>543</v>
      </c>
      <c r="FT109" s="235" t="s">
        <v>543</v>
      </c>
      <c r="FW109" s="235" t="s">
        <v>543</v>
      </c>
      <c r="FZ109" s="235" t="s">
        <v>543</v>
      </c>
      <c r="GC109" s="235" t="s">
        <v>543</v>
      </c>
      <c r="GF109" s="235" t="s">
        <v>543</v>
      </c>
      <c r="GI109" s="235" t="s">
        <v>543</v>
      </c>
      <c r="GL109" s="235" t="s">
        <v>543</v>
      </c>
      <c r="GO109" s="235" t="s">
        <v>543</v>
      </c>
      <c r="GR109" s="235" t="s">
        <v>543</v>
      </c>
      <c r="GU109" s="235" t="s">
        <v>543</v>
      </c>
      <c r="GX109" s="235" t="s">
        <v>543</v>
      </c>
      <c r="HA109" s="235" t="s">
        <v>543</v>
      </c>
      <c r="HD109" s="235" t="s">
        <v>543</v>
      </c>
      <c r="HG109" s="235" t="s">
        <v>543</v>
      </c>
      <c r="HJ109" s="235" t="s">
        <v>543</v>
      </c>
      <c r="HM109" s="235" t="s">
        <v>543</v>
      </c>
      <c r="HP109" s="235" t="s">
        <v>543</v>
      </c>
      <c r="HS109" s="235" t="s">
        <v>543</v>
      </c>
      <c r="HV109" s="235" t="s">
        <v>543</v>
      </c>
      <c r="IB109" s="236" t="s">
        <v>543</v>
      </c>
      <c r="IC109" s="236" t="s">
        <v>543</v>
      </c>
      <c r="ID109" s="236" t="s">
        <v>543</v>
      </c>
      <c r="IE109" s="236" t="b">
        <v>1</v>
      </c>
    </row>
    <row r="110" spans="66:239">
      <c r="BN110" s="718" t="s">
        <v>543</v>
      </c>
      <c r="CX110" s="718" t="s">
        <v>543</v>
      </c>
      <c r="DR110" s="235" t="s">
        <v>543</v>
      </c>
      <c r="DU110" s="235" t="s">
        <v>543</v>
      </c>
      <c r="DX110" s="235" t="s">
        <v>543</v>
      </c>
      <c r="EA110" s="235" t="s">
        <v>543</v>
      </c>
      <c r="ED110" s="235" t="s">
        <v>543</v>
      </c>
      <c r="EG110" s="235" t="s">
        <v>543</v>
      </c>
      <c r="EJ110" s="235" t="s">
        <v>543</v>
      </c>
      <c r="EM110" s="235" t="s">
        <v>543</v>
      </c>
      <c r="EP110" s="235" t="s">
        <v>543</v>
      </c>
      <c r="ES110" s="235" t="s">
        <v>543</v>
      </c>
      <c r="EV110" s="235" t="s">
        <v>543</v>
      </c>
      <c r="EY110" s="235" t="s">
        <v>543</v>
      </c>
      <c r="FB110" s="235" t="s">
        <v>543</v>
      </c>
      <c r="FE110" s="235" t="s">
        <v>543</v>
      </c>
      <c r="FH110" s="235" t="s">
        <v>543</v>
      </c>
      <c r="FK110" s="235" t="s">
        <v>543</v>
      </c>
      <c r="FN110" s="235" t="s">
        <v>543</v>
      </c>
      <c r="FQ110" s="235" t="s">
        <v>543</v>
      </c>
      <c r="FT110" s="235" t="s">
        <v>543</v>
      </c>
      <c r="FW110" s="235" t="s">
        <v>543</v>
      </c>
      <c r="FZ110" s="235" t="s">
        <v>543</v>
      </c>
      <c r="GC110" s="235" t="s">
        <v>543</v>
      </c>
      <c r="GF110" s="235" t="s">
        <v>543</v>
      </c>
      <c r="GI110" s="235" t="s">
        <v>543</v>
      </c>
      <c r="GL110" s="235" t="s">
        <v>543</v>
      </c>
      <c r="GO110" s="235" t="s">
        <v>543</v>
      </c>
      <c r="GR110" s="235" t="s">
        <v>543</v>
      </c>
      <c r="GU110" s="235" t="s">
        <v>543</v>
      </c>
      <c r="GX110" s="235" t="s">
        <v>543</v>
      </c>
      <c r="HA110" s="235" t="s">
        <v>543</v>
      </c>
      <c r="HD110" s="235" t="s">
        <v>543</v>
      </c>
      <c r="HG110" s="235" t="s">
        <v>543</v>
      </c>
      <c r="HJ110" s="235" t="s">
        <v>543</v>
      </c>
      <c r="HM110" s="235" t="s">
        <v>543</v>
      </c>
      <c r="HP110" s="235" t="s">
        <v>543</v>
      </c>
      <c r="HS110" s="235" t="s">
        <v>543</v>
      </c>
      <c r="HV110" s="235" t="s">
        <v>543</v>
      </c>
      <c r="IB110" s="236" t="s">
        <v>543</v>
      </c>
      <c r="IC110" s="236" t="s">
        <v>543</v>
      </c>
      <c r="ID110" s="236" t="s">
        <v>543</v>
      </c>
      <c r="IE110" s="236" t="b">
        <v>1</v>
      </c>
    </row>
    <row r="111" spans="66:239">
      <c r="BN111" s="718" t="s">
        <v>543</v>
      </c>
      <c r="CX111" s="718" t="s">
        <v>543</v>
      </c>
      <c r="DR111" s="235" t="s">
        <v>543</v>
      </c>
      <c r="DU111" s="235" t="s">
        <v>543</v>
      </c>
      <c r="DX111" s="235" t="s">
        <v>543</v>
      </c>
      <c r="EA111" s="235" t="s">
        <v>543</v>
      </c>
      <c r="ED111" s="235" t="s">
        <v>543</v>
      </c>
      <c r="EG111" s="235" t="s">
        <v>543</v>
      </c>
      <c r="EJ111" s="235" t="s">
        <v>543</v>
      </c>
      <c r="EM111" s="235" t="s">
        <v>543</v>
      </c>
      <c r="EP111" s="235" t="s">
        <v>543</v>
      </c>
      <c r="ES111" s="235" t="s">
        <v>543</v>
      </c>
      <c r="EV111" s="235" t="s">
        <v>543</v>
      </c>
      <c r="EY111" s="235" t="s">
        <v>543</v>
      </c>
      <c r="FB111" s="235" t="s">
        <v>543</v>
      </c>
      <c r="FE111" s="235" t="s">
        <v>543</v>
      </c>
      <c r="FH111" s="235" t="s">
        <v>543</v>
      </c>
      <c r="FK111" s="235" t="s">
        <v>543</v>
      </c>
      <c r="FN111" s="235" t="s">
        <v>543</v>
      </c>
      <c r="FQ111" s="235" t="s">
        <v>543</v>
      </c>
      <c r="FT111" s="235" t="s">
        <v>543</v>
      </c>
      <c r="FW111" s="235" t="s">
        <v>543</v>
      </c>
      <c r="FZ111" s="235" t="s">
        <v>543</v>
      </c>
      <c r="GC111" s="235" t="s">
        <v>543</v>
      </c>
      <c r="GF111" s="235" t="s">
        <v>543</v>
      </c>
      <c r="GI111" s="235" t="s">
        <v>543</v>
      </c>
      <c r="GL111" s="235" t="s">
        <v>543</v>
      </c>
      <c r="GO111" s="235" t="s">
        <v>543</v>
      </c>
      <c r="GR111" s="235" t="s">
        <v>543</v>
      </c>
      <c r="GU111" s="235" t="s">
        <v>543</v>
      </c>
      <c r="GX111" s="235" t="s">
        <v>543</v>
      </c>
      <c r="HA111" s="235" t="s">
        <v>543</v>
      </c>
      <c r="HD111" s="235" t="s">
        <v>543</v>
      </c>
      <c r="HG111" s="235" t="s">
        <v>543</v>
      </c>
      <c r="HJ111" s="235" t="s">
        <v>543</v>
      </c>
      <c r="HM111" s="235" t="s">
        <v>543</v>
      </c>
      <c r="HP111" s="235" t="s">
        <v>543</v>
      </c>
      <c r="HS111" s="235" t="s">
        <v>543</v>
      </c>
      <c r="HV111" s="235" t="s">
        <v>543</v>
      </c>
      <c r="IB111" s="236" t="s">
        <v>543</v>
      </c>
      <c r="IC111" s="236" t="s">
        <v>543</v>
      </c>
      <c r="ID111" s="236" t="s">
        <v>543</v>
      </c>
      <c r="IE111" s="236" t="b">
        <v>1</v>
      </c>
    </row>
    <row r="112" spans="66:239">
      <c r="BN112" s="718" t="s">
        <v>543</v>
      </c>
      <c r="CX112" s="718" t="s">
        <v>543</v>
      </c>
      <c r="DR112" s="235" t="s">
        <v>543</v>
      </c>
      <c r="DU112" s="235" t="s">
        <v>543</v>
      </c>
      <c r="DX112" s="235" t="s">
        <v>543</v>
      </c>
      <c r="EA112" s="235" t="s">
        <v>543</v>
      </c>
      <c r="ED112" s="235" t="s">
        <v>543</v>
      </c>
      <c r="EG112" s="235" t="s">
        <v>543</v>
      </c>
      <c r="EJ112" s="235" t="s">
        <v>543</v>
      </c>
      <c r="EM112" s="235" t="s">
        <v>543</v>
      </c>
      <c r="EP112" s="235" t="s">
        <v>543</v>
      </c>
      <c r="ES112" s="235" t="s">
        <v>543</v>
      </c>
      <c r="EV112" s="235" t="s">
        <v>543</v>
      </c>
      <c r="EY112" s="235" t="s">
        <v>543</v>
      </c>
      <c r="FB112" s="235" t="s">
        <v>543</v>
      </c>
      <c r="FE112" s="235" t="s">
        <v>543</v>
      </c>
      <c r="FH112" s="235" t="s">
        <v>543</v>
      </c>
      <c r="FK112" s="235" t="s">
        <v>543</v>
      </c>
      <c r="FN112" s="235" t="s">
        <v>543</v>
      </c>
      <c r="FQ112" s="235" t="s">
        <v>543</v>
      </c>
      <c r="FT112" s="235" t="s">
        <v>543</v>
      </c>
      <c r="FW112" s="235" t="s">
        <v>543</v>
      </c>
      <c r="FZ112" s="235" t="s">
        <v>543</v>
      </c>
      <c r="GC112" s="235" t="s">
        <v>543</v>
      </c>
      <c r="GF112" s="235" t="s">
        <v>543</v>
      </c>
      <c r="GI112" s="235" t="s">
        <v>543</v>
      </c>
      <c r="GL112" s="235" t="s">
        <v>543</v>
      </c>
      <c r="GO112" s="235" t="s">
        <v>543</v>
      </c>
      <c r="GR112" s="235" t="s">
        <v>543</v>
      </c>
      <c r="GU112" s="235" t="s">
        <v>543</v>
      </c>
      <c r="GX112" s="235" t="s">
        <v>543</v>
      </c>
      <c r="HA112" s="235" t="s">
        <v>543</v>
      </c>
      <c r="HD112" s="235" t="s">
        <v>543</v>
      </c>
      <c r="HG112" s="235" t="s">
        <v>543</v>
      </c>
      <c r="HJ112" s="235" t="s">
        <v>543</v>
      </c>
      <c r="HM112" s="235" t="s">
        <v>543</v>
      </c>
      <c r="HP112" s="235" t="s">
        <v>543</v>
      </c>
      <c r="HS112" s="235" t="s">
        <v>543</v>
      </c>
      <c r="HV112" s="235" t="s">
        <v>543</v>
      </c>
      <c r="IB112" s="236" t="s">
        <v>543</v>
      </c>
      <c r="IC112" s="236" t="s">
        <v>543</v>
      </c>
      <c r="ID112" s="236" t="s">
        <v>543</v>
      </c>
      <c r="IE112" s="236" t="b">
        <v>1</v>
      </c>
    </row>
    <row r="113" spans="66:239">
      <c r="BN113" s="718" t="s">
        <v>543</v>
      </c>
      <c r="CX113" s="718" t="s">
        <v>543</v>
      </c>
      <c r="DR113" s="235" t="s">
        <v>543</v>
      </c>
      <c r="DU113" s="235" t="s">
        <v>543</v>
      </c>
      <c r="DX113" s="235" t="s">
        <v>543</v>
      </c>
      <c r="EA113" s="235" t="s">
        <v>543</v>
      </c>
      <c r="ED113" s="235" t="s">
        <v>543</v>
      </c>
      <c r="EG113" s="235" t="s">
        <v>543</v>
      </c>
      <c r="EJ113" s="235" t="s">
        <v>543</v>
      </c>
      <c r="EM113" s="235" t="s">
        <v>543</v>
      </c>
      <c r="EP113" s="235" t="s">
        <v>543</v>
      </c>
      <c r="ES113" s="235" t="s">
        <v>543</v>
      </c>
      <c r="EV113" s="235" t="s">
        <v>543</v>
      </c>
      <c r="EY113" s="235" t="s">
        <v>543</v>
      </c>
      <c r="FB113" s="235" t="s">
        <v>543</v>
      </c>
      <c r="FE113" s="235" t="s">
        <v>543</v>
      </c>
      <c r="FH113" s="235" t="s">
        <v>543</v>
      </c>
      <c r="FK113" s="235" t="s">
        <v>543</v>
      </c>
      <c r="FN113" s="235" t="s">
        <v>543</v>
      </c>
      <c r="FQ113" s="235" t="s">
        <v>543</v>
      </c>
      <c r="FT113" s="235" t="s">
        <v>543</v>
      </c>
      <c r="FW113" s="235" t="s">
        <v>543</v>
      </c>
      <c r="FZ113" s="235" t="s">
        <v>543</v>
      </c>
      <c r="GC113" s="235" t="s">
        <v>543</v>
      </c>
      <c r="GF113" s="235" t="s">
        <v>543</v>
      </c>
      <c r="GI113" s="235" t="s">
        <v>543</v>
      </c>
      <c r="GL113" s="235" t="s">
        <v>543</v>
      </c>
      <c r="GO113" s="235" t="s">
        <v>543</v>
      </c>
      <c r="GR113" s="235" t="s">
        <v>543</v>
      </c>
      <c r="GU113" s="235" t="s">
        <v>543</v>
      </c>
      <c r="GX113" s="235" t="s">
        <v>543</v>
      </c>
      <c r="HA113" s="235" t="s">
        <v>543</v>
      </c>
      <c r="HD113" s="235" t="s">
        <v>543</v>
      </c>
      <c r="HG113" s="235" t="s">
        <v>543</v>
      </c>
      <c r="HJ113" s="235" t="s">
        <v>543</v>
      </c>
      <c r="HM113" s="235" t="s">
        <v>543</v>
      </c>
      <c r="HP113" s="235" t="s">
        <v>543</v>
      </c>
      <c r="HS113" s="235" t="s">
        <v>543</v>
      </c>
      <c r="HV113" s="235" t="s">
        <v>543</v>
      </c>
      <c r="IB113" s="236" t="s">
        <v>543</v>
      </c>
      <c r="IC113" s="236" t="s">
        <v>543</v>
      </c>
      <c r="ID113" s="236" t="s">
        <v>543</v>
      </c>
      <c r="IE113" s="236" t="b">
        <v>1</v>
      </c>
    </row>
    <row r="114" spans="66:239">
      <c r="BN114" s="718" t="s">
        <v>543</v>
      </c>
      <c r="CX114" s="718" t="s">
        <v>543</v>
      </c>
      <c r="DR114" s="235" t="s">
        <v>543</v>
      </c>
      <c r="DU114" s="235" t="s">
        <v>543</v>
      </c>
      <c r="DX114" s="235" t="s">
        <v>543</v>
      </c>
      <c r="EA114" s="235" t="s">
        <v>543</v>
      </c>
      <c r="ED114" s="235" t="s">
        <v>543</v>
      </c>
      <c r="EG114" s="235" t="s">
        <v>543</v>
      </c>
      <c r="EJ114" s="235" t="s">
        <v>543</v>
      </c>
      <c r="EM114" s="235" t="s">
        <v>543</v>
      </c>
      <c r="EP114" s="235" t="s">
        <v>543</v>
      </c>
      <c r="ES114" s="235" t="s">
        <v>543</v>
      </c>
      <c r="EV114" s="235" t="s">
        <v>543</v>
      </c>
      <c r="EY114" s="235" t="s">
        <v>543</v>
      </c>
      <c r="FB114" s="235" t="s">
        <v>543</v>
      </c>
      <c r="FE114" s="235" t="s">
        <v>543</v>
      </c>
      <c r="FH114" s="235" t="s">
        <v>543</v>
      </c>
      <c r="FK114" s="235" t="s">
        <v>543</v>
      </c>
      <c r="FN114" s="235" t="s">
        <v>543</v>
      </c>
      <c r="FQ114" s="235" t="s">
        <v>543</v>
      </c>
      <c r="FT114" s="235" t="s">
        <v>543</v>
      </c>
      <c r="FW114" s="235" t="s">
        <v>543</v>
      </c>
      <c r="FZ114" s="235" t="s">
        <v>543</v>
      </c>
      <c r="GC114" s="235" t="s">
        <v>543</v>
      </c>
      <c r="GF114" s="235" t="s">
        <v>543</v>
      </c>
      <c r="GI114" s="235" t="s">
        <v>543</v>
      </c>
      <c r="GL114" s="235" t="s">
        <v>543</v>
      </c>
      <c r="GO114" s="235" t="s">
        <v>543</v>
      </c>
      <c r="GR114" s="235" t="s">
        <v>543</v>
      </c>
      <c r="GU114" s="235" t="s">
        <v>543</v>
      </c>
      <c r="GX114" s="235" t="s">
        <v>543</v>
      </c>
      <c r="HA114" s="235" t="s">
        <v>543</v>
      </c>
      <c r="HD114" s="235" t="s">
        <v>543</v>
      </c>
      <c r="HG114" s="235" t="s">
        <v>543</v>
      </c>
      <c r="HJ114" s="235" t="s">
        <v>543</v>
      </c>
      <c r="HM114" s="235" t="s">
        <v>543</v>
      </c>
      <c r="HP114" s="235" t="s">
        <v>543</v>
      </c>
      <c r="HS114" s="235" t="s">
        <v>543</v>
      </c>
      <c r="HV114" s="235" t="s">
        <v>543</v>
      </c>
      <c r="IB114" s="236" t="s">
        <v>543</v>
      </c>
      <c r="IC114" s="236" t="s">
        <v>543</v>
      </c>
      <c r="ID114" s="236" t="s">
        <v>543</v>
      </c>
      <c r="IE114" s="236" t="b">
        <v>1</v>
      </c>
    </row>
    <row r="115" spans="66:239">
      <c r="BN115" s="718" t="s">
        <v>543</v>
      </c>
      <c r="CX115" s="718" t="s">
        <v>543</v>
      </c>
      <c r="DR115" s="235" t="s">
        <v>543</v>
      </c>
      <c r="DU115" s="235" t="s">
        <v>543</v>
      </c>
      <c r="DX115" s="235" t="s">
        <v>543</v>
      </c>
      <c r="EA115" s="235" t="s">
        <v>543</v>
      </c>
      <c r="ED115" s="235" t="s">
        <v>543</v>
      </c>
      <c r="EG115" s="235" t="s">
        <v>543</v>
      </c>
      <c r="EJ115" s="235" t="s">
        <v>543</v>
      </c>
      <c r="EM115" s="235" t="s">
        <v>543</v>
      </c>
      <c r="EP115" s="235" t="s">
        <v>543</v>
      </c>
      <c r="ES115" s="235" t="s">
        <v>543</v>
      </c>
      <c r="EV115" s="235" t="s">
        <v>543</v>
      </c>
      <c r="EY115" s="235" t="s">
        <v>543</v>
      </c>
      <c r="FB115" s="235" t="s">
        <v>543</v>
      </c>
      <c r="FE115" s="235" t="s">
        <v>543</v>
      </c>
      <c r="FH115" s="235" t="s">
        <v>543</v>
      </c>
      <c r="FK115" s="235" t="s">
        <v>543</v>
      </c>
      <c r="FN115" s="235" t="s">
        <v>543</v>
      </c>
      <c r="FQ115" s="235" t="s">
        <v>543</v>
      </c>
      <c r="FT115" s="235" t="s">
        <v>543</v>
      </c>
      <c r="FW115" s="235" t="s">
        <v>543</v>
      </c>
      <c r="FZ115" s="235" t="s">
        <v>543</v>
      </c>
      <c r="GC115" s="235" t="s">
        <v>543</v>
      </c>
      <c r="GF115" s="235" t="s">
        <v>543</v>
      </c>
      <c r="GI115" s="235" t="s">
        <v>543</v>
      </c>
      <c r="GL115" s="235" t="s">
        <v>543</v>
      </c>
      <c r="GO115" s="235" t="s">
        <v>543</v>
      </c>
      <c r="GR115" s="235" t="s">
        <v>543</v>
      </c>
      <c r="GU115" s="235" t="s">
        <v>543</v>
      </c>
      <c r="GX115" s="235" t="s">
        <v>543</v>
      </c>
      <c r="HA115" s="235" t="s">
        <v>543</v>
      </c>
      <c r="HD115" s="235" t="s">
        <v>543</v>
      </c>
      <c r="HG115" s="235" t="s">
        <v>543</v>
      </c>
      <c r="HJ115" s="235" t="s">
        <v>543</v>
      </c>
      <c r="HM115" s="235" t="s">
        <v>543</v>
      </c>
      <c r="HP115" s="235" t="s">
        <v>543</v>
      </c>
      <c r="HS115" s="235" t="s">
        <v>543</v>
      </c>
      <c r="HV115" s="235" t="s">
        <v>543</v>
      </c>
      <c r="IB115" s="236" t="s">
        <v>543</v>
      </c>
      <c r="IC115" s="236" t="s">
        <v>543</v>
      </c>
      <c r="ID115" s="236" t="s">
        <v>543</v>
      </c>
      <c r="IE115" s="236" t="b">
        <v>1</v>
      </c>
    </row>
    <row r="116" spans="66:239">
      <c r="BN116" s="718" t="s">
        <v>543</v>
      </c>
      <c r="CX116" s="718" t="s">
        <v>543</v>
      </c>
      <c r="DR116" s="235" t="s">
        <v>543</v>
      </c>
      <c r="DU116" s="235" t="s">
        <v>543</v>
      </c>
      <c r="DX116" s="235" t="s">
        <v>543</v>
      </c>
      <c r="EA116" s="235" t="s">
        <v>543</v>
      </c>
      <c r="ED116" s="235" t="s">
        <v>543</v>
      </c>
      <c r="EG116" s="235" t="s">
        <v>543</v>
      </c>
      <c r="EJ116" s="235" t="s">
        <v>543</v>
      </c>
      <c r="EM116" s="235" t="s">
        <v>543</v>
      </c>
      <c r="EP116" s="235" t="s">
        <v>543</v>
      </c>
      <c r="ES116" s="235" t="s">
        <v>543</v>
      </c>
      <c r="EV116" s="235" t="s">
        <v>543</v>
      </c>
      <c r="EY116" s="235" t="s">
        <v>543</v>
      </c>
      <c r="FB116" s="235" t="s">
        <v>543</v>
      </c>
      <c r="FE116" s="235" t="s">
        <v>543</v>
      </c>
      <c r="FH116" s="235" t="s">
        <v>543</v>
      </c>
      <c r="FK116" s="235" t="s">
        <v>543</v>
      </c>
      <c r="FN116" s="235" t="s">
        <v>543</v>
      </c>
      <c r="FQ116" s="235" t="s">
        <v>543</v>
      </c>
      <c r="FT116" s="235" t="s">
        <v>543</v>
      </c>
      <c r="FW116" s="235" t="s">
        <v>543</v>
      </c>
      <c r="FZ116" s="235" t="s">
        <v>543</v>
      </c>
      <c r="GC116" s="235" t="s">
        <v>543</v>
      </c>
      <c r="GF116" s="235" t="s">
        <v>543</v>
      </c>
      <c r="GI116" s="235" t="s">
        <v>543</v>
      </c>
      <c r="GL116" s="235" t="s">
        <v>543</v>
      </c>
      <c r="GO116" s="235" t="s">
        <v>543</v>
      </c>
      <c r="GR116" s="235" t="s">
        <v>543</v>
      </c>
      <c r="GU116" s="235" t="s">
        <v>543</v>
      </c>
      <c r="GX116" s="235" t="s">
        <v>543</v>
      </c>
      <c r="HA116" s="235" t="s">
        <v>543</v>
      </c>
      <c r="HD116" s="235" t="s">
        <v>543</v>
      </c>
      <c r="HG116" s="235" t="s">
        <v>543</v>
      </c>
      <c r="HJ116" s="235" t="s">
        <v>543</v>
      </c>
      <c r="HM116" s="235" t="s">
        <v>543</v>
      </c>
      <c r="HP116" s="235" t="s">
        <v>543</v>
      </c>
      <c r="HS116" s="235" t="s">
        <v>543</v>
      </c>
      <c r="HV116" s="235" t="s">
        <v>543</v>
      </c>
      <c r="IB116" s="236" t="s">
        <v>543</v>
      </c>
      <c r="IC116" s="236" t="s">
        <v>543</v>
      </c>
      <c r="ID116" s="236" t="s">
        <v>543</v>
      </c>
      <c r="IE116" s="236" t="b">
        <v>1</v>
      </c>
    </row>
    <row r="117" spans="66:239">
      <c r="BN117" s="718" t="s">
        <v>543</v>
      </c>
      <c r="CX117" s="718" t="s">
        <v>543</v>
      </c>
      <c r="DR117" s="235" t="s">
        <v>543</v>
      </c>
      <c r="DU117" s="235" t="s">
        <v>543</v>
      </c>
      <c r="DX117" s="235" t="s">
        <v>543</v>
      </c>
      <c r="EA117" s="235" t="s">
        <v>543</v>
      </c>
      <c r="ED117" s="235" t="s">
        <v>543</v>
      </c>
      <c r="EG117" s="235" t="s">
        <v>543</v>
      </c>
      <c r="EJ117" s="235" t="s">
        <v>543</v>
      </c>
      <c r="EM117" s="235" t="s">
        <v>543</v>
      </c>
      <c r="EP117" s="235" t="s">
        <v>543</v>
      </c>
      <c r="ES117" s="235" t="s">
        <v>543</v>
      </c>
      <c r="EV117" s="235" t="s">
        <v>543</v>
      </c>
      <c r="EY117" s="235" t="s">
        <v>543</v>
      </c>
      <c r="FB117" s="235" t="s">
        <v>543</v>
      </c>
      <c r="FE117" s="235" t="s">
        <v>543</v>
      </c>
      <c r="FH117" s="235" t="s">
        <v>543</v>
      </c>
      <c r="FK117" s="235" t="s">
        <v>543</v>
      </c>
      <c r="FN117" s="235" t="s">
        <v>543</v>
      </c>
      <c r="FQ117" s="235" t="s">
        <v>543</v>
      </c>
      <c r="FT117" s="235" t="s">
        <v>543</v>
      </c>
      <c r="FW117" s="235" t="s">
        <v>543</v>
      </c>
      <c r="FZ117" s="235" t="s">
        <v>543</v>
      </c>
      <c r="GC117" s="235" t="s">
        <v>543</v>
      </c>
      <c r="GF117" s="235" t="s">
        <v>543</v>
      </c>
      <c r="GI117" s="235" t="s">
        <v>543</v>
      </c>
      <c r="GL117" s="235" t="s">
        <v>543</v>
      </c>
      <c r="GO117" s="235" t="s">
        <v>543</v>
      </c>
      <c r="GR117" s="235" t="s">
        <v>543</v>
      </c>
      <c r="GU117" s="235" t="s">
        <v>543</v>
      </c>
      <c r="GX117" s="235" t="s">
        <v>543</v>
      </c>
      <c r="HA117" s="235" t="s">
        <v>543</v>
      </c>
      <c r="HD117" s="235" t="s">
        <v>543</v>
      </c>
      <c r="HG117" s="235" t="s">
        <v>543</v>
      </c>
      <c r="HJ117" s="235" t="s">
        <v>543</v>
      </c>
      <c r="HM117" s="235" t="s">
        <v>543</v>
      </c>
      <c r="HP117" s="235" t="s">
        <v>543</v>
      </c>
      <c r="HS117" s="235" t="s">
        <v>543</v>
      </c>
      <c r="HV117" s="235" t="s">
        <v>543</v>
      </c>
      <c r="IB117" s="236" t="s">
        <v>543</v>
      </c>
      <c r="IC117" s="236" t="s">
        <v>543</v>
      </c>
      <c r="ID117" s="236" t="s">
        <v>543</v>
      </c>
      <c r="IE117" s="236" t="b">
        <v>1</v>
      </c>
    </row>
    <row r="118" spans="66:239">
      <c r="BN118" s="718" t="s">
        <v>543</v>
      </c>
      <c r="CX118" s="718" t="s">
        <v>543</v>
      </c>
      <c r="DR118" s="235" t="s">
        <v>543</v>
      </c>
      <c r="DU118" s="235" t="s">
        <v>543</v>
      </c>
      <c r="DX118" s="235" t="s">
        <v>543</v>
      </c>
      <c r="EA118" s="235" t="s">
        <v>543</v>
      </c>
      <c r="ED118" s="235" t="s">
        <v>543</v>
      </c>
      <c r="EG118" s="235" t="s">
        <v>543</v>
      </c>
      <c r="EJ118" s="235" t="s">
        <v>543</v>
      </c>
      <c r="EM118" s="235" t="s">
        <v>543</v>
      </c>
      <c r="EP118" s="235" t="s">
        <v>543</v>
      </c>
      <c r="ES118" s="235" t="s">
        <v>543</v>
      </c>
      <c r="EV118" s="235" t="s">
        <v>543</v>
      </c>
      <c r="EY118" s="235" t="s">
        <v>543</v>
      </c>
      <c r="FB118" s="235" t="s">
        <v>543</v>
      </c>
      <c r="FE118" s="235" t="s">
        <v>543</v>
      </c>
      <c r="FH118" s="235" t="s">
        <v>543</v>
      </c>
      <c r="FK118" s="235" t="s">
        <v>543</v>
      </c>
      <c r="FN118" s="235" t="s">
        <v>543</v>
      </c>
      <c r="FQ118" s="235" t="s">
        <v>543</v>
      </c>
      <c r="FT118" s="235" t="s">
        <v>543</v>
      </c>
      <c r="FW118" s="235" t="s">
        <v>543</v>
      </c>
      <c r="FZ118" s="235" t="s">
        <v>543</v>
      </c>
      <c r="GC118" s="235" t="s">
        <v>543</v>
      </c>
      <c r="GF118" s="235" t="s">
        <v>543</v>
      </c>
      <c r="GI118" s="235" t="s">
        <v>543</v>
      </c>
      <c r="GL118" s="235" t="s">
        <v>543</v>
      </c>
      <c r="GO118" s="235" t="s">
        <v>543</v>
      </c>
      <c r="GR118" s="235" t="s">
        <v>543</v>
      </c>
      <c r="GU118" s="235" t="s">
        <v>543</v>
      </c>
      <c r="GX118" s="235" t="s">
        <v>543</v>
      </c>
      <c r="HA118" s="235" t="s">
        <v>543</v>
      </c>
      <c r="HD118" s="235" t="s">
        <v>543</v>
      </c>
      <c r="HG118" s="235" t="s">
        <v>543</v>
      </c>
      <c r="HJ118" s="235" t="s">
        <v>543</v>
      </c>
      <c r="HM118" s="235" t="s">
        <v>543</v>
      </c>
      <c r="HP118" s="235" t="s">
        <v>543</v>
      </c>
      <c r="HS118" s="235" t="s">
        <v>543</v>
      </c>
      <c r="HV118" s="235" t="s">
        <v>543</v>
      </c>
      <c r="IB118" s="236" t="s">
        <v>543</v>
      </c>
      <c r="IC118" s="236" t="s">
        <v>543</v>
      </c>
      <c r="ID118" s="236" t="s">
        <v>543</v>
      </c>
      <c r="IE118" s="236" t="b">
        <v>1</v>
      </c>
    </row>
    <row r="119" spans="66:239">
      <c r="BN119" s="718" t="s">
        <v>543</v>
      </c>
      <c r="CX119" s="718" t="s">
        <v>543</v>
      </c>
      <c r="DR119" s="235" t="s">
        <v>543</v>
      </c>
      <c r="DU119" s="235" t="s">
        <v>543</v>
      </c>
      <c r="DX119" s="235" t="s">
        <v>543</v>
      </c>
      <c r="EA119" s="235" t="s">
        <v>543</v>
      </c>
      <c r="ED119" s="235" t="s">
        <v>543</v>
      </c>
      <c r="EG119" s="235" t="s">
        <v>543</v>
      </c>
      <c r="EJ119" s="235" t="s">
        <v>543</v>
      </c>
      <c r="EM119" s="235" t="s">
        <v>543</v>
      </c>
      <c r="EP119" s="235" t="s">
        <v>543</v>
      </c>
      <c r="ES119" s="235" t="s">
        <v>543</v>
      </c>
      <c r="EV119" s="235" t="s">
        <v>543</v>
      </c>
      <c r="EY119" s="235" t="s">
        <v>543</v>
      </c>
      <c r="FB119" s="235" t="s">
        <v>543</v>
      </c>
      <c r="FE119" s="235" t="s">
        <v>543</v>
      </c>
      <c r="FH119" s="235" t="s">
        <v>543</v>
      </c>
      <c r="FK119" s="235" t="s">
        <v>543</v>
      </c>
      <c r="FN119" s="235" t="s">
        <v>543</v>
      </c>
      <c r="FQ119" s="235" t="s">
        <v>543</v>
      </c>
      <c r="FT119" s="235" t="s">
        <v>543</v>
      </c>
      <c r="FW119" s="235" t="s">
        <v>543</v>
      </c>
      <c r="FZ119" s="235" t="s">
        <v>543</v>
      </c>
      <c r="GC119" s="235" t="s">
        <v>543</v>
      </c>
      <c r="GF119" s="235" t="s">
        <v>543</v>
      </c>
      <c r="GI119" s="235" t="s">
        <v>543</v>
      </c>
      <c r="GL119" s="235" t="s">
        <v>543</v>
      </c>
      <c r="GO119" s="235" t="s">
        <v>543</v>
      </c>
      <c r="GR119" s="235" t="s">
        <v>543</v>
      </c>
      <c r="GU119" s="235" t="s">
        <v>543</v>
      </c>
      <c r="GX119" s="235" t="s">
        <v>543</v>
      </c>
      <c r="HA119" s="235" t="s">
        <v>543</v>
      </c>
      <c r="HD119" s="235" t="s">
        <v>543</v>
      </c>
      <c r="HG119" s="235" t="s">
        <v>543</v>
      </c>
      <c r="HJ119" s="235" t="s">
        <v>543</v>
      </c>
      <c r="HM119" s="235" t="s">
        <v>543</v>
      </c>
      <c r="HP119" s="235" t="s">
        <v>543</v>
      </c>
      <c r="HS119" s="235" t="s">
        <v>543</v>
      </c>
      <c r="HV119" s="235" t="s">
        <v>543</v>
      </c>
      <c r="IB119" s="236" t="s">
        <v>543</v>
      </c>
      <c r="IC119" s="236" t="s">
        <v>543</v>
      </c>
      <c r="ID119" s="236" t="s">
        <v>543</v>
      </c>
      <c r="IE119" s="236" t="b">
        <v>1</v>
      </c>
    </row>
    <row r="120" spans="66:239">
      <c r="BN120" s="718" t="s">
        <v>543</v>
      </c>
      <c r="CX120" s="718" t="s">
        <v>543</v>
      </c>
      <c r="DR120" s="235" t="s">
        <v>543</v>
      </c>
      <c r="DU120" s="235" t="s">
        <v>543</v>
      </c>
      <c r="DX120" s="235" t="s">
        <v>543</v>
      </c>
      <c r="EA120" s="235" t="s">
        <v>543</v>
      </c>
      <c r="ED120" s="235" t="s">
        <v>543</v>
      </c>
      <c r="EG120" s="235" t="s">
        <v>543</v>
      </c>
      <c r="EJ120" s="235" t="s">
        <v>543</v>
      </c>
      <c r="EM120" s="235" t="s">
        <v>543</v>
      </c>
      <c r="EP120" s="235" t="s">
        <v>543</v>
      </c>
      <c r="ES120" s="235" t="s">
        <v>543</v>
      </c>
      <c r="EV120" s="235" t="s">
        <v>543</v>
      </c>
      <c r="EY120" s="235" t="s">
        <v>543</v>
      </c>
      <c r="FB120" s="235" t="s">
        <v>543</v>
      </c>
      <c r="FE120" s="235" t="s">
        <v>543</v>
      </c>
      <c r="FH120" s="235" t="s">
        <v>543</v>
      </c>
      <c r="FK120" s="235" t="s">
        <v>543</v>
      </c>
      <c r="FN120" s="235" t="s">
        <v>543</v>
      </c>
      <c r="FQ120" s="235" t="s">
        <v>543</v>
      </c>
      <c r="FT120" s="235" t="s">
        <v>543</v>
      </c>
      <c r="FW120" s="235" t="s">
        <v>543</v>
      </c>
      <c r="FZ120" s="235" t="s">
        <v>543</v>
      </c>
      <c r="GC120" s="235" t="s">
        <v>543</v>
      </c>
      <c r="GF120" s="235" t="s">
        <v>543</v>
      </c>
      <c r="GI120" s="235" t="s">
        <v>543</v>
      </c>
      <c r="GL120" s="235" t="s">
        <v>543</v>
      </c>
      <c r="GO120" s="235" t="s">
        <v>543</v>
      </c>
      <c r="GR120" s="235" t="s">
        <v>543</v>
      </c>
      <c r="GU120" s="235" t="s">
        <v>543</v>
      </c>
      <c r="GX120" s="235" t="s">
        <v>543</v>
      </c>
      <c r="HA120" s="235" t="s">
        <v>543</v>
      </c>
      <c r="HD120" s="235" t="s">
        <v>543</v>
      </c>
      <c r="HG120" s="235" t="s">
        <v>543</v>
      </c>
      <c r="HJ120" s="235" t="s">
        <v>543</v>
      </c>
      <c r="HM120" s="235" t="s">
        <v>543</v>
      </c>
      <c r="HP120" s="235" t="s">
        <v>543</v>
      </c>
      <c r="HS120" s="235" t="s">
        <v>543</v>
      </c>
      <c r="HV120" s="235" t="s">
        <v>543</v>
      </c>
      <c r="IB120" s="236" t="s">
        <v>543</v>
      </c>
      <c r="IC120" s="236" t="s">
        <v>543</v>
      </c>
      <c r="ID120" s="236" t="s">
        <v>543</v>
      </c>
      <c r="IE120" s="236" t="b">
        <v>1</v>
      </c>
    </row>
    <row r="121" spans="66:239">
      <c r="BN121" s="718" t="s">
        <v>543</v>
      </c>
      <c r="CX121" s="718" t="s">
        <v>543</v>
      </c>
      <c r="DR121" s="235" t="s">
        <v>543</v>
      </c>
      <c r="DU121" s="235" t="s">
        <v>543</v>
      </c>
      <c r="DX121" s="235" t="s">
        <v>543</v>
      </c>
      <c r="EA121" s="235" t="s">
        <v>543</v>
      </c>
      <c r="ED121" s="235" t="s">
        <v>543</v>
      </c>
      <c r="EG121" s="235" t="s">
        <v>543</v>
      </c>
      <c r="EJ121" s="235" t="s">
        <v>543</v>
      </c>
      <c r="EM121" s="235" t="s">
        <v>543</v>
      </c>
      <c r="EP121" s="235" t="s">
        <v>543</v>
      </c>
      <c r="ES121" s="235" t="s">
        <v>543</v>
      </c>
      <c r="EV121" s="235" t="s">
        <v>543</v>
      </c>
      <c r="EY121" s="235" t="s">
        <v>543</v>
      </c>
      <c r="FB121" s="235" t="s">
        <v>543</v>
      </c>
      <c r="FE121" s="235" t="s">
        <v>543</v>
      </c>
      <c r="FH121" s="235" t="s">
        <v>543</v>
      </c>
      <c r="FK121" s="235" t="s">
        <v>543</v>
      </c>
      <c r="FN121" s="235" t="s">
        <v>543</v>
      </c>
      <c r="FQ121" s="235" t="s">
        <v>543</v>
      </c>
      <c r="FT121" s="235" t="s">
        <v>543</v>
      </c>
      <c r="FW121" s="235" t="s">
        <v>543</v>
      </c>
      <c r="FZ121" s="235" t="s">
        <v>543</v>
      </c>
      <c r="GC121" s="235" t="s">
        <v>543</v>
      </c>
      <c r="GF121" s="235" t="s">
        <v>543</v>
      </c>
      <c r="GI121" s="235" t="s">
        <v>543</v>
      </c>
      <c r="GL121" s="235" t="s">
        <v>543</v>
      </c>
      <c r="GO121" s="235" t="s">
        <v>543</v>
      </c>
      <c r="GR121" s="235" t="s">
        <v>543</v>
      </c>
      <c r="GU121" s="235" t="s">
        <v>543</v>
      </c>
      <c r="GX121" s="235" t="s">
        <v>543</v>
      </c>
      <c r="HA121" s="235" t="s">
        <v>543</v>
      </c>
      <c r="HD121" s="235" t="s">
        <v>543</v>
      </c>
      <c r="HG121" s="235" t="s">
        <v>543</v>
      </c>
      <c r="HJ121" s="235" t="s">
        <v>543</v>
      </c>
      <c r="HM121" s="235" t="s">
        <v>543</v>
      </c>
      <c r="HP121" s="235" t="s">
        <v>543</v>
      </c>
      <c r="HS121" s="235" t="s">
        <v>543</v>
      </c>
      <c r="HV121" s="235" t="s">
        <v>543</v>
      </c>
      <c r="IB121" s="236" t="s">
        <v>543</v>
      </c>
      <c r="IC121" s="236" t="s">
        <v>543</v>
      </c>
      <c r="ID121" s="236" t="s">
        <v>543</v>
      </c>
      <c r="IE121" s="236" t="b">
        <v>1</v>
      </c>
    </row>
    <row r="122" spans="66:239">
      <c r="BN122" s="718" t="s">
        <v>543</v>
      </c>
      <c r="CX122" s="718" t="s">
        <v>543</v>
      </c>
      <c r="DR122" s="235" t="s">
        <v>543</v>
      </c>
      <c r="DU122" s="235" t="s">
        <v>543</v>
      </c>
      <c r="DX122" s="235" t="s">
        <v>543</v>
      </c>
      <c r="EA122" s="235" t="s">
        <v>543</v>
      </c>
      <c r="ED122" s="235" t="s">
        <v>543</v>
      </c>
      <c r="EG122" s="235" t="s">
        <v>543</v>
      </c>
      <c r="EJ122" s="235" t="s">
        <v>543</v>
      </c>
      <c r="EM122" s="235" t="s">
        <v>543</v>
      </c>
      <c r="EP122" s="235" t="s">
        <v>543</v>
      </c>
      <c r="ES122" s="235" t="s">
        <v>543</v>
      </c>
      <c r="EV122" s="235" t="s">
        <v>543</v>
      </c>
      <c r="EY122" s="235" t="s">
        <v>543</v>
      </c>
      <c r="FB122" s="235" t="s">
        <v>543</v>
      </c>
      <c r="FE122" s="235" t="s">
        <v>543</v>
      </c>
      <c r="FH122" s="235" t="s">
        <v>543</v>
      </c>
      <c r="FK122" s="235" t="s">
        <v>543</v>
      </c>
      <c r="FN122" s="235" t="s">
        <v>543</v>
      </c>
      <c r="FQ122" s="235" t="s">
        <v>543</v>
      </c>
      <c r="FT122" s="235" t="s">
        <v>543</v>
      </c>
      <c r="FW122" s="235" t="s">
        <v>543</v>
      </c>
      <c r="FZ122" s="235" t="s">
        <v>543</v>
      </c>
      <c r="GC122" s="235" t="s">
        <v>543</v>
      </c>
      <c r="GF122" s="235" t="s">
        <v>543</v>
      </c>
      <c r="GI122" s="235" t="s">
        <v>543</v>
      </c>
      <c r="GL122" s="235" t="s">
        <v>543</v>
      </c>
      <c r="GO122" s="235" t="s">
        <v>543</v>
      </c>
      <c r="GR122" s="235" t="s">
        <v>543</v>
      </c>
      <c r="GU122" s="235" t="s">
        <v>543</v>
      </c>
      <c r="GX122" s="235" t="s">
        <v>543</v>
      </c>
      <c r="HA122" s="235" t="s">
        <v>543</v>
      </c>
      <c r="HD122" s="235" t="s">
        <v>543</v>
      </c>
      <c r="HG122" s="235" t="s">
        <v>543</v>
      </c>
      <c r="HJ122" s="235" t="s">
        <v>543</v>
      </c>
      <c r="HM122" s="235" t="s">
        <v>543</v>
      </c>
      <c r="HP122" s="235" t="s">
        <v>543</v>
      </c>
      <c r="HS122" s="235" t="s">
        <v>543</v>
      </c>
      <c r="HV122" s="235" t="s">
        <v>543</v>
      </c>
      <c r="IB122" s="236" t="s">
        <v>543</v>
      </c>
      <c r="IC122" s="236" t="s">
        <v>543</v>
      </c>
      <c r="ID122" s="236" t="s">
        <v>543</v>
      </c>
      <c r="IE122" s="236" t="b">
        <v>1</v>
      </c>
    </row>
    <row r="123" spans="66:239">
      <c r="BN123" s="718" t="s">
        <v>543</v>
      </c>
      <c r="CX123" s="718" t="s">
        <v>543</v>
      </c>
      <c r="DR123" s="235" t="s">
        <v>543</v>
      </c>
      <c r="DU123" s="235" t="s">
        <v>543</v>
      </c>
      <c r="DX123" s="235" t="s">
        <v>543</v>
      </c>
      <c r="EA123" s="235" t="s">
        <v>543</v>
      </c>
      <c r="ED123" s="235" t="s">
        <v>543</v>
      </c>
      <c r="EG123" s="235" t="s">
        <v>543</v>
      </c>
      <c r="EJ123" s="235" t="s">
        <v>543</v>
      </c>
      <c r="EM123" s="235" t="s">
        <v>543</v>
      </c>
      <c r="EP123" s="235" t="s">
        <v>543</v>
      </c>
      <c r="ES123" s="235" t="s">
        <v>543</v>
      </c>
      <c r="EV123" s="235" t="s">
        <v>543</v>
      </c>
      <c r="EY123" s="235" t="s">
        <v>543</v>
      </c>
      <c r="FB123" s="235" t="s">
        <v>543</v>
      </c>
      <c r="FE123" s="235" t="s">
        <v>543</v>
      </c>
      <c r="FH123" s="235" t="s">
        <v>543</v>
      </c>
      <c r="FK123" s="235" t="s">
        <v>543</v>
      </c>
      <c r="FN123" s="235" t="s">
        <v>543</v>
      </c>
      <c r="FQ123" s="235" t="s">
        <v>543</v>
      </c>
      <c r="FT123" s="235" t="s">
        <v>543</v>
      </c>
      <c r="FW123" s="235" t="s">
        <v>543</v>
      </c>
      <c r="FZ123" s="235" t="s">
        <v>543</v>
      </c>
      <c r="GC123" s="235" t="s">
        <v>543</v>
      </c>
      <c r="GF123" s="235" t="s">
        <v>543</v>
      </c>
      <c r="GI123" s="235" t="s">
        <v>543</v>
      </c>
      <c r="GL123" s="235" t="s">
        <v>543</v>
      </c>
      <c r="GO123" s="235" t="s">
        <v>543</v>
      </c>
      <c r="GR123" s="235" t="s">
        <v>543</v>
      </c>
      <c r="GU123" s="235" t="s">
        <v>543</v>
      </c>
      <c r="GX123" s="235" t="s">
        <v>543</v>
      </c>
      <c r="HA123" s="235" t="s">
        <v>543</v>
      </c>
      <c r="HD123" s="235" t="s">
        <v>543</v>
      </c>
      <c r="HG123" s="235" t="s">
        <v>543</v>
      </c>
      <c r="HJ123" s="235" t="s">
        <v>543</v>
      </c>
      <c r="HM123" s="235" t="s">
        <v>543</v>
      </c>
      <c r="HP123" s="235" t="s">
        <v>543</v>
      </c>
      <c r="HS123" s="235" t="s">
        <v>543</v>
      </c>
      <c r="HV123" s="235" t="s">
        <v>543</v>
      </c>
      <c r="IB123" s="236" t="s">
        <v>543</v>
      </c>
      <c r="IC123" s="236" t="s">
        <v>543</v>
      </c>
      <c r="ID123" s="236" t="s">
        <v>543</v>
      </c>
      <c r="IE123" s="236" t="b">
        <v>1</v>
      </c>
    </row>
    <row r="124" spans="66:239">
      <c r="BN124" s="718" t="s">
        <v>543</v>
      </c>
      <c r="CX124" s="718" t="s">
        <v>543</v>
      </c>
      <c r="DR124" s="235" t="s">
        <v>543</v>
      </c>
      <c r="DU124" s="235" t="s">
        <v>543</v>
      </c>
      <c r="DX124" s="235" t="s">
        <v>543</v>
      </c>
      <c r="EA124" s="235" t="s">
        <v>543</v>
      </c>
      <c r="ED124" s="235" t="s">
        <v>543</v>
      </c>
      <c r="EG124" s="235" t="s">
        <v>543</v>
      </c>
      <c r="EJ124" s="235" t="s">
        <v>543</v>
      </c>
      <c r="EM124" s="235" t="s">
        <v>543</v>
      </c>
      <c r="EP124" s="235" t="s">
        <v>543</v>
      </c>
      <c r="ES124" s="235" t="s">
        <v>543</v>
      </c>
      <c r="EV124" s="235" t="s">
        <v>543</v>
      </c>
      <c r="EY124" s="235" t="s">
        <v>543</v>
      </c>
      <c r="FB124" s="235" t="s">
        <v>543</v>
      </c>
      <c r="FE124" s="235" t="s">
        <v>543</v>
      </c>
      <c r="FH124" s="235" t="s">
        <v>543</v>
      </c>
      <c r="FK124" s="235" t="s">
        <v>543</v>
      </c>
      <c r="FN124" s="235" t="s">
        <v>543</v>
      </c>
      <c r="FQ124" s="235" t="s">
        <v>543</v>
      </c>
      <c r="FT124" s="235" t="s">
        <v>543</v>
      </c>
      <c r="FW124" s="235" t="s">
        <v>543</v>
      </c>
      <c r="FZ124" s="235" t="s">
        <v>543</v>
      </c>
      <c r="GC124" s="235" t="s">
        <v>543</v>
      </c>
      <c r="GF124" s="235" t="s">
        <v>543</v>
      </c>
      <c r="GI124" s="235" t="s">
        <v>543</v>
      </c>
      <c r="GL124" s="235" t="s">
        <v>543</v>
      </c>
      <c r="GO124" s="235" t="s">
        <v>543</v>
      </c>
      <c r="GR124" s="235" t="s">
        <v>543</v>
      </c>
      <c r="GU124" s="235" t="s">
        <v>543</v>
      </c>
      <c r="GX124" s="235" t="s">
        <v>543</v>
      </c>
      <c r="HA124" s="235" t="s">
        <v>543</v>
      </c>
      <c r="HD124" s="235" t="s">
        <v>543</v>
      </c>
      <c r="HG124" s="235" t="s">
        <v>543</v>
      </c>
      <c r="HJ124" s="235" t="s">
        <v>543</v>
      </c>
      <c r="HM124" s="235" t="s">
        <v>543</v>
      </c>
      <c r="HP124" s="235" t="s">
        <v>543</v>
      </c>
      <c r="HS124" s="235" t="s">
        <v>543</v>
      </c>
      <c r="HV124" s="235" t="s">
        <v>543</v>
      </c>
      <c r="IB124" s="236" t="s">
        <v>543</v>
      </c>
      <c r="IC124" s="236" t="s">
        <v>543</v>
      </c>
      <c r="ID124" s="236" t="s">
        <v>543</v>
      </c>
      <c r="IE124" s="236" t="b">
        <v>1</v>
      </c>
    </row>
    <row r="125" spans="66:239">
      <c r="BN125" s="718" t="s">
        <v>543</v>
      </c>
      <c r="CX125" s="718" t="s">
        <v>543</v>
      </c>
      <c r="DR125" s="235" t="s">
        <v>543</v>
      </c>
      <c r="DU125" s="235" t="s">
        <v>543</v>
      </c>
      <c r="DX125" s="235" t="s">
        <v>543</v>
      </c>
      <c r="EA125" s="235" t="s">
        <v>543</v>
      </c>
      <c r="ED125" s="235" t="s">
        <v>543</v>
      </c>
      <c r="EG125" s="235" t="s">
        <v>543</v>
      </c>
      <c r="EJ125" s="235" t="s">
        <v>543</v>
      </c>
      <c r="EM125" s="235" t="s">
        <v>543</v>
      </c>
      <c r="EP125" s="235" t="s">
        <v>543</v>
      </c>
      <c r="ES125" s="235" t="s">
        <v>543</v>
      </c>
      <c r="EV125" s="235" t="s">
        <v>543</v>
      </c>
      <c r="EY125" s="235" t="s">
        <v>543</v>
      </c>
      <c r="FB125" s="235" t="s">
        <v>543</v>
      </c>
      <c r="FE125" s="235" t="s">
        <v>543</v>
      </c>
      <c r="FH125" s="235" t="s">
        <v>543</v>
      </c>
      <c r="FK125" s="235" t="s">
        <v>543</v>
      </c>
      <c r="FN125" s="235" t="s">
        <v>543</v>
      </c>
      <c r="FQ125" s="235" t="s">
        <v>543</v>
      </c>
      <c r="FT125" s="235" t="s">
        <v>543</v>
      </c>
      <c r="FW125" s="235" t="s">
        <v>543</v>
      </c>
      <c r="FZ125" s="235" t="s">
        <v>543</v>
      </c>
      <c r="GC125" s="235" t="s">
        <v>543</v>
      </c>
      <c r="GF125" s="235" t="s">
        <v>543</v>
      </c>
      <c r="GI125" s="235" t="s">
        <v>543</v>
      </c>
      <c r="GL125" s="235" t="s">
        <v>543</v>
      </c>
      <c r="GO125" s="235" t="s">
        <v>543</v>
      </c>
      <c r="GR125" s="235" t="s">
        <v>543</v>
      </c>
      <c r="GU125" s="235" t="s">
        <v>543</v>
      </c>
      <c r="GX125" s="235" t="s">
        <v>543</v>
      </c>
      <c r="HA125" s="235" t="s">
        <v>543</v>
      </c>
      <c r="HD125" s="235" t="s">
        <v>543</v>
      </c>
      <c r="HG125" s="235" t="s">
        <v>543</v>
      </c>
      <c r="HJ125" s="235" t="s">
        <v>543</v>
      </c>
      <c r="HM125" s="235" t="s">
        <v>543</v>
      </c>
      <c r="HP125" s="235" t="s">
        <v>543</v>
      </c>
      <c r="HS125" s="235" t="s">
        <v>543</v>
      </c>
      <c r="HV125" s="235" t="s">
        <v>543</v>
      </c>
      <c r="IB125" s="236" t="s">
        <v>543</v>
      </c>
      <c r="IC125" s="236" t="s">
        <v>543</v>
      </c>
      <c r="ID125" s="236" t="s">
        <v>543</v>
      </c>
      <c r="IE125" s="236" t="b">
        <v>1</v>
      </c>
    </row>
    <row r="126" spans="66:239">
      <c r="BN126" s="718" t="s">
        <v>543</v>
      </c>
      <c r="CX126" s="718" t="s">
        <v>543</v>
      </c>
      <c r="DR126" s="235" t="s">
        <v>543</v>
      </c>
      <c r="DU126" s="235" t="s">
        <v>543</v>
      </c>
      <c r="DX126" s="235" t="s">
        <v>543</v>
      </c>
      <c r="EA126" s="235" t="s">
        <v>543</v>
      </c>
      <c r="ED126" s="235" t="s">
        <v>543</v>
      </c>
      <c r="EG126" s="235" t="s">
        <v>543</v>
      </c>
      <c r="EJ126" s="235" t="s">
        <v>543</v>
      </c>
      <c r="EM126" s="235" t="s">
        <v>543</v>
      </c>
      <c r="EP126" s="235" t="s">
        <v>543</v>
      </c>
      <c r="ES126" s="235" t="s">
        <v>543</v>
      </c>
      <c r="EV126" s="235" t="s">
        <v>543</v>
      </c>
      <c r="EY126" s="235" t="s">
        <v>543</v>
      </c>
      <c r="FB126" s="235" t="s">
        <v>543</v>
      </c>
      <c r="FE126" s="235" t="s">
        <v>543</v>
      </c>
      <c r="FH126" s="235" t="s">
        <v>543</v>
      </c>
      <c r="FK126" s="235" t="s">
        <v>543</v>
      </c>
      <c r="FN126" s="235" t="s">
        <v>543</v>
      </c>
      <c r="FQ126" s="235" t="s">
        <v>543</v>
      </c>
      <c r="FT126" s="235" t="s">
        <v>543</v>
      </c>
      <c r="FW126" s="235" t="s">
        <v>543</v>
      </c>
      <c r="FZ126" s="235" t="s">
        <v>543</v>
      </c>
      <c r="GC126" s="235" t="s">
        <v>543</v>
      </c>
      <c r="GF126" s="235" t="s">
        <v>543</v>
      </c>
      <c r="GI126" s="235" t="s">
        <v>543</v>
      </c>
      <c r="GL126" s="235" t="s">
        <v>543</v>
      </c>
      <c r="GO126" s="235" t="s">
        <v>543</v>
      </c>
      <c r="GR126" s="235" t="s">
        <v>543</v>
      </c>
      <c r="GU126" s="235" t="s">
        <v>543</v>
      </c>
      <c r="GX126" s="235" t="s">
        <v>543</v>
      </c>
      <c r="HA126" s="235" t="s">
        <v>543</v>
      </c>
      <c r="HD126" s="235" t="s">
        <v>543</v>
      </c>
      <c r="HG126" s="235" t="s">
        <v>543</v>
      </c>
      <c r="HJ126" s="235" t="s">
        <v>543</v>
      </c>
      <c r="HM126" s="235" t="s">
        <v>543</v>
      </c>
      <c r="HP126" s="235" t="s">
        <v>543</v>
      </c>
      <c r="HS126" s="235" t="s">
        <v>543</v>
      </c>
      <c r="HV126" s="235" t="s">
        <v>543</v>
      </c>
      <c r="IB126" s="236" t="s">
        <v>543</v>
      </c>
      <c r="IC126" s="236" t="s">
        <v>543</v>
      </c>
      <c r="ID126" s="236" t="s">
        <v>543</v>
      </c>
      <c r="IE126" s="236" t="b">
        <v>1</v>
      </c>
    </row>
    <row r="127" spans="66:239">
      <c r="BN127" s="718" t="s">
        <v>543</v>
      </c>
      <c r="CX127" s="718" t="s">
        <v>543</v>
      </c>
      <c r="DR127" s="235" t="s">
        <v>543</v>
      </c>
      <c r="DU127" s="235" t="s">
        <v>543</v>
      </c>
      <c r="DX127" s="235" t="s">
        <v>543</v>
      </c>
      <c r="EA127" s="235" t="s">
        <v>543</v>
      </c>
      <c r="ED127" s="235" t="s">
        <v>543</v>
      </c>
      <c r="EG127" s="235" t="s">
        <v>543</v>
      </c>
      <c r="EJ127" s="235" t="s">
        <v>543</v>
      </c>
      <c r="EM127" s="235" t="s">
        <v>543</v>
      </c>
      <c r="EP127" s="235" t="s">
        <v>543</v>
      </c>
      <c r="ES127" s="235" t="s">
        <v>543</v>
      </c>
      <c r="EV127" s="235" t="s">
        <v>543</v>
      </c>
      <c r="EY127" s="235" t="s">
        <v>543</v>
      </c>
      <c r="FB127" s="235" t="s">
        <v>543</v>
      </c>
      <c r="FE127" s="235" t="s">
        <v>543</v>
      </c>
      <c r="FH127" s="235" t="s">
        <v>543</v>
      </c>
      <c r="FK127" s="235" t="s">
        <v>543</v>
      </c>
      <c r="FN127" s="235" t="s">
        <v>543</v>
      </c>
      <c r="FQ127" s="235" t="s">
        <v>543</v>
      </c>
      <c r="FT127" s="235" t="s">
        <v>543</v>
      </c>
      <c r="FW127" s="235" t="s">
        <v>543</v>
      </c>
      <c r="FZ127" s="235" t="s">
        <v>543</v>
      </c>
      <c r="GC127" s="235" t="s">
        <v>543</v>
      </c>
      <c r="GF127" s="235" t="s">
        <v>543</v>
      </c>
      <c r="GI127" s="235" t="s">
        <v>543</v>
      </c>
      <c r="GL127" s="235" t="s">
        <v>543</v>
      </c>
      <c r="GO127" s="235" t="s">
        <v>543</v>
      </c>
      <c r="GR127" s="235" t="s">
        <v>543</v>
      </c>
      <c r="GU127" s="235" t="s">
        <v>543</v>
      </c>
      <c r="GX127" s="235" t="s">
        <v>543</v>
      </c>
      <c r="HA127" s="235" t="s">
        <v>543</v>
      </c>
      <c r="HD127" s="235" t="s">
        <v>543</v>
      </c>
      <c r="HG127" s="235" t="s">
        <v>543</v>
      </c>
      <c r="HJ127" s="235" t="s">
        <v>543</v>
      </c>
      <c r="HM127" s="235" t="s">
        <v>543</v>
      </c>
      <c r="HP127" s="235" t="s">
        <v>543</v>
      </c>
      <c r="HS127" s="235" t="s">
        <v>543</v>
      </c>
      <c r="HV127" s="235" t="s">
        <v>543</v>
      </c>
      <c r="IB127" s="236" t="s">
        <v>543</v>
      </c>
      <c r="IC127" s="236" t="s">
        <v>543</v>
      </c>
      <c r="ID127" s="236" t="s">
        <v>543</v>
      </c>
      <c r="IE127" s="236" t="b">
        <v>1</v>
      </c>
    </row>
    <row r="128" spans="66:239">
      <c r="BN128" s="718" t="s">
        <v>543</v>
      </c>
      <c r="CX128" s="718" t="s">
        <v>543</v>
      </c>
      <c r="DR128" s="235" t="s">
        <v>543</v>
      </c>
      <c r="DU128" s="235" t="s">
        <v>543</v>
      </c>
      <c r="DX128" s="235" t="s">
        <v>543</v>
      </c>
      <c r="EA128" s="235" t="s">
        <v>543</v>
      </c>
      <c r="ED128" s="235" t="s">
        <v>543</v>
      </c>
      <c r="EG128" s="235" t="s">
        <v>543</v>
      </c>
      <c r="EJ128" s="235" t="s">
        <v>543</v>
      </c>
      <c r="EM128" s="235" t="s">
        <v>543</v>
      </c>
      <c r="EP128" s="235" t="s">
        <v>543</v>
      </c>
      <c r="ES128" s="235" t="s">
        <v>543</v>
      </c>
      <c r="EV128" s="235" t="s">
        <v>543</v>
      </c>
      <c r="EY128" s="235" t="s">
        <v>543</v>
      </c>
      <c r="FB128" s="235" t="s">
        <v>543</v>
      </c>
      <c r="FE128" s="235" t="s">
        <v>543</v>
      </c>
      <c r="FH128" s="235" t="s">
        <v>543</v>
      </c>
      <c r="FK128" s="235" t="s">
        <v>543</v>
      </c>
      <c r="FN128" s="235" t="s">
        <v>543</v>
      </c>
      <c r="FQ128" s="235" t="s">
        <v>543</v>
      </c>
      <c r="FT128" s="235" t="s">
        <v>543</v>
      </c>
      <c r="FW128" s="235" t="s">
        <v>543</v>
      </c>
      <c r="FZ128" s="235" t="s">
        <v>543</v>
      </c>
      <c r="GC128" s="235" t="s">
        <v>543</v>
      </c>
      <c r="GF128" s="235" t="s">
        <v>543</v>
      </c>
      <c r="GI128" s="235" t="s">
        <v>543</v>
      </c>
      <c r="GL128" s="235" t="s">
        <v>543</v>
      </c>
      <c r="GO128" s="235" t="s">
        <v>543</v>
      </c>
      <c r="GR128" s="235" t="s">
        <v>543</v>
      </c>
      <c r="GU128" s="235" t="s">
        <v>543</v>
      </c>
      <c r="GX128" s="235" t="s">
        <v>543</v>
      </c>
      <c r="HA128" s="235" t="s">
        <v>543</v>
      </c>
      <c r="HD128" s="235" t="s">
        <v>543</v>
      </c>
      <c r="HG128" s="235" t="s">
        <v>543</v>
      </c>
      <c r="HJ128" s="235" t="s">
        <v>543</v>
      </c>
      <c r="HM128" s="235" t="s">
        <v>543</v>
      </c>
      <c r="HP128" s="235" t="s">
        <v>543</v>
      </c>
      <c r="HS128" s="235" t="s">
        <v>543</v>
      </c>
      <c r="HV128" s="235" t="s">
        <v>543</v>
      </c>
      <c r="IB128" s="236" t="s">
        <v>543</v>
      </c>
      <c r="IC128" s="236" t="s">
        <v>543</v>
      </c>
      <c r="ID128" s="236" t="s">
        <v>543</v>
      </c>
      <c r="IE128" s="236" t="b">
        <v>1</v>
      </c>
    </row>
    <row r="129" spans="66:239">
      <c r="BN129" s="718" t="s">
        <v>543</v>
      </c>
      <c r="CX129" s="718" t="s">
        <v>543</v>
      </c>
      <c r="DR129" s="235" t="s">
        <v>543</v>
      </c>
      <c r="DU129" s="235" t="s">
        <v>543</v>
      </c>
      <c r="DX129" s="235" t="s">
        <v>543</v>
      </c>
      <c r="EA129" s="235" t="s">
        <v>543</v>
      </c>
      <c r="ED129" s="235" t="s">
        <v>543</v>
      </c>
      <c r="EG129" s="235" t="s">
        <v>543</v>
      </c>
      <c r="EJ129" s="235" t="s">
        <v>543</v>
      </c>
      <c r="EM129" s="235" t="s">
        <v>543</v>
      </c>
      <c r="EP129" s="235" t="s">
        <v>543</v>
      </c>
      <c r="ES129" s="235" t="s">
        <v>543</v>
      </c>
      <c r="EV129" s="235" t="s">
        <v>543</v>
      </c>
      <c r="EY129" s="235" t="s">
        <v>543</v>
      </c>
      <c r="FB129" s="235" t="s">
        <v>543</v>
      </c>
      <c r="FE129" s="235" t="s">
        <v>543</v>
      </c>
      <c r="FH129" s="235" t="s">
        <v>543</v>
      </c>
      <c r="FK129" s="235" t="s">
        <v>543</v>
      </c>
      <c r="FN129" s="235" t="s">
        <v>543</v>
      </c>
      <c r="FQ129" s="235" t="s">
        <v>543</v>
      </c>
      <c r="FT129" s="235" t="s">
        <v>543</v>
      </c>
      <c r="FW129" s="235" t="s">
        <v>543</v>
      </c>
      <c r="FZ129" s="235" t="s">
        <v>543</v>
      </c>
      <c r="GC129" s="235" t="s">
        <v>543</v>
      </c>
      <c r="GF129" s="235" t="s">
        <v>543</v>
      </c>
      <c r="GI129" s="235" t="s">
        <v>543</v>
      </c>
      <c r="GL129" s="235" t="s">
        <v>543</v>
      </c>
      <c r="GO129" s="235" t="s">
        <v>543</v>
      </c>
      <c r="GR129" s="235" t="s">
        <v>543</v>
      </c>
      <c r="GU129" s="235" t="s">
        <v>543</v>
      </c>
      <c r="GX129" s="235" t="s">
        <v>543</v>
      </c>
      <c r="HA129" s="235" t="s">
        <v>543</v>
      </c>
      <c r="HD129" s="235" t="s">
        <v>543</v>
      </c>
      <c r="HG129" s="235" t="s">
        <v>543</v>
      </c>
      <c r="HJ129" s="235" t="s">
        <v>543</v>
      </c>
      <c r="HM129" s="235" t="s">
        <v>543</v>
      </c>
      <c r="HP129" s="235" t="s">
        <v>543</v>
      </c>
      <c r="HS129" s="235" t="s">
        <v>543</v>
      </c>
      <c r="HV129" s="235" t="s">
        <v>543</v>
      </c>
      <c r="IB129" s="236" t="s">
        <v>543</v>
      </c>
      <c r="IC129" s="236" t="s">
        <v>543</v>
      </c>
      <c r="ID129" s="236" t="s">
        <v>543</v>
      </c>
      <c r="IE129" s="236" t="b">
        <v>1</v>
      </c>
    </row>
    <row r="130" spans="66:239">
      <c r="BN130" s="718" t="s">
        <v>543</v>
      </c>
      <c r="CX130" s="718" t="s">
        <v>543</v>
      </c>
      <c r="DR130" s="235" t="s">
        <v>543</v>
      </c>
      <c r="DU130" s="235" t="s">
        <v>543</v>
      </c>
      <c r="DX130" s="235" t="s">
        <v>543</v>
      </c>
      <c r="EA130" s="235" t="s">
        <v>543</v>
      </c>
      <c r="ED130" s="235" t="s">
        <v>543</v>
      </c>
      <c r="EG130" s="235" t="s">
        <v>543</v>
      </c>
      <c r="EJ130" s="235" t="s">
        <v>543</v>
      </c>
      <c r="EM130" s="235" t="s">
        <v>543</v>
      </c>
      <c r="EP130" s="235" t="s">
        <v>543</v>
      </c>
      <c r="ES130" s="235" t="s">
        <v>543</v>
      </c>
      <c r="EV130" s="235" t="s">
        <v>543</v>
      </c>
      <c r="EY130" s="235" t="s">
        <v>543</v>
      </c>
      <c r="FB130" s="235" t="s">
        <v>543</v>
      </c>
      <c r="FE130" s="235" t="s">
        <v>543</v>
      </c>
      <c r="FH130" s="235" t="s">
        <v>543</v>
      </c>
      <c r="FK130" s="235" t="s">
        <v>543</v>
      </c>
      <c r="FN130" s="235" t="s">
        <v>543</v>
      </c>
      <c r="FQ130" s="235" t="s">
        <v>543</v>
      </c>
      <c r="FT130" s="235" t="s">
        <v>543</v>
      </c>
      <c r="FW130" s="235" t="s">
        <v>543</v>
      </c>
      <c r="FZ130" s="235" t="s">
        <v>543</v>
      </c>
      <c r="GC130" s="235" t="s">
        <v>543</v>
      </c>
      <c r="GF130" s="235" t="s">
        <v>543</v>
      </c>
      <c r="GI130" s="235" t="s">
        <v>543</v>
      </c>
      <c r="GL130" s="235" t="s">
        <v>543</v>
      </c>
      <c r="GO130" s="235" t="s">
        <v>543</v>
      </c>
      <c r="GR130" s="235" t="s">
        <v>543</v>
      </c>
      <c r="GU130" s="235" t="s">
        <v>543</v>
      </c>
      <c r="GX130" s="235" t="s">
        <v>543</v>
      </c>
      <c r="HA130" s="235" t="s">
        <v>543</v>
      </c>
      <c r="HD130" s="235" t="s">
        <v>543</v>
      </c>
      <c r="HG130" s="235" t="s">
        <v>543</v>
      </c>
      <c r="HJ130" s="235" t="s">
        <v>543</v>
      </c>
      <c r="HM130" s="235" t="s">
        <v>543</v>
      </c>
      <c r="HP130" s="235" t="s">
        <v>543</v>
      </c>
      <c r="HS130" s="235" t="s">
        <v>543</v>
      </c>
      <c r="HV130" s="235" t="s">
        <v>543</v>
      </c>
      <c r="IB130" s="236" t="s">
        <v>543</v>
      </c>
      <c r="IC130" s="236" t="s">
        <v>543</v>
      </c>
      <c r="ID130" s="236" t="s">
        <v>543</v>
      </c>
      <c r="IE130" s="236" t="b">
        <v>1</v>
      </c>
    </row>
    <row r="131" spans="66:239">
      <c r="BN131" s="718" t="s">
        <v>543</v>
      </c>
      <c r="CX131" s="718" t="s">
        <v>543</v>
      </c>
      <c r="DR131" s="235" t="s">
        <v>543</v>
      </c>
      <c r="DU131" s="235" t="s">
        <v>543</v>
      </c>
      <c r="DX131" s="235" t="s">
        <v>543</v>
      </c>
      <c r="EA131" s="235" t="s">
        <v>543</v>
      </c>
      <c r="ED131" s="235" t="s">
        <v>543</v>
      </c>
      <c r="EG131" s="235" t="s">
        <v>543</v>
      </c>
      <c r="EJ131" s="235" t="s">
        <v>543</v>
      </c>
      <c r="EM131" s="235" t="s">
        <v>543</v>
      </c>
      <c r="EP131" s="235" t="s">
        <v>543</v>
      </c>
      <c r="ES131" s="235" t="s">
        <v>543</v>
      </c>
      <c r="EV131" s="235" t="s">
        <v>543</v>
      </c>
      <c r="EY131" s="235" t="s">
        <v>543</v>
      </c>
      <c r="FB131" s="235" t="s">
        <v>543</v>
      </c>
      <c r="FE131" s="235" t="s">
        <v>543</v>
      </c>
      <c r="FH131" s="235" t="s">
        <v>543</v>
      </c>
      <c r="FK131" s="235" t="s">
        <v>543</v>
      </c>
      <c r="FN131" s="235" t="s">
        <v>543</v>
      </c>
      <c r="FQ131" s="235" t="s">
        <v>543</v>
      </c>
      <c r="FT131" s="235" t="s">
        <v>543</v>
      </c>
      <c r="FW131" s="235" t="s">
        <v>543</v>
      </c>
      <c r="FZ131" s="235" t="s">
        <v>543</v>
      </c>
      <c r="GC131" s="235" t="s">
        <v>543</v>
      </c>
      <c r="GF131" s="235" t="s">
        <v>543</v>
      </c>
      <c r="GI131" s="235" t="s">
        <v>543</v>
      </c>
      <c r="GL131" s="235" t="s">
        <v>543</v>
      </c>
      <c r="GO131" s="235" t="s">
        <v>543</v>
      </c>
      <c r="GR131" s="235" t="s">
        <v>543</v>
      </c>
      <c r="GU131" s="235" t="s">
        <v>543</v>
      </c>
      <c r="GX131" s="235" t="s">
        <v>543</v>
      </c>
      <c r="HA131" s="235" t="s">
        <v>543</v>
      </c>
      <c r="HD131" s="235" t="s">
        <v>543</v>
      </c>
      <c r="HG131" s="235" t="s">
        <v>543</v>
      </c>
      <c r="HJ131" s="235" t="s">
        <v>543</v>
      </c>
      <c r="HM131" s="235" t="s">
        <v>543</v>
      </c>
      <c r="HP131" s="235" t="s">
        <v>543</v>
      </c>
      <c r="HS131" s="235" t="s">
        <v>543</v>
      </c>
      <c r="HV131" s="235" t="s">
        <v>543</v>
      </c>
      <c r="IB131" s="236" t="s">
        <v>543</v>
      </c>
      <c r="IC131" s="236" t="s">
        <v>543</v>
      </c>
      <c r="ID131" s="236" t="s">
        <v>543</v>
      </c>
      <c r="IE131" s="236" t="b">
        <v>1</v>
      </c>
    </row>
    <row r="132" spans="66:239">
      <c r="BN132" s="718" t="s">
        <v>543</v>
      </c>
      <c r="CX132" s="718" t="s">
        <v>543</v>
      </c>
      <c r="DR132" s="235" t="s">
        <v>543</v>
      </c>
      <c r="DU132" s="235" t="s">
        <v>543</v>
      </c>
      <c r="DX132" s="235" t="s">
        <v>543</v>
      </c>
      <c r="EA132" s="235" t="s">
        <v>543</v>
      </c>
      <c r="ED132" s="235" t="s">
        <v>543</v>
      </c>
      <c r="EG132" s="235" t="s">
        <v>543</v>
      </c>
      <c r="EJ132" s="235" t="s">
        <v>543</v>
      </c>
      <c r="EM132" s="235" t="s">
        <v>543</v>
      </c>
      <c r="EP132" s="235" t="s">
        <v>543</v>
      </c>
      <c r="ES132" s="235" t="s">
        <v>543</v>
      </c>
      <c r="EV132" s="235" t="s">
        <v>543</v>
      </c>
      <c r="EY132" s="235" t="s">
        <v>543</v>
      </c>
      <c r="FB132" s="235" t="s">
        <v>543</v>
      </c>
      <c r="FE132" s="235" t="s">
        <v>543</v>
      </c>
      <c r="FH132" s="235" t="s">
        <v>543</v>
      </c>
      <c r="FK132" s="235" t="s">
        <v>543</v>
      </c>
      <c r="FN132" s="235" t="s">
        <v>543</v>
      </c>
      <c r="FQ132" s="235" t="s">
        <v>543</v>
      </c>
      <c r="FT132" s="235" t="s">
        <v>543</v>
      </c>
      <c r="FW132" s="235" t="s">
        <v>543</v>
      </c>
      <c r="FZ132" s="235" t="s">
        <v>543</v>
      </c>
      <c r="GC132" s="235" t="s">
        <v>543</v>
      </c>
      <c r="GF132" s="235" t="s">
        <v>543</v>
      </c>
      <c r="GI132" s="235" t="s">
        <v>543</v>
      </c>
      <c r="GL132" s="235" t="s">
        <v>543</v>
      </c>
      <c r="GO132" s="235" t="s">
        <v>543</v>
      </c>
      <c r="GR132" s="235" t="s">
        <v>543</v>
      </c>
      <c r="GU132" s="235" t="s">
        <v>543</v>
      </c>
      <c r="GX132" s="235" t="s">
        <v>543</v>
      </c>
      <c r="HA132" s="235" t="s">
        <v>543</v>
      </c>
      <c r="HD132" s="235" t="s">
        <v>543</v>
      </c>
      <c r="HG132" s="235" t="s">
        <v>543</v>
      </c>
      <c r="HJ132" s="235" t="s">
        <v>543</v>
      </c>
      <c r="HM132" s="235" t="s">
        <v>543</v>
      </c>
      <c r="HP132" s="235" t="s">
        <v>543</v>
      </c>
      <c r="HS132" s="235" t="s">
        <v>543</v>
      </c>
      <c r="HV132" s="235" t="s">
        <v>543</v>
      </c>
      <c r="IB132" s="236" t="s">
        <v>543</v>
      </c>
      <c r="IC132" s="236" t="s">
        <v>543</v>
      </c>
      <c r="ID132" s="236" t="s">
        <v>543</v>
      </c>
      <c r="IE132" s="236" t="b">
        <v>1</v>
      </c>
    </row>
    <row r="133" spans="66:239">
      <c r="BN133" s="718" t="s">
        <v>543</v>
      </c>
      <c r="CX133" s="718" t="s">
        <v>543</v>
      </c>
      <c r="DR133" s="235" t="s">
        <v>543</v>
      </c>
      <c r="DU133" s="235" t="s">
        <v>543</v>
      </c>
      <c r="DX133" s="235" t="s">
        <v>543</v>
      </c>
      <c r="EA133" s="235" t="s">
        <v>543</v>
      </c>
      <c r="ED133" s="235" t="s">
        <v>543</v>
      </c>
      <c r="EG133" s="235" t="s">
        <v>543</v>
      </c>
      <c r="EJ133" s="235" t="s">
        <v>543</v>
      </c>
      <c r="EM133" s="235" t="s">
        <v>543</v>
      </c>
      <c r="EP133" s="235" t="s">
        <v>543</v>
      </c>
      <c r="ES133" s="235" t="s">
        <v>543</v>
      </c>
      <c r="EV133" s="235" t="s">
        <v>543</v>
      </c>
      <c r="EY133" s="235" t="s">
        <v>543</v>
      </c>
      <c r="FB133" s="235" t="s">
        <v>543</v>
      </c>
      <c r="FE133" s="235" t="s">
        <v>543</v>
      </c>
      <c r="FH133" s="235" t="s">
        <v>543</v>
      </c>
      <c r="FK133" s="235" t="s">
        <v>543</v>
      </c>
      <c r="FN133" s="235" t="s">
        <v>543</v>
      </c>
      <c r="FQ133" s="235" t="s">
        <v>543</v>
      </c>
      <c r="FT133" s="235" t="s">
        <v>543</v>
      </c>
      <c r="FW133" s="235" t="s">
        <v>543</v>
      </c>
      <c r="FZ133" s="235" t="s">
        <v>543</v>
      </c>
      <c r="GC133" s="235" t="s">
        <v>543</v>
      </c>
      <c r="GF133" s="235" t="s">
        <v>543</v>
      </c>
      <c r="GI133" s="235" t="s">
        <v>543</v>
      </c>
      <c r="GL133" s="235" t="s">
        <v>543</v>
      </c>
      <c r="GO133" s="235" t="s">
        <v>543</v>
      </c>
      <c r="GR133" s="235" t="s">
        <v>543</v>
      </c>
      <c r="GU133" s="235" t="s">
        <v>543</v>
      </c>
      <c r="GX133" s="235" t="s">
        <v>543</v>
      </c>
      <c r="HA133" s="235" t="s">
        <v>543</v>
      </c>
      <c r="HD133" s="235" t="s">
        <v>543</v>
      </c>
      <c r="HG133" s="235" t="s">
        <v>543</v>
      </c>
      <c r="HJ133" s="235" t="s">
        <v>543</v>
      </c>
      <c r="HM133" s="235" t="s">
        <v>543</v>
      </c>
      <c r="HP133" s="235" t="s">
        <v>543</v>
      </c>
      <c r="HS133" s="235" t="s">
        <v>543</v>
      </c>
      <c r="HV133" s="235" t="s">
        <v>543</v>
      </c>
      <c r="IB133" s="236" t="s">
        <v>543</v>
      </c>
      <c r="IC133" s="236" t="s">
        <v>543</v>
      </c>
      <c r="ID133" s="236" t="s">
        <v>543</v>
      </c>
      <c r="IE133" s="236" t="b">
        <v>1</v>
      </c>
    </row>
    <row r="134" spans="66:239">
      <c r="BN134" s="718" t="s">
        <v>543</v>
      </c>
      <c r="CX134" s="718" t="s">
        <v>543</v>
      </c>
      <c r="DR134" s="235" t="s">
        <v>543</v>
      </c>
      <c r="DU134" s="235" t="s">
        <v>543</v>
      </c>
      <c r="DX134" s="235" t="s">
        <v>543</v>
      </c>
      <c r="EA134" s="235" t="s">
        <v>543</v>
      </c>
      <c r="ED134" s="235" t="s">
        <v>543</v>
      </c>
      <c r="EG134" s="235" t="s">
        <v>543</v>
      </c>
      <c r="EJ134" s="235" t="s">
        <v>543</v>
      </c>
      <c r="EM134" s="235" t="s">
        <v>543</v>
      </c>
      <c r="EP134" s="235" t="s">
        <v>543</v>
      </c>
      <c r="ES134" s="235" t="s">
        <v>543</v>
      </c>
      <c r="EV134" s="235" t="s">
        <v>543</v>
      </c>
      <c r="EY134" s="235" t="s">
        <v>543</v>
      </c>
      <c r="FB134" s="235" t="s">
        <v>543</v>
      </c>
      <c r="FE134" s="235" t="s">
        <v>543</v>
      </c>
      <c r="FH134" s="235" t="s">
        <v>543</v>
      </c>
      <c r="FK134" s="235" t="s">
        <v>543</v>
      </c>
      <c r="FN134" s="235" t="s">
        <v>543</v>
      </c>
      <c r="FQ134" s="235" t="s">
        <v>543</v>
      </c>
      <c r="FT134" s="235" t="s">
        <v>543</v>
      </c>
      <c r="FW134" s="235" t="s">
        <v>543</v>
      </c>
      <c r="FZ134" s="235" t="s">
        <v>543</v>
      </c>
      <c r="GC134" s="235" t="s">
        <v>543</v>
      </c>
      <c r="GF134" s="235" t="s">
        <v>543</v>
      </c>
      <c r="GI134" s="235" t="s">
        <v>543</v>
      </c>
      <c r="GL134" s="235" t="s">
        <v>543</v>
      </c>
      <c r="GO134" s="235" t="s">
        <v>543</v>
      </c>
      <c r="GR134" s="235" t="s">
        <v>543</v>
      </c>
      <c r="GU134" s="235" t="s">
        <v>543</v>
      </c>
      <c r="GX134" s="235" t="s">
        <v>543</v>
      </c>
      <c r="HA134" s="235" t="s">
        <v>543</v>
      </c>
      <c r="HD134" s="235" t="s">
        <v>543</v>
      </c>
      <c r="HG134" s="235" t="s">
        <v>543</v>
      </c>
      <c r="HJ134" s="235" t="s">
        <v>543</v>
      </c>
      <c r="HM134" s="235" t="s">
        <v>543</v>
      </c>
      <c r="HP134" s="235" t="s">
        <v>543</v>
      </c>
      <c r="HS134" s="235" t="s">
        <v>543</v>
      </c>
      <c r="HV134" s="235" t="s">
        <v>543</v>
      </c>
      <c r="IB134" s="236" t="s">
        <v>543</v>
      </c>
      <c r="IC134" s="236" t="s">
        <v>543</v>
      </c>
      <c r="ID134" s="236" t="s">
        <v>543</v>
      </c>
      <c r="IE134" s="236" t="b">
        <v>1</v>
      </c>
    </row>
    <row r="135" spans="66:239">
      <c r="BN135" s="718" t="s">
        <v>543</v>
      </c>
      <c r="CX135" s="718" t="s">
        <v>543</v>
      </c>
      <c r="DR135" s="235" t="s">
        <v>543</v>
      </c>
      <c r="DU135" s="235" t="s">
        <v>543</v>
      </c>
      <c r="DX135" s="235" t="s">
        <v>543</v>
      </c>
      <c r="EA135" s="235" t="s">
        <v>543</v>
      </c>
      <c r="ED135" s="235" t="s">
        <v>543</v>
      </c>
      <c r="EG135" s="235" t="s">
        <v>543</v>
      </c>
      <c r="EJ135" s="235" t="s">
        <v>543</v>
      </c>
      <c r="EM135" s="235" t="s">
        <v>543</v>
      </c>
      <c r="EP135" s="235" t="s">
        <v>543</v>
      </c>
      <c r="ES135" s="235" t="s">
        <v>543</v>
      </c>
      <c r="EV135" s="235" t="s">
        <v>543</v>
      </c>
      <c r="EY135" s="235" t="s">
        <v>543</v>
      </c>
      <c r="FB135" s="235" t="s">
        <v>543</v>
      </c>
      <c r="FE135" s="235" t="s">
        <v>543</v>
      </c>
      <c r="FH135" s="235" t="s">
        <v>543</v>
      </c>
      <c r="FK135" s="235" t="s">
        <v>543</v>
      </c>
      <c r="FN135" s="235" t="s">
        <v>543</v>
      </c>
      <c r="FQ135" s="235" t="s">
        <v>543</v>
      </c>
      <c r="FT135" s="235" t="s">
        <v>543</v>
      </c>
      <c r="FW135" s="235" t="s">
        <v>543</v>
      </c>
      <c r="FZ135" s="235" t="s">
        <v>543</v>
      </c>
      <c r="GC135" s="235" t="s">
        <v>543</v>
      </c>
      <c r="GF135" s="235" t="s">
        <v>543</v>
      </c>
      <c r="GI135" s="235" t="s">
        <v>543</v>
      </c>
      <c r="GL135" s="235" t="s">
        <v>543</v>
      </c>
      <c r="GO135" s="235" t="s">
        <v>543</v>
      </c>
      <c r="GR135" s="235" t="s">
        <v>543</v>
      </c>
      <c r="GU135" s="235" t="s">
        <v>543</v>
      </c>
      <c r="GX135" s="235" t="s">
        <v>543</v>
      </c>
      <c r="HA135" s="235" t="s">
        <v>543</v>
      </c>
      <c r="HD135" s="235" t="s">
        <v>543</v>
      </c>
      <c r="HG135" s="235" t="s">
        <v>543</v>
      </c>
      <c r="HJ135" s="235" t="s">
        <v>543</v>
      </c>
      <c r="HM135" s="235" t="s">
        <v>543</v>
      </c>
      <c r="HP135" s="235" t="s">
        <v>543</v>
      </c>
      <c r="HS135" s="235" t="s">
        <v>543</v>
      </c>
      <c r="HV135" s="235" t="s">
        <v>543</v>
      </c>
      <c r="IB135" s="236" t="s">
        <v>543</v>
      </c>
      <c r="IC135" s="236" t="s">
        <v>543</v>
      </c>
      <c r="ID135" s="236" t="s">
        <v>543</v>
      </c>
      <c r="IE135" s="236" t="b">
        <v>1</v>
      </c>
    </row>
    <row r="136" spans="66:239">
      <c r="BN136" s="718" t="s">
        <v>543</v>
      </c>
      <c r="CX136" s="718" t="s">
        <v>543</v>
      </c>
      <c r="DR136" s="235" t="s">
        <v>543</v>
      </c>
      <c r="DU136" s="235" t="s">
        <v>543</v>
      </c>
      <c r="DX136" s="235" t="s">
        <v>543</v>
      </c>
      <c r="EA136" s="235" t="s">
        <v>543</v>
      </c>
      <c r="ED136" s="235" t="s">
        <v>543</v>
      </c>
      <c r="EG136" s="235" t="s">
        <v>543</v>
      </c>
      <c r="EJ136" s="235" t="s">
        <v>543</v>
      </c>
      <c r="EM136" s="235" t="s">
        <v>543</v>
      </c>
      <c r="EP136" s="235" t="s">
        <v>543</v>
      </c>
      <c r="ES136" s="235" t="s">
        <v>543</v>
      </c>
      <c r="EV136" s="235" t="s">
        <v>543</v>
      </c>
      <c r="EY136" s="235" t="s">
        <v>543</v>
      </c>
      <c r="FB136" s="235" t="s">
        <v>543</v>
      </c>
      <c r="FE136" s="235" t="s">
        <v>543</v>
      </c>
      <c r="FH136" s="235" t="s">
        <v>543</v>
      </c>
      <c r="FK136" s="235" t="s">
        <v>543</v>
      </c>
      <c r="FN136" s="235" t="s">
        <v>543</v>
      </c>
      <c r="FQ136" s="235" t="s">
        <v>543</v>
      </c>
      <c r="FT136" s="235" t="s">
        <v>543</v>
      </c>
      <c r="FW136" s="235" t="s">
        <v>543</v>
      </c>
      <c r="FZ136" s="235" t="s">
        <v>543</v>
      </c>
      <c r="GC136" s="235" t="s">
        <v>543</v>
      </c>
      <c r="GF136" s="235" t="s">
        <v>543</v>
      </c>
      <c r="GI136" s="235" t="s">
        <v>543</v>
      </c>
      <c r="GL136" s="235" t="s">
        <v>543</v>
      </c>
      <c r="GO136" s="235" t="s">
        <v>543</v>
      </c>
      <c r="GR136" s="235" t="s">
        <v>543</v>
      </c>
      <c r="GU136" s="235" t="s">
        <v>543</v>
      </c>
      <c r="GX136" s="235" t="s">
        <v>543</v>
      </c>
      <c r="HA136" s="235" t="s">
        <v>543</v>
      </c>
      <c r="HD136" s="235" t="s">
        <v>543</v>
      </c>
      <c r="HG136" s="235" t="s">
        <v>543</v>
      </c>
      <c r="HJ136" s="235" t="s">
        <v>543</v>
      </c>
      <c r="HM136" s="235" t="s">
        <v>543</v>
      </c>
      <c r="HP136" s="235" t="s">
        <v>543</v>
      </c>
      <c r="HS136" s="235" t="s">
        <v>543</v>
      </c>
      <c r="HV136" s="235" t="s">
        <v>543</v>
      </c>
      <c r="IB136" s="236" t="s">
        <v>543</v>
      </c>
      <c r="IC136" s="236" t="s">
        <v>543</v>
      </c>
      <c r="ID136" s="236" t="s">
        <v>543</v>
      </c>
      <c r="IE136" s="236" t="b">
        <v>1</v>
      </c>
    </row>
    <row r="137" spans="66:239">
      <c r="BN137" s="718" t="s">
        <v>543</v>
      </c>
      <c r="CX137" s="718" t="s">
        <v>543</v>
      </c>
      <c r="DR137" s="235" t="s">
        <v>543</v>
      </c>
      <c r="DU137" s="235" t="s">
        <v>543</v>
      </c>
      <c r="DX137" s="235" t="s">
        <v>543</v>
      </c>
      <c r="EA137" s="235" t="s">
        <v>543</v>
      </c>
      <c r="ED137" s="235" t="s">
        <v>543</v>
      </c>
      <c r="EG137" s="235" t="s">
        <v>543</v>
      </c>
      <c r="EJ137" s="235" t="s">
        <v>543</v>
      </c>
      <c r="EM137" s="235" t="s">
        <v>543</v>
      </c>
      <c r="EP137" s="235" t="s">
        <v>543</v>
      </c>
      <c r="ES137" s="235" t="s">
        <v>543</v>
      </c>
      <c r="EV137" s="235" t="s">
        <v>543</v>
      </c>
      <c r="EY137" s="235" t="s">
        <v>543</v>
      </c>
      <c r="FB137" s="235" t="s">
        <v>543</v>
      </c>
      <c r="FE137" s="235" t="s">
        <v>543</v>
      </c>
      <c r="FH137" s="235" t="s">
        <v>543</v>
      </c>
      <c r="FK137" s="235" t="s">
        <v>543</v>
      </c>
      <c r="FN137" s="235" t="s">
        <v>543</v>
      </c>
      <c r="FQ137" s="235" t="s">
        <v>543</v>
      </c>
      <c r="FT137" s="235" t="s">
        <v>543</v>
      </c>
      <c r="FW137" s="235" t="s">
        <v>543</v>
      </c>
      <c r="FZ137" s="235" t="s">
        <v>543</v>
      </c>
      <c r="GC137" s="235" t="s">
        <v>543</v>
      </c>
      <c r="GF137" s="235" t="s">
        <v>543</v>
      </c>
      <c r="GI137" s="235" t="s">
        <v>543</v>
      </c>
      <c r="GL137" s="235" t="s">
        <v>543</v>
      </c>
      <c r="GO137" s="235" t="s">
        <v>543</v>
      </c>
      <c r="GR137" s="235" t="s">
        <v>543</v>
      </c>
      <c r="GU137" s="235" t="s">
        <v>543</v>
      </c>
      <c r="GX137" s="235" t="s">
        <v>543</v>
      </c>
      <c r="HA137" s="235" t="s">
        <v>543</v>
      </c>
      <c r="HD137" s="235" t="s">
        <v>543</v>
      </c>
      <c r="HG137" s="235" t="s">
        <v>543</v>
      </c>
      <c r="HJ137" s="235" t="s">
        <v>543</v>
      </c>
      <c r="HM137" s="235" t="s">
        <v>543</v>
      </c>
      <c r="HP137" s="235" t="s">
        <v>543</v>
      </c>
      <c r="HS137" s="235" t="s">
        <v>543</v>
      </c>
      <c r="HV137" s="235" t="s">
        <v>543</v>
      </c>
      <c r="IB137" s="236" t="s">
        <v>543</v>
      </c>
      <c r="IC137" s="236" t="s">
        <v>543</v>
      </c>
      <c r="ID137" s="236" t="s">
        <v>543</v>
      </c>
      <c r="IE137" s="236" t="b">
        <v>1</v>
      </c>
    </row>
    <row r="138" spans="66:239">
      <c r="BN138" s="718" t="s">
        <v>543</v>
      </c>
      <c r="CX138" s="718" t="s">
        <v>543</v>
      </c>
      <c r="DR138" s="235" t="s">
        <v>543</v>
      </c>
      <c r="DU138" s="235" t="s">
        <v>543</v>
      </c>
      <c r="DX138" s="235" t="s">
        <v>543</v>
      </c>
      <c r="EA138" s="235" t="s">
        <v>543</v>
      </c>
      <c r="ED138" s="235" t="s">
        <v>543</v>
      </c>
      <c r="EG138" s="235" t="s">
        <v>543</v>
      </c>
      <c r="EJ138" s="235" t="s">
        <v>543</v>
      </c>
      <c r="EM138" s="235" t="s">
        <v>543</v>
      </c>
      <c r="EP138" s="235" t="s">
        <v>543</v>
      </c>
      <c r="ES138" s="235" t="s">
        <v>543</v>
      </c>
      <c r="EV138" s="235" t="s">
        <v>543</v>
      </c>
      <c r="EY138" s="235" t="s">
        <v>543</v>
      </c>
      <c r="FB138" s="235" t="s">
        <v>543</v>
      </c>
      <c r="FE138" s="235" t="s">
        <v>543</v>
      </c>
      <c r="FH138" s="235" t="s">
        <v>543</v>
      </c>
      <c r="FK138" s="235" t="s">
        <v>543</v>
      </c>
      <c r="FN138" s="235" t="s">
        <v>543</v>
      </c>
      <c r="FQ138" s="235" t="s">
        <v>543</v>
      </c>
      <c r="FT138" s="235" t="s">
        <v>543</v>
      </c>
      <c r="FW138" s="235" t="s">
        <v>543</v>
      </c>
      <c r="FZ138" s="235" t="s">
        <v>543</v>
      </c>
      <c r="GC138" s="235" t="s">
        <v>543</v>
      </c>
      <c r="GF138" s="235" t="s">
        <v>543</v>
      </c>
      <c r="GI138" s="235" t="s">
        <v>543</v>
      </c>
      <c r="GL138" s="235" t="s">
        <v>543</v>
      </c>
      <c r="GO138" s="235" t="s">
        <v>543</v>
      </c>
      <c r="GR138" s="235" t="s">
        <v>543</v>
      </c>
      <c r="GU138" s="235" t="s">
        <v>543</v>
      </c>
      <c r="GX138" s="235" t="s">
        <v>543</v>
      </c>
      <c r="HA138" s="235" t="s">
        <v>543</v>
      </c>
      <c r="HD138" s="235" t="s">
        <v>543</v>
      </c>
      <c r="HG138" s="235" t="s">
        <v>543</v>
      </c>
      <c r="HJ138" s="235" t="s">
        <v>543</v>
      </c>
      <c r="HM138" s="235" t="s">
        <v>543</v>
      </c>
      <c r="HP138" s="235" t="s">
        <v>543</v>
      </c>
      <c r="HS138" s="235" t="s">
        <v>543</v>
      </c>
      <c r="HV138" s="235" t="s">
        <v>543</v>
      </c>
      <c r="IB138" s="236" t="s">
        <v>543</v>
      </c>
      <c r="IC138" s="236" t="s">
        <v>543</v>
      </c>
      <c r="ID138" s="236" t="s">
        <v>543</v>
      </c>
      <c r="IE138" s="236" t="b">
        <v>1</v>
      </c>
    </row>
    <row r="139" spans="66:239">
      <c r="BN139" s="718" t="s">
        <v>543</v>
      </c>
      <c r="CX139" s="718" t="s">
        <v>543</v>
      </c>
      <c r="DR139" s="235" t="s">
        <v>543</v>
      </c>
      <c r="DU139" s="235" t="s">
        <v>543</v>
      </c>
      <c r="DX139" s="235" t="s">
        <v>543</v>
      </c>
      <c r="EA139" s="235" t="s">
        <v>543</v>
      </c>
      <c r="ED139" s="235" t="s">
        <v>543</v>
      </c>
      <c r="EG139" s="235" t="s">
        <v>543</v>
      </c>
      <c r="EJ139" s="235" t="s">
        <v>543</v>
      </c>
      <c r="EM139" s="235" t="s">
        <v>543</v>
      </c>
      <c r="EP139" s="235" t="s">
        <v>543</v>
      </c>
      <c r="ES139" s="235" t="s">
        <v>543</v>
      </c>
      <c r="EV139" s="235" t="s">
        <v>543</v>
      </c>
      <c r="EY139" s="235" t="s">
        <v>543</v>
      </c>
      <c r="FB139" s="235" t="s">
        <v>543</v>
      </c>
      <c r="FE139" s="235" t="s">
        <v>543</v>
      </c>
      <c r="FH139" s="235" t="s">
        <v>543</v>
      </c>
      <c r="FK139" s="235" t="s">
        <v>543</v>
      </c>
      <c r="FN139" s="235" t="s">
        <v>543</v>
      </c>
      <c r="FQ139" s="235" t="s">
        <v>543</v>
      </c>
      <c r="FT139" s="235" t="s">
        <v>543</v>
      </c>
      <c r="FW139" s="235" t="s">
        <v>543</v>
      </c>
      <c r="FZ139" s="235" t="s">
        <v>543</v>
      </c>
      <c r="GC139" s="235" t="s">
        <v>543</v>
      </c>
      <c r="GF139" s="235" t="s">
        <v>543</v>
      </c>
      <c r="GI139" s="235" t="s">
        <v>543</v>
      </c>
      <c r="GL139" s="235" t="s">
        <v>543</v>
      </c>
      <c r="GO139" s="235" t="s">
        <v>543</v>
      </c>
      <c r="GR139" s="235" t="s">
        <v>543</v>
      </c>
      <c r="GU139" s="235" t="s">
        <v>543</v>
      </c>
      <c r="GX139" s="235" t="s">
        <v>543</v>
      </c>
      <c r="HA139" s="235" t="s">
        <v>543</v>
      </c>
      <c r="HD139" s="235" t="s">
        <v>543</v>
      </c>
      <c r="HG139" s="235" t="s">
        <v>543</v>
      </c>
      <c r="HJ139" s="235" t="s">
        <v>543</v>
      </c>
      <c r="HM139" s="235" t="s">
        <v>543</v>
      </c>
      <c r="HP139" s="235" t="s">
        <v>543</v>
      </c>
      <c r="HS139" s="235" t="s">
        <v>543</v>
      </c>
      <c r="HV139" s="235" t="s">
        <v>543</v>
      </c>
      <c r="IB139" s="236" t="s">
        <v>543</v>
      </c>
      <c r="IC139" s="236" t="s">
        <v>543</v>
      </c>
      <c r="ID139" s="236" t="s">
        <v>543</v>
      </c>
      <c r="IE139" s="236" t="b">
        <v>1</v>
      </c>
    </row>
    <row r="140" spans="66:239">
      <c r="BN140" s="718" t="s">
        <v>543</v>
      </c>
      <c r="CX140" s="718" t="s">
        <v>543</v>
      </c>
      <c r="DR140" s="235" t="s">
        <v>543</v>
      </c>
      <c r="DU140" s="235" t="s">
        <v>543</v>
      </c>
      <c r="DX140" s="235" t="s">
        <v>543</v>
      </c>
      <c r="EA140" s="235" t="s">
        <v>543</v>
      </c>
      <c r="ED140" s="235" t="s">
        <v>543</v>
      </c>
      <c r="EG140" s="235" t="s">
        <v>543</v>
      </c>
      <c r="EJ140" s="235" t="s">
        <v>543</v>
      </c>
      <c r="EM140" s="235" t="s">
        <v>543</v>
      </c>
      <c r="EP140" s="235" t="s">
        <v>543</v>
      </c>
      <c r="ES140" s="235" t="s">
        <v>543</v>
      </c>
      <c r="EV140" s="235" t="s">
        <v>543</v>
      </c>
      <c r="EY140" s="235" t="s">
        <v>543</v>
      </c>
      <c r="FB140" s="235" t="s">
        <v>543</v>
      </c>
      <c r="FE140" s="235" t="s">
        <v>543</v>
      </c>
      <c r="FH140" s="235" t="s">
        <v>543</v>
      </c>
      <c r="FK140" s="235" t="s">
        <v>543</v>
      </c>
      <c r="FN140" s="235" t="s">
        <v>543</v>
      </c>
      <c r="FQ140" s="235" t="s">
        <v>543</v>
      </c>
      <c r="FT140" s="235" t="s">
        <v>543</v>
      </c>
      <c r="FW140" s="235" t="s">
        <v>543</v>
      </c>
      <c r="FZ140" s="235" t="s">
        <v>543</v>
      </c>
      <c r="GC140" s="235" t="s">
        <v>543</v>
      </c>
      <c r="GF140" s="235" t="s">
        <v>543</v>
      </c>
      <c r="GI140" s="235" t="s">
        <v>543</v>
      </c>
      <c r="GL140" s="235" t="s">
        <v>543</v>
      </c>
      <c r="GO140" s="235" t="s">
        <v>543</v>
      </c>
      <c r="GR140" s="235" t="s">
        <v>543</v>
      </c>
      <c r="GU140" s="235" t="s">
        <v>543</v>
      </c>
      <c r="GX140" s="235" t="s">
        <v>543</v>
      </c>
      <c r="HA140" s="235" t="s">
        <v>543</v>
      </c>
      <c r="HD140" s="235" t="s">
        <v>543</v>
      </c>
      <c r="HG140" s="235" t="s">
        <v>543</v>
      </c>
      <c r="HJ140" s="235" t="s">
        <v>543</v>
      </c>
      <c r="HM140" s="235" t="s">
        <v>543</v>
      </c>
      <c r="HP140" s="235" t="s">
        <v>543</v>
      </c>
      <c r="HS140" s="235" t="s">
        <v>543</v>
      </c>
      <c r="HV140" s="235" t="s">
        <v>543</v>
      </c>
      <c r="IB140" s="236" t="s">
        <v>543</v>
      </c>
      <c r="IC140" s="236" t="s">
        <v>543</v>
      </c>
      <c r="ID140" s="236" t="s">
        <v>543</v>
      </c>
      <c r="IE140" s="236" t="b">
        <v>1</v>
      </c>
    </row>
    <row r="141" spans="66:239">
      <c r="BN141" s="718" t="s">
        <v>543</v>
      </c>
      <c r="CX141" s="718" t="s">
        <v>543</v>
      </c>
      <c r="DR141" s="235" t="s">
        <v>543</v>
      </c>
      <c r="DU141" s="235" t="s">
        <v>543</v>
      </c>
      <c r="DX141" s="235" t="s">
        <v>543</v>
      </c>
      <c r="EA141" s="235" t="s">
        <v>543</v>
      </c>
      <c r="ED141" s="235" t="s">
        <v>543</v>
      </c>
      <c r="EG141" s="235" t="s">
        <v>543</v>
      </c>
      <c r="EJ141" s="235" t="s">
        <v>543</v>
      </c>
      <c r="EM141" s="235" t="s">
        <v>543</v>
      </c>
      <c r="EP141" s="235" t="s">
        <v>543</v>
      </c>
      <c r="ES141" s="235" t="s">
        <v>543</v>
      </c>
      <c r="EV141" s="235" t="s">
        <v>543</v>
      </c>
      <c r="EY141" s="235" t="s">
        <v>543</v>
      </c>
      <c r="FB141" s="235" t="s">
        <v>543</v>
      </c>
      <c r="FE141" s="235" t="s">
        <v>543</v>
      </c>
      <c r="FH141" s="235" t="s">
        <v>543</v>
      </c>
      <c r="FK141" s="235" t="s">
        <v>543</v>
      </c>
      <c r="FN141" s="235" t="s">
        <v>543</v>
      </c>
      <c r="FQ141" s="235" t="s">
        <v>543</v>
      </c>
      <c r="FT141" s="235" t="s">
        <v>543</v>
      </c>
      <c r="FW141" s="235" t="s">
        <v>543</v>
      </c>
      <c r="FZ141" s="235" t="s">
        <v>543</v>
      </c>
      <c r="GC141" s="235" t="s">
        <v>543</v>
      </c>
      <c r="GF141" s="235" t="s">
        <v>543</v>
      </c>
      <c r="GI141" s="235" t="s">
        <v>543</v>
      </c>
      <c r="GL141" s="235" t="s">
        <v>543</v>
      </c>
      <c r="GO141" s="235" t="s">
        <v>543</v>
      </c>
      <c r="GR141" s="235" t="s">
        <v>543</v>
      </c>
      <c r="GU141" s="235" t="s">
        <v>543</v>
      </c>
      <c r="GX141" s="235" t="s">
        <v>543</v>
      </c>
      <c r="HA141" s="235" t="s">
        <v>543</v>
      </c>
      <c r="HD141" s="235" t="s">
        <v>543</v>
      </c>
      <c r="HG141" s="235" t="s">
        <v>543</v>
      </c>
      <c r="HJ141" s="235" t="s">
        <v>543</v>
      </c>
      <c r="HM141" s="235" t="s">
        <v>543</v>
      </c>
      <c r="HP141" s="235" t="s">
        <v>543</v>
      </c>
      <c r="HS141" s="235" t="s">
        <v>543</v>
      </c>
      <c r="HV141" s="235" t="s">
        <v>543</v>
      </c>
      <c r="IB141" s="236" t="s">
        <v>543</v>
      </c>
      <c r="IC141" s="236" t="s">
        <v>543</v>
      </c>
      <c r="ID141" s="236" t="s">
        <v>543</v>
      </c>
      <c r="IE141" s="236" t="b">
        <v>1</v>
      </c>
    </row>
    <row r="142" spans="66:239">
      <c r="BN142" s="718" t="s">
        <v>543</v>
      </c>
      <c r="CX142" s="718" t="s">
        <v>543</v>
      </c>
      <c r="DR142" s="235" t="s">
        <v>543</v>
      </c>
      <c r="DU142" s="235" t="s">
        <v>543</v>
      </c>
      <c r="DX142" s="235" t="s">
        <v>543</v>
      </c>
      <c r="EA142" s="235" t="s">
        <v>543</v>
      </c>
      <c r="ED142" s="235" t="s">
        <v>543</v>
      </c>
      <c r="EG142" s="235" t="s">
        <v>543</v>
      </c>
      <c r="EJ142" s="235" t="s">
        <v>543</v>
      </c>
      <c r="EM142" s="235" t="s">
        <v>543</v>
      </c>
      <c r="EP142" s="235" t="s">
        <v>543</v>
      </c>
      <c r="ES142" s="235" t="s">
        <v>543</v>
      </c>
      <c r="EV142" s="235" t="s">
        <v>543</v>
      </c>
      <c r="EY142" s="235" t="s">
        <v>543</v>
      </c>
      <c r="FB142" s="235" t="s">
        <v>543</v>
      </c>
      <c r="FE142" s="235" t="s">
        <v>543</v>
      </c>
      <c r="FH142" s="235" t="s">
        <v>543</v>
      </c>
      <c r="FK142" s="235" t="s">
        <v>543</v>
      </c>
      <c r="FN142" s="235" t="s">
        <v>543</v>
      </c>
      <c r="FQ142" s="235" t="s">
        <v>543</v>
      </c>
      <c r="FT142" s="235" t="s">
        <v>543</v>
      </c>
      <c r="FW142" s="235" t="s">
        <v>543</v>
      </c>
      <c r="FZ142" s="235" t="s">
        <v>543</v>
      </c>
      <c r="GC142" s="235" t="s">
        <v>543</v>
      </c>
      <c r="GF142" s="235" t="s">
        <v>543</v>
      </c>
      <c r="GI142" s="235" t="s">
        <v>543</v>
      </c>
      <c r="GL142" s="235" t="s">
        <v>543</v>
      </c>
      <c r="GO142" s="235" t="s">
        <v>543</v>
      </c>
      <c r="GR142" s="235" t="s">
        <v>543</v>
      </c>
      <c r="GU142" s="235" t="s">
        <v>543</v>
      </c>
      <c r="GX142" s="235" t="s">
        <v>543</v>
      </c>
      <c r="HA142" s="235" t="s">
        <v>543</v>
      </c>
      <c r="HD142" s="235" t="s">
        <v>543</v>
      </c>
      <c r="HG142" s="235" t="s">
        <v>543</v>
      </c>
      <c r="HJ142" s="235" t="s">
        <v>543</v>
      </c>
      <c r="HM142" s="235" t="s">
        <v>543</v>
      </c>
      <c r="HP142" s="235" t="s">
        <v>543</v>
      </c>
      <c r="HS142" s="235" t="s">
        <v>543</v>
      </c>
      <c r="HV142" s="235" t="s">
        <v>543</v>
      </c>
      <c r="IB142" s="236" t="s">
        <v>543</v>
      </c>
      <c r="IC142" s="236" t="s">
        <v>543</v>
      </c>
      <c r="ID142" s="236" t="s">
        <v>543</v>
      </c>
      <c r="IE142" s="236" t="b">
        <v>1</v>
      </c>
    </row>
    <row r="143" spans="66:239">
      <c r="BN143" s="718" t="s">
        <v>543</v>
      </c>
      <c r="CX143" s="718" t="s">
        <v>543</v>
      </c>
      <c r="DR143" s="235" t="s">
        <v>543</v>
      </c>
      <c r="DU143" s="235" t="s">
        <v>543</v>
      </c>
      <c r="DX143" s="235" t="s">
        <v>543</v>
      </c>
      <c r="EA143" s="235" t="s">
        <v>543</v>
      </c>
      <c r="ED143" s="235" t="s">
        <v>543</v>
      </c>
      <c r="EG143" s="235" t="s">
        <v>543</v>
      </c>
      <c r="EJ143" s="235" t="s">
        <v>543</v>
      </c>
      <c r="EM143" s="235" t="s">
        <v>543</v>
      </c>
      <c r="EP143" s="235" t="s">
        <v>543</v>
      </c>
      <c r="ES143" s="235" t="s">
        <v>543</v>
      </c>
      <c r="EV143" s="235" t="s">
        <v>543</v>
      </c>
      <c r="EY143" s="235" t="s">
        <v>543</v>
      </c>
      <c r="FB143" s="235" t="s">
        <v>543</v>
      </c>
      <c r="FE143" s="235" t="s">
        <v>543</v>
      </c>
      <c r="FH143" s="235" t="s">
        <v>543</v>
      </c>
      <c r="FK143" s="235" t="s">
        <v>543</v>
      </c>
      <c r="FN143" s="235" t="s">
        <v>543</v>
      </c>
      <c r="FQ143" s="235" t="s">
        <v>543</v>
      </c>
      <c r="FT143" s="235" t="s">
        <v>543</v>
      </c>
      <c r="FW143" s="235" t="s">
        <v>543</v>
      </c>
      <c r="FZ143" s="235" t="s">
        <v>543</v>
      </c>
      <c r="GC143" s="235" t="s">
        <v>543</v>
      </c>
      <c r="GF143" s="235" t="s">
        <v>543</v>
      </c>
      <c r="GI143" s="235" t="s">
        <v>543</v>
      </c>
      <c r="GL143" s="235" t="s">
        <v>543</v>
      </c>
      <c r="GO143" s="235" t="s">
        <v>543</v>
      </c>
      <c r="GR143" s="235" t="s">
        <v>543</v>
      </c>
      <c r="GU143" s="235" t="s">
        <v>543</v>
      </c>
      <c r="GX143" s="235" t="s">
        <v>543</v>
      </c>
      <c r="HA143" s="235" t="s">
        <v>543</v>
      </c>
      <c r="HD143" s="235" t="s">
        <v>543</v>
      </c>
      <c r="HG143" s="235" t="s">
        <v>543</v>
      </c>
      <c r="HJ143" s="235" t="s">
        <v>543</v>
      </c>
      <c r="HM143" s="235" t="s">
        <v>543</v>
      </c>
      <c r="HP143" s="235" t="s">
        <v>543</v>
      </c>
      <c r="HS143" s="235" t="s">
        <v>543</v>
      </c>
      <c r="HV143" s="235" t="s">
        <v>543</v>
      </c>
      <c r="IB143" s="236" t="s">
        <v>543</v>
      </c>
      <c r="IC143" s="236" t="s">
        <v>543</v>
      </c>
      <c r="ID143" s="236" t="s">
        <v>543</v>
      </c>
      <c r="IE143" s="236" t="b">
        <v>1</v>
      </c>
    </row>
    <row r="144" spans="66:239">
      <c r="BN144" s="718" t="s">
        <v>543</v>
      </c>
      <c r="CX144" s="718" t="s">
        <v>543</v>
      </c>
      <c r="DR144" s="235" t="s">
        <v>543</v>
      </c>
      <c r="DU144" s="235" t="s">
        <v>543</v>
      </c>
      <c r="DX144" s="235" t="s">
        <v>543</v>
      </c>
      <c r="EA144" s="235" t="s">
        <v>543</v>
      </c>
      <c r="ED144" s="235" t="s">
        <v>543</v>
      </c>
      <c r="EG144" s="235" t="s">
        <v>543</v>
      </c>
      <c r="EJ144" s="235" t="s">
        <v>543</v>
      </c>
      <c r="EM144" s="235" t="s">
        <v>543</v>
      </c>
      <c r="EP144" s="235" t="s">
        <v>543</v>
      </c>
      <c r="ES144" s="235" t="s">
        <v>543</v>
      </c>
      <c r="EV144" s="235" t="s">
        <v>543</v>
      </c>
      <c r="EY144" s="235" t="s">
        <v>543</v>
      </c>
      <c r="FB144" s="235" t="s">
        <v>543</v>
      </c>
      <c r="FE144" s="235" t="s">
        <v>543</v>
      </c>
      <c r="FH144" s="235" t="s">
        <v>543</v>
      </c>
      <c r="FK144" s="235" t="s">
        <v>543</v>
      </c>
      <c r="FN144" s="235" t="s">
        <v>543</v>
      </c>
      <c r="FQ144" s="235" t="s">
        <v>543</v>
      </c>
      <c r="FT144" s="235" t="s">
        <v>543</v>
      </c>
      <c r="FW144" s="235" t="s">
        <v>543</v>
      </c>
      <c r="FZ144" s="235" t="s">
        <v>543</v>
      </c>
      <c r="GC144" s="235" t="s">
        <v>543</v>
      </c>
      <c r="GF144" s="235" t="s">
        <v>543</v>
      </c>
      <c r="GI144" s="235" t="s">
        <v>543</v>
      </c>
      <c r="GL144" s="235" t="s">
        <v>543</v>
      </c>
      <c r="GO144" s="235" t="s">
        <v>543</v>
      </c>
      <c r="GR144" s="235" t="s">
        <v>543</v>
      </c>
      <c r="GU144" s="235" t="s">
        <v>543</v>
      </c>
      <c r="GX144" s="235" t="s">
        <v>543</v>
      </c>
      <c r="HA144" s="235" t="s">
        <v>543</v>
      </c>
      <c r="HD144" s="235" t="s">
        <v>543</v>
      </c>
      <c r="HG144" s="235" t="s">
        <v>543</v>
      </c>
      <c r="HJ144" s="235" t="s">
        <v>543</v>
      </c>
      <c r="HM144" s="235" t="s">
        <v>543</v>
      </c>
      <c r="HP144" s="235" t="s">
        <v>543</v>
      </c>
      <c r="HS144" s="235" t="s">
        <v>543</v>
      </c>
      <c r="HV144" s="235" t="s">
        <v>543</v>
      </c>
      <c r="IB144" s="236" t="s">
        <v>543</v>
      </c>
      <c r="IC144" s="236" t="s">
        <v>543</v>
      </c>
      <c r="ID144" s="236" t="s">
        <v>543</v>
      </c>
      <c r="IE144" s="236" t="b">
        <v>1</v>
      </c>
    </row>
    <row r="145" spans="66:239">
      <c r="BN145" s="718" t="s">
        <v>543</v>
      </c>
      <c r="CX145" s="718" t="s">
        <v>543</v>
      </c>
      <c r="DR145" s="235" t="s">
        <v>543</v>
      </c>
      <c r="DU145" s="235" t="s">
        <v>543</v>
      </c>
      <c r="DX145" s="235" t="s">
        <v>543</v>
      </c>
      <c r="EA145" s="235" t="s">
        <v>543</v>
      </c>
      <c r="ED145" s="235" t="s">
        <v>543</v>
      </c>
      <c r="EG145" s="235" t="s">
        <v>543</v>
      </c>
      <c r="EJ145" s="235" t="s">
        <v>543</v>
      </c>
      <c r="EM145" s="235" t="s">
        <v>543</v>
      </c>
      <c r="EP145" s="235" t="s">
        <v>543</v>
      </c>
      <c r="ES145" s="235" t="s">
        <v>543</v>
      </c>
      <c r="EV145" s="235" t="s">
        <v>543</v>
      </c>
      <c r="EY145" s="235" t="s">
        <v>543</v>
      </c>
      <c r="FB145" s="235" t="s">
        <v>543</v>
      </c>
      <c r="FE145" s="235" t="s">
        <v>543</v>
      </c>
      <c r="FH145" s="235" t="s">
        <v>543</v>
      </c>
      <c r="FK145" s="235" t="s">
        <v>543</v>
      </c>
      <c r="FN145" s="235" t="s">
        <v>543</v>
      </c>
      <c r="FQ145" s="235" t="s">
        <v>543</v>
      </c>
      <c r="FT145" s="235" t="s">
        <v>543</v>
      </c>
      <c r="FW145" s="235" t="s">
        <v>543</v>
      </c>
      <c r="FZ145" s="235" t="s">
        <v>543</v>
      </c>
      <c r="GC145" s="235" t="s">
        <v>543</v>
      </c>
      <c r="GF145" s="235" t="s">
        <v>543</v>
      </c>
      <c r="GI145" s="235" t="s">
        <v>543</v>
      </c>
      <c r="GL145" s="235" t="s">
        <v>543</v>
      </c>
      <c r="GO145" s="235" t="s">
        <v>543</v>
      </c>
      <c r="GR145" s="235" t="s">
        <v>543</v>
      </c>
      <c r="GU145" s="235" t="s">
        <v>543</v>
      </c>
      <c r="GX145" s="235" t="s">
        <v>543</v>
      </c>
      <c r="HA145" s="235" t="s">
        <v>543</v>
      </c>
      <c r="HD145" s="235" t="s">
        <v>543</v>
      </c>
      <c r="HG145" s="235" t="s">
        <v>543</v>
      </c>
      <c r="HJ145" s="235" t="s">
        <v>543</v>
      </c>
      <c r="HM145" s="235" t="s">
        <v>543</v>
      </c>
      <c r="HP145" s="235" t="s">
        <v>543</v>
      </c>
      <c r="HS145" s="235" t="s">
        <v>543</v>
      </c>
      <c r="HV145" s="235" t="s">
        <v>543</v>
      </c>
      <c r="IB145" s="236" t="s">
        <v>543</v>
      </c>
      <c r="IC145" s="236" t="s">
        <v>543</v>
      </c>
      <c r="ID145" s="236" t="s">
        <v>543</v>
      </c>
      <c r="IE145" s="236" t="b">
        <v>1</v>
      </c>
    </row>
    <row r="146" spans="66:239">
      <c r="BN146" s="718" t="s">
        <v>543</v>
      </c>
      <c r="CX146" s="718" t="s">
        <v>543</v>
      </c>
      <c r="DR146" s="235" t="s">
        <v>543</v>
      </c>
      <c r="DU146" s="235" t="s">
        <v>543</v>
      </c>
      <c r="DX146" s="235" t="s">
        <v>543</v>
      </c>
      <c r="EA146" s="235" t="s">
        <v>543</v>
      </c>
      <c r="ED146" s="235" t="s">
        <v>543</v>
      </c>
      <c r="EG146" s="235" t="s">
        <v>543</v>
      </c>
      <c r="EJ146" s="235" t="s">
        <v>543</v>
      </c>
      <c r="EM146" s="235" t="s">
        <v>543</v>
      </c>
      <c r="EP146" s="235" t="s">
        <v>543</v>
      </c>
      <c r="ES146" s="235" t="s">
        <v>543</v>
      </c>
      <c r="EV146" s="235" t="s">
        <v>543</v>
      </c>
      <c r="EY146" s="235" t="s">
        <v>543</v>
      </c>
      <c r="FB146" s="235" t="s">
        <v>543</v>
      </c>
      <c r="FE146" s="235" t="s">
        <v>543</v>
      </c>
      <c r="FH146" s="235" t="s">
        <v>543</v>
      </c>
      <c r="FK146" s="235" t="s">
        <v>543</v>
      </c>
      <c r="FN146" s="235" t="s">
        <v>543</v>
      </c>
      <c r="FQ146" s="235" t="s">
        <v>543</v>
      </c>
      <c r="FT146" s="235" t="s">
        <v>543</v>
      </c>
      <c r="FW146" s="235" t="s">
        <v>543</v>
      </c>
      <c r="FZ146" s="235" t="s">
        <v>543</v>
      </c>
      <c r="GC146" s="235" t="s">
        <v>543</v>
      </c>
      <c r="GF146" s="235" t="s">
        <v>543</v>
      </c>
      <c r="GI146" s="235" t="s">
        <v>543</v>
      </c>
      <c r="GL146" s="235" t="s">
        <v>543</v>
      </c>
      <c r="GO146" s="235" t="s">
        <v>543</v>
      </c>
      <c r="GR146" s="235" t="s">
        <v>543</v>
      </c>
      <c r="GU146" s="235" t="s">
        <v>543</v>
      </c>
      <c r="GX146" s="235" t="s">
        <v>543</v>
      </c>
      <c r="HA146" s="235" t="s">
        <v>543</v>
      </c>
      <c r="HD146" s="235" t="s">
        <v>543</v>
      </c>
      <c r="HG146" s="235" t="s">
        <v>543</v>
      </c>
      <c r="HJ146" s="235" t="s">
        <v>543</v>
      </c>
      <c r="HM146" s="235" t="s">
        <v>543</v>
      </c>
      <c r="HP146" s="235" t="s">
        <v>543</v>
      </c>
      <c r="HS146" s="235" t="s">
        <v>543</v>
      </c>
      <c r="HV146" s="235" t="s">
        <v>543</v>
      </c>
      <c r="IB146" s="236" t="s">
        <v>543</v>
      </c>
      <c r="IC146" s="236" t="s">
        <v>543</v>
      </c>
      <c r="ID146" s="236" t="s">
        <v>543</v>
      </c>
      <c r="IE146" s="236" t="b">
        <v>1</v>
      </c>
    </row>
    <row r="147" spans="66:239">
      <c r="BN147" s="718" t="s">
        <v>543</v>
      </c>
      <c r="CX147" s="718" t="s">
        <v>543</v>
      </c>
      <c r="DR147" s="235" t="s">
        <v>543</v>
      </c>
      <c r="DU147" s="235" t="s">
        <v>543</v>
      </c>
      <c r="DX147" s="235" t="s">
        <v>543</v>
      </c>
      <c r="EA147" s="235" t="s">
        <v>543</v>
      </c>
      <c r="ED147" s="235" t="s">
        <v>543</v>
      </c>
      <c r="EG147" s="235" t="s">
        <v>543</v>
      </c>
      <c r="EJ147" s="235" t="s">
        <v>543</v>
      </c>
      <c r="EM147" s="235" t="s">
        <v>543</v>
      </c>
      <c r="EP147" s="235" t="s">
        <v>543</v>
      </c>
      <c r="ES147" s="235" t="s">
        <v>543</v>
      </c>
      <c r="EV147" s="235" t="s">
        <v>543</v>
      </c>
      <c r="EY147" s="235" t="s">
        <v>543</v>
      </c>
      <c r="FB147" s="235" t="s">
        <v>543</v>
      </c>
      <c r="FE147" s="235" t="s">
        <v>543</v>
      </c>
      <c r="FH147" s="235" t="s">
        <v>543</v>
      </c>
      <c r="FK147" s="235" t="s">
        <v>543</v>
      </c>
      <c r="FN147" s="235" t="s">
        <v>543</v>
      </c>
      <c r="FQ147" s="235" t="s">
        <v>543</v>
      </c>
      <c r="FT147" s="235" t="s">
        <v>543</v>
      </c>
      <c r="FW147" s="235" t="s">
        <v>543</v>
      </c>
      <c r="FZ147" s="235" t="s">
        <v>543</v>
      </c>
      <c r="GC147" s="235" t="s">
        <v>543</v>
      </c>
      <c r="GF147" s="235" t="s">
        <v>543</v>
      </c>
      <c r="GI147" s="235" t="s">
        <v>543</v>
      </c>
      <c r="GL147" s="235" t="s">
        <v>543</v>
      </c>
      <c r="GO147" s="235" t="s">
        <v>543</v>
      </c>
      <c r="GR147" s="235" t="s">
        <v>543</v>
      </c>
      <c r="GU147" s="235" t="s">
        <v>543</v>
      </c>
      <c r="GX147" s="235" t="s">
        <v>543</v>
      </c>
      <c r="HA147" s="235" t="s">
        <v>543</v>
      </c>
      <c r="HD147" s="235" t="s">
        <v>543</v>
      </c>
      <c r="HG147" s="235" t="s">
        <v>543</v>
      </c>
      <c r="HJ147" s="235" t="s">
        <v>543</v>
      </c>
      <c r="HM147" s="235" t="s">
        <v>543</v>
      </c>
      <c r="HP147" s="235" t="s">
        <v>543</v>
      </c>
      <c r="HS147" s="235" t="s">
        <v>543</v>
      </c>
      <c r="HV147" s="235" t="s">
        <v>543</v>
      </c>
      <c r="IB147" s="236" t="s">
        <v>543</v>
      </c>
      <c r="IC147" s="236" t="s">
        <v>543</v>
      </c>
      <c r="ID147" s="236" t="s">
        <v>543</v>
      </c>
      <c r="IE147" s="236" t="b">
        <v>1</v>
      </c>
    </row>
    <row r="148" spans="66:239">
      <c r="BN148" s="718" t="s">
        <v>543</v>
      </c>
      <c r="CX148" s="718" t="s">
        <v>543</v>
      </c>
      <c r="DR148" s="235" t="s">
        <v>543</v>
      </c>
      <c r="DU148" s="235" t="s">
        <v>543</v>
      </c>
      <c r="DX148" s="235" t="s">
        <v>543</v>
      </c>
      <c r="EA148" s="235" t="s">
        <v>543</v>
      </c>
      <c r="ED148" s="235" t="s">
        <v>543</v>
      </c>
      <c r="EG148" s="235" t="s">
        <v>543</v>
      </c>
      <c r="EJ148" s="235" t="s">
        <v>543</v>
      </c>
      <c r="EM148" s="235" t="s">
        <v>543</v>
      </c>
      <c r="EP148" s="235" t="s">
        <v>543</v>
      </c>
      <c r="ES148" s="235" t="s">
        <v>543</v>
      </c>
      <c r="EV148" s="235" t="s">
        <v>543</v>
      </c>
      <c r="EY148" s="235" t="s">
        <v>543</v>
      </c>
      <c r="FB148" s="235" t="s">
        <v>543</v>
      </c>
      <c r="FE148" s="235" t="s">
        <v>543</v>
      </c>
      <c r="FH148" s="235" t="s">
        <v>543</v>
      </c>
      <c r="FK148" s="235" t="s">
        <v>543</v>
      </c>
      <c r="FN148" s="235" t="s">
        <v>543</v>
      </c>
      <c r="FQ148" s="235" t="s">
        <v>543</v>
      </c>
      <c r="FT148" s="235" t="s">
        <v>543</v>
      </c>
      <c r="FW148" s="235" t="s">
        <v>543</v>
      </c>
      <c r="FZ148" s="235" t="s">
        <v>543</v>
      </c>
      <c r="GC148" s="235" t="s">
        <v>543</v>
      </c>
      <c r="GF148" s="235" t="s">
        <v>543</v>
      </c>
      <c r="GI148" s="235" t="s">
        <v>543</v>
      </c>
      <c r="GL148" s="235" t="s">
        <v>543</v>
      </c>
      <c r="GO148" s="235" t="s">
        <v>543</v>
      </c>
      <c r="GR148" s="235" t="s">
        <v>543</v>
      </c>
      <c r="GU148" s="235" t="s">
        <v>543</v>
      </c>
      <c r="GX148" s="235" t="s">
        <v>543</v>
      </c>
      <c r="HA148" s="235" t="s">
        <v>543</v>
      </c>
      <c r="HD148" s="235" t="s">
        <v>543</v>
      </c>
      <c r="HG148" s="235" t="s">
        <v>543</v>
      </c>
      <c r="HJ148" s="235" t="s">
        <v>543</v>
      </c>
      <c r="HM148" s="235" t="s">
        <v>543</v>
      </c>
      <c r="HP148" s="235" t="s">
        <v>543</v>
      </c>
      <c r="HS148" s="235" t="s">
        <v>543</v>
      </c>
      <c r="HV148" s="235" t="s">
        <v>543</v>
      </c>
      <c r="IB148" s="236" t="s">
        <v>543</v>
      </c>
      <c r="IC148" s="236" t="s">
        <v>543</v>
      </c>
      <c r="ID148" s="236" t="s">
        <v>543</v>
      </c>
      <c r="IE148" s="236" t="b">
        <v>1</v>
      </c>
    </row>
    <row r="149" spans="66:239">
      <c r="BN149" s="718" t="s">
        <v>543</v>
      </c>
      <c r="CX149" s="718" t="s">
        <v>543</v>
      </c>
      <c r="DR149" s="235" t="s">
        <v>543</v>
      </c>
      <c r="DU149" s="235" t="s">
        <v>543</v>
      </c>
      <c r="DX149" s="235" t="s">
        <v>543</v>
      </c>
      <c r="EA149" s="235" t="s">
        <v>543</v>
      </c>
      <c r="ED149" s="235" t="s">
        <v>543</v>
      </c>
      <c r="EG149" s="235" t="s">
        <v>543</v>
      </c>
      <c r="EJ149" s="235" t="s">
        <v>543</v>
      </c>
      <c r="EM149" s="235" t="s">
        <v>543</v>
      </c>
      <c r="EP149" s="235" t="s">
        <v>543</v>
      </c>
      <c r="ES149" s="235" t="s">
        <v>543</v>
      </c>
      <c r="EV149" s="235" t="s">
        <v>543</v>
      </c>
      <c r="EY149" s="235" t="s">
        <v>543</v>
      </c>
      <c r="FB149" s="235" t="s">
        <v>543</v>
      </c>
      <c r="FE149" s="235" t="s">
        <v>543</v>
      </c>
      <c r="FH149" s="235" t="s">
        <v>543</v>
      </c>
      <c r="FK149" s="235" t="s">
        <v>543</v>
      </c>
      <c r="FN149" s="235" t="s">
        <v>543</v>
      </c>
      <c r="FQ149" s="235" t="s">
        <v>543</v>
      </c>
      <c r="FT149" s="235" t="s">
        <v>543</v>
      </c>
      <c r="FW149" s="235" t="s">
        <v>543</v>
      </c>
      <c r="FZ149" s="235" t="s">
        <v>543</v>
      </c>
      <c r="GC149" s="235" t="s">
        <v>543</v>
      </c>
      <c r="GF149" s="235" t="s">
        <v>543</v>
      </c>
      <c r="GI149" s="235" t="s">
        <v>543</v>
      </c>
      <c r="GL149" s="235" t="s">
        <v>543</v>
      </c>
      <c r="GO149" s="235" t="s">
        <v>543</v>
      </c>
      <c r="GR149" s="235" t="s">
        <v>543</v>
      </c>
      <c r="GU149" s="235" t="s">
        <v>543</v>
      </c>
      <c r="GX149" s="235" t="s">
        <v>543</v>
      </c>
      <c r="HA149" s="235" t="s">
        <v>543</v>
      </c>
      <c r="HD149" s="235" t="s">
        <v>543</v>
      </c>
      <c r="HG149" s="235" t="s">
        <v>543</v>
      </c>
      <c r="HJ149" s="235" t="s">
        <v>543</v>
      </c>
      <c r="HM149" s="235" t="s">
        <v>543</v>
      </c>
      <c r="HP149" s="235" t="s">
        <v>543</v>
      </c>
      <c r="HS149" s="235" t="s">
        <v>543</v>
      </c>
      <c r="HV149" s="235" t="s">
        <v>543</v>
      </c>
      <c r="IB149" s="236" t="s">
        <v>543</v>
      </c>
      <c r="IC149" s="236" t="s">
        <v>543</v>
      </c>
      <c r="ID149" s="236" t="s">
        <v>543</v>
      </c>
      <c r="IE149" s="236" t="b">
        <v>1</v>
      </c>
    </row>
    <row r="150" spans="66:239">
      <c r="BN150" s="718" t="s">
        <v>543</v>
      </c>
      <c r="CX150" s="718" t="s">
        <v>543</v>
      </c>
      <c r="DR150" s="235" t="s">
        <v>543</v>
      </c>
      <c r="DU150" s="235" t="s">
        <v>543</v>
      </c>
      <c r="DX150" s="235" t="s">
        <v>543</v>
      </c>
      <c r="EA150" s="235" t="s">
        <v>543</v>
      </c>
      <c r="ED150" s="235" t="s">
        <v>543</v>
      </c>
      <c r="EG150" s="235" t="s">
        <v>543</v>
      </c>
      <c r="EJ150" s="235" t="s">
        <v>543</v>
      </c>
      <c r="EM150" s="235" t="s">
        <v>543</v>
      </c>
      <c r="EP150" s="235" t="s">
        <v>543</v>
      </c>
      <c r="ES150" s="235" t="s">
        <v>543</v>
      </c>
      <c r="EV150" s="235" t="s">
        <v>543</v>
      </c>
      <c r="EY150" s="235" t="s">
        <v>543</v>
      </c>
      <c r="FB150" s="235" t="s">
        <v>543</v>
      </c>
      <c r="FE150" s="235" t="s">
        <v>543</v>
      </c>
      <c r="FH150" s="235" t="s">
        <v>543</v>
      </c>
      <c r="FK150" s="235" t="s">
        <v>543</v>
      </c>
      <c r="FN150" s="235" t="s">
        <v>543</v>
      </c>
      <c r="FQ150" s="235" t="s">
        <v>543</v>
      </c>
      <c r="FT150" s="235" t="s">
        <v>543</v>
      </c>
      <c r="FW150" s="235" t="s">
        <v>543</v>
      </c>
      <c r="FZ150" s="235" t="s">
        <v>543</v>
      </c>
      <c r="GC150" s="235" t="s">
        <v>543</v>
      </c>
      <c r="GF150" s="235" t="s">
        <v>543</v>
      </c>
      <c r="GI150" s="235" t="s">
        <v>543</v>
      </c>
      <c r="GL150" s="235" t="s">
        <v>543</v>
      </c>
      <c r="GO150" s="235" t="s">
        <v>543</v>
      </c>
      <c r="GR150" s="235" t="s">
        <v>543</v>
      </c>
      <c r="GU150" s="235" t="s">
        <v>543</v>
      </c>
      <c r="GX150" s="235" t="s">
        <v>543</v>
      </c>
      <c r="HA150" s="235" t="s">
        <v>543</v>
      </c>
      <c r="HD150" s="235" t="s">
        <v>543</v>
      </c>
      <c r="HG150" s="235" t="s">
        <v>543</v>
      </c>
      <c r="HJ150" s="235" t="s">
        <v>543</v>
      </c>
      <c r="HM150" s="235" t="s">
        <v>543</v>
      </c>
      <c r="HP150" s="235" t="s">
        <v>543</v>
      </c>
      <c r="HS150" s="235" t="s">
        <v>543</v>
      </c>
      <c r="HV150" s="235" t="s">
        <v>543</v>
      </c>
      <c r="IB150" s="236" t="s">
        <v>543</v>
      </c>
      <c r="IC150" s="236" t="s">
        <v>543</v>
      </c>
      <c r="ID150" s="236" t="s">
        <v>543</v>
      </c>
      <c r="IE150" s="236" t="b">
        <v>1</v>
      </c>
    </row>
    <row r="151" spans="66:239">
      <c r="BN151" s="718" t="s">
        <v>543</v>
      </c>
      <c r="CX151" s="718" t="s">
        <v>543</v>
      </c>
      <c r="DR151" s="235" t="s">
        <v>543</v>
      </c>
      <c r="DU151" s="235" t="s">
        <v>543</v>
      </c>
      <c r="DX151" s="235" t="s">
        <v>543</v>
      </c>
      <c r="EA151" s="235" t="s">
        <v>543</v>
      </c>
      <c r="ED151" s="235" t="s">
        <v>543</v>
      </c>
      <c r="EG151" s="235" t="s">
        <v>543</v>
      </c>
      <c r="EJ151" s="235" t="s">
        <v>543</v>
      </c>
      <c r="EM151" s="235" t="s">
        <v>543</v>
      </c>
      <c r="EP151" s="235" t="s">
        <v>543</v>
      </c>
      <c r="ES151" s="235" t="s">
        <v>543</v>
      </c>
      <c r="EV151" s="235" t="s">
        <v>543</v>
      </c>
      <c r="EY151" s="235" t="s">
        <v>543</v>
      </c>
      <c r="FB151" s="235" t="s">
        <v>543</v>
      </c>
      <c r="FE151" s="235" t="s">
        <v>543</v>
      </c>
      <c r="FH151" s="235" t="s">
        <v>543</v>
      </c>
      <c r="FK151" s="235" t="s">
        <v>543</v>
      </c>
      <c r="FN151" s="235" t="s">
        <v>543</v>
      </c>
      <c r="FQ151" s="235" t="s">
        <v>543</v>
      </c>
      <c r="FT151" s="235" t="s">
        <v>543</v>
      </c>
      <c r="FW151" s="235" t="s">
        <v>543</v>
      </c>
      <c r="FZ151" s="235" t="s">
        <v>543</v>
      </c>
      <c r="GC151" s="235" t="s">
        <v>543</v>
      </c>
      <c r="GF151" s="235" t="s">
        <v>543</v>
      </c>
      <c r="GI151" s="235" t="s">
        <v>543</v>
      </c>
      <c r="GL151" s="235" t="s">
        <v>543</v>
      </c>
      <c r="GO151" s="235" t="s">
        <v>543</v>
      </c>
      <c r="GR151" s="235" t="s">
        <v>543</v>
      </c>
      <c r="GU151" s="235" t="s">
        <v>543</v>
      </c>
      <c r="GX151" s="235" t="s">
        <v>543</v>
      </c>
      <c r="HA151" s="235" t="s">
        <v>543</v>
      </c>
      <c r="HD151" s="235" t="s">
        <v>543</v>
      </c>
      <c r="HG151" s="235" t="s">
        <v>543</v>
      </c>
      <c r="HJ151" s="235" t="s">
        <v>543</v>
      </c>
      <c r="HM151" s="235" t="s">
        <v>543</v>
      </c>
      <c r="HP151" s="235" t="s">
        <v>543</v>
      </c>
      <c r="HS151" s="235" t="s">
        <v>543</v>
      </c>
      <c r="HV151" s="235" t="s">
        <v>543</v>
      </c>
      <c r="IB151" s="236" t="s">
        <v>543</v>
      </c>
      <c r="IC151" s="236" t="s">
        <v>543</v>
      </c>
      <c r="ID151" s="236" t="s">
        <v>543</v>
      </c>
      <c r="IE151" s="236" t="b">
        <v>1</v>
      </c>
    </row>
    <row r="152" spans="66:239">
      <c r="BN152" s="718" t="s">
        <v>543</v>
      </c>
      <c r="CX152" s="718" t="s">
        <v>543</v>
      </c>
      <c r="DR152" s="235" t="s">
        <v>543</v>
      </c>
      <c r="DU152" s="235" t="s">
        <v>543</v>
      </c>
      <c r="DX152" s="235" t="s">
        <v>543</v>
      </c>
      <c r="EA152" s="235" t="s">
        <v>543</v>
      </c>
      <c r="ED152" s="235" t="s">
        <v>543</v>
      </c>
      <c r="EG152" s="235" t="s">
        <v>543</v>
      </c>
      <c r="EJ152" s="235" t="s">
        <v>543</v>
      </c>
      <c r="EM152" s="235" t="s">
        <v>543</v>
      </c>
      <c r="EP152" s="235" t="s">
        <v>543</v>
      </c>
      <c r="ES152" s="235" t="s">
        <v>543</v>
      </c>
      <c r="EV152" s="235" t="s">
        <v>543</v>
      </c>
      <c r="EY152" s="235" t="s">
        <v>543</v>
      </c>
      <c r="FB152" s="235" t="s">
        <v>543</v>
      </c>
      <c r="FE152" s="235" t="s">
        <v>543</v>
      </c>
      <c r="FH152" s="235" t="s">
        <v>543</v>
      </c>
      <c r="FK152" s="235" t="s">
        <v>543</v>
      </c>
      <c r="FN152" s="235" t="s">
        <v>543</v>
      </c>
      <c r="FQ152" s="235" t="s">
        <v>543</v>
      </c>
      <c r="FT152" s="235" t="s">
        <v>543</v>
      </c>
      <c r="FW152" s="235" t="s">
        <v>543</v>
      </c>
      <c r="FZ152" s="235" t="s">
        <v>543</v>
      </c>
      <c r="GC152" s="235" t="s">
        <v>543</v>
      </c>
      <c r="GF152" s="235" t="s">
        <v>543</v>
      </c>
      <c r="GI152" s="235" t="s">
        <v>543</v>
      </c>
      <c r="GL152" s="235" t="s">
        <v>543</v>
      </c>
      <c r="GO152" s="235" t="s">
        <v>543</v>
      </c>
      <c r="GR152" s="235" t="s">
        <v>543</v>
      </c>
      <c r="GU152" s="235" t="s">
        <v>543</v>
      </c>
      <c r="GX152" s="235" t="s">
        <v>543</v>
      </c>
      <c r="HA152" s="235" t="s">
        <v>543</v>
      </c>
      <c r="HD152" s="235" t="s">
        <v>543</v>
      </c>
      <c r="HG152" s="235" t="s">
        <v>543</v>
      </c>
      <c r="HJ152" s="235" t="s">
        <v>543</v>
      </c>
      <c r="HM152" s="235" t="s">
        <v>543</v>
      </c>
      <c r="HP152" s="235" t="s">
        <v>543</v>
      </c>
      <c r="HS152" s="235" t="s">
        <v>543</v>
      </c>
      <c r="HV152" s="235" t="s">
        <v>543</v>
      </c>
      <c r="IB152" s="236" t="s">
        <v>543</v>
      </c>
      <c r="IC152" s="236" t="s">
        <v>543</v>
      </c>
      <c r="ID152" s="236" t="s">
        <v>543</v>
      </c>
      <c r="IE152" s="236" t="b">
        <v>1</v>
      </c>
    </row>
    <row r="153" spans="66:239">
      <c r="BN153" s="718" t="s">
        <v>543</v>
      </c>
      <c r="CX153" s="718" t="s">
        <v>543</v>
      </c>
      <c r="DR153" s="235" t="s">
        <v>543</v>
      </c>
      <c r="DU153" s="235" t="s">
        <v>543</v>
      </c>
      <c r="DX153" s="235" t="s">
        <v>543</v>
      </c>
      <c r="EA153" s="235" t="s">
        <v>543</v>
      </c>
      <c r="ED153" s="235" t="s">
        <v>543</v>
      </c>
      <c r="EG153" s="235" t="s">
        <v>543</v>
      </c>
      <c r="EJ153" s="235" t="s">
        <v>543</v>
      </c>
      <c r="EM153" s="235" t="s">
        <v>543</v>
      </c>
      <c r="EP153" s="235" t="s">
        <v>543</v>
      </c>
      <c r="ES153" s="235" t="s">
        <v>543</v>
      </c>
      <c r="EV153" s="235" t="s">
        <v>543</v>
      </c>
      <c r="EY153" s="235" t="s">
        <v>543</v>
      </c>
      <c r="FB153" s="235" t="s">
        <v>543</v>
      </c>
      <c r="FE153" s="235" t="s">
        <v>543</v>
      </c>
      <c r="FH153" s="235" t="s">
        <v>543</v>
      </c>
      <c r="FK153" s="235" t="s">
        <v>543</v>
      </c>
      <c r="FN153" s="235" t="s">
        <v>543</v>
      </c>
      <c r="FQ153" s="235" t="s">
        <v>543</v>
      </c>
      <c r="FT153" s="235" t="s">
        <v>543</v>
      </c>
      <c r="FW153" s="235" t="s">
        <v>543</v>
      </c>
      <c r="FZ153" s="235" t="s">
        <v>543</v>
      </c>
      <c r="GC153" s="235" t="s">
        <v>543</v>
      </c>
      <c r="GF153" s="235" t="s">
        <v>543</v>
      </c>
      <c r="GI153" s="235" t="s">
        <v>543</v>
      </c>
      <c r="GL153" s="235" t="s">
        <v>543</v>
      </c>
      <c r="GO153" s="235" t="s">
        <v>543</v>
      </c>
      <c r="GR153" s="235" t="s">
        <v>543</v>
      </c>
      <c r="GU153" s="235" t="s">
        <v>543</v>
      </c>
      <c r="GX153" s="235" t="s">
        <v>543</v>
      </c>
      <c r="HA153" s="235" t="s">
        <v>543</v>
      </c>
      <c r="HD153" s="235" t="s">
        <v>543</v>
      </c>
      <c r="HG153" s="235" t="s">
        <v>543</v>
      </c>
      <c r="HJ153" s="235" t="s">
        <v>543</v>
      </c>
      <c r="HM153" s="235" t="s">
        <v>543</v>
      </c>
      <c r="HP153" s="235" t="s">
        <v>543</v>
      </c>
      <c r="HS153" s="235" t="s">
        <v>543</v>
      </c>
      <c r="HV153" s="235" t="s">
        <v>543</v>
      </c>
      <c r="IB153" s="236" t="s">
        <v>543</v>
      </c>
      <c r="IC153" s="236" t="s">
        <v>543</v>
      </c>
      <c r="ID153" s="236" t="s">
        <v>543</v>
      </c>
      <c r="IE153" s="236" t="b">
        <v>1</v>
      </c>
    </row>
    <row r="154" spans="66:239">
      <c r="BN154" s="718" t="s">
        <v>543</v>
      </c>
      <c r="CX154" s="718" t="s">
        <v>543</v>
      </c>
      <c r="DR154" s="235" t="s">
        <v>543</v>
      </c>
      <c r="DU154" s="235" t="s">
        <v>543</v>
      </c>
      <c r="DX154" s="235" t="s">
        <v>543</v>
      </c>
      <c r="EA154" s="235" t="s">
        <v>543</v>
      </c>
      <c r="ED154" s="235" t="s">
        <v>543</v>
      </c>
      <c r="EG154" s="235" t="s">
        <v>543</v>
      </c>
      <c r="EJ154" s="235" t="s">
        <v>543</v>
      </c>
      <c r="EM154" s="235" t="s">
        <v>543</v>
      </c>
      <c r="EP154" s="235" t="s">
        <v>543</v>
      </c>
      <c r="ES154" s="235" t="s">
        <v>543</v>
      </c>
      <c r="EV154" s="235" t="s">
        <v>543</v>
      </c>
      <c r="EY154" s="235" t="s">
        <v>543</v>
      </c>
      <c r="FB154" s="235" t="s">
        <v>543</v>
      </c>
      <c r="FE154" s="235" t="s">
        <v>543</v>
      </c>
      <c r="FH154" s="235" t="s">
        <v>543</v>
      </c>
      <c r="FK154" s="235" t="s">
        <v>543</v>
      </c>
      <c r="FN154" s="235" t="s">
        <v>543</v>
      </c>
      <c r="FQ154" s="235" t="s">
        <v>543</v>
      </c>
      <c r="FT154" s="235" t="s">
        <v>543</v>
      </c>
      <c r="FW154" s="235" t="s">
        <v>543</v>
      </c>
      <c r="FZ154" s="235" t="s">
        <v>543</v>
      </c>
      <c r="GC154" s="235" t="s">
        <v>543</v>
      </c>
      <c r="GF154" s="235" t="s">
        <v>543</v>
      </c>
      <c r="GI154" s="235" t="s">
        <v>543</v>
      </c>
      <c r="GL154" s="235" t="s">
        <v>543</v>
      </c>
      <c r="GO154" s="235" t="s">
        <v>543</v>
      </c>
      <c r="GR154" s="235" t="s">
        <v>543</v>
      </c>
      <c r="GU154" s="235" t="s">
        <v>543</v>
      </c>
      <c r="GX154" s="235" t="s">
        <v>543</v>
      </c>
      <c r="HA154" s="235" t="s">
        <v>543</v>
      </c>
      <c r="HD154" s="235" t="s">
        <v>543</v>
      </c>
      <c r="HG154" s="235" t="s">
        <v>543</v>
      </c>
      <c r="HJ154" s="235" t="s">
        <v>543</v>
      </c>
      <c r="HM154" s="235" t="s">
        <v>543</v>
      </c>
      <c r="HP154" s="235" t="s">
        <v>543</v>
      </c>
      <c r="HS154" s="235" t="s">
        <v>543</v>
      </c>
      <c r="HV154" s="235" t="s">
        <v>543</v>
      </c>
      <c r="IB154" s="236" t="s">
        <v>543</v>
      </c>
      <c r="IC154" s="236" t="s">
        <v>543</v>
      </c>
      <c r="ID154" s="236" t="s">
        <v>543</v>
      </c>
      <c r="IE154" s="236" t="b">
        <v>1</v>
      </c>
    </row>
    <row r="155" spans="66:239">
      <c r="BN155" s="718" t="s">
        <v>543</v>
      </c>
      <c r="CX155" s="718" t="s">
        <v>543</v>
      </c>
      <c r="DR155" s="235" t="s">
        <v>543</v>
      </c>
      <c r="DU155" s="235" t="s">
        <v>543</v>
      </c>
      <c r="DX155" s="235" t="s">
        <v>543</v>
      </c>
      <c r="EA155" s="235" t="s">
        <v>543</v>
      </c>
      <c r="ED155" s="235" t="s">
        <v>543</v>
      </c>
      <c r="EG155" s="235" t="s">
        <v>543</v>
      </c>
      <c r="EJ155" s="235" t="s">
        <v>543</v>
      </c>
      <c r="EM155" s="235" t="s">
        <v>543</v>
      </c>
      <c r="EP155" s="235" t="s">
        <v>543</v>
      </c>
      <c r="ES155" s="235" t="s">
        <v>543</v>
      </c>
      <c r="EV155" s="235" t="s">
        <v>543</v>
      </c>
      <c r="EY155" s="235" t="s">
        <v>543</v>
      </c>
      <c r="FB155" s="235" t="s">
        <v>543</v>
      </c>
      <c r="FE155" s="235" t="s">
        <v>543</v>
      </c>
      <c r="FH155" s="235" t="s">
        <v>543</v>
      </c>
      <c r="FK155" s="235" t="s">
        <v>543</v>
      </c>
      <c r="FN155" s="235" t="s">
        <v>543</v>
      </c>
      <c r="FQ155" s="235" t="s">
        <v>543</v>
      </c>
      <c r="FT155" s="235" t="s">
        <v>543</v>
      </c>
      <c r="FW155" s="235" t="s">
        <v>543</v>
      </c>
      <c r="FZ155" s="235" t="s">
        <v>543</v>
      </c>
      <c r="GC155" s="235" t="s">
        <v>543</v>
      </c>
      <c r="GF155" s="235" t="s">
        <v>543</v>
      </c>
      <c r="GI155" s="235" t="s">
        <v>543</v>
      </c>
      <c r="GL155" s="235" t="s">
        <v>543</v>
      </c>
      <c r="GO155" s="235" t="s">
        <v>543</v>
      </c>
      <c r="GR155" s="235" t="s">
        <v>543</v>
      </c>
      <c r="GU155" s="235" t="s">
        <v>543</v>
      </c>
      <c r="GX155" s="235" t="s">
        <v>543</v>
      </c>
      <c r="HA155" s="235" t="s">
        <v>543</v>
      </c>
      <c r="HD155" s="235" t="s">
        <v>543</v>
      </c>
      <c r="HG155" s="235" t="s">
        <v>543</v>
      </c>
      <c r="HJ155" s="235" t="s">
        <v>543</v>
      </c>
      <c r="HM155" s="235" t="s">
        <v>543</v>
      </c>
      <c r="HP155" s="235" t="s">
        <v>543</v>
      </c>
      <c r="HS155" s="235" t="s">
        <v>543</v>
      </c>
      <c r="HV155" s="235" t="s">
        <v>543</v>
      </c>
      <c r="IB155" s="236" t="s">
        <v>543</v>
      </c>
      <c r="IC155" s="236" t="s">
        <v>543</v>
      </c>
      <c r="ID155" s="236" t="s">
        <v>543</v>
      </c>
      <c r="IE155" s="236" t="b">
        <v>1</v>
      </c>
    </row>
    <row r="156" spans="66:239">
      <c r="BN156" s="718" t="s">
        <v>543</v>
      </c>
      <c r="CX156" s="718" t="s">
        <v>543</v>
      </c>
      <c r="DR156" s="235" t="s">
        <v>543</v>
      </c>
      <c r="DU156" s="235" t="s">
        <v>543</v>
      </c>
      <c r="DX156" s="235" t="s">
        <v>543</v>
      </c>
      <c r="EA156" s="235" t="s">
        <v>543</v>
      </c>
      <c r="ED156" s="235" t="s">
        <v>543</v>
      </c>
      <c r="EG156" s="235" t="s">
        <v>543</v>
      </c>
      <c r="EJ156" s="235" t="s">
        <v>543</v>
      </c>
      <c r="EM156" s="235" t="s">
        <v>543</v>
      </c>
      <c r="EP156" s="235" t="s">
        <v>543</v>
      </c>
      <c r="ES156" s="235" t="s">
        <v>543</v>
      </c>
      <c r="EV156" s="235" t="s">
        <v>543</v>
      </c>
      <c r="EY156" s="235" t="s">
        <v>543</v>
      </c>
      <c r="FB156" s="235" t="s">
        <v>543</v>
      </c>
      <c r="FE156" s="235" t="s">
        <v>543</v>
      </c>
      <c r="FH156" s="235" t="s">
        <v>543</v>
      </c>
      <c r="FK156" s="235" t="s">
        <v>543</v>
      </c>
      <c r="FN156" s="235" t="s">
        <v>543</v>
      </c>
      <c r="FQ156" s="235" t="s">
        <v>543</v>
      </c>
      <c r="FT156" s="235" t="s">
        <v>543</v>
      </c>
      <c r="FW156" s="235" t="s">
        <v>543</v>
      </c>
      <c r="FZ156" s="235" t="s">
        <v>543</v>
      </c>
      <c r="GC156" s="235" t="s">
        <v>543</v>
      </c>
      <c r="GF156" s="235" t="s">
        <v>543</v>
      </c>
      <c r="GI156" s="235" t="s">
        <v>543</v>
      </c>
      <c r="GL156" s="235" t="s">
        <v>543</v>
      </c>
      <c r="GO156" s="235" t="s">
        <v>543</v>
      </c>
      <c r="GR156" s="235" t="s">
        <v>543</v>
      </c>
      <c r="GU156" s="235" t="s">
        <v>543</v>
      </c>
      <c r="GX156" s="235" t="s">
        <v>543</v>
      </c>
      <c r="HA156" s="235" t="s">
        <v>543</v>
      </c>
      <c r="HD156" s="235" t="s">
        <v>543</v>
      </c>
      <c r="HG156" s="235" t="s">
        <v>543</v>
      </c>
      <c r="HJ156" s="235" t="s">
        <v>543</v>
      </c>
      <c r="HM156" s="235" t="s">
        <v>543</v>
      </c>
      <c r="HP156" s="235" t="s">
        <v>543</v>
      </c>
      <c r="HS156" s="235" t="s">
        <v>543</v>
      </c>
      <c r="HV156" s="235" t="s">
        <v>543</v>
      </c>
      <c r="IB156" s="236" t="s">
        <v>543</v>
      </c>
      <c r="IC156" s="236" t="s">
        <v>543</v>
      </c>
      <c r="ID156" s="236" t="s">
        <v>543</v>
      </c>
      <c r="IE156" s="236" t="b">
        <v>1</v>
      </c>
    </row>
    <row r="157" spans="66:239">
      <c r="BN157" s="718" t="s">
        <v>543</v>
      </c>
      <c r="CX157" s="718" t="s">
        <v>543</v>
      </c>
      <c r="DR157" s="235" t="s">
        <v>543</v>
      </c>
      <c r="DU157" s="235" t="s">
        <v>543</v>
      </c>
      <c r="DX157" s="235" t="s">
        <v>543</v>
      </c>
      <c r="EA157" s="235" t="s">
        <v>543</v>
      </c>
      <c r="ED157" s="235" t="s">
        <v>543</v>
      </c>
      <c r="EG157" s="235" t="s">
        <v>543</v>
      </c>
      <c r="EJ157" s="235" t="s">
        <v>543</v>
      </c>
      <c r="EM157" s="235" t="s">
        <v>543</v>
      </c>
      <c r="EP157" s="235" t="s">
        <v>543</v>
      </c>
      <c r="ES157" s="235" t="s">
        <v>543</v>
      </c>
      <c r="EV157" s="235" t="s">
        <v>543</v>
      </c>
      <c r="EY157" s="235" t="s">
        <v>543</v>
      </c>
      <c r="FB157" s="235" t="s">
        <v>543</v>
      </c>
      <c r="FE157" s="235" t="s">
        <v>543</v>
      </c>
      <c r="FH157" s="235" t="s">
        <v>543</v>
      </c>
      <c r="FK157" s="235" t="s">
        <v>543</v>
      </c>
      <c r="FN157" s="235" t="s">
        <v>543</v>
      </c>
      <c r="FQ157" s="235" t="s">
        <v>543</v>
      </c>
      <c r="FT157" s="235" t="s">
        <v>543</v>
      </c>
      <c r="FW157" s="235" t="s">
        <v>543</v>
      </c>
      <c r="FZ157" s="235" t="s">
        <v>543</v>
      </c>
      <c r="GC157" s="235" t="s">
        <v>543</v>
      </c>
      <c r="GF157" s="235" t="s">
        <v>543</v>
      </c>
      <c r="GI157" s="235" t="s">
        <v>543</v>
      </c>
      <c r="GL157" s="235" t="s">
        <v>543</v>
      </c>
      <c r="GO157" s="235" t="s">
        <v>543</v>
      </c>
      <c r="GR157" s="235" t="s">
        <v>543</v>
      </c>
      <c r="GU157" s="235" t="s">
        <v>543</v>
      </c>
      <c r="GX157" s="235" t="s">
        <v>543</v>
      </c>
      <c r="HA157" s="235" t="s">
        <v>543</v>
      </c>
      <c r="HD157" s="235" t="s">
        <v>543</v>
      </c>
      <c r="HG157" s="235" t="s">
        <v>543</v>
      </c>
      <c r="HJ157" s="235" t="s">
        <v>543</v>
      </c>
      <c r="HM157" s="235" t="s">
        <v>543</v>
      </c>
      <c r="HP157" s="235" t="s">
        <v>543</v>
      </c>
      <c r="HS157" s="235" t="s">
        <v>543</v>
      </c>
      <c r="HV157" s="235" t="s">
        <v>543</v>
      </c>
      <c r="IB157" s="236" t="s">
        <v>543</v>
      </c>
      <c r="IC157" s="236" t="s">
        <v>543</v>
      </c>
      <c r="ID157" s="236" t="s">
        <v>543</v>
      </c>
      <c r="IE157" s="236" t="b">
        <v>1</v>
      </c>
    </row>
    <row r="158" spans="66:239">
      <c r="BN158" s="718" t="s">
        <v>543</v>
      </c>
      <c r="CX158" s="718" t="s">
        <v>543</v>
      </c>
      <c r="DR158" s="235" t="s">
        <v>543</v>
      </c>
      <c r="DU158" s="235" t="s">
        <v>543</v>
      </c>
      <c r="DX158" s="235" t="s">
        <v>543</v>
      </c>
      <c r="EA158" s="235" t="s">
        <v>543</v>
      </c>
      <c r="ED158" s="235" t="s">
        <v>543</v>
      </c>
      <c r="EG158" s="235" t="s">
        <v>543</v>
      </c>
      <c r="EJ158" s="235" t="s">
        <v>543</v>
      </c>
      <c r="EM158" s="235" t="s">
        <v>543</v>
      </c>
      <c r="EP158" s="235" t="s">
        <v>543</v>
      </c>
      <c r="ES158" s="235" t="s">
        <v>543</v>
      </c>
      <c r="EV158" s="235" t="s">
        <v>543</v>
      </c>
      <c r="EY158" s="235" t="s">
        <v>543</v>
      </c>
      <c r="FB158" s="235" t="s">
        <v>543</v>
      </c>
      <c r="FE158" s="235" t="s">
        <v>543</v>
      </c>
      <c r="FH158" s="235" t="s">
        <v>543</v>
      </c>
      <c r="FK158" s="235" t="s">
        <v>543</v>
      </c>
      <c r="FN158" s="235" t="s">
        <v>543</v>
      </c>
      <c r="FQ158" s="235" t="s">
        <v>543</v>
      </c>
      <c r="FT158" s="235" t="s">
        <v>543</v>
      </c>
      <c r="FW158" s="235" t="s">
        <v>543</v>
      </c>
      <c r="FZ158" s="235" t="s">
        <v>543</v>
      </c>
      <c r="GC158" s="235" t="s">
        <v>543</v>
      </c>
      <c r="GF158" s="235" t="s">
        <v>543</v>
      </c>
      <c r="GI158" s="235" t="s">
        <v>543</v>
      </c>
      <c r="GL158" s="235" t="s">
        <v>543</v>
      </c>
      <c r="GO158" s="235" t="s">
        <v>543</v>
      </c>
      <c r="GR158" s="235" t="s">
        <v>543</v>
      </c>
      <c r="GU158" s="235" t="s">
        <v>543</v>
      </c>
      <c r="GX158" s="235" t="s">
        <v>543</v>
      </c>
      <c r="HA158" s="235" t="s">
        <v>543</v>
      </c>
      <c r="HD158" s="235" t="s">
        <v>543</v>
      </c>
      <c r="HG158" s="235" t="s">
        <v>543</v>
      </c>
      <c r="HJ158" s="235" t="s">
        <v>543</v>
      </c>
      <c r="HM158" s="235" t="s">
        <v>543</v>
      </c>
      <c r="HP158" s="235" t="s">
        <v>543</v>
      </c>
      <c r="HS158" s="235" t="s">
        <v>543</v>
      </c>
      <c r="HV158" s="235" t="s">
        <v>543</v>
      </c>
      <c r="IB158" s="236" t="s">
        <v>543</v>
      </c>
      <c r="IC158" s="236" t="s">
        <v>543</v>
      </c>
      <c r="ID158" s="236" t="s">
        <v>543</v>
      </c>
      <c r="IE158" s="236" t="b">
        <v>1</v>
      </c>
    </row>
    <row r="159" spans="66:239">
      <c r="BN159" s="718" t="s">
        <v>543</v>
      </c>
      <c r="CX159" s="718" t="s">
        <v>543</v>
      </c>
      <c r="DR159" s="235" t="s">
        <v>543</v>
      </c>
      <c r="DU159" s="235" t="s">
        <v>543</v>
      </c>
      <c r="DX159" s="235" t="s">
        <v>543</v>
      </c>
      <c r="EA159" s="235" t="s">
        <v>543</v>
      </c>
      <c r="ED159" s="235" t="s">
        <v>543</v>
      </c>
      <c r="EG159" s="235" t="s">
        <v>543</v>
      </c>
      <c r="EJ159" s="235" t="s">
        <v>543</v>
      </c>
      <c r="EM159" s="235" t="s">
        <v>543</v>
      </c>
      <c r="EP159" s="235" t="s">
        <v>543</v>
      </c>
      <c r="ES159" s="235" t="s">
        <v>543</v>
      </c>
      <c r="EV159" s="235" t="s">
        <v>543</v>
      </c>
      <c r="EY159" s="235" t="s">
        <v>543</v>
      </c>
      <c r="FB159" s="235" t="s">
        <v>543</v>
      </c>
      <c r="FE159" s="235" t="s">
        <v>543</v>
      </c>
      <c r="FH159" s="235" t="s">
        <v>543</v>
      </c>
      <c r="FK159" s="235" t="s">
        <v>543</v>
      </c>
      <c r="FN159" s="235" t="s">
        <v>543</v>
      </c>
      <c r="FQ159" s="235" t="s">
        <v>543</v>
      </c>
      <c r="FT159" s="235" t="s">
        <v>543</v>
      </c>
      <c r="FW159" s="235" t="s">
        <v>543</v>
      </c>
      <c r="FZ159" s="235" t="s">
        <v>543</v>
      </c>
      <c r="GC159" s="235" t="s">
        <v>543</v>
      </c>
      <c r="GF159" s="235" t="s">
        <v>543</v>
      </c>
      <c r="GI159" s="235" t="s">
        <v>543</v>
      </c>
      <c r="GL159" s="235" t="s">
        <v>543</v>
      </c>
      <c r="GO159" s="235" t="s">
        <v>543</v>
      </c>
      <c r="GR159" s="235" t="s">
        <v>543</v>
      </c>
      <c r="GU159" s="235" t="s">
        <v>543</v>
      </c>
      <c r="GX159" s="235" t="s">
        <v>543</v>
      </c>
      <c r="HA159" s="235" t="s">
        <v>543</v>
      </c>
      <c r="HD159" s="235" t="s">
        <v>543</v>
      </c>
      <c r="HG159" s="235" t="s">
        <v>543</v>
      </c>
      <c r="HJ159" s="235" t="s">
        <v>543</v>
      </c>
      <c r="HM159" s="235" t="s">
        <v>543</v>
      </c>
      <c r="HP159" s="235" t="s">
        <v>543</v>
      </c>
      <c r="HS159" s="235" t="s">
        <v>543</v>
      </c>
      <c r="HV159" s="235" t="s">
        <v>543</v>
      </c>
      <c r="IB159" s="236" t="s">
        <v>543</v>
      </c>
      <c r="IC159" s="236" t="s">
        <v>543</v>
      </c>
      <c r="ID159" s="236" t="s">
        <v>543</v>
      </c>
      <c r="IE159" s="236" t="b">
        <v>1</v>
      </c>
    </row>
    <row r="160" spans="66:239">
      <c r="BN160" s="718" t="s">
        <v>543</v>
      </c>
      <c r="CX160" s="718" t="s">
        <v>543</v>
      </c>
      <c r="DR160" s="235" t="s">
        <v>543</v>
      </c>
      <c r="DU160" s="235" t="s">
        <v>543</v>
      </c>
      <c r="DX160" s="235" t="s">
        <v>543</v>
      </c>
      <c r="EA160" s="235" t="s">
        <v>543</v>
      </c>
      <c r="ED160" s="235" t="s">
        <v>543</v>
      </c>
      <c r="EG160" s="235" t="s">
        <v>543</v>
      </c>
      <c r="EJ160" s="235" t="s">
        <v>543</v>
      </c>
      <c r="EM160" s="235" t="s">
        <v>543</v>
      </c>
      <c r="EP160" s="235" t="s">
        <v>543</v>
      </c>
      <c r="ES160" s="235" t="s">
        <v>543</v>
      </c>
      <c r="EV160" s="235" t="s">
        <v>543</v>
      </c>
      <c r="EY160" s="235" t="s">
        <v>543</v>
      </c>
      <c r="FB160" s="235" t="s">
        <v>543</v>
      </c>
      <c r="FE160" s="235" t="s">
        <v>543</v>
      </c>
      <c r="FH160" s="235" t="s">
        <v>543</v>
      </c>
      <c r="FK160" s="235" t="s">
        <v>543</v>
      </c>
      <c r="FN160" s="235" t="s">
        <v>543</v>
      </c>
      <c r="FQ160" s="235" t="s">
        <v>543</v>
      </c>
      <c r="FT160" s="235" t="s">
        <v>543</v>
      </c>
      <c r="FW160" s="235" t="s">
        <v>543</v>
      </c>
      <c r="FZ160" s="235" t="s">
        <v>543</v>
      </c>
      <c r="GC160" s="235" t="s">
        <v>543</v>
      </c>
      <c r="GF160" s="235" t="s">
        <v>543</v>
      </c>
      <c r="GI160" s="235" t="s">
        <v>543</v>
      </c>
      <c r="GL160" s="235" t="s">
        <v>543</v>
      </c>
      <c r="GO160" s="235" t="s">
        <v>543</v>
      </c>
      <c r="GR160" s="235" t="s">
        <v>543</v>
      </c>
      <c r="GU160" s="235" t="s">
        <v>543</v>
      </c>
      <c r="GX160" s="235" t="s">
        <v>543</v>
      </c>
      <c r="HA160" s="235" t="s">
        <v>543</v>
      </c>
      <c r="HD160" s="235" t="s">
        <v>543</v>
      </c>
      <c r="HG160" s="235" t="s">
        <v>543</v>
      </c>
      <c r="HJ160" s="235" t="s">
        <v>543</v>
      </c>
      <c r="HM160" s="235" t="s">
        <v>543</v>
      </c>
      <c r="HP160" s="235" t="s">
        <v>543</v>
      </c>
      <c r="HS160" s="235" t="s">
        <v>543</v>
      </c>
      <c r="HV160" s="235" t="s">
        <v>543</v>
      </c>
      <c r="IB160" s="236" t="s">
        <v>543</v>
      </c>
      <c r="IC160" s="236" t="s">
        <v>543</v>
      </c>
      <c r="ID160" s="236" t="s">
        <v>543</v>
      </c>
      <c r="IE160" s="236" t="b">
        <v>1</v>
      </c>
    </row>
    <row r="161" spans="66:239">
      <c r="BN161" s="718" t="s">
        <v>543</v>
      </c>
      <c r="CX161" s="718" t="s">
        <v>543</v>
      </c>
      <c r="DR161" s="235" t="s">
        <v>543</v>
      </c>
      <c r="DU161" s="235" t="s">
        <v>543</v>
      </c>
      <c r="DX161" s="235" t="s">
        <v>543</v>
      </c>
      <c r="EA161" s="235" t="s">
        <v>543</v>
      </c>
      <c r="ED161" s="235" t="s">
        <v>543</v>
      </c>
      <c r="EG161" s="235" t="s">
        <v>543</v>
      </c>
      <c r="EJ161" s="235" t="s">
        <v>543</v>
      </c>
      <c r="EM161" s="235" t="s">
        <v>543</v>
      </c>
      <c r="EP161" s="235" t="s">
        <v>543</v>
      </c>
      <c r="ES161" s="235" t="s">
        <v>543</v>
      </c>
      <c r="EV161" s="235" t="s">
        <v>543</v>
      </c>
      <c r="EY161" s="235" t="s">
        <v>543</v>
      </c>
      <c r="FB161" s="235" t="s">
        <v>543</v>
      </c>
      <c r="FE161" s="235" t="s">
        <v>543</v>
      </c>
      <c r="FH161" s="235" t="s">
        <v>543</v>
      </c>
      <c r="FK161" s="235" t="s">
        <v>543</v>
      </c>
      <c r="FN161" s="235" t="s">
        <v>543</v>
      </c>
      <c r="FQ161" s="235" t="s">
        <v>543</v>
      </c>
      <c r="FT161" s="235" t="s">
        <v>543</v>
      </c>
      <c r="FW161" s="235" t="s">
        <v>543</v>
      </c>
      <c r="FZ161" s="235" t="s">
        <v>543</v>
      </c>
      <c r="GC161" s="235" t="s">
        <v>543</v>
      </c>
      <c r="GF161" s="235" t="s">
        <v>543</v>
      </c>
      <c r="GI161" s="235" t="s">
        <v>543</v>
      </c>
      <c r="GL161" s="235" t="s">
        <v>543</v>
      </c>
      <c r="GO161" s="235" t="s">
        <v>543</v>
      </c>
      <c r="GR161" s="235" t="s">
        <v>543</v>
      </c>
      <c r="GU161" s="235" t="s">
        <v>543</v>
      </c>
      <c r="GX161" s="235" t="s">
        <v>543</v>
      </c>
      <c r="HA161" s="235" t="s">
        <v>543</v>
      </c>
      <c r="HD161" s="235" t="s">
        <v>543</v>
      </c>
      <c r="HG161" s="235" t="s">
        <v>543</v>
      </c>
      <c r="HJ161" s="235" t="s">
        <v>543</v>
      </c>
      <c r="HM161" s="235" t="s">
        <v>543</v>
      </c>
      <c r="HP161" s="235" t="s">
        <v>543</v>
      </c>
      <c r="HS161" s="235" t="s">
        <v>543</v>
      </c>
      <c r="HV161" s="235" t="s">
        <v>543</v>
      </c>
      <c r="IB161" s="236" t="s">
        <v>543</v>
      </c>
      <c r="IC161" s="236" t="s">
        <v>543</v>
      </c>
      <c r="ID161" s="236" t="s">
        <v>543</v>
      </c>
      <c r="IE161" s="236" t="b">
        <v>1</v>
      </c>
    </row>
    <row r="162" spans="66:239">
      <c r="BN162" s="718" t="s">
        <v>543</v>
      </c>
      <c r="CX162" s="718" t="s">
        <v>543</v>
      </c>
      <c r="DR162" s="235" t="s">
        <v>543</v>
      </c>
      <c r="DU162" s="235" t="s">
        <v>543</v>
      </c>
      <c r="DX162" s="235" t="s">
        <v>543</v>
      </c>
      <c r="EA162" s="235" t="s">
        <v>543</v>
      </c>
      <c r="ED162" s="235" t="s">
        <v>543</v>
      </c>
      <c r="EG162" s="235" t="s">
        <v>543</v>
      </c>
      <c r="EJ162" s="235" t="s">
        <v>543</v>
      </c>
      <c r="EM162" s="235" t="s">
        <v>543</v>
      </c>
      <c r="EP162" s="235" t="s">
        <v>543</v>
      </c>
      <c r="ES162" s="235" t="s">
        <v>543</v>
      </c>
      <c r="EV162" s="235" t="s">
        <v>543</v>
      </c>
      <c r="EY162" s="235" t="s">
        <v>543</v>
      </c>
      <c r="FB162" s="235" t="s">
        <v>543</v>
      </c>
      <c r="FE162" s="235" t="s">
        <v>543</v>
      </c>
      <c r="FH162" s="235" t="s">
        <v>543</v>
      </c>
      <c r="FK162" s="235" t="s">
        <v>543</v>
      </c>
      <c r="FN162" s="235" t="s">
        <v>543</v>
      </c>
      <c r="FQ162" s="235" t="s">
        <v>543</v>
      </c>
      <c r="FT162" s="235" t="s">
        <v>543</v>
      </c>
      <c r="FW162" s="235" t="s">
        <v>543</v>
      </c>
      <c r="FZ162" s="235" t="s">
        <v>543</v>
      </c>
      <c r="GC162" s="235" t="s">
        <v>543</v>
      </c>
      <c r="GF162" s="235" t="s">
        <v>543</v>
      </c>
      <c r="GI162" s="235" t="s">
        <v>543</v>
      </c>
      <c r="GL162" s="235" t="s">
        <v>543</v>
      </c>
      <c r="GO162" s="235" t="s">
        <v>543</v>
      </c>
      <c r="GR162" s="235" t="s">
        <v>543</v>
      </c>
      <c r="GU162" s="235" t="s">
        <v>543</v>
      </c>
      <c r="GX162" s="235" t="s">
        <v>543</v>
      </c>
      <c r="HA162" s="235" t="s">
        <v>543</v>
      </c>
      <c r="HD162" s="235" t="s">
        <v>543</v>
      </c>
      <c r="HG162" s="235" t="s">
        <v>543</v>
      </c>
      <c r="HJ162" s="235" t="s">
        <v>543</v>
      </c>
      <c r="HM162" s="235" t="s">
        <v>543</v>
      </c>
      <c r="HP162" s="235" t="s">
        <v>543</v>
      </c>
      <c r="HS162" s="235" t="s">
        <v>543</v>
      </c>
      <c r="HV162" s="235" t="s">
        <v>543</v>
      </c>
      <c r="IB162" s="236" t="s">
        <v>543</v>
      </c>
      <c r="IC162" s="236" t="s">
        <v>543</v>
      </c>
      <c r="ID162" s="236" t="s">
        <v>543</v>
      </c>
      <c r="IE162" s="236" t="b">
        <v>1</v>
      </c>
    </row>
    <row r="163" spans="66:239">
      <c r="BN163" s="718" t="s">
        <v>543</v>
      </c>
      <c r="CX163" s="718" t="s">
        <v>543</v>
      </c>
      <c r="DR163" s="235" t="s">
        <v>543</v>
      </c>
      <c r="DU163" s="235" t="s">
        <v>543</v>
      </c>
      <c r="DX163" s="235" t="s">
        <v>543</v>
      </c>
      <c r="EA163" s="235" t="s">
        <v>543</v>
      </c>
      <c r="ED163" s="235" t="s">
        <v>543</v>
      </c>
      <c r="EG163" s="235" t="s">
        <v>543</v>
      </c>
      <c r="EJ163" s="235" t="s">
        <v>543</v>
      </c>
      <c r="EM163" s="235" t="s">
        <v>543</v>
      </c>
      <c r="EP163" s="235" t="s">
        <v>543</v>
      </c>
      <c r="ES163" s="235" t="s">
        <v>543</v>
      </c>
      <c r="EV163" s="235" t="s">
        <v>543</v>
      </c>
      <c r="EY163" s="235" t="s">
        <v>543</v>
      </c>
      <c r="FB163" s="235" t="s">
        <v>543</v>
      </c>
      <c r="FE163" s="235" t="s">
        <v>543</v>
      </c>
      <c r="FH163" s="235" t="s">
        <v>543</v>
      </c>
      <c r="FK163" s="235" t="s">
        <v>543</v>
      </c>
      <c r="FN163" s="235" t="s">
        <v>543</v>
      </c>
      <c r="FQ163" s="235" t="s">
        <v>543</v>
      </c>
      <c r="FT163" s="235" t="s">
        <v>543</v>
      </c>
      <c r="FW163" s="235" t="s">
        <v>543</v>
      </c>
      <c r="FZ163" s="235" t="s">
        <v>543</v>
      </c>
      <c r="GC163" s="235" t="s">
        <v>543</v>
      </c>
      <c r="GF163" s="235" t="s">
        <v>543</v>
      </c>
      <c r="GI163" s="235" t="s">
        <v>543</v>
      </c>
      <c r="GL163" s="235" t="s">
        <v>543</v>
      </c>
      <c r="GO163" s="235" t="s">
        <v>543</v>
      </c>
      <c r="GR163" s="235" t="s">
        <v>543</v>
      </c>
      <c r="GU163" s="235" t="s">
        <v>543</v>
      </c>
      <c r="GX163" s="235" t="s">
        <v>543</v>
      </c>
      <c r="HA163" s="235" t="s">
        <v>543</v>
      </c>
      <c r="HD163" s="235" t="s">
        <v>543</v>
      </c>
      <c r="HG163" s="235" t="s">
        <v>543</v>
      </c>
      <c r="HJ163" s="235" t="s">
        <v>543</v>
      </c>
      <c r="HM163" s="235" t="s">
        <v>543</v>
      </c>
      <c r="HP163" s="235" t="s">
        <v>543</v>
      </c>
      <c r="HS163" s="235" t="s">
        <v>543</v>
      </c>
      <c r="HV163" s="235" t="s">
        <v>543</v>
      </c>
      <c r="IB163" s="236" t="s">
        <v>543</v>
      </c>
      <c r="IC163" s="236" t="s">
        <v>543</v>
      </c>
      <c r="ID163" s="236" t="s">
        <v>543</v>
      </c>
      <c r="IE163" s="236" t="b">
        <v>1</v>
      </c>
    </row>
    <row r="164" spans="66:239">
      <c r="BN164" s="718" t="s">
        <v>543</v>
      </c>
      <c r="CX164" s="718" t="s">
        <v>543</v>
      </c>
      <c r="DR164" s="235" t="s">
        <v>543</v>
      </c>
      <c r="DU164" s="235" t="s">
        <v>543</v>
      </c>
      <c r="DX164" s="235" t="s">
        <v>543</v>
      </c>
      <c r="EA164" s="235" t="s">
        <v>543</v>
      </c>
      <c r="ED164" s="235" t="s">
        <v>543</v>
      </c>
      <c r="EG164" s="235" t="s">
        <v>543</v>
      </c>
      <c r="EJ164" s="235" t="s">
        <v>543</v>
      </c>
      <c r="EM164" s="235" t="s">
        <v>543</v>
      </c>
      <c r="EP164" s="235" t="s">
        <v>543</v>
      </c>
      <c r="ES164" s="235" t="s">
        <v>543</v>
      </c>
      <c r="EV164" s="235" t="s">
        <v>543</v>
      </c>
      <c r="EY164" s="235" t="s">
        <v>543</v>
      </c>
      <c r="FB164" s="235" t="s">
        <v>543</v>
      </c>
      <c r="FE164" s="235" t="s">
        <v>543</v>
      </c>
      <c r="FH164" s="235" t="s">
        <v>543</v>
      </c>
      <c r="FK164" s="235" t="s">
        <v>543</v>
      </c>
      <c r="FN164" s="235" t="s">
        <v>543</v>
      </c>
      <c r="FQ164" s="235" t="s">
        <v>543</v>
      </c>
      <c r="FT164" s="235" t="s">
        <v>543</v>
      </c>
      <c r="FW164" s="235" t="s">
        <v>543</v>
      </c>
      <c r="FZ164" s="235" t="s">
        <v>543</v>
      </c>
      <c r="GC164" s="235" t="s">
        <v>543</v>
      </c>
      <c r="GF164" s="235" t="s">
        <v>543</v>
      </c>
      <c r="GI164" s="235" t="s">
        <v>543</v>
      </c>
      <c r="GL164" s="235" t="s">
        <v>543</v>
      </c>
      <c r="GO164" s="235" t="s">
        <v>543</v>
      </c>
      <c r="GR164" s="235" t="s">
        <v>543</v>
      </c>
      <c r="GU164" s="235" t="s">
        <v>543</v>
      </c>
      <c r="GX164" s="235" t="s">
        <v>543</v>
      </c>
      <c r="HA164" s="235" t="s">
        <v>543</v>
      </c>
      <c r="HD164" s="235" t="s">
        <v>543</v>
      </c>
      <c r="HG164" s="235" t="s">
        <v>543</v>
      </c>
      <c r="HJ164" s="235" t="s">
        <v>543</v>
      </c>
      <c r="HM164" s="235" t="s">
        <v>543</v>
      </c>
      <c r="HP164" s="235" t="s">
        <v>543</v>
      </c>
      <c r="HS164" s="235" t="s">
        <v>543</v>
      </c>
      <c r="HV164" s="235" t="s">
        <v>543</v>
      </c>
      <c r="IB164" s="236" t="s">
        <v>543</v>
      </c>
      <c r="IC164" s="236" t="s">
        <v>543</v>
      </c>
      <c r="ID164" s="236" t="s">
        <v>543</v>
      </c>
      <c r="IE164" s="236" t="b">
        <v>1</v>
      </c>
    </row>
    <row r="165" spans="66:239">
      <c r="BN165" s="718" t="s">
        <v>543</v>
      </c>
      <c r="CX165" s="718" t="s">
        <v>543</v>
      </c>
      <c r="DR165" s="235" t="s">
        <v>543</v>
      </c>
      <c r="DU165" s="235" t="s">
        <v>543</v>
      </c>
      <c r="DX165" s="235" t="s">
        <v>543</v>
      </c>
      <c r="EA165" s="235" t="s">
        <v>543</v>
      </c>
      <c r="ED165" s="235" t="s">
        <v>543</v>
      </c>
      <c r="EG165" s="235" t="s">
        <v>543</v>
      </c>
      <c r="EJ165" s="235" t="s">
        <v>543</v>
      </c>
      <c r="EM165" s="235" t="s">
        <v>543</v>
      </c>
      <c r="EP165" s="235" t="s">
        <v>543</v>
      </c>
      <c r="ES165" s="235" t="s">
        <v>543</v>
      </c>
      <c r="EV165" s="235" t="s">
        <v>543</v>
      </c>
      <c r="EY165" s="235" t="s">
        <v>543</v>
      </c>
      <c r="FB165" s="235" t="s">
        <v>543</v>
      </c>
      <c r="FE165" s="235" t="s">
        <v>543</v>
      </c>
      <c r="FH165" s="235" t="s">
        <v>543</v>
      </c>
      <c r="FK165" s="235" t="s">
        <v>543</v>
      </c>
      <c r="FN165" s="235" t="s">
        <v>543</v>
      </c>
      <c r="FQ165" s="235" t="s">
        <v>543</v>
      </c>
      <c r="FT165" s="235" t="s">
        <v>543</v>
      </c>
      <c r="FW165" s="235" t="s">
        <v>543</v>
      </c>
      <c r="FZ165" s="235" t="s">
        <v>543</v>
      </c>
      <c r="GC165" s="235" t="s">
        <v>543</v>
      </c>
      <c r="GF165" s="235" t="s">
        <v>543</v>
      </c>
      <c r="GI165" s="235" t="s">
        <v>543</v>
      </c>
      <c r="GL165" s="235" t="s">
        <v>543</v>
      </c>
      <c r="GO165" s="235" t="s">
        <v>543</v>
      </c>
      <c r="GR165" s="235" t="s">
        <v>543</v>
      </c>
      <c r="GU165" s="235" t="s">
        <v>543</v>
      </c>
      <c r="GX165" s="235" t="s">
        <v>543</v>
      </c>
      <c r="HA165" s="235" t="s">
        <v>543</v>
      </c>
      <c r="HD165" s="235" t="s">
        <v>543</v>
      </c>
      <c r="HG165" s="235" t="s">
        <v>543</v>
      </c>
      <c r="HJ165" s="235" t="s">
        <v>543</v>
      </c>
      <c r="HM165" s="235" t="s">
        <v>543</v>
      </c>
      <c r="HP165" s="235" t="s">
        <v>543</v>
      </c>
      <c r="HS165" s="235" t="s">
        <v>543</v>
      </c>
      <c r="HV165" s="235" t="s">
        <v>543</v>
      </c>
      <c r="IB165" s="236" t="s">
        <v>543</v>
      </c>
      <c r="IC165" s="236" t="s">
        <v>543</v>
      </c>
      <c r="ID165" s="236" t="s">
        <v>543</v>
      </c>
      <c r="IE165" s="236" t="b">
        <v>1</v>
      </c>
    </row>
    <row r="166" spans="66:239">
      <c r="BN166" s="718" t="s">
        <v>543</v>
      </c>
      <c r="CX166" s="718" t="s">
        <v>543</v>
      </c>
      <c r="DR166" s="235" t="s">
        <v>543</v>
      </c>
      <c r="DU166" s="235" t="s">
        <v>543</v>
      </c>
      <c r="DX166" s="235" t="s">
        <v>543</v>
      </c>
      <c r="EA166" s="235" t="s">
        <v>543</v>
      </c>
      <c r="ED166" s="235" t="s">
        <v>543</v>
      </c>
      <c r="EG166" s="235" t="s">
        <v>543</v>
      </c>
      <c r="EJ166" s="235" t="s">
        <v>543</v>
      </c>
      <c r="EM166" s="235" t="s">
        <v>543</v>
      </c>
      <c r="EP166" s="235" t="s">
        <v>543</v>
      </c>
      <c r="ES166" s="235" t="s">
        <v>543</v>
      </c>
      <c r="EV166" s="235" t="s">
        <v>543</v>
      </c>
      <c r="EY166" s="235" t="s">
        <v>543</v>
      </c>
      <c r="FB166" s="235" t="s">
        <v>543</v>
      </c>
      <c r="FE166" s="235" t="s">
        <v>543</v>
      </c>
      <c r="FH166" s="235" t="s">
        <v>543</v>
      </c>
      <c r="FK166" s="235" t="s">
        <v>543</v>
      </c>
      <c r="FN166" s="235" t="s">
        <v>543</v>
      </c>
      <c r="FQ166" s="235" t="s">
        <v>543</v>
      </c>
      <c r="FT166" s="235" t="s">
        <v>543</v>
      </c>
      <c r="FW166" s="235" t="s">
        <v>543</v>
      </c>
      <c r="FZ166" s="235" t="s">
        <v>543</v>
      </c>
      <c r="GC166" s="235" t="s">
        <v>543</v>
      </c>
      <c r="GF166" s="235" t="s">
        <v>543</v>
      </c>
      <c r="GI166" s="235" t="s">
        <v>543</v>
      </c>
      <c r="GL166" s="235" t="s">
        <v>543</v>
      </c>
      <c r="GO166" s="235" t="s">
        <v>543</v>
      </c>
      <c r="GR166" s="235" t="s">
        <v>543</v>
      </c>
      <c r="GU166" s="235" t="s">
        <v>543</v>
      </c>
      <c r="GX166" s="235" t="s">
        <v>543</v>
      </c>
      <c r="HA166" s="235" t="s">
        <v>543</v>
      </c>
      <c r="HD166" s="235" t="s">
        <v>543</v>
      </c>
      <c r="HG166" s="235" t="s">
        <v>543</v>
      </c>
      <c r="HJ166" s="235" t="s">
        <v>543</v>
      </c>
      <c r="HM166" s="235" t="s">
        <v>543</v>
      </c>
      <c r="HP166" s="235" t="s">
        <v>543</v>
      </c>
      <c r="HS166" s="235" t="s">
        <v>543</v>
      </c>
      <c r="HV166" s="235" t="s">
        <v>543</v>
      </c>
      <c r="IB166" s="236" t="s">
        <v>543</v>
      </c>
      <c r="IC166" s="236" t="s">
        <v>543</v>
      </c>
      <c r="ID166" s="236" t="s">
        <v>543</v>
      </c>
      <c r="IE166" s="236" t="b">
        <v>1</v>
      </c>
    </row>
    <row r="167" spans="66:239">
      <c r="BN167" s="718" t="s">
        <v>543</v>
      </c>
      <c r="CX167" s="718" t="s">
        <v>543</v>
      </c>
      <c r="DR167" s="235" t="s">
        <v>543</v>
      </c>
      <c r="DU167" s="235" t="s">
        <v>543</v>
      </c>
      <c r="DX167" s="235" t="s">
        <v>543</v>
      </c>
      <c r="EA167" s="235" t="s">
        <v>543</v>
      </c>
      <c r="ED167" s="235" t="s">
        <v>543</v>
      </c>
      <c r="EG167" s="235" t="s">
        <v>543</v>
      </c>
      <c r="EJ167" s="235" t="s">
        <v>543</v>
      </c>
      <c r="EM167" s="235" t="s">
        <v>543</v>
      </c>
      <c r="EP167" s="235" t="s">
        <v>543</v>
      </c>
      <c r="ES167" s="235" t="s">
        <v>543</v>
      </c>
      <c r="EV167" s="235" t="s">
        <v>543</v>
      </c>
      <c r="EY167" s="235" t="s">
        <v>543</v>
      </c>
      <c r="FB167" s="235" t="s">
        <v>543</v>
      </c>
      <c r="FE167" s="235" t="s">
        <v>543</v>
      </c>
      <c r="FH167" s="235" t="s">
        <v>543</v>
      </c>
      <c r="FK167" s="235" t="s">
        <v>543</v>
      </c>
      <c r="FN167" s="235" t="s">
        <v>543</v>
      </c>
      <c r="FQ167" s="235" t="s">
        <v>543</v>
      </c>
      <c r="FT167" s="235" t="s">
        <v>543</v>
      </c>
      <c r="FW167" s="235" t="s">
        <v>543</v>
      </c>
      <c r="FZ167" s="235" t="s">
        <v>543</v>
      </c>
      <c r="GC167" s="235" t="s">
        <v>543</v>
      </c>
      <c r="GF167" s="235" t="s">
        <v>543</v>
      </c>
      <c r="GI167" s="235" t="s">
        <v>543</v>
      </c>
      <c r="GL167" s="235" t="s">
        <v>543</v>
      </c>
      <c r="GO167" s="235" t="s">
        <v>543</v>
      </c>
      <c r="GR167" s="235" t="s">
        <v>543</v>
      </c>
      <c r="GU167" s="235" t="s">
        <v>543</v>
      </c>
      <c r="GX167" s="235" t="s">
        <v>543</v>
      </c>
      <c r="HA167" s="235" t="s">
        <v>543</v>
      </c>
      <c r="HD167" s="235" t="s">
        <v>543</v>
      </c>
      <c r="HG167" s="235" t="s">
        <v>543</v>
      </c>
      <c r="HJ167" s="235" t="s">
        <v>543</v>
      </c>
      <c r="HM167" s="235" t="s">
        <v>543</v>
      </c>
      <c r="HP167" s="235" t="s">
        <v>543</v>
      </c>
      <c r="HS167" s="235" t="s">
        <v>543</v>
      </c>
      <c r="HV167" s="235" t="s">
        <v>543</v>
      </c>
      <c r="IB167" s="236" t="s">
        <v>543</v>
      </c>
      <c r="IC167" s="236" t="s">
        <v>543</v>
      </c>
      <c r="ID167" s="236" t="s">
        <v>543</v>
      </c>
      <c r="IE167" s="236" t="b">
        <v>1</v>
      </c>
    </row>
    <row r="168" spans="66:239">
      <c r="BN168" s="718" t="s">
        <v>543</v>
      </c>
      <c r="CX168" s="718" t="s">
        <v>543</v>
      </c>
      <c r="DR168" s="235" t="s">
        <v>543</v>
      </c>
      <c r="DU168" s="235" t="s">
        <v>543</v>
      </c>
      <c r="DX168" s="235" t="s">
        <v>543</v>
      </c>
      <c r="EA168" s="235" t="s">
        <v>543</v>
      </c>
      <c r="ED168" s="235" t="s">
        <v>543</v>
      </c>
      <c r="EG168" s="235" t="s">
        <v>543</v>
      </c>
      <c r="EJ168" s="235" t="s">
        <v>543</v>
      </c>
      <c r="EM168" s="235" t="s">
        <v>543</v>
      </c>
      <c r="EP168" s="235" t="s">
        <v>543</v>
      </c>
      <c r="ES168" s="235" t="s">
        <v>543</v>
      </c>
      <c r="EV168" s="235" t="s">
        <v>543</v>
      </c>
      <c r="EY168" s="235" t="s">
        <v>543</v>
      </c>
      <c r="FB168" s="235" t="s">
        <v>543</v>
      </c>
      <c r="FE168" s="235" t="s">
        <v>543</v>
      </c>
      <c r="FH168" s="235" t="s">
        <v>543</v>
      </c>
      <c r="FK168" s="235" t="s">
        <v>543</v>
      </c>
      <c r="FN168" s="235" t="s">
        <v>543</v>
      </c>
      <c r="FQ168" s="235" t="s">
        <v>543</v>
      </c>
      <c r="FT168" s="235" t="s">
        <v>543</v>
      </c>
      <c r="FW168" s="235" t="s">
        <v>543</v>
      </c>
      <c r="FZ168" s="235" t="s">
        <v>543</v>
      </c>
      <c r="GC168" s="235" t="s">
        <v>543</v>
      </c>
      <c r="GF168" s="235" t="s">
        <v>543</v>
      </c>
      <c r="GI168" s="235" t="s">
        <v>543</v>
      </c>
      <c r="GL168" s="235" t="s">
        <v>543</v>
      </c>
      <c r="GO168" s="235" t="s">
        <v>543</v>
      </c>
      <c r="GR168" s="235" t="s">
        <v>543</v>
      </c>
      <c r="GU168" s="235" t="s">
        <v>543</v>
      </c>
      <c r="GX168" s="235" t="s">
        <v>543</v>
      </c>
      <c r="HA168" s="235" t="s">
        <v>543</v>
      </c>
      <c r="HD168" s="235" t="s">
        <v>543</v>
      </c>
      <c r="HG168" s="235" t="s">
        <v>543</v>
      </c>
      <c r="HJ168" s="235" t="s">
        <v>543</v>
      </c>
      <c r="HM168" s="235" t="s">
        <v>543</v>
      </c>
      <c r="HP168" s="235" t="s">
        <v>543</v>
      </c>
      <c r="HS168" s="235" t="s">
        <v>543</v>
      </c>
      <c r="HV168" s="235" t="s">
        <v>543</v>
      </c>
      <c r="IB168" s="236" t="s">
        <v>543</v>
      </c>
      <c r="IC168" s="236" t="s">
        <v>543</v>
      </c>
      <c r="ID168" s="236" t="s">
        <v>543</v>
      </c>
      <c r="IE168" s="236" t="b">
        <v>1</v>
      </c>
    </row>
    <row r="169" spans="66:239">
      <c r="BN169" s="718" t="s">
        <v>543</v>
      </c>
      <c r="CX169" s="718" t="s">
        <v>543</v>
      </c>
      <c r="DR169" s="235" t="s">
        <v>543</v>
      </c>
      <c r="DU169" s="235" t="s">
        <v>543</v>
      </c>
      <c r="DX169" s="235" t="s">
        <v>543</v>
      </c>
      <c r="EA169" s="235" t="s">
        <v>543</v>
      </c>
      <c r="ED169" s="235" t="s">
        <v>543</v>
      </c>
      <c r="EG169" s="235" t="s">
        <v>543</v>
      </c>
      <c r="EJ169" s="235" t="s">
        <v>543</v>
      </c>
      <c r="EM169" s="235" t="s">
        <v>543</v>
      </c>
      <c r="EP169" s="235" t="s">
        <v>543</v>
      </c>
      <c r="ES169" s="235" t="s">
        <v>543</v>
      </c>
      <c r="EV169" s="235" t="s">
        <v>543</v>
      </c>
      <c r="EY169" s="235" t="s">
        <v>543</v>
      </c>
      <c r="FB169" s="235" t="s">
        <v>543</v>
      </c>
      <c r="FE169" s="235" t="s">
        <v>543</v>
      </c>
      <c r="FH169" s="235" t="s">
        <v>543</v>
      </c>
      <c r="FK169" s="235" t="s">
        <v>543</v>
      </c>
      <c r="FN169" s="235" t="s">
        <v>543</v>
      </c>
      <c r="FQ169" s="235" t="s">
        <v>543</v>
      </c>
      <c r="FT169" s="235" t="s">
        <v>543</v>
      </c>
      <c r="FW169" s="235" t="s">
        <v>543</v>
      </c>
      <c r="FZ169" s="235" t="s">
        <v>543</v>
      </c>
      <c r="GC169" s="235" t="s">
        <v>543</v>
      </c>
      <c r="GF169" s="235" t="s">
        <v>543</v>
      </c>
      <c r="GI169" s="235" t="s">
        <v>543</v>
      </c>
      <c r="GL169" s="235" t="s">
        <v>543</v>
      </c>
      <c r="GO169" s="235" t="s">
        <v>543</v>
      </c>
      <c r="GR169" s="235" t="s">
        <v>543</v>
      </c>
      <c r="GU169" s="235" t="s">
        <v>543</v>
      </c>
      <c r="GX169" s="235" t="s">
        <v>543</v>
      </c>
      <c r="HA169" s="235" t="s">
        <v>543</v>
      </c>
      <c r="HD169" s="235" t="s">
        <v>543</v>
      </c>
      <c r="HG169" s="235" t="s">
        <v>543</v>
      </c>
      <c r="HJ169" s="235" t="s">
        <v>543</v>
      </c>
      <c r="HM169" s="235" t="s">
        <v>543</v>
      </c>
      <c r="HP169" s="235" t="s">
        <v>543</v>
      </c>
      <c r="HS169" s="235" t="s">
        <v>543</v>
      </c>
      <c r="HV169" s="235" t="s">
        <v>543</v>
      </c>
      <c r="IB169" s="236" t="s">
        <v>543</v>
      </c>
      <c r="IC169" s="236" t="s">
        <v>543</v>
      </c>
      <c r="ID169" s="236" t="s">
        <v>543</v>
      </c>
      <c r="IE169" s="236" t="b">
        <v>1</v>
      </c>
    </row>
    <row r="170" spans="66:239">
      <c r="BN170" s="718" t="s">
        <v>543</v>
      </c>
      <c r="CX170" s="718" t="s">
        <v>543</v>
      </c>
      <c r="DR170" s="235" t="s">
        <v>543</v>
      </c>
      <c r="DU170" s="235" t="s">
        <v>543</v>
      </c>
      <c r="DX170" s="235" t="s">
        <v>543</v>
      </c>
      <c r="EA170" s="235" t="s">
        <v>543</v>
      </c>
      <c r="ED170" s="235" t="s">
        <v>543</v>
      </c>
      <c r="EG170" s="235" t="s">
        <v>543</v>
      </c>
      <c r="EJ170" s="235" t="s">
        <v>543</v>
      </c>
      <c r="EM170" s="235" t="s">
        <v>543</v>
      </c>
      <c r="EP170" s="235" t="s">
        <v>543</v>
      </c>
      <c r="ES170" s="235" t="s">
        <v>543</v>
      </c>
      <c r="EV170" s="235" t="s">
        <v>543</v>
      </c>
      <c r="EY170" s="235" t="s">
        <v>543</v>
      </c>
      <c r="FB170" s="235" t="s">
        <v>543</v>
      </c>
      <c r="FE170" s="235" t="s">
        <v>543</v>
      </c>
      <c r="FH170" s="235" t="s">
        <v>543</v>
      </c>
      <c r="FK170" s="235" t="s">
        <v>543</v>
      </c>
      <c r="FN170" s="235" t="s">
        <v>543</v>
      </c>
      <c r="FQ170" s="235" t="s">
        <v>543</v>
      </c>
      <c r="FT170" s="235" t="s">
        <v>543</v>
      </c>
      <c r="FW170" s="235" t="s">
        <v>543</v>
      </c>
      <c r="FZ170" s="235" t="s">
        <v>543</v>
      </c>
      <c r="GC170" s="235" t="s">
        <v>543</v>
      </c>
      <c r="GF170" s="235" t="s">
        <v>543</v>
      </c>
      <c r="GI170" s="235" t="s">
        <v>543</v>
      </c>
      <c r="GL170" s="235" t="s">
        <v>543</v>
      </c>
      <c r="GO170" s="235" t="s">
        <v>543</v>
      </c>
      <c r="GR170" s="235" t="s">
        <v>543</v>
      </c>
      <c r="GU170" s="235" t="s">
        <v>543</v>
      </c>
      <c r="GX170" s="235" t="s">
        <v>543</v>
      </c>
      <c r="HA170" s="235" t="s">
        <v>543</v>
      </c>
      <c r="HD170" s="235" t="s">
        <v>543</v>
      </c>
      <c r="HG170" s="235" t="s">
        <v>543</v>
      </c>
      <c r="HJ170" s="235" t="s">
        <v>543</v>
      </c>
      <c r="HM170" s="235" t="s">
        <v>543</v>
      </c>
      <c r="HP170" s="235" t="s">
        <v>543</v>
      </c>
      <c r="HS170" s="235" t="s">
        <v>543</v>
      </c>
      <c r="HV170" s="235" t="s">
        <v>543</v>
      </c>
      <c r="IB170" s="236" t="s">
        <v>543</v>
      </c>
      <c r="IC170" s="236" t="s">
        <v>543</v>
      </c>
      <c r="ID170" s="236" t="s">
        <v>543</v>
      </c>
      <c r="IE170" s="236" t="b">
        <v>1</v>
      </c>
    </row>
    <row r="171" spans="66:239">
      <c r="BN171" s="718" t="s">
        <v>543</v>
      </c>
      <c r="CX171" s="718" t="s">
        <v>543</v>
      </c>
      <c r="DR171" s="235" t="s">
        <v>543</v>
      </c>
      <c r="DU171" s="235" t="s">
        <v>543</v>
      </c>
      <c r="DX171" s="235" t="s">
        <v>543</v>
      </c>
      <c r="EA171" s="235" t="s">
        <v>543</v>
      </c>
      <c r="ED171" s="235" t="s">
        <v>543</v>
      </c>
      <c r="EG171" s="235" t="s">
        <v>543</v>
      </c>
      <c r="EJ171" s="235" t="s">
        <v>543</v>
      </c>
      <c r="EM171" s="235" t="s">
        <v>543</v>
      </c>
      <c r="EP171" s="235" t="s">
        <v>543</v>
      </c>
      <c r="ES171" s="235" t="s">
        <v>543</v>
      </c>
      <c r="EV171" s="235" t="s">
        <v>543</v>
      </c>
      <c r="EY171" s="235" t="s">
        <v>543</v>
      </c>
      <c r="FB171" s="235" t="s">
        <v>543</v>
      </c>
      <c r="FE171" s="235" t="s">
        <v>543</v>
      </c>
      <c r="FH171" s="235" t="s">
        <v>543</v>
      </c>
      <c r="FK171" s="235" t="s">
        <v>543</v>
      </c>
      <c r="FN171" s="235" t="s">
        <v>543</v>
      </c>
      <c r="FQ171" s="235" t="s">
        <v>543</v>
      </c>
      <c r="FT171" s="235" t="s">
        <v>543</v>
      </c>
      <c r="FW171" s="235" t="s">
        <v>543</v>
      </c>
      <c r="FZ171" s="235" t="s">
        <v>543</v>
      </c>
      <c r="GC171" s="235" t="s">
        <v>543</v>
      </c>
      <c r="GF171" s="235" t="s">
        <v>543</v>
      </c>
      <c r="GI171" s="235" t="s">
        <v>543</v>
      </c>
      <c r="GL171" s="235" t="s">
        <v>543</v>
      </c>
      <c r="GO171" s="235" t="s">
        <v>543</v>
      </c>
      <c r="GR171" s="235" t="s">
        <v>543</v>
      </c>
      <c r="GU171" s="235" t="s">
        <v>543</v>
      </c>
      <c r="GX171" s="235" t="s">
        <v>543</v>
      </c>
      <c r="HA171" s="235" t="s">
        <v>543</v>
      </c>
      <c r="HD171" s="235" t="s">
        <v>543</v>
      </c>
      <c r="HG171" s="235" t="s">
        <v>543</v>
      </c>
      <c r="HJ171" s="235" t="s">
        <v>543</v>
      </c>
      <c r="HM171" s="235" t="s">
        <v>543</v>
      </c>
      <c r="HP171" s="235" t="s">
        <v>543</v>
      </c>
      <c r="HS171" s="235" t="s">
        <v>543</v>
      </c>
      <c r="HV171" s="235" t="s">
        <v>543</v>
      </c>
      <c r="IB171" s="236" t="s">
        <v>543</v>
      </c>
      <c r="IC171" s="236" t="s">
        <v>543</v>
      </c>
      <c r="ID171" s="236" t="s">
        <v>543</v>
      </c>
      <c r="IE171" s="236" t="b">
        <v>1</v>
      </c>
    </row>
    <row r="172" spans="66:239">
      <c r="BN172" s="718" t="s">
        <v>543</v>
      </c>
      <c r="CX172" s="718" t="s">
        <v>543</v>
      </c>
      <c r="DR172" s="235" t="s">
        <v>543</v>
      </c>
      <c r="DU172" s="235" t="s">
        <v>543</v>
      </c>
      <c r="DX172" s="235" t="s">
        <v>543</v>
      </c>
      <c r="EA172" s="235" t="s">
        <v>543</v>
      </c>
      <c r="ED172" s="235" t="s">
        <v>543</v>
      </c>
      <c r="EG172" s="235" t="s">
        <v>543</v>
      </c>
      <c r="EJ172" s="235" t="s">
        <v>543</v>
      </c>
      <c r="EM172" s="235" t="s">
        <v>543</v>
      </c>
      <c r="EP172" s="235" t="s">
        <v>543</v>
      </c>
      <c r="ES172" s="235" t="s">
        <v>543</v>
      </c>
      <c r="EV172" s="235" t="s">
        <v>543</v>
      </c>
      <c r="EY172" s="235" t="s">
        <v>543</v>
      </c>
      <c r="FB172" s="235" t="s">
        <v>543</v>
      </c>
      <c r="FE172" s="235" t="s">
        <v>543</v>
      </c>
      <c r="FH172" s="235" t="s">
        <v>543</v>
      </c>
      <c r="FK172" s="235" t="s">
        <v>543</v>
      </c>
      <c r="FN172" s="235" t="s">
        <v>543</v>
      </c>
      <c r="FQ172" s="235" t="s">
        <v>543</v>
      </c>
      <c r="FT172" s="235" t="s">
        <v>543</v>
      </c>
      <c r="FW172" s="235" t="s">
        <v>543</v>
      </c>
      <c r="FZ172" s="235" t="s">
        <v>543</v>
      </c>
      <c r="GC172" s="235" t="s">
        <v>543</v>
      </c>
      <c r="GF172" s="235" t="s">
        <v>543</v>
      </c>
      <c r="GI172" s="235" t="s">
        <v>543</v>
      </c>
      <c r="GL172" s="235" t="s">
        <v>543</v>
      </c>
      <c r="GO172" s="235" t="s">
        <v>543</v>
      </c>
      <c r="GR172" s="235" t="s">
        <v>543</v>
      </c>
      <c r="GU172" s="235" t="s">
        <v>543</v>
      </c>
      <c r="GX172" s="235" t="s">
        <v>543</v>
      </c>
      <c r="HA172" s="235" t="s">
        <v>543</v>
      </c>
      <c r="HD172" s="235" t="s">
        <v>543</v>
      </c>
      <c r="HG172" s="235" t="s">
        <v>543</v>
      </c>
      <c r="HJ172" s="235" t="s">
        <v>543</v>
      </c>
      <c r="HM172" s="235" t="s">
        <v>543</v>
      </c>
      <c r="HP172" s="235" t="s">
        <v>543</v>
      </c>
      <c r="HS172" s="235" t="s">
        <v>543</v>
      </c>
      <c r="HV172" s="235" t="s">
        <v>543</v>
      </c>
      <c r="IB172" s="236" t="s">
        <v>543</v>
      </c>
      <c r="IC172" s="236" t="s">
        <v>543</v>
      </c>
      <c r="ID172" s="236" t="s">
        <v>543</v>
      </c>
      <c r="IE172" s="236" t="b">
        <v>1</v>
      </c>
    </row>
    <row r="173" spans="66:239">
      <c r="BN173" s="718" t="s">
        <v>543</v>
      </c>
      <c r="CX173" s="718" t="s">
        <v>543</v>
      </c>
      <c r="DR173" s="235" t="s">
        <v>543</v>
      </c>
      <c r="DU173" s="235" t="s">
        <v>543</v>
      </c>
      <c r="DX173" s="235" t="s">
        <v>543</v>
      </c>
      <c r="EA173" s="235" t="s">
        <v>543</v>
      </c>
      <c r="ED173" s="235" t="s">
        <v>543</v>
      </c>
      <c r="EG173" s="235" t="s">
        <v>543</v>
      </c>
      <c r="EJ173" s="235" t="s">
        <v>543</v>
      </c>
      <c r="EM173" s="235" t="s">
        <v>543</v>
      </c>
      <c r="EP173" s="235" t="s">
        <v>543</v>
      </c>
      <c r="ES173" s="235" t="s">
        <v>543</v>
      </c>
      <c r="EV173" s="235" t="s">
        <v>543</v>
      </c>
      <c r="EY173" s="235" t="s">
        <v>543</v>
      </c>
      <c r="FB173" s="235" t="s">
        <v>543</v>
      </c>
      <c r="FE173" s="235" t="s">
        <v>543</v>
      </c>
      <c r="FH173" s="235" t="s">
        <v>543</v>
      </c>
      <c r="FK173" s="235" t="s">
        <v>543</v>
      </c>
      <c r="FN173" s="235" t="s">
        <v>543</v>
      </c>
      <c r="FQ173" s="235" t="s">
        <v>543</v>
      </c>
      <c r="FT173" s="235" t="s">
        <v>543</v>
      </c>
      <c r="FW173" s="235" t="s">
        <v>543</v>
      </c>
      <c r="FZ173" s="235" t="s">
        <v>543</v>
      </c>
      <c r="GC173" s="235" t="s">
        <v>543</v>
      </c>
      <c r="GF173" s="235" t="s">
        <v>543</v>
      </c>
      <c r="GI173" s="235" t="s">
        <v>543</v>
      </c>
      <c r="GL173" s="235" t="s">
        <v>543</v>
      </c>
      <c r="GO173" s="235" t="s">
        <v>543</v>
      </c>
      <c r="GR173" s="235" t="s">
        <v>543</v>
      </c>
      <c r="GU173" s="235" t="s">
        <v>543</v>
      </c>
      <c r="GX173" s="235" t="s">
        <v>543</v>
      </c>
      <c r="HA173" s="235" t="s">
        <v>543</v>
      </c>
      <c r="HD173" s="235" t="s">
        <v>543</v>
      </c>
      <c r="HG173" s="235" t="s">
        <v>543</v>
      </c>
      <c r="HJ173" s="235" t="s">
        <v>543</v>
      </c>
      <c r="HM173" s="235" t="s">
        <v>543</v>
      </c>
      <c r="HP173" s="235" t="s">
        <v>543</v>
      </c>
      <c r="HS173" s="235" t="s">
        <v>543</v>
      </c>
      <c r="HV173" s="235" t="s">
        <v>543</v>
      </c>
      <c r="IB173" s="236" t="s">
        <v>543</v>
      </c>
      <c r="IC173" s="236" t="s">
        <v>543</v>
      </c>
      <c r="ID173" s="236" t="s">
        <v>543</v>
      </c>
      <c r="IE173" s="236" t="b">
        <v>1</v>
      </c>
    </row>
    <row r="174" spans="66:239">
      <c r="BN174" s="718" t="s">
        <v>543</v>
      </c>
      <c r="CX174" s="718" t="s">
        <v>543</v>
      </c>
      <c r="DR174" s="235" t="s">
        <v>543</v>
      </c>
      <c r="DU174" s="235" t="s">
        <v>543</v>
      </c>
      <c r="DX174" s="235" t="s">
        <v>543</v>
      </c>
      <c r="EA174" s="235" t="s">
        <v>543</v>
      </c>
      <c r="ED174" s="235" t="s">
        <v>543</v>
      </c>
      <c r="EG174" s="235" t="s">
        <v>543</v>
      </c>
      <c r="EJ174" s="235" t="s">
        <v>543</v>
      </c>
      <c r="EM174" s="235" t="s">
        <v>543</v>
      </c>
      <c r="EP174" s="235" t="s">
        <v>543</v>
      </c>
      <c r="ES174" s="235" t="s">
        <v>543</v>
      </c>
      <c r="EV174" s="235" t="s">
        <v>543</v>
      </c>
      <c r="EY174" s="235" t="s">
        <v>543</v>
      </c>
      <c r="FB174" s="235" t="s">
        <v>543</v>
      </c>
      <c r="FE174" s="235" t="s">
        <v>543</v>
      </c>
      <c r="FH174" s="235" t="s">
        <v>543</v>
      </c>
      <c r="FK174" s="235" t="s">
        <v>543</v>
      </c>
      <c r="FN174" s="235" t="s">
        <v>543</v>
      </c>
      <c r="FQ174" s="235" t="s">
        <v>543</v>
      </c>
      <c r="FT174" s="235" t="s">
        <v>543</v>
      </c>
      <c r="FW174" s="235" t="s">
        <v>543</v>
      </c>
      <c r="FZ174" s="235" t="s">
        <v>543</v>
      </c>
      <c r="GC174" s="235" t="s">
        <v>543</v>
      </c>
      <c r="GF174" s="235" t="s">
        <v>543</v>
      </c>
      <c r="GI174" s="235" t="s">
        <v>543</v>
      </c>
      <c r="GL174" s="235" t="s">
        <v>543</v>
      </c>
      <c r="GO174" s="235" t="s">
        <v>543</v>
      </c>
      <c r="GR174" s="235" t="s">
        <v>543</v>
      </c>
      <c r="GU174" s="235" t="s">
        <v>543</v>
      </c>
      <c r="GX174" s="235" t="s">
        <v>543</v>
      </c>
      <c r="HA174" s="235" t="s">
        <v>543</v>
      </c>
      <c r="HD174" s="235" t="s">
        <v>543</v>
      </c>
      <c r="HG174" s="235" t="s">
        <v>543</v>
      </c>
      <c r="HJ174" s="235" t="s">
        <v>543</v>
      </c>
      <c r="HM174" s="235" t="s">
        <v>543</v>
      </c>
      <c r="HP174" s="235" t="s">
        <v>543</v>
      </c>
      <c r="HS174" s="235" t="s">
        <v>543</v>
      </c>
      <c r="HV174" s="235" t="s">
        <v>543</v>
      </c>
      <c r="IB174" s="236" t="s">
        <v>543</v>
      </c>
      <c r="IC174" s="236" t="s">
        <v>543</v>
      </c>
      <c r="ID174" s="236" t="s">
        <v>543</v>
      </c>
      <c r="IE174" s="236" t="b">
        <v>1</v>
      </c>
    </row>
    <row r="175" spans="66:239">
      <c r="BN175" s="718" t="s">
        <v>543</v>
      </c>
      <c r="CX175" s="718" t="s">
        <v>543</v>
      </c>
      <c r="DR175" s="235" t="s">
        <v>543</v>
      </c>
      <c r="DU175" s="235" t="s">
        <v>543</v>
      </c>
      <c r="DX175" s="235" t="s">
        <v>543</v>
      </c>
      <c r="EA175" s="235" t="s">
        <v>543</v>
      </c>
      <c r="ED175" s="235" t="s">
        <v>543</v>
      </c>
      <c r="EG175" s="235" t="s">
        <v>543</v>
      </c>
      <c r="EJ175" s="235" t="s">
        <v>543</v>
      </c>
      <c r="EM175" s="235" t="s">
        <v>543</v>
      </c>
      <c r="EP175" s="235" t="s">
        <v>543</v>
      </c>
      <c r="ES175" s="235" t="s">
        <v>543</v>
      </c>
      <c r="EV175" s="235" t="s">
        <v>543</v>
      </c>
      <c r="EY175" s="235" t="s">
        <v>543</v>
      </c>
      <c r="FB175" s="235" t="s">
        <v>543</v>
      </c>
      <c r="FE175" s="235" t="s">
        <v>543</v>
      </c>
      <c r="FH175" s="235" t="s">
        <v>543</v>
      </c>
      <c r="FK175" s="235" t="s">
        <v>543</v>
      </c>
      <c r="FN175" s="235" t="s">
        <v>543</v>
      </c>
      <c r="FQ175" s="235" t="s">
        <v>543</v>
      </c>
      <c r="FT175" s="235" t="s">
        <v>543</v>
      </c>
      <c r="FW175" s="235" t="s">
        <v>543</v>
      </c>
      <c r="FZ175" s="235" t="s">
        <v>543</v>
      </c>
      <c r="GC175" s="235" t="s">
        <v>543</v>
      </c>
      <c r="GF175" s="235" t="s">
        <v>543</v>
      </c>
      <c r="GI175" s="235" t="s">
        <v>543</v>
      </c>
      <c r="GL175" s="235" t="s">
        <v>543</v>
      </c>
      <c r="GO175" s="235" t="s">
        <v>543</v>
      </c>
      <c r="GR175" s="235" t="s">
        <v>543</v>
      </c>
      <c r="GU175" s="235" t="s">
        <v>543</v>
      </c>
      <c r="GX175" s="235" t="s">
        <v>543</v>
      </c>
      <c r="HA175" s="235" t="s">
        <v>543</v>
      </c>
      <c r="HD175" s="235" t="s">
        <v>543</v>
      </c>
      <c r="HG175" s="235" t="s">
        <v>543</v>
      </c>
      <c r="HJ175" s="235" t="s">
        <v>543</v>
      </c>
      <c r="HM175" s="235" t="s">
        <v>543</v>
      </c>
      <c r="HP175" s="235" t="s">
        <v>543</v>
      </c>
      <c r="HS175" s="235" t="s">
        <v>543</v>
      </c>
      <c r="HV175" s="235" t="s">
        <v>543</v>
      </c>
      <c r="IB175" s="236" t="s">
        <v>543</v>
      </c>
      <c r="IC175" s="236" t="s">
        <v>543</v>
      </c>
      <c r="ID175" s="236" t="s">
        <v>543</v>
      </c>
      <c r="IE175" s="236" t="b">
        <v>1</v>
      </c>
    </row>
    <row r="176" spans="66:239">
      <c r="BN176" s="718" t="s">
        <v>543</v>
      </c>
      <c r="CX176" s="718" t="s">
        <v>543</v>
      </c>
      <c r="DR176" s="235" t="s">
        <v>543</v>
      </c>
      <c r="DU176" s="235" t="s">
        <v>543</v>
      </c>
      <c r="DX176" s="235" t="s">
        <v>543</v>
      </c>
      <c r="EA176" s="235" t="s">
        <v>543</v>
      </c>
      <c r="ED176" s="235" t="s">
        <v>543</v>
      </c>
      <c r="EG176" s="235" t="s">
        <v>543</v>
      </c>
      <c r="EJ176" s="235" t="s">
        <v>543</v>
      </c>
      <c r="EM176" s="235" t="s">
        <v>543</v>
      </c>
      <c r="EP176" s="235" t="s">
        <v>543</v>
      </c>
      <c r="ES176" s="235" t="s">
        <v>543</v>
      </c>
      <c r="EV176" s="235" t="s">
        <v>543</v>
      </c>
      <c r="EY176" s="235" t="s">
        <v>543</v>
      </c>
      <c r="FB176" s="235" t="s">
        <v>543</v>
      </c>
      <c r="FE176" s="235" t="s">
        <v>543</v>
      </c>
      <c r="FH176" s="235" t="s">
        <v>543</v>
      </c>
      <c r="FK176" s="235" t="s">
        <v>543</v>
      </c>
      <c r="FN176" s="235" t="s">
        <v>543</v>
      </c>
      <c r="FQ176" s="235" t="s">
        <v>543</v>
      </c>
      <c r="FT176" s="235" t="s">
        <v>543</v>
      </c>
      <c r="FW176" s="235" t="s">
        <v>543</v>
      </c>
      <c r="FZ176" s="235" t="s">
        <v>543</v>
      </c>
      <c r="GC176" s="235" t="s">
        <v>543</v>
      </c>
      <c r="GF176" s="235" t="s">
        <v>543</v>
      </c>
      <c r="GI176" s="235" t="s">
        <v>543</v>
      </c>
      <c r="GL176" s="235" t="s">
        <v>543</v>
      </c>
      <c r="GO176" s="235" t="s">
        <v>543</v>
      </c>
      <c r="GR176" s="235" t="s">
        <v>543</v>
      </c>
      <c r="GU176" s="235" t="s">
        <v>543</v>
      </c>
      <c r="GX176" s="235" t="s">
        <v>543</v>
      </c>
      <c r="HA176" s="235" t="s">
        <v>543</v>
      </c>
      <c r="HD176" s="235" t="s">
        <v>543</v>
      </c>
      <c r="HG176" s="235" t="s">
        <v>543</v>
      </c>
      <c r="HJ176" s="235" t="s">
        <v>543</v>
      </c>
      <c r="HM176" s="235" t="s">
        <v>543</v>
      </c>
      <c r="HP176" s="235" t="s">
        <v>543</v>
      </c>
      <c r="HS176" s="235" t="s">
        <v>543</v>
      </c>
      <c r="HV176" s="235" t="s">
        <v>543</v>
      </c>
      <c r="IB176" s="236" t="s">
        <v>543</v>
      </c>
      <c r="IC176" s="236" t="s">
        <v>543</v>
      </c>
      <c r="ID176" s="236" t="s">
        <v>543</v>
      </c>
      <c r="IE176" s="236" t="b">
        <v>1</v>
      </c>
    </row>
    <row r="177" spans="66:239">
      <c r="BN177" s="718" t="s">
        <v>543</v>
      </c>
      <c r="CX177" s="718" t="s">
        <v>543</v>
      </c>
      <c r="DR177" s="235" t="s">
        <v>543</v>
      </c>
      <c r="DU177" s="235" t="s">
        <v>543</v>
      </c>
      <c r="DX177" s="235" t="s">
        <v>543</v>
      </c>
      <c r="EA177" s="235" t="s">
        <v>543</v>
      </c>
      <c r="ED177" s="235" t="s">
        <v>543</v>
      </c>
      <c r="EG177" s="235" t="s">
        <v>543</v>
      </c>
      <c r="EJ177" s="235" t="s">
        <v>543</v>
      </c>
      <c r="EM177" s="235" t="s">
        <v>543</v>
      </c>
      <c r="EP177" s="235" t="s">
        <v>543</v>
      </c>
      <c r="ES177" s="235" t="s">
        <v>543</v>
      </c>
      <c r="EV177" s="235" t="s">
        <v>543</v>
      </c>
      <c r="EY177" s="235" t="s">
        <v>543</v>
      </c>
      <c r="FB177" s="235" t="s">
        <v>543</v>
      </c>
      <c r="FE177" s="235" t="s">
        <v>543</v>
      </c>
      <c r="FH177" s="235" t="s">
        <v>543</v>
      </c>
      <c r="FK177" s="235" t="s">
        <v>543</v>
      </c>
      <c r="FN177" s="235" t="s">
        <v>543</v>
      </c>
      <c r="FQ177" s="235" t="s">
        <v>543</v>
      </c>
      <c r="FT177" s="235" t="s">
        <v>543</v>
      </c>
      <c r="FW177" s="235" t="s">
        <v>543</v>
      </c>
      <c r="FZ177" s="235" t="s">
        <v>543</v>
      </c>
      <c r="GC177" s="235" t="s">
        <v>543</v>
      </c>
      <c r="GF177" s="235" t="s">
        <v>543</v>
      </c>
      <c r="GI177" s="235" t="s">
        <v>543</v>
      </c>
      <c r="GL177" s="235" t="s">
        <v>543</v>
      </c>
      <c r="GO177" s="235" t="s">
        <v>543</v>
      </c>
      <c r="GR177" s="235" t="s">
        <v>543</v>
      </c>
      <c r="GU177" s="235" t="s">
        <v>543</v>
      </c>
      <c r="GX177" s="235" t="s">
        <v>543</v>
      </c>
      <c r="HA177" s="235" t="s">
        <v>543</v>
      </c>
      <c r="HD177" s="235" t="s">
        <v>543</v>
      </c>
      <c r="HG177" s="235" t="s">
        <v>543</v>
      </c>
      <c r="HJ177" s="235" t="s">
        <v>543</v>
      </c>
      <c r="HM177" s="235" t="s">
        <v>543</v>
      </c>
      <c r="HP177" s="235" t="s">
        <v>543</v>
      </c>
      <c r="HS177" s="235" t="s">
        <v>543</v>
      </c>
      <c r="HV177" s="235" t="s">
        <v>543</v>
      </c>
      <c r="IB177" s="236" t="s">
        <v>543</v>
      </c>
      <c r="IC177" s="236" t="s">
        <v>543</v>
      </c>
      <c r="ID177" s="236" t="s">
        <v>543</v>
      </c>
      <c r="IE177" s="236" t="b">
        <v>1</v>
      </c>
    </row>
    <row r="178" spans="66:239">
      <c r="BN178" s="718" t="s">
        <v>543</v>
      </c>
      <c r="CX178" s="718" t="s">
        <v>543</v>
      </c>
      <c r="DR178" s="235" t="s">
        <v>543</v>
      </c>
      <c r="DU178" s="235" t="s">
        <v>543</v>
      </c>
      <c r="DX178" s="235" t="s">
        <v>543</v>
      </c>
      <c r="EA178" s="235" t="s">
        <v>543</v>
      </c>
      <c r="ED178" s="235" t="s">
        <v>543</v>
      </c>
      <c r="EG178" s="235" t="s">
        <v>543</v>
      </c>
      <c r="EJ178" s="235" t="s">
        <v>543</v>
      </c>
      <c r="EM178" s="235" t="s">
        <v>543</v>
      </c>
      <c r="EP178" s="235" t="s">
        <v>543</v>
      </c>
      <c r="ES178" s="235" t="s">
        <v>543</v>
      </c>
      <c r="EV178" s="235" t="s">
        <v>543</v>
      </c>
      <c r="EY178" s="235" t="s">
        <v>543</v>
      </c>
      <c r="FB178" s="235" t="s">
        <v>543</v>
      </c>
      <c r="FE178" s="235" t="s">
        <v>543</v>
      </c>
      <c r="FH178" s="235" t="s">
        <v>543</v>
      </c>
      <c r="FK178" s="235" t="s">
        <v>543</v>
      </c>
      <c r="FN178" s="235" t="s">
        <v>543</v>
      </c>
      <c r="FQ178" s="235" t="s">
        <v>543</v>
      </c>
      <c r="FT178" s="235" t="s">
        <v>543</v>
      </c>
      <c r="FW178" s="235" t="s">
        <v>543</v>
      </c>
      <c r="FZ178" s="235" t="s">
        <v>543</v>
      </c>
      <c r="GC178" s="235" t="s">
        <v>543</v>
      </c>
      <c r="GF178" s="235" t="s">
        <v>543</v>
      </c>
      <c r="GI178" s="235" t="s">
        <v>543</v>
      </c>
      <c r="GL178" s="235" t="s">
        <v>543</v>
      </c>
      <c r="GO178" s="235" t="s">
        <v>543</v>
      </c>
      <c r="GR178" s="235" t="s">
        <v>543</v>
      </c>
      <c r="GU178" s="235" t="s">
        <v>543</v>
      </c>
      <c r="GX178" s="235" t="s">
        <v>543</v>
      </c>
      <c r="HA178" s="235" t="s">
        <v>543</v>
      </c>
      <c r="HD178" s="235" t="s">
        <v>543</v>
      </c>
      <c r="HG178" s="235" t="s">
        <v>543</v>
      </c>
      <c r="HJ178" s="235" t="s">
        <v>543</v>
      </c>
      <c r="HM178" s="235" t="s">
        <v>543</v>
      </c>
      <c r="HP178" s="235" t="s">
        <v>543</v>
      </c>
      <c r="HS178" s="235" t="s">
        <v>543</v>
      </c>
      <c r="HV178" s="235" t="s">
        <v>543</v>
      </c>
      <c r="IB178" s="236" t="s">
        <v>543</v>
      </c>
      <c r="IC178" s="236" t="s">
        <v>543</v>
      </c>
      <c r="ID178" s="236" t="s">
        <v>543</v>
      </c>
      <c r="IE178" s="236" t="b">
        <v>1</v>
      </c>
    </row>
    <row r="179" spans="66:239">
      <c r="BN179" s="718" t="s">
        <v>543</v>
      </c>
      <c r="CX179" s="718" t="s">
        <v>543</v>
      </c>
      <c r="DR179" s="235" t="s">
        <v>543</v>
      </c>
      <c r="DU179" s="235" t="s">
        <v>543</v>
      </c>
      <c r="DX179" s="235" t="s">
        <v>543</v>
      </c>
      <c r="EA179" s="235" t="s">
        <v>543</v>
      </c>
      <c r="ED179" s="235" t="s">
        <v>543</v>
      </c>
      <c r="EG179" s="235" t="s">
        <v>543</v>
      </c>
      <c r="EJ179" s="235" t="s">
        <v>543</v>
      </c>
      <c r="EM179" s="235" t="s">
        <v>543</v>
      </c>
      <c r="EP179" s="235" t="s">
        <v>543</v>
      </c>
      <c r="ES179" s="235" t="s">
        <v>543</v>
      </c>
      <c r="EV179" s="235" t="s">
        <v>543</v>
      </c>
      <c r="EY179" s="235" t="s">
        <v>543</v>
      </c>
      <c r="FB179" s="235" t="s">
        <v>543</v>
      </c>
      <c r="FE179" s="235" t="s">
        <v>543</v>
      </c>
      <c r="FH179" s="235" t="s">
        <v>543</v>
      </c>
      <c r="FK179" s="235" t="s">
        <v>543</v>
      </c>
      <c r="FN179" s="235" t="s">
        <v>543</v>
      </c>
      <c r="FQ179" s="235" t="s">
        <v>543</v>
      </c>
      <c r="FT179" s="235" t="s">
        <v>543</v>
      </c>
      <c r="FW179" s="235" t="s">
        <v>543</v>
      </c>
      <c r="FZ179" s="235" t="s">
        <v>543</v>
      </c>
      <c r="GC179" s="235" t="s">
        <v>543</v>
      </c>
      <c r="GF179" s="235" t="s">
        <v>543</v>
      </c>
      <c r="GI179" s="235" t="s">
        <v>543</v>
      </c>
      <c r="GL179" s="235" t="s">
        <v>543</v>
      </c>
      <c r="GO179" s="235" t="s">
        <v>543</v>
      </c>
      <c r="GR179" s="235" t="s">
        <v>543</v>
      </c>
      <c r="GU179" s="235" t="s">
        <v>543</v>
      </c>
      <c r="GX179" s="235" t="s">
        <v>543</v>
      </c>
      <c r="HA179" s="235" t="s">
        <v>543</v>
      </c>
      <c r="HD179" s="235" t="s">
        <v>543</v>
      </c>
      <c r="HG179" s="235" t="s">
        <v>543</v>
      </c>
      <c r="HJ179" s="235" t="s">
        <v>543</v>
      </c>
      <c r="HM179" s="235" t="s">
        <v>543</v>
      </c>
      <c r="HP179" s="235" t="s">
        <v>543</v>
      </c>
      <c r="HS179" s="235" t="s">
        <v>543</v>
      </c>
      <c r="HV179" s="235" t="s">
        <v>543</v>
      </c>
      <c r="IB179" s="236" t="s">
        <v>543</v>
      </c>
      <c r="IC179" s="236" t="s">
        <v>543</v>
      </c>
      <c r="ID179" s="236" t="s">
        <v>543</v>
      </c>
      <c r="IE179" s="236" t="b">
        <v>1</v>
      </c>
    </row>
    <row r="180" spans="66:239">
      <c r="BN180" s="718" t="s">
        <v>543</v>
      </c>
      <c r="CX180" s="718" t="s">
        <v>543</v>
      </c>
      <c r="DR180" s="235" t="s">
        <v>543</v>
      </c>
      <c r="DU180" s="235" t="s">
        <v>543</v>
      </c>
      <c r="DX180" s="235" t="s">
        <v>543</v>
      </c>
      <c r="EA180" s="235" t="s">
        <v>543</v>
      </c>
      <c r="ED180" s="235" t="s">
        <v>543</v>
      </c>
      <c r="EG180" s="235" t="s">
        <v>543</v>
      </c>
      <c r="EJ180" s="235" t="s">
        <v>543</v>
      </c>
      <c r="EM180" s="235" t="s">
        <v>543</v>
      </c>
      <c r="EP180" s="235" t="s">
        <v>543</v>
      </c>
      <c r="ES180" s="235" t="s">
        <v>543</v>
      </c>
      <c r="EV180" s="235" t="s">
        <v>543</v>
      </c>
      <c r="EY180" s="235" t="s">
        <v>543</v>
      </c>
      <c r="FB180" s="235" t="s">
        <v>543</v>
      </c>
      <c r="FE180" s="235" t="s">
        <v>543</v>
      </c>
      <c r="FH180" s="235" t="s">
        <v>543</v>
      </c>
      <c r="FK180" s="235" t="s">
        <v>543</v>
      </c>
      <c r="FN180" s="235" t="s">
        <v>543</v>
      </c>
      <c r="FQ180" s="235" t="s">
        <v>543</v>
      </c>
      <c r="FT180" s="235" t="s">
        <v>543</v>
      </c>
      <c r="FW180" s="235" t="s">
        <v>543</v>
      </c>
      <c r="FZ180" s="235" t="s">
        <v>543</v>
      </c>
      <c r="GC180" s="235" t="s">
        <v>543</v>
      </c>
      <c r="GF180" s="235" t="s">
        <v>543</v>
      </c>
      <c r="GI180" s="235" t="s">
        <v>543</v>
      </c>
      <c r="GL180" s="235" t="s">
        <v>543</v>
      </c>
      <c r="GO180" s="235" t="s">
        <v>543</v>
      </c>
      <c r="GR180" s="235" t="s">
        <v>543</v>
      </c>
      <c r="GU180" s="235" t="s">
        <v>543</v>
      </c>
      <c r="GX180" s="235" t="s">
        <v>543</v>
      </c>
      <c r="HA180" s="235" t="s">
        <v>543</v>
      </c>
      <c r="HD180" s="235" t="s">
        <v>543</v>
      </c>
      <c r="HG180" s="235" t="s">
        <v>543</v>
      </c>
      <c r="HJ180" s="235" t="s">
        <v>543</v>
      </c>
      <c r="HM180" s="235" t="s">
        <v>543</v>
      </c>
      <c r="HP180" s="235" t="s">
        <v>543</v>
      </c>
      <c r="HS180" s="235" t="s">
        <v>543</v>
      </c>
      <c r="HV180" s="235" t="s">
        <v>543</v>
      </c>
      <c r="IB180" s="236" t="s">
        <v>543</v>
      </c>
      <c r="IC180" s="236" t="s">
        <v>543</v>
      </c>
      <c r="ID180" s="236" t="s">
        <v>543</v>
      </c>
      <c r="IE180" s="236" t="b">
        <v>1</v>
      </c>
    </row>
    <row r="181" spans="66:239">
      <c r="BN181" s="718" t="s">
        <v>543</v>
      </c>
      <c r="CX181" s="718" t="s">
        <v>543</v>
      </c>
      <c r="DR181" s="235" t="s">
        <v>543</v>
      </c>
      <c r="DU181" s="235" t="s">
        <v>543</v>
      </c>
      <c r="DX181" s="235" t="s">
        <v>543</v>
      </c>
      <c r="EA181" s="235" t="s">
        <v>543</v>
      </c>
      <c r="ED181" s="235" t="s">
        <v>543</v>
      </c>
      <c r="EG181" s="235" t="s">
        <v>543</v>
      </c>
      <c r="EJ181" s="235" t="s">
        <v>543</v>
      </c>
      <c r="EM181" s="235" t="s">
        <v>543</v>
      </c>
      <c r="EP181" s="235" t="s">
        <v>543</v>
      </c>
      <c r="ES181" s="235" t="s">
        <v>543</v>
      </c>
      <c r="EV181" s="235" t="s">
        <v>543</v>
      </c>
      <c r="EY181" s="235" t="s">
        <v>543</v>
      </c>
      <c r="FB181" s="235" t="s">
        <v>543</v>
      </c>
      <c r="FE181" s="235" t="s">
        <v>543</v>
      </c>
      <c r="FH181" s="235" t="s">
        <v>543</v>
      </c>
      <c r="FK181" s="235" t="s">
        <v>543</v>
      </c>
      <c r="FN181" s="235" t="s">
        <v>543</v>
      </c>
      <c r="FQ181" s="235" t="s">
        <v>543</v>
      </c>
      <c r="FT181" s="235" t="s">
        <v>543</v>
      </c>
      <c r="FW181" s="235" t="s">
        <v>543</v>
      </c>
      <c r="FZ181" s="235" t="s">
        <v>543</v>
      </c>
      <c r="GC181" s="235" t="s">
        <v>543</v>
      </c>
      <c r="GF181" s="235" t="s">
        <v>543</v>
      </c>
      <c r="GI181" s="235" t="s">
        <v>543</v>
      </c>
      <c r="GL181" s="235" t="s">
        <v>543</v>
      </c>
      <c r="GO181" s="235" t="s">
        <v>543</v>
      </c>
      <c r="GR181" s="235" t="s">
        <v>543</v>
      </c>
      <c r="GU181" s="235" t="s">
        <v>543</v>
      </c>
      <c r="GX181" s="235" t="s">
        <v>543</v>
      </c>
      <c r="HA181" s="235" t="s">
        <v>543</v>
      </c>
      <c r="HD181" s="235" t="s">
        <v>543</v>
      </c>
      <c r="HG181" s="235" t="s">
        <v>543</v>
      </c>
      <c r="HJ181" s="235" t="s">
        <v>543</v>
      </c>
      <c r="HM181" s="235" t="s">
        <v>543</v>
      </c>
      <c r="HP181" s="235" t="s">
        <v>543</v>
      </c>
      <c r="HS181" s="235" t="s">
        <v>543</v>
      </c>
      <c r="HV181" s="235" t="s">
        <v>543</v>
      </c>
      <c r="IB181" s="236" t="s">
        <v>543</v>
      </c>
      <c r="IC181" s="236" t="s">
        <v>543</v>
      </c>
      <c r="ID181" s="236" t="s">
        <v>543</v>
      </c>
      <c r="IE181" s="236" t="b">
        <v>1</v>
      </c>
    </row>
    <row r="182" spans="66:239">
      <c r="BN182" s="718" t="s">
        <v>543</v>
      </c>
      <c r="CX182" s="718" t="s">
        <v>543</v>
      </c>
      <c r="DR182" s="235" t="s">
        <v>543</v>
      </c>
      <c r="DU182" s="235" t="s">
        <v>543</v>
      </c>
      <c r="DX182" s="235" t="s">
        <v>543</v>
      </c>
      <c r="EA182" s="235" t="s">
        <v>543</v>
      </c>
      <c r="ED182" s="235" t="s">
        <v>543</v>
      </c>
      <c r="EG182" s="235" t="s">
        <v>543</v>
      </c>
      <c r="EJ182" s="235" t="s">
        <v>543</v>
      </c>
      <c r="EM182" s="235" t="s">
        <v>543</v>
      </c>
      <c r="EP182" s="235" t="s">
        <v>543</v>
      </c>
      <c r="ES182" s="235" t="s">
        <v>543</v>
      </c>
      <c r="EV182" s="235" t="s">
        <v>543</v>
      </c>
      <c r="EY182" s="235" t="s">
        <v>543</v>
      </c>
      <c r="FB182" s="235" t="s">
        <v>543</v>
      </c>
      <c r="FE182" s="235" t="s">
        <v>543</v>
      </c>
      <c r="FH182" s="235" t="s">
        <v>543</v>
      </c>
      <c r="FK182" s="235" t="s">
        <v>543</v>
      </c>
      <c r="FN182" s="235" t="s">
        <v>543</v>
      </c>
      <c r="FQ182" s="235" t="s">
        <v>543</v>
      </c>
      <c r="FT182" s="235" t="s">
        <v>543</v>
      </c>
      <c r="FW182" s="235" t="s">
        <v>543</v>
      </c>
      <c r="FZ182" s="235" t="s">
        <v>543</v>
      </c>
      <c r="GC182" s="235" t="s">
        <v>543</v>
      </c>
      <c r="GF182" s="235" t="s">
        <v>543</v>
      </c>
      <c r="GI182" s="235" t="s">
        <v>543</v>
      </c>
      <c r="GL182" s="235" t="s">
        <v>543</v>
      </c>
      <c r="GO182" s="235" t="s">
        <v>543</v>
      </c>
      <c r="GR182" s="235" t="s">
        <v>543</v>
      </c>
      <c r="GU182" s="235" t="s">
        <v>543</v>
      </c>
      <c r="GX182" s="235" t="s">
        <v>543</v>
      </c>
      <c r="HA182" s="235" t="s">
        <v>543</v>
      </c>
      <c r="HD182" s="235" t="s">
        <v>543</v>
      </c>
      <c r="HG182" s="235" t="s">
        <v>543</v>
      </c>
      <c r="HJ182" s="235" t="s">
        <v>543</v>
      </c>
      <c r="HM182" s="235" t="s">
        <v>543</v>
      </c>
      <c r="HP182" s="235" t="s">
        <v>543</v>
      </c>
      <c r="HS182" s="235" t="s">
        <v>543</v>
      </c>
      <c r="HV182" s="235" t="s">
        <v>543</v>
      </c>
      <c r="IB182" s="236" t="s">
        <v>543</v>
      </c>
      <c r="IC182" s="236" t="s">
        <v>543</v>
      </c>
      <c r="ID182" s="236" t="s">
        <v>543</v>
      </c>
      <c r="IE182" s="236" t="b">
        <v>1</v>
      </c>
    </row>
    <row r="183" spans="66:239">
      <c r="BN183" s="718" t="s">
        <v>543</v>
      </c>
      <c r="CX183" s="718" t="s">
        <v>543</v>
      </c>
      <c r="DR183" s="235" t="s">
        <v>543</v>
      </c>
      <c r="DU183" s="235" t="s">
        <v>543</v>
      </c>
      <c r="DX183" s="235" t="s">
        <v>543</v>
      </c>
      <c r="EA183" s="235" t="s">
        <v>543</v>
      </c>
      <c r="ED183" s="235" t="s">
        <v>543</v>
      </c>
      <c r="EG183" s="235" t="s">
        <v>543</v>
      </c>
      <c r="EJ183" s="235" t="s">
        <v>543</v>
      </c>
      <c r="EM183" s="235" t="s">
        <v>543</v>
      </c>
      <c r="EP183" s="235" t="s">
        <v>543</v>
      </c>
      <c r="ES183" s="235" t="s">
        <v>543</v>
      </c>
      <c r="EV183" s="235" t="s">
        <v>543</v>
      </c>
      <c r="EY183" s="235" t="s">
        <v>543</v>
      </c>
      <c r="FB183" s="235" t="s">
        <v>543</v>
      </c>
      <c r="FE183" s="235" t="s">
        <v>543</v>
      </c>
      <c r="FH183" s="235" t="s">
        <v>543</v>
      </c>
      <c r="FK183" s="235" t="s">
        <v>543</v>
      </c>
      <c r="FN183" s="235" t="s">
        <v>543</v>
      </c>
      <c r="FQ183" s="235" t="s">
        <v>543</v>
      </c>
      <c r="FT183" s="235" t="s">
        <v>543</v>
      </c>
      <c r="FW183" s="235" t="s">
        <v>543</v>
      </c>
      <c r="FZ183" s="235" t="s">
        <v>543</v>
      </c>
      <c r="GC183" s="235" t="s">
        <v>543</v>
      </c>
      <c r="GF183" s="235" t="s">
        <v>543</v>
      </c>
      <c r="GI183" s="235" t="s">
        <v>543</v>
      </c>
      <c r="GL183" s="235" t="s">
        <v>543</v>
      </c>
      <c r="GO183" s="235" t="s">
        <v>543</v>
      </c>
      <c r="GR183" s="235" t="s">
        <v>543</v>
      </c>
      <c r="GU183" s="235" t="s">
        <v>543</v>
      </c>
      <c r="GX183" s="235" t="s">
        <v>543</v>
      </c>
      <c r="HA183" s="235" t="s">
        <v>543</v>
      </c>
      <c r="HD183" s="235" t="s">
        <v>543</v>
      </c>
      <c r="HG183" s="235" t="s">
        <v>543</v>
      </c>
      <c r="HJ183" s="235" t="s">
        <v>543</v>
      </c>
      <c r="HM183" s="235" t="s">
        <v>543</v>
      </c>
      <c r="HP183" s="235" t="s">
        <v>543</v>
      </c>
      <c r="HS183" s="235" t="s">
        <v>543</v>
      </c>
      <c r="HV183" s="235" t="s">
        <v>543</v>
      </c>
      <c r="IB183" s="236" t="s">
        <v>543</v>
      </c>
      <c r="IC183" s="236" t="s">
        <v>543</v>
      </c>
      <c r="ID183" s="236" t="s">
        <v>543</v>
      </c>
      <c r="IE183" s="236" t="b">
        <v>1</v>
      </c>
    </row>
    <row r="184" spans="66:239">
      <c r="BN184" s="718" t="s">
        <v>543</v>
      </c>
      <c r="CX184" s="718" t="s">
        <v>543</v>
      </c>
      <c r="DR184" s="235" t="s">
        <v>543</v>
      </c>
      <c r="DU184" s="235" t="s">
        <v>543</v>
      </c>
      <c r="DX184" s="235" t="s">
        <v>543</v>
      </c>
      <c r="EA184" s="235" t="s">
        <v>543</v>
      </c>
      <c r="ED184" s="235" t="s">
        <v>543</v>
      </c>
      <c r="EG184" s="235" t="s">
        <v>543</v>
      </c>
      <c r="EJ184" s="235" t="s">
        <v>543</v>
      </c>
      <c r="EM184" s="235" t="s">
        <v>543</v>
      </c>
      <c r="EP184" s="235" t="s">
        <v>543</v>
      </c>
      <c r="ES184" s="235" t="s">
        <v>543</v>
      </c>
      <c r="EV184" s="235" t="s">
        <v>543</v>
      </c>
      <c r="EY184" s="235" t="s">
        <v>543</v>
      </c>
      <c r="FB184" s="235" t="s">
        <v>543</v>
      </c>
      <c r="FE184" s="235" t="s">
        <v>543</v>
      </c>
      <c r="FH184" s="235" t="s">
        <v>543</v>
      </c>
      <c r="FK184" s="235" t="s">
        <v>543</v>
      </c>
      <c r="FN184" s="235" t="s">
        <v>543</v>
      </c>
      <c r="FQ184" s="235" t="s">
        <v>543</v>
      </c>
      <c r="FT184" s="235" t="s">
        <v>543</v>
      </c>
      <c r="FW184" s="235" t="s">
        <v>543</v>
      </c>
      <c r="FZ184" s="235" t="s">
        <v>543</v>
      </c>
      <c r="GC184" s="235" t="s">
        <v>543</v>
      </c>
      <c r="GF184" s="235" t="s">
        <v>543</v>
      </c>
      <c r="GI184" s="235" t="s">
        <v>543</v>
      </c>
      <c r="GL184" s="235" t="s">
        <v>543</v>
      </c>
      <c r="GO184" s="235" t="s">
        <v>543</v>
      </c>
      <c r="GR184" s="235" t="s">
        <v>543</v>
      </c>
      <c r="GU184" s="235" t="s">
        <v>543</v>
      </c>
      <c r="GX184" s="235" t="s">
        <v>543</v>
      </c>
      <c r="HA184" s="235" t="s">
        <v>543</v>
      </c>
      <c r="HD184" s="235" t="s">
        <v>543</v>
      </c>
      <c r="HG184" s="235" t="s">
        <v>543</v>
      </c>
      <c r="HJ184" s="235" t="s">
        <v>543</v>
      </c>
      <c r="HM184" s="235" t="s">
        <v>543</v>
      </c>
      <c r="HP184" s="235" t="s">
        <v>543</v>
      </c>
      <c r="HS184" s="235" t="s">
        <v>543</v>
      </c>
      <c r="HV184" s="235" t="s">
        <v>543</v>
      </c>
      <c r="IB184" s="236" t="s">
        <v>543</v>
      </c>
      <c r="IC184" s="236" t="s">
        <v>543</v>
      </c>
      <c r="ID184" s="236" t="s">
        <v>543</v>
      </c>
      <c r="IE184" s="236" t="b">
        <v>1</v>
      </c>
    </row>
    <row r="185" spans="66:239">
      <c r="BN185" s="718" t="s">
        <v>543</v>
      </c>
      <c r="CX185" s="718" t="s">
        <v>543</v>
      </c>
      <c r="DR185" s="235" t="s">
        <v>543</v>
      </c>
      <c r="DU185" s="235" t="s">
        <v>543</v>
      </c>
      <c r="DX185" s="235" t="s">
        <v>543</v>
      </c>
      <c r="EA185" s="235" t="s">
        <v>543</v>
      </c>
      <c r="ED185" s="235" t="s">
        <v>543</v>
      </c>
      <c r="EG185" s="235" t="s">
        <v>543</v>
      </c>
      <c r="EJ185" s="235" t="s">
        <v>543</v>
      </c>
      <c r="EM185" s="235" t="s">
        <v>543</v>
      </c>
      <c r="EP185" s="235" t="s">
        <v>543</v>
      </c>
      <c r="ES185" s="235" t="s">
        <v>543</v>
      </c>
      <c r="EV185" s="235" t="s">
        <v>543</v>
      </c>
      <c r="EY185" s="235" t="s">
        <v>543</v>
      </c>
      <c r="FB185" s="235" t="s">
        <v>543</v>
      </c>
      <c r="FE185" s="235" t="s">
        <v>543</v>
      </c>
      <c r="FH185" s="235" t="s">
        <v>543</v>
      </c>
      <c r="FK185" s="235" t="s">
        <v>543</v>
      </c>
      <c r="FN185" s="235" t="s">
        <v>543</v>
      </c>
      <c r="FQ185" s="235" t="s">
        <v>543</v>
      </c>
      <c r="FT185" s="235" t="s">
        <v>543</v>
      </c>
      <c r="FW185" s="235" t="s">
        <v>543</v>
      </c>
      <c r="FZ185" s="235" t="s">
        <v>543</v>
      </c>
      <c r="GC185" s="235" t="s">
        <v>543</v>
      </c>
      <c r="GF185" s="235" t="s">
        <v>543</v>
      </c>
      <c r="GI185" s="235" t="s">
        <v>543</v>
      </c>
      <c r="GL185" s="235" t="s">
        <v>543</v>
      </c>
      <c r="GO185" s="235" t="s">
        <v>543</v>
      </c>
      <c r="GR185" s="235" t="s">
        <v>543</v>
      </c>
      <c r="GU185" s="235" t="s">
        <v>543</v>
      </c>
      <c r="GX185" s="235" t="s">
        <v>543</v>
      </c>
      <c r="HA185" s="235" t="s">
        <v>543</v>
      </c>
      <c r="HD185" s="235" t="s">
        <v>543</v>
      </c>
      <c r="HG185" s="235" t="s">
        <v>543</v>
      </c>
      <c r="HJ185" s="235" t="s">
        <v>543</v>
      </c>
      <c r="HM185" s="235" t="s">
        <v>543</v>
      </c>
      <c r="HP185" s="235" t="s">
        <v>543</v>
      </c>
      <c r="HS185" s="235" t="s">
        <v>543</v>
      </c>
      <c r="HV185" s="235" t="s">
        <v>543</v>
      </c>
      <c r="IB185" s="236" t="s">
        <v>543</v>
      </c>
      <c r="IC185" s="236" t="s">
        <v>543</v>
      </c>
      <c r="ID185" s="236" t="s">
        <v>543</v>
      </c>
      <c r="IE185" s="236" t="b">
        <v>1</v>
      </c>
    </row>
    <row r="186" spans="66:239">
      <c r="BN186" s="718" t="s">
        <v>543</v>
      </c>
      <c r="CX186" s="718" t="s">
        <v>543</v>
      </c>
      <c r="DR186" s="235" t="s">
        <v>543</v>
      </c>
      <c r="DU186" s="235" t="s">
        <v>543</v>
      </c>
      <c r="DX186" s="235" t="s">
        <v>543</v>
      </c>
      <c r="EA186" s="235" t="s">
        <v>543</v>
      </c>
      <c r="ED186" s="235" t="s">
        <v>543</v>
      </c>
      <c r="EG186" s="235" t="s">
        <v>543</v>
      </c>
      <c r="EJ186" s="235" t="s">
        <v>543</v>
      </c>
      <c r="EM186" s="235" t="s">
        <v>543</v>
      </c>
      <c r="EP186" s="235" t="s">
        <v>543</v>
      </c>
      <c r="ES186" s="235" t="s">
        <v>543</v>
      </c>
      <c r="EV186" s="235" t="s">
        <v>543</v>
      </c>
      <c r="EY186" s="235" t="s">
        <v>543</v>
      </c>
      <c r="FB186" s="235" t="s">
        <v>543</v>
      </c>
      <c r="FE186" s="235" t="s">
        <v>543</v>
      </c>
      <c r="FH186" s="235" t="s">
        <v>543</v>
      </c>
      <c r="FK186" s="235" t="s">
        <v>543</v>
      </c>
      <c r="FN186" s="235" t="s">
        <v>543</v>
      </c>
      <c r="FQ186" s="235" t="s">
        <v>543</v>
      </c>
      <c r="FT186" s="235" t="s">
        <v>543</v>
      </c>
      <c r="FW186" s="235" t="s">
        <v>543</v>
      </c>
      <c r="FZ186" s="235" t="s">
        <v>543</v>
      </c>
      <c r="GC186" s="235" t="s">
        <v>543</v>
      </c>
      <c r="GF186" s="235" t="s">
        <v>543</v>
      </c>
      <c r="GI186" s="235" t="s">
        <v>543</v>
      </c>
      <c r="GL186" s="235" t="s">
        <v>543</v>
      </c>
      <c r="GO186" s="235" t="s">
        <v>543</v>
      </c>
      <c r="GR186" s="235" t="s">
        <v>543</v>
      </c>
      <c r="GU186" s="235" t="s">
        <v>543</v>
      </c>
      <c r="GX186" s="235" t="s">
        <v>543</v>
      </c>
      <c r="HA186" s="235" t="s">
        <v>543</v>
      </c>
      <c r="HD186" s="235" t="s">
        <v>543</v>
      </c>
      <c r="HG186" s="235" t="s">
        <v>543</v>
      </c>
      <c r="HJ186" s="235" t="s">
        <v>543</v>
      </c>
      <c r="HM186" s="235" t="s">
        <v>543</v>
      </c>
      <c r="HP186" s="235" t="s">
        <v>543</v>
      </c>
      <c r="HS186" s="235" t="s">
        <v>543</v>
      </c>
      <c r="HV186" s="235" t="s">
        <v>543</v>
      </c>
      <c r="IB186" s="236" t="s">
        <v>543</v>
      </c>
      <c r="IC186" s="236" t="s">
        <v>543</v>
      </c>
      <c r="ID186" s="236" t="s">
        <v>543</v>
      </c>
      <c r="IE186" s="236" t="b">
        <v>1</v>
      </c>
    </row>
    <row r="187" spans="66:239">
      <c r="BN187" s="718" t="s">
        <v>543</v>
      </c>
      <c r="CX187" s="718" t="s">
        <v>543</v>
      </c>
      <c r="DR187" s="235" t="s">
        <v>543</v>
      </c>
      <c r="DU187" s="235" t="s">
        <v>543</v>
      </c>
      <c r="DX187" s="235" t="s">
        <v>543</v>
      </c>
      <c r="EA187" s="235" t="s">
        <v>543</v>
      </c>
      <c r="ED187" s="235" t="s">
        <v>543</v>
      </c>
      <c r="EG187" s="235" t="s">
        <v>543</v>
      </c>
      <c r="EJ187" s="235" t="s">
        <v>543</v>
      </c>
      <c r="EM187" s="235" t="s">
        <v>543</v>
      </c>
      <c r="EP187" s="235" t="s">
        <v>543</v>
      </c>
      <c r="ES187" s="235" t="s">
        <v>543</v>
      </c>
      <c r="EV187" s="235" t="s">
        <v>543</v>
      </c>
      <c r="EY187" s="235" t="s">
        <v>543</v>
      </c>
      <c r="FB187" s="235" t="s">
        <v>543</v>
      </c>
      <c r="FE187" s="235" t="s">
        <v>543</v>
      </c>
      <c r="FH187" s="235" t="s">
        <v>543</v>
      </c>
      <c r="FK187" s="235" t="s">
        <v>543</v>
      </c>
      <c r="FN187" s="235" t="s">
        <v>543</v>
      </c>
      <c r="FQ187" s="235" t="s">
        <v>543</v>
      </c>
      <c r="FT187" s="235" t="s">
        <v>543</v>
      </c>
      <c r="FW187" s="235" t="s">
        <v>543</v>
      </c>
      <c r="FZ187" s="235" t="s">
        <v>543</v>
      </c>
      <c r="GC187" s="235" t="s">
        <v>543</v>
      </c>
      <c r="GF187" s="235" t="s">
        <v>543</v>
      </c>
      <c r="GI187" s="235" t="s">
        <v>543</v>
      </c>
      <c r="GL187" s="235" t="s">
        <v>543</v>
      </c>
      <c r="GO187" s="235" t="s">
        <v>543</v>
      </c>
      <c r="GR187" s="235" t="s">
        <v>543</v>
      </c>
      <c r="GU187" s="235" t="s">
        <v>543</v>
      </c>
      <c r="GX187" s="235" t="s">
        <v>543</v>
      </c>
      <c r="HA187" s="235" t="s">
        <v>543</v>
      </c>
      <c r="HD187" s="235" t="s">
        <v>543</v>
      </c>
      <c r="HG187" s="235" t="s">
        <v>543</v>
      </c>
      <c r="HJ187" s="235" t="s">
        <v>543</v>
      </c>
      <c r="HM187" s="235" t="s">
        <v>543</v>
      </c>
      <c r="HP187" s="235" t="s">
        <v>543</v>
      </c>
      <c r="HS187" s="235" t="s">
        <v>543</v>
      </c>
      <c r="HV187" s="235" t="s">
        <v>543</v>
      </c>
      <c r="IB187" s="236" t="s">
        <v>543</v>
      </c>
      <c r="IC187" s="236" t="s">
        <v>543</v>
      </c>
      <c r="ID187" s="236" t="s">
        <v>543</v>
      </c>
      <c r="IE187" s="236" t="b">
        <v>1</v>
      </c>
    </row>
    <row r="188" spans="66:239">
      <c r="BN188" s="718" t="s">
        <v>543</v>
      </c>
      <c r="CX188" s="718" t="s">
        <v>543</v>
      </c>
      <c r="DR188" s="235" t="s">
        <v>543</v>
      </c>
      <c r="DU188" s="235" t="s">
        <v>543</v>
      </c>
      <c r="DX188" s="235" t="s">
        <v>543</v>
      </c>
      <c r="EA188" s="235" t="s">
        <v>543</v>
      </c>
      <c r="ED188" s="235" t="s">
        <v>543</v>
      </c>
      <c r="EG188" s="235" t="s">
        <v>543</v>
      </c>
      <c r="EJ188" s="235" t="s">
        <v>543</v>
      </c>
      <c r="EM188" s="235" t="s">
        <v>543</v>
      </c>
      <c r="EP188" s="235" t="s">
        <v>543</v>
      </c>
      <c r="ES188" s="235" t="s">
        <v>543</v>
      </c>
      <c r="EV188" s="235" t="s">
        <v>543</v>
      </c>
      <c r="EY188" s="235" t="s">
        <v>543</v>
      </c>
      <c r="FB188" s="235" t="s">
        <v>543</v>
      </c>
      <c r="FE188" s="235" t="s">
        <v>543</v>
      </c>
      <c r="FH188" s="235" t="s">
        <v>543</v>
      </c>
      <c r="FK188" s="235" t="s">
        <v>543</v>
      </c>
      <c r="FN188" s="235" t="s">
        <v>543</v>
      </c>
      <c r="FQ188" s="235" t="s">
        <v>543</v>
      </c>
      <c r="FT188" s="235" t="s">
        <v>543</v>
      </c>
      <c r="FW188" s="235" t="s">
        <v>543</v>
      </c>
      <c r="FZ188" s="235" t="s">
        <v>543</v>
      </c>
      <c r="GC188" s="235" t="s">
        <v>543</v>
      </c>
      <c r="GF188" s="235" t="s">
        <v>543</v>
      </c>
      <c r="GI188" s="235" t="s">
        <v>543</v>
      </c>
      <c r="GL188" s="235" t="s">
        <v>543</v>
      </c>
      <c r="GO188" s="235" t="s">
        <v>543</v>
      </c>
      <c r="GR188" s="235" t="s">
        <v>543</v>
      </c>
      <c r="GU188" s="235" t="s">
        <v>543</v>
      </c>
      <c r="GX188" s="235" t="s">
        <v>543</v>
      </c>
      <c r="HA188" s="235" t="s">
        <v>543</v>
      </c>
      <c r="HD188" s="235" t="s">
        <v>543</v>
      </c>
      <c r="HG188" s="235" t="s">
        <v>543</v>
      </c>
      <c r="HJ188" s="235" t="s">
        <v>543</v>
      </c>
      <c r="HM188" s="235" t="s">
        <v>543</v>
      </c>
      <c r="HP188" s="235" t="s">
        <v>543</v>
      </c>
      <c r="HS188" s="235" t="s">
        <v>543</v>
      </c>
      <c r="HV188" s="235" t="s">
        <v>543</v>
      </c>
      <c r="IB188" s="236" t="s">
        <v>543</v>
      </c>
      <c r="IC188" s="236" t="s">
        <v>543</v>
      </c>
      <c r="ID188" s="236" t="s">
        <v>543</v>
      </c>
      <c r="IE188" s="236" t="b">
        <v>1</v>
      </c>
    </row>
    <row r="189" spans="66:239">
      <c r="BN189" s="718" t="s">
        <v>543</v>
      </c>
      <c r="CX189" s="718" t="s">
        <v>543</v>
      </c>
      <c r="DR189" s="235" t="s">
        <v>543</v>
      </c>
      <c r="DU189" s="235" t="s">
        <v>543</v>
      </c>
      <c r="DX189" s="235" t="s">
        <v>543</v>
      </c>
      <c r="EA189" s="235" t="s">
        <v>543</v>
      </c>
      <c r="ED189" s="235" t="s">
        <v>543</v>
      </c>
      <c r="EG189" s="235" t="s">
        <v>543</v>
      </c>
      <c r="EJ189" s="235" t="s">
        <v>543</v>
      </c>
      <c r="EM189" s="235" t="s">
        <v>543</v>
      </c>
      <c r="EP189" s="235" t="s">
        <v>543</v>
      </c>
      <c r="ES189" s="235" t="s">
        <v>543</v>
      </c>
      <c r="EV189" s="235" t="s">
        <v>543</v>
      </c>
      <c r="EY189" s="235" t="s">
        <v>543</v>
      </c>
      <c r="FB189" s="235" t="s">
        <v>543</v>
      </c>
      <c r="FE189" s="235" t="s">
        <v>543</v>
      </c>
      <c r="FH189" s="235" t="s">
        <v>543</v>
      </c>
      <c r="FK189" s="235" t="s">
        <v>543</v>
      </c>
      <c r="FN189" s="235" t="s">
        <v>543</v>
      </c>
      <c r="FQ189" s="235" t="s">
        <v>543</v>
      </c>
      <c r="FT189" s="235" t="s">
        <v>543</v>
      </c>
      <c r="FW189" s="235" t="s">
        <v>543</v>
      </c>
      <c r="FZ189" s="235" t="s">
        <v>543</v>
      </c>
      <c r="GC189" s="235" t="s">
        <v>543</v>
      </c>
      <c r="GF189" s="235" t="s">
        <v>543</v>
      </c>
      <c r="GI189" s="235" t="s">
        <v>543</v>
      </c>
      <c r="GL189" s="235" t="s">
        <v>543</v>
      </c>
      <c r="GO189" s="235" t="s">
        <v>543</v>
      </c>
      <c r="GR189" s="235" t="s">
        <v>543</v>
      </c>
      <c r="GU189" s="235" t="s">
        <v>543</v>
      </c>
      <c r="GX189" s="235" t="s">
        <v>543</v>
      </c>
      <c r="HA189" s="235" t="s">
        <v>543</v>
      </c>
      <c r="HD189" s="235" t="s">
        <v>543</v>
      </c>
      <c r="HG189" s="235" t="s">
        <v>543</v>
      </c>
      <c r="HJ189" s="235" t="s">
        <v>543</v>
      </c>
      <c r="HM189" s="235" t="s">
        <v>543</v>
      </c>
      <c r="HP189" s="235" t="s">
        <v>543</v>
      </c>
      <c r="HS189" s="235" t="s">
        <v>543</v>
      </c>
      <c r="HV189" s="235" t="s">
        <v>543</v>
      </c>
      <c r="IB189" s="236" t="s">
        <v>543</v>
      </c>
      <c r="IC189" s="236" t="s">
        <v>543</v>
      </c>
      <c r="ID189" s="236" t="s">
        <v>543</v>
      </c>
      <c r="IE189" s="236" t="b">
        <v>1</v>
      </c>
    </row>
    <row r="190" spans="66:239">
      <c r="BN190" s="718" t="s">
        <v>543</v>
      </c>
      <c r="CX190" s="718" t="s">
        <v>543</v>
      </c>
      <c r="DR190" s="235" t="s">
        <v>543</v>
      </c>
      <c r="DU190" s="235" t="s">
        <v>543</v>
      </c>
      <c r="DX190" s="235" t="s">
        <v>543</v>
      </c>
      <c r="EA190" s="235" t="s">
        <v>543</v>
      </c>
      <c r="ED190" s="235" t="s">
        <v>543</v>
      </c>
      <c r="EG190" s="235" t="s">
        <v>543</v>
      </c>
      <c r="EJ190" s="235" t="s">
        <v>543</v>
      </c>
      <c r="EM190" s="235" t="s">
        <v>543</v>
      </c>
      <c r="EP190" s="235" t="s">
        <v>543</v>
      </c>
      <c r="ES190" s="235" t="s">
        <v>543</v>
      </c>
      <c r="EV190" s="235" t="s">
        <v>543</v>
      </c>
      <c r="EY190" s="235" t="s">
        <v>543</v>
      </c>
      <c r="FB190" s="235" t="s">
        <v>543</v>
      </c>
      <c r="FE190" s="235" t="s">
        <v>543</v>
      </c>
      <c r="FH190" s="235" t="s">
        <v>543</v>
      </c>
      <c r="FK190" s="235" t="s">
        <v>543</v>
      </c>
      <c r="FN190" s="235" t="s">
        <v>543</v>
      </c>
      <c r="FQ190" s="235" t="s">
        <v>543</v>
      </c>
      <c r="FT190" s="235" t="s">
        <v>543</v>
      </c>
      <c r="FW190" s="235" t="s">
        <v>543</v>
      </c>
      <c r="FZ190" s="235" t="s">
        <v>543</v>
      </c>
      <c r="GC190" s="235" t="s">
        <v>543</v>
      </c>
      <c r="GF190" s="235" t="s">
        <v>543</v>
      </c>
      <c r="GI190" s="235" t="s">
        <v>543</v>
      </c>
      <c r="GL190" s="235" t="s">
        <v>543</v>
      </c>
      <c r="GO190" s="235" t="s">
        <v>543</v>
      </c>
      <c r="GR190" s="235" t="s">
        <v>543</v>
      </c>
      <c r="GU190" s="235" t="s">
        <v>543</v>
      </c>
      <c r="GX190" s="235" t="s">
        <v>543</v>
      </c>
      <c r="HA190" s="235" t="s">
        <v>543</v>
      </c>
      <c r="HD190" s="235" t="s">
        <v>543</v>
      </c>
      <c r="HG190" s="235" t="s">
        <v>543</v>
      </c>
      <c r="HJ190" s="235" t="s">
        <v>543</v>
      </c>
      <c r="HM190" s="235" t="s">
        <v>543</v>
      </c>
      <c r="HP190" s="235" t="s">
        <v>543</v>
      </c>
      <c r="HS190" s="235" t="s">
        <v>543</v>
      </c>
      <c r="HV190" s="235" t="s">
        <v>543</v>
      </c>
      <c r="IB190" s="236" t="s">
        <v>543</v>
      </c>
      <c r="IC190" s="236" t="s">
        <v>543</v>
      </c>
      <c r="ID190" s="236" t="s">
        <v>543</v>
      </c>
      <c r="IE190" s="236" t="b">
        <v>1</v>
      </c>
    </row>
    <row r="191" spans="66:239">
      <c r="BN191" s="718" t="s">
        <v>543</v>
      </c>
      <c r="CX191" s="718" t="s">
        <v>543</v>
      </c>
      <c r="DR191" s="235" t="s">
        <v>543</v>
      </c>
      <c r="DU191" s="235" t="s">
        <v>543</v>
      </c>
      <c r="DX191" s="235" t="s">
        <v>543</v>
      </c>
      <c r="EA191" s="235" t="s">
        <v>543</v>
      </c>
      <c r="ED191" s="235" t="s">
        <v>543</v>
      </c>
      <c r="EG191" s="235" t="s">
        <v>543</v>
      </c>
      <c r="EJ191" s="235" t="s">
        <v>543</v>
      </c>
      <c r="EM191" s="235" t="s">
        <v>543</v>
      </c>
      <c r="EP191" s="235" t="s">
        <v>543</v>
      </c>
      <c r="ES191" s="235" t="s">
        <v>543</v>
      </c>
      <c r="EV191" s="235" t="s">
        <v>543</v>
      </c>
      <c r="EY191" s="235" t="s">
        <v>543</v>
      </c>
      <c r="FB191" s="235" t="s">
        <v>543</v>
      </c>
      <c r="FE191" s="235" t="s">
        <v>543</v>
      </c>
      <c r="FH191" s="235" t="s">
        <v>543</v>
      </c>
      <c r="FK191" s="235" t="s">
        <v>543</v>
      </c>
      <c r="FN191" s="235" t="s">
        <v>543</v>
      </c>
      <c r="FQ191" s="235" t="s">
        <v>543</v>
      </c>
      <c r="FT191" s="235" t="s">
        <v>543</v>
      </c>
      <c r="FW191" s="235" t="s">
        <v>543</v>
      </c>
      <c r="FZ191" s="235" t="s">
        <v>543</v>
      </c>
      <c r="GC191" s="235" t="s">
        <v>543</v>
      </c>
      <c r="GF191" s="235" t="s">
        <v>543</v>
      </c>
      <c r="GI191" s="235" t="s">
        <v>543</v>
      </c>
      <c r="GL191" s="235" t="s">
        <v>543</v>
      </c>
      <c r="GO191" s="235" t="s">
        <v>543</v>
      </c>
      <c r="GR191" s="235" t="s">
        <v>543</v>
      </c>
      <c r="GU191" s="235" t="s">
        <v>543</v>
      </c>
      <c r="GX191" s="235" t="s">
        <v>543</v>
      </c>
      <c r="HA191" s="235" t="s">
        <v>543</v>
      </c>
      <c r="HD191" s="235" t="s">
        <v>543</v>
      </c>
      <c r="HG191" s="235" t="s">
        <v>543</v>
      </c>
      <c r="HJ191" s="235" t="s">
        <v>543</v>
      </c>
      <c r="HM191" s="235" t="s">
        <v>543</v>
      </c>
      <c r="HP191" s="235" t="s">
        <v>543</v>
      </c>
      <c r="HS191" s="235" t="s">
        <v>543</v>
      </c>
      <c r="HV191" s="235" t="s">
        <v>543</v>
      </c>
      <c r="IB191" s="236" t="s">
        <v>543</v>
      </c>
      <c r="IC191" s="236" t="s">
        <v>543</v>
      </c>
      <c r="ID191" s="236" t="s">
        <v>543</v>
      </c>
      <c r="IE191" s="236" t="b">
        <v>1</v>
      </c>
    </row>
    <row r="192" spans="66:239">
      <c r="BN192" s="718" t="s">
        <v>543</v>
      </c>
      <c r="CX192" s="718" t="s">
        <v>543</v>
      </c>
      <c r="DR192" s="235" t="s">
        <v>543</v>
      </c>
      <c r="DU192" s="235" t="s">
        <v>543</v>
      </c>
      <c r="DX192" s="235" t="s">
        <v>543</v>
      </c>
      <c r="EA192" s="235" t="s">
        <v>543</v>
      </c>
      <c r="ED192" s="235" t="s">
        <v>543</v>
      </c>
      <c r="EG192" s="235" t="s">
        <v>543</v>
      </c>
      <c r="EJ192" s="235" t="s">
        <v>543</v>
      </c>
      <c r="EM192" s="235" t="s">
        <v>543</v>
      </c>
      <c r="EP192" s="235" t="s">
        <v>543</v>
      </c>
      <c r="ES192" s="235" t="s">
        <v>543</v>
      </c>
      <c r="EV192" s="235" t="s">
        <v>543</v>
      </c>
      <c r="EY192" s="235" t="s">
        <v>543</v>
      </c>
      <c r="FB192" s="235" t="s">
        <v>543</v>
      </c>
      <c r="FE192" s="235" t="s">
        <v>543</v>
      </c>
      <c r="FH192" s="235" t="s">
        <v>543</v>
      </c>
      <c r="FK192" s="235" t="s">
        <v>543</v>
      </c>
      <c r="FN192" s="235" t="s">
        <v>543</v>
      </c>
      <c r="FQ192" s="235" t="s">
        <v>543</v>
      </c>
      <c r="FT192" s="235" t="s">
        <v>543</v>
      </c>
      <c r="FW192" s="235" t="s">
        <v>543</v>
      </c>
      <c r="FZ192" s="235" t="s">
        <v>543</v>
      </c>
      <c r="GC192" s="235" t="s">
        <v>543</v>
      </c>
      <c r="GF192" s="235" t="s">
        <v>543</v>
      </c>
      <c r="GI192" s="235" t="s">
        <v>543</v>
      </c>
      <c r="GL192" s="235" t="s">
        <v>543</v>
      </c>
      <c r="GO192" s="235" t="s">
        <v>543</v>
      </c>
      <c r="GR192" s="235" t="s">
        <v>543</v>
      </c>
      <c r="GU192" s="235" t="s">
        <v>543</v>
      </c>
      <c r="GX192" s="235" t="s">
        <v>543</v>
      </c>
      <c r="HA192" s="235" t="s">
        <v>543</v>
      </c>
      <c r="HD192" s="235" t="s">
        <v>543</v>
      </c>
      <c r="HG192" s="235" t="s">
        <v>543</v>
      </c>
      <c r="HJ192" s="235" t="s">
        <v>543</v>
      </c>
      <c r="HM192" s="235" t="s">
        <v>543</v>
      </c>
      <c r="HP192" s="235" t="s">
        <v>543</v>
      </c>
      <c r="HS192" s="235" t="s">
        <v>543</v>
      </c>
      <c r="HV192" s="235" t="s">
        <v>543</v>
      </c>
      <c r="IB192" s="236" t="s">
        <v>543</v>
      </c>
      <c r="IC192" s="236" t="s">
        <v>543</v>
      </c>
      <c r="ID192" s="236" t="s">
        <v>543</v>
      </c>
      <c r="IE192" s="236" t="b">
        <v>1</v>
      </c>
    </row>
    <row r="193" spans="66:239">
      <c r="BN193" s="718" t="s">
        <v>543</v>
      </c>
      <c r="CX193" s="718" t="s">
        <v>543</v>
      </c>
      <c r="DR193" s="235" t="s">
        <v>543</v>
      </c>
      <c r="DU193" s="235" t="s">
        <v>543</v>
      </c>
      <c r="DX193" s="235" t="s">
        <v>543</v>
      </c>
      <c r="EA193" s="235" t="s">
        <v>543</v>
      </c>
      <c r="ED193" s="235" t="s">
        <v>543</v>
      </c>
      <c r="EG193" s="235" t="s">
        <v>543</v>
      </c>
      <c r="EJ193" s="235" t="s">
        <v>543</v>
      </c>
      <c r="EM193" s="235" t="s">
        <v>543</v>
      </c>
      <c r="EP193" s="235" t="s">
        <v>543</v>
      </c>
      <c r="ES193" s="235" t="s">
        <v>543</v>
      </c>
      <c r="EV193" s="235" t="s">
        <v>543</v>
      </c>
      <c r="EY193" s="235" t="s">
        <v>543</v>
      </c>
      <c r="FB193" s="235" t="s">
        <v>543</v>
      </c>
      <c r="FE193" s="235" t="s">
        <v>543</v>
      </c>
      <c r="FH193" s="235" t="s">
        <v>543</v>
      </c>
      <c r="FK193" s="235" t="s">
        <v>543</v>
      </c>
      <c r="FN193" s="235" t="s">
        <v>543</v>
      </c>
      <c r="FQ193" s="235" t="s">
        <v>543</v>
      </c>
      <c r="FT193" s="235" t="s">
        <v>543</v>
      </c>
      <c r="FW193" s="235" t="s">
        <v>543</v>
      </c>
      <c r="FZ193" s="235" t="s">
        <v>543</v>
      </c>
      <c r="GC193" s="235" t="s">
        <v>543</v>
      </c>
      <c r="GF193" s="235" t="s">
        <v>543</v>
      </c>
      <c r="GI193" s="235" t="s">
        <v>543</v>
      </c>
      <c r="GL193" s="235" t="s">
        <v>543</v>
      </c>
      <c r="GO193" s="235" t="s">
        <v>543</v>
      </c>
      <c r="GR193" s="235" t="s">
        <v>543</v>
      </c>
      <c r="GU193" s="235" t="s">
        <v>543</v>
      </c>
      <c r="GX193" s="235" t="s">
        <v>543</v>
      </c>
      <c r="HA193" s="235" t="s">
        <v>543</v>
      </c>
      <c r="HD193" s="235" t="s">
        <v>543</v>
      </c>
      <c r="HG193" s="235" t="s">
        <v>543</v>
      </c>
      <c r="HJ193" s="235" t="s">
        <v>543</v>
      </c>
      <c r="HM193" s="235" t="s">
        <v>543</v>
      </c>
      <c r="HP193" s="235" t="s">
        <v>543</v>
      </c>
      <c r="HS193" s="235" t="s">
        <v>543</v>
      </c>
      <c r="HV193" s="235" t="s">
        <v>543</v>
      </c>
      <c r="IB193" s="236" t="s">
        <v>543</v>
      </c>
      <c r="IC193" s="236" t="s">
        <v>543</v>
      </c>
      <c r="ID193" s="236" t="s">
        <v>543</v>
      </c>
      <c r="IE193" s="236" t="b">
        <v>1</v>
      </c>
    </row>
    <row r="194" spans="66:239">
      <c r="BN194" s="718" t="s">
        <v>543</v>
      </c>
      <c r="CX194" s="718" t="s">
        <v>543</v>
      </c>
      <c r="DR194" s="235" t="s">
        <v>543</v>
      </c>
      <c r="DU194" s="235" t="s">
        <v>543</v>
      </c>
      <c r="DX194" s="235" t="s">
        <v>543</v>
      </c>
      <c r="EA194" s="235" t="s">
        <v>543</v>
      </c>
      <c r="ED194" s="235" t="s">
        <v>543</v>
      </c>
      <c r="EG194" s="235" t="s">
        <v>543</v>
      </c>
      <c r="EJ194" s="235" t="s">
        <v>543</v>
      </c>
      <c r="EM194" s="235" t="s">
        <v>543</v>
      </c>
      <c r="EP194" s="235" t="s">
        <v>543</v>
      </c>
      <c r="ES194" s="235" t="s">
        <v>543</v>
      </c>
      <c r="EV194" s="235" t="s">
        <v>543</v>
      </c>
      <c r="EY194" s="235" t="s">
        <v>543</v>
      </c>
      <c r="FB194" s="235" t="s">
        <v>543</v>
      </c>
      <c r="FE194" s="235" t="s">
        <v>543</v>
      </c>
      <c r="FH194" s="235" t="s">
        <v>543</v>
      </c>
      <c r="FK194" s="235" t="s">
        <v>543</v>
      </c>
      <c r="FN194" s="235" t="s">
        <v>543</v>
      </c>
      <c r="FQ194" s="235" t="s">
        <v>543</v>
      </c>
      <c r="FT194" s="235" t="s">
        <v>543</v>
      </c>
      <c r="FW194" s="235" t="s">
        <v>543</v>
      </c>
      <c r="FZ194" s="235" t="s">
        <v>543</v>
      </c>
      <c r="GC194" s="235" t="s">
        <v>543</v>
      </c>
      <c r="GF194" s="235" t="s">
        <v>543</v>
      </c>
      <c r="GI194" s="235" t="s">
        <v>543</v>
      </c>
      <c r="GL194" s="235" t="s">
        <v>543</v>
      </c>
      <c r="GO194" s="235" t="s">
        <v>543</v>
      </c>
      <c r="GR194" s="235" t="s">
        <v>543</v>
      </c>
      <c r="GU194" s="235" t="s">
        <v>543</v>
      </c>
      <c r="GX194" s="235" t="s">
        <v>543</v>
      </c>
      <c r="HA194" s="235" t="s">
        <v>543</v>
      </c>
      <c r="HD194" s="235" t="s">
        <v>543</v>
      </c>
      <c r="HG194" s="235" t="s">
        <v>543</v>
      </c>
      <c r="HJ194" s="235" t="s">
        <v>543</v>
      </c>
      <c r="HM194" s="235" t="s">
        <v>543</v>
      </c>
      <c r="HP194" s="235" t="s">
        <v>543</v>
      </c>
      <c r="HS194" s="235" t="s">
        <v>543</v>
      </c>
      <c r="HV194" s="235" t="s">
        <v>543</v>
      </c>
      <c r="IB194" s="236" t="s">
        <v>543</v>
      </c>
      <c r="IC194" s="236" t="s">
        <v>543</v>
      </c>
      <c r="ID194" s="236" t="s">
        <v>543</v>
      </c>
      <c r="IE194" s="236" t="b">
        <v>1</v>
      </c>
    </row>
    <row r="195" spans="66:239">
      <c r="BN195" s="718" t="s">
        <v>543</v>
      </c>
      <c r="CX195" s="718" t="s">
        <v>543</v>
      </c>
      <c r="DR195" s="235" t="s">
        <v>543</v>
      </c>
      <c r="DU195" s="235" t="s">
        <v>543</v>
      </c>
      <c r="DX195" s="235" t="s">
        <v>543</v>
      </c>
      <c r="EA195" s="235" t="s">
        <v>543</v>
      </c>
      <c r="ED195" s="235" t="s">
        <v>543</v>
      </c>
      <c r="EG195" s="235" t="s">
        <v>543</v>
      </c>
      <c r="EJ195" s="235" t="s">
        <v>543</v>
      </c>
      <c r="EM195" s="235" t="s">
        <v>543</v>
      </c>
      <c r="EP195" s="235" t="s">
        <v>543</v>
      </c>
      <c r="ES195" s="235" t="s">
        <v>543</v>
      </c>
      <c r="EV195" s="235" t="s">
        <v>543</v>
      </c>
      <c r="EY195" s="235" t="s">
        <v>543</v>
      </c>
      <c r="FB195" s="235" t="s">
        <v>543</v>
      </c>
      <c r="FE195" s="235" t="s">
        <v>543</v>
      </c>
      <c r="FH195" s="235" t="s">
        <v>543</v>
      </c>
      <c r="FK195" s="235" t="s">
        <v>543</v>
      </c>
      <c r="FN195" s="235" t="s">
        <v>543</v>
      </c>
      <c r="FQ195" s="235" t="s">
        <v>543</v>
      </c>
      <c r="FT195" s="235" t="s">
        <v>543</v>
      </c>
      <c r="FW195" s="235" t="s">
        <v>543</v>
      </c>
      <c r="FZ195" s="235" t="s">
        <v>543</v>
      </c>
      <c r="GC195" s="235" t="s">
        <v>543</v>
      </c>
      <c r="GF195" s="235" t="s">
        <v>543</v>
      </c>
      <c r="GI195" s="235" t="s">
        <v>543</v>
      </c>
      <c r="GL195" s="235" t="s">
        <v>543</v>
      </c>
      <c r="GO195" s="235" t="s">
        <v>543</v>
      </c>
      <c r="GR195" s="235" t="s">
        <v>543</v>
      </c>
      <c r="GU195" s="235" t="s">
        <v>543</v>
      </c>
      <c r="GX195" s="235" t="s">
        <v>543</v>
      </c>
      <c r="HA195" s="235" t="s">
        <v>543</v>
      </c>
      <c r="HD195" s="235" t="s">
        <v>543</v>
      </c>
      <c r="HG195" s="235" t="s">
        <v>543</v>
      </c>
      <c r="HJ195" s="235" t="s">
        <v>543</v>
      </c>
      <c r="HM195" s="235" t="s">
        <v>543</v>
      </c>
      <c r="HP195" s="235" t="s">
        <v>543</v>
      </c>
      <c r="HS195" s="235" t="s">
        <v>543</v>
      </c>
      <c r="HV195" s="235" t="s">
        <v>543</v>
      </c>
      <c r="IB195" s="236" t="s">
        <v>543</v>
      </c>
      <c r="IC195" s="236" t="s">
        <v>543</v>
      </c>
      <c r="ID195" s="236" t="s">
        <v>543</v>
      </c>
      <c r="IE195" s="236" t="b">
        <v>1</v>
      </c>
    </row>
    <row r="196" spans="66:239">
      <c r="BN196" s="718" t="s">
        <v>543</v>
      </c>
      <c r="CX196" s="718" t="s">
        <v>543</v>
      </c>
      <c r="DR196" s="235" t="s">
        <v>543</v>
      </c>
      <c r="DU196" s="235" t="s">
        <v>543</v>
      </c>
      <c r="DX196" s="235" t="s">
        <v>543</v>
      </c>
      <c r="EA196" s="235" t="s">
        <v>543</v>
      </c>
      <c r="ED196" s="235" t="s">
        <v>543</v>
      </c>
      <c r="EG196" s="235" t="s">
        <v>543</v>
      </c>
      <c r="EJ196" s="235" t="s">
        <v>543</v>
      </c>
      <c r="EM196" s="235" t="s">
        <v>543</v>
      </c>
      <c r="EP196" s="235" t="s">
        <v>543</v>
      </c>
      <c r="ES196" s="235" t="s">
        <v>543</v>
      </c>
      <c r="EV196" s="235" t="s">
        <v>543</v>
      </c>
      <c r="EY196" s="235" t="s">
        <v>543</v>
      </c>
      <c r="FB196" s="235" t="s">
        <v>543</v>
      </c>
      <c r="FE196" s="235" t="s">
        <v>543</v>
      </c>
      <c r="FH196" s="235" t="s">
        <v>543</v>
      </c>
      <c r="FK196" s="235" t="s">
        <v>543</v>
      </c>
      <c r="FN196" s="235" t="s">
        <v>543</v>
      </c>
      <c r="FQ196" s="235" t="s">
        <v>543</v>
      </c>
      <c r="FT196" s="235" t="s">
        <v>543</v>
      </c>
      <c r="FW196" s="235" t="s">
        <v>543</v>
      </c>
      <c r="FZ196" s="235" t="s">
        <v>543</v>
      </c>
      <c r="GC196" s="235" t="s">
        <v>543</v>
      </c>
      <c r="GF196" s="235" t="s">
        <v>543</v>
      </c>
      <c r="GI196" s="235" t="s">
        <v>543</v>
      </c>
      <c r="GL196" s="235" t="s">
        <v>543</v>
      </c>
      <c r="GO196" s="235" t="s">
        <v>543</v>
      </c>
      <c r="GR196" s="235" t="s">
        <v>543</v>
      </c>
      <c r="GU196" s="235" t="s">
        <v>543</v>
      </c>
      <c r="GX196" s="235" t="s">
        <v>543</v>
      </c>
      <c r="HA196" s="235" t="s">
        <v>543</v>
      </c>
      <c r="HD196" s="235" t="s">
        <v>543</v>
      </c>
      <c r="HG196" s="235" t="s">
        <v>543</v>
      </c>
      <c r="HJ196" s="235" t="s">
        <v>543</v>
      </c>
      <c r="HM196" s="235" t="s">
        <v>543</v>
      </c>
      <c r="HP196" s="235" t="s">
        <v>543</v>
      </c>
      <c r="HS196" s="235" t="s">
        <v>543</v>
      </c>
      <c r="HV196" s="235" t="s">
        <v>543</v>
      </c>
      <c r="IB196" s="236" t="s">
        <v>543</v>
      </c>
      <c r="IC196" s="236" t="s">
        <v>543</v>
      </c>
      <c r="ID196" s="236" t="s">
        <v>543</v>
      </c>
      <c r="IE196" s="236" t="b">
        <v>1</v>
      </c>
    </row>
    <row r="197" spans="66:239">
      <c r="BN197" s="718" t="s">
        <v>543</v>
      </c>
      <c r="CX197" s="718" t="s">
        <v>543</v>
      </c>
      <c r="DR197" s="235" t="s">
        <v>543</v>
      </c>
      <c r="DU197" s="235" t="s">
        <v>543</v>
      </c>
      <c r="DX197" s="235" t="s">
        <v>543</v>
      </c>
      <c r="EA197" s="235" t="s">
        <v>543</v>
      </c>
      <c r="ED197" s="235" t="s">
        <v>543</v>
      </c>
      <c r="EG197" s="235" t="s">
        <v>543</v>
      </c>
      <c r="EJ197" s="235" t="s">
        <v>543</v>
      </c>
      <c r="EM197" s="235" t="s">
        <v>543</v>
      </c>
      <c r="EP197" s="235" t="s">
        <v>543</v>
      </c>
      <c r="ES197" s="235" t="s">
        <v>543</v>
      </c>
      <c r="EV197" s="235" t="s">
        <v>543</v>
      </c>
      <c r="EY197" s="235" t="s">
        <v>543</v>
      </c>
      <c r="FB197" s="235" t="s">
        <v>543</v>
      </c>
      <c r="FE197" s="235" t="s">
        <v>543</v>
      </c>
      <c r="FH197" s="235" t="s">
        <v>543</v>
      </c>
      <c r="FK197" s="235" t="s">
        <v>543</v>
      </c>
      <c r="FN197" s="235" t="s">
        <v>543</v>
      </c>
      <c r="FQ197" s="235" t="s">
        <v>543</v>
      </c>
      <c r="FT197" s="235" t="s">
        <v>543</v>
      </c>
      <c r="FW197" s="235" t="s">
        <v>543</v>
      </c>
      <c r="FZ197" s="235" t="s">
        <v>543</v>
      </c>
      <c r="GC197" s="235" t="s">
        <v>543</v>
      </c>
      <c r="GF197" s="235" t="s">
        <v>543</v>
      </c>
      <c r="GI197" s="235" t="s">
        <v>543</v>
      </c>
      <c r="GL197" s="235" t="s">
        <v>543</v>
      </c>
      <c r="GO197" s="235" t="s">
        <v>543</v>
      </c>
      <c r="GR197" s="235" t="s">
        <v>543</v>
      </c>
      <c r="GU197" s="235" t="s">
        <v>543</v>
      </c>
      <c r="GX197" s="235" t="s">
        <v>543</v>
      </c>
      <c r="HA197" s="235" t="s">
        <v>543</v>
      </c>
      <c r="HD197" s="235" t="s">
        <v>543</v>
      </c>
      <c r="HG197" s="235" t="s">
        <v>543</v>
      </c>
      <c r="HJ197" s="235" t="s">
        <v>543</v>
      </c>
      <c r="HM197" s="235" t="s">
        <v>543</v>
      </c>
      <c r="HP197" s="235" t="s">
        <v>543</v>
      </c>
      <c r="HS197" s="235" t="s">
        <v>543</v>
      </c>
      <c r="HV197" s="235" t="s">
        <v>543</v>
      </c>
      <c r="IB197" s="236" t="s">
        <v>543</v>
      </c>
      <c r="IC197" s="236" t="s">
        <v>543</v>
      </c>
      <c r="ID197" s="236" t="s">
        <v>543</v>
      </c>
      <c r="IE197" s="236" t="b">
        <v>1</v>
      </c>
    </row>
    <row r="198" spans="66:239">
      <c r="BN198" s="718" t="s">
        <v>543</v>
      </c>
      <c r="CX198" s="718" t="s">
        <v>543</v>
      </c>
      <c r="DR198" s="235" t="s">
        <v>543</v>
      </c>
      <c r="DU198" s="235" t="s">
        <v>543</v>
      </c>
      <c r="DX198" s="235" t="s">
        <v>543</v>
      </c>
      <c r="EA198" s="235" t="s">
        <v>543</v>
      </c>
      <c r="ED198" s="235" t="s">
        <v>543</v>
      </c>
      <c r="EG198" s="235" t="s">
        <v>543</v>
      </c>
      <c r="EJ198" s="235" t="s">
        <v>543</v>
      </c>
      <c r="EM198" s="235" t="s">
        <v>543</v>
      </c>
      <c r="EP198" s="235" t="s">
        <v>543</v>
      </c>
      <c r="ES198" s="235" t="s">
        <v>543</v>
      </c>
      <c r="EV198" s="235" t="s">
        <v>543</v>
      </c>
      <c r="EY198" s="235" t="s">
        <v>543</v>
      </c>
      <c r="FB198" s="235" t="s">
        <v>543</v>
      </c>
      <c r="FE198" s="235" t="s">
        <v>543</v>
      </c>
      <c r="FH198" s="235" t="s">
        <v>543</v>
      </c>
      <c r="FK198" s="235" t="s">
        <v>543</v>
      </c>
      <c r="FN198" s="235" t="s">
        <v>543</v>
      </c>
      <c r="FQ198" s="235" t="s">
        <v>543</v>
      </c>
      <c r="FT198" s="235" t="s">
        <v>543</v>
      </c>
      <c r="FW198" s="235" t="s">
        <v>543</v>
      </c>
      <c r="FZ198" s="235" t="s">
        <v>543</v>
      </c>
      <c r="GC198" s="235" t="s">
        <v>543</v>
      </c>
      <c r="GF198" s="235" t="s">
        <v>543</v>
      </c>
      <c r="GI198" s="235" t="s">
        <v>543</v>
      </c>
      <c r="GL198" s="235" t="s">
        <v>543</v>
      </c>
      <c r="GO198" s="235" t="s">
        <v>543</v>
      </c>
      <c r="GR198" s="235" t="s">
        <v>543</v>
      </c>
      <c r="GU198" s="235" t="s">
        <v>543</v>
      </c>
      <c r="GX198" s="235" t="s">
        <v>543</v>
      </c>
      <c r="HA198" s="235" t="s">
        <v>543</v>
      </c>
      <c r="HD198" s="235" t="s">
        <v>543</v>
      </c>
      <c r="HG198" s="235" t="s">
        <v>543</v>
      </c>
      <c r="HJ198" s="235" t="s">
        <v>543</v>
      </c>
      <c r="HM198" s="235" t="s">
        <v>543</v>
      </c>
      <c r="HP198" s="235" t="s">
        <v>543</v>
      </c>
      <c r="HS198" s="235" t="s">
        <v>543</v>
      </c>
      <c r="HV198" s="235" t="s">
        <v>543</v>
      </c>
      <c r="IB198" s="236" t="s">
        <v>543</v>
      </c>
      <c r="IC198" s="236" t="s">
        <v>543</v>
      </c>
      <c r="ID198" s="236" t="s">
        <v>543</v>
      </c>
      <c r="IE198" s="236" t="b">
        <v>1</v>
      </c>
    </row>
    <row r="199" spans="66:239">
      <c r="BN199" s="718" t="s">
        <v>543</v>
      </c>
      <c r="CX199" s="718" t="s">
        <v>543</v>
      </c>
      <c r="DR199" s="235" t="s">
        <v>543</v>
      </c>
      <c r="DU199" s="235" t="s">
        <v>543</v>
      </c>
      <c r="DX199" s="235" t="s">
        <v>543</v>
      </c>
      <c r="EA199" s="235" t="s">
        <v>543</v>
      </c>
      <c r="ED199" s="235" t="s">
        <v>543</v>
      </c>
      <c r="EG199" s="235" t="s">
        <v>543</v>
      </c>
      <c r="EJ199" s="235" t="s">
        <v>543</v>
      </c>
      <c r="EM199" s="235" t="s">
        <v>543</v>
      </c>
      <c r="EP199" s="235" t="s">
        <v>543</v>
      </c>
      <c r="ES199" s="235" t="s">
        <v>543</v>
      </c>
      <c r="EV199" s="235" t="s">
        <v>543</v>
      </c>
      <c r="EY199" s="235" t="s">
        <v>543</v>
      </c>
      <c r="FB199" s="235" t="s">
        <v>543</v>
      </c>
      <c r="FE199" s="235" t="s">
        <v>543</v>
      </c>
      <c r="FH199" s="235" t="s">
        <v>543</v>
      </c>
      <c r="FK199" s="235" t="s">
        <v>543</v>
      </c>
      <c r="FN199" s="235" t="s">
        <v>543</v>
      </c>
      <c r="FQ199" s="235" t="s">
        <v>543</v>
      </c>
      <c r="FT199" s="235" t="s">
        <v>543</v>
      </c>
      <c r="FW199" s="235" t="s">
        <v>543</v>
      </c>
      <c r="FZ199" s="235" t="s">
        <v>543</v>
      </c>
      <c r="GC199" s="235" t="s">
        <v>543</v>
      </c>
      <c r="GF199" s="235" t="s">
        <v>543</v>
      </c>
      <c r="GI199" s="235" t="s">
        <v>543</v>
      </c>
      <c r="GL199" s="235" t="s">
        <v>543</v>
      </c>
      <c r="GO199" s="235" t="s">
        <v>543</v>
      </c>
      <c r="GR199" s="235" t="s">
        <v>543</v>
      </c>
      <c r="GU199" s="235" t="s">
        <v>543</v>
      </c>
      <c r="GX199" s="235" t="s">
        <v>543</v>
      </c>
      <c r="HA199" s="235" t="s">
        <v>543</v>
      </c>
      <c r="HD199" s="235" t="s">
        <v>543</v>
      </c>
      <c r="HG199" s="235" t="s">
        <v>543</v>
      </c>
      <c r="HJ199" s="235" t="s">
        <v>543</v>
      </c>
      <c r="HM199" s="235" t="s">
        <v>543</v>
      </c>
      <c r="HP199" s="235" t="s">
        <v>543</v>
      </c>
      <c r="HS199" s="235" t="s">
        <v>543</v>
      </c>
      <c r="HV199" s="235" t="s">
        <v>543</v>
      </c>
      <c r="IB199" s="236" t="s">
        <v>543</v>
      </c>
      <c r="IC199" s="236" t="s">
        <v>543</v>
      </c>
      <c r="ID199" s="236" t="s">
        <v>543</v>
      </c>
      <c r="IE199" s="236" t="b">
        <v>1</v>
      </c>
    </row>
    <row r="200" spans="66:239">
      <c r="BN200" s="718" t="s">
        <v>543</v>
      </c>
      <c r="CX200" s="718" t="s">
        <v>543</v>
      </c>
      <c r="DR200" s="235" t="s">
        <v>543</v>
      </c>
      <c r="DU200" s="235" t="s">
        <v>543</v>
      </c>
      <c r="DX200" s="235" t="s">
        <v>543</v>
      </c>
      <c r="EA200" s="235" t="s">
        <v>543</v>
      </c>
      <c r="ED200" s="235" t="s">
        <v>543</v>
      </c>
      <c r="EG200" s="235" t="s">
        <v>543</v>
      </c>
      <c r="EJ200" s="235" t="s">
        <v>543</v>
      </c>
      <c r="EM200" s="235" t="s">
        <v>543</v>
      </c>
      <c r="EP200" s="235" t="s">
        <v>543</v>
      </c>
      <c r="ES200" s="235" t="s">
        <v>543</v>
      </c>
      <c r="EV200" s="235" t="s">
        <v>543</v>
      </c>
      <c r="EY200" s="235" t="s">
        <v>543</v>
      </c>
      <c r="FB200" s="235" t="s">
        <v>543</v>
      </c>
      <c r="FE200" s="235" t="s">
        <v>543</v>
      </c>
      <c r="FH200" s="235" t="s">
        <v>543</v>
      </c>
      <c r="FK200" s="235" t="s">
        <v>543</v>
      </c>
      <c r="FN200" s="235" t="s">
        <v>543</v>
      </c>
      <c r="FQ200" s="235" t="s">
        <v>543</v>
      </c>
      <c r="FT200" s="235" t="s">
        <v>543</v>
      </c>
      <c r="FW200" s="235" t="s">
        <v>543</v>
      </c>
      <c r="FZ200" s="235" t="s">
        <v>543</v>
      </c>
      <c r="GC200" s="235" t="s">
        <v>543</v>
      </c>
      <c r="GF200" s="235" t="s">
        <v>543</v>
      </c>
      <c r="GI200" s="235" t="s">
        <v>543</v>
      </c>
      <c r="GL200" s="235" t="s">
        <v>543</v>
      </c>
      <c r="GO200" s="235" t="s">
        <v>543</v>
      </c>
      <c r="GR200" s="235" t="s">
        <v>543</v>
      </c>
      <c r="GU200" s="235" t="s">
        <v>543</v>
      </c>
      <c r="GX200" s="235" t="s">
        <v>543</v>
      </c>
      <c r="HA200" s="235" t="s">
        <v>543</v>
      </c>
      <c r="HD200" s="235" t="s">
        <v>543</v>
      </c>
      <c r="HG200" s="235" t="s">
        <v>543</v>
      </c>
      <c r="HJ200" s="235" t="s">
        <v>543</v>
      </c>
      <c r="HM200" s="235" t="s">
        <v>543</v>
      </c>
      <c r="HP200" s="235" t="s">
        <v>543</v>
      </c>
      <c r="HS200" s="235" t="s">
        <v>543</v>
      </c>
      <c r="HV200" s="235" t="s">
        <v>543</v>
      </c>
      <c r="IB200" s="236" t="s">
        <v>543</v>
      </c>
      <c r="IC200" s="236" t="s">
        <v>543</v>
      </c>
      <c r="ID200" s="236" t="s">
        <v>543</v>
      </c>
      <c r="IE200" s="236" t="b">
        <v>1</v>
      </c>
    </row>
    <row r="201" spans="66:239">
      <c r="BN201" s="718" t="s">
        <v>543</v>
      </c>
      <c r="CX201" s="718" t="s">
        <v>543</v>
      </c>
      <c r="DR201" s="235" t="s">
        <v>543</v>
      </c>
      <c r="DU201" s="235" t="s">
        <v>543</v>
      </c>
      <c r="DX201" s="235" t="s">
        <v>543</v>
      </c>
      <c r="EA201" s="235" t="s">
        <v>543</v>
      </c>
      <c r="ED201" s="235" t="s">
        <v>543</v>
      </c>
      <c r="EG201" s="235" t="s">
        <v>543</v>
      </c>
      <c r="EJ201" s="235" t="s">
        <v>543</v>
      </c>
      <c r="EM201" s="235" t="s">
        <v>543</v>
      </c>
      <c r="EP201" s="235" t="s">
        <v>543</v>
      </c>
      <c r="ES201" s="235" t="s">
        <v>543</v>
      </c>
      <c r="EV201" s="235" t="s">
        <v>543</v>
      </c>
      <c r="EY201" s="235" t="s">
        <v>543</v>
      </c>
      <c r="FB201" s="235" t="s">
        <v>543</v>
      </c>
      <c r="FE201" s="235" t="s">
        <v>543</v>
      </c>
      <c r="FH201" s="235" t="s">
        <v>543</v>
      </c>
      <c r="FK201" s="235" t="s">
        <v>543</v>
      </c>
      <c r="FN201" s="235" t="s">
        <v>543</v>
      </c>
      <c r="FQ201" s="235" t="s">
        <v>543</v>
      </c>
      <c r="FT201" s="235" t="s">
        <v>543</v>
      </c>
      <c r="FW201" s="235" t="s">
        <v>543</v>
      </c>
      <c r="FZ201" s="235" t="s">
        <v>543</v>
      </c>
      <c r="GC201" s="235" t="s">
        <v>543</v>
      </c>
      <c r="GF201" s="235" t="s">
        <v>543</v>
      </c>
      <c r="GI201" s="235" t="s">
        <v>543</v>
      </c>
      <c r="GL201" s="235" t="s">
        <v>543</v>
      </c>
      <c r="GO201" s="235" t="s">
        <v>543</v>
      </c>
      <c r="GR201" s="235" t="s">
        <v>543</v>
      </c>
      <c r="GU201" s="235" t="s">
        <v>543</v>
      </c>
      <c r="GX201" s="235" t="s">
        <v>543</v>
      </c>
      <c r="HA201" s="235" t="s">
        <v>543</v>
      </c>
      <c r="HD201" s="235" t="s">
        <v>543</v>
      </c>
      <c r="HG201" s="235" t="s">
        <v>543</v>
      </c>
      <c r="HJ201" s="235" t="s">
        <v>543</v>
      </c>
      <c r="HM201" s="235" t="s">
        <v>543</v>
      </c>
      <c r="HP201" s="235" t="s">
        <v>543</v>
      </c>
      <c r="HS201" s="235" t="s">
        <v>543</v>
      </c>
      <c r="HV201" s="235" t="s">
        <v>543</v>
      </c>
      <c r="IB201" s="236" t="s">
        <v>543</v>
      </c>
      <c r="IC201" s="236" t="s">
        <v>543</v>
      </c>
      <c r="ID201" s="236" t="s">
        <v>543</v>
      </c>
      <c r="IE201" s="236" t="b">
        <v>1</v>
      </c>
    </row>
    <row r="202" spans="66:239">
      <c r="BN202" s="718" t="s">
        <v>543</v>
      </c>
      <c r="CX202" s="718" t="s">
        <v>543</v>
      </c>
      <c r="DR202" s="235" t="s">
        <v>543</v>
      </c>
      <c r="DU202" s="235" t="s">
        <v>543</v>
      </c>
      <c r="DX202" s="235" t="s">
        <v>543</v>
      </c>
      <c r="EA202" s="235" t="s">
        <v>543</v>
      </c>
      <c r="ED202" s="235" t="s">
        <v>543</v>
      </c>
      <c r="EG202" s="235" t="s">
        <v>543</v>
      </c>
      <c r="EJ202" s="235" t="s">
        <v>543</v>
      </c>
      <c r="EM202" s="235" t="s">
        <v>543</v>
      </c>
      <c r="EP202" s="235" t="s">
        <v>543</v>
      </c>
      <c r="ES202" s="235" t="s">
        <v>543</v>
      </c>
      <c r="EV202" s="235" t="s">
        <v>543</v>
      </c>
      <c r="EY202" s="235" t="s">
        <v>543</v>
      </c>
      <c r="FB202" s="235" t="s">
        <v>543</v>
      </c>
      <c r="FE202" s="235" t="s">
        <v>543</v>
      </c>
      <c r="FH202" s="235" t="s">
        <v>543</v>
      </c>
      <c r="FK202" s="235" t="s">
        <v>543</v>
      </c>
      <c r="FN202" s="235" t="s">
        <v>543</v>
      </c>
      <c r="FQ202" s="235" t="s">
        <v>543</v>
      </c>
      <c r="FT202" s="235" t="s">
        <v>543</v>
      </c>
      <c r="FW202" s="235" t="s">
        <v>543</v>
      </c>
      <c r="FZ202" s="235" t="s">
        <v>543</v>
      </c>
      <c r="GC202" s="235" t="s">
        <v>543</v>
      </c>
      <c r="GF202" s="235" t="s">
        <v>543</v>
      </c>
      <c r="GI202" s="235" t="s">
        <v>543</v>
      </c>
      <c r="GL202" s="235" t="s">
        <v>543</v>
      </c>
      <c r="GO202" s="235" t="s">
        <v>543</v>
      </c>
      <c r="GR202" s="235" t="s">
        <v>543</v>
      </c>
      <c r="GU202" s="235" t="s">
        <v>543</v>
      </c>
      <c r="GX202" s="235" t="s">
        <v>543</v>
      </c>
      <c r="HA202" s="235" t="s">
        <v>543</v>
      </c>
      <c r="HD202" s="235" t="s">
        <v>543</v>
      </c>
      <c r="HG202" s="235" t="s">
        <v>543</v>
      </c>
      <c r="HJ202" s="235" t="s">
        <v>543</v>
      </c>
      <c r="HM202" s="235" t="s">
        <v>543</v>
      </c>
      <c r="HP202" s="235" t="s">
        <v>543</v>
      </c>
      <c r="HS202" s="235" t="s">
        <v>543</v>
      </c>
      <c r="HV202" s="235" t="s">
        <v>543</v>
      </c>
      <c r="IB202" s="236" t="s">
        <v>543</v>
      </c>
      <c r="IC202" s="236" t="s">
        <v>543</v>
      </c>
      <c r="ID202" s="236" t="s">
        <v>543</v>
      </c>
      <c r="IE202" s="236" t="b">
        <v>1</v>
      </c>
    </row>
    <row r="203" spans="66:239">
      <c r="BN203" s="718" t="s">
        <v>543</v>
      </c>
      <c r="CX203" s="718" t="s">
        <v>543</v>
      </c>
      <c r="DR203" s="235" t="s">
        <v>543</v>
      </c>
      <c r="DU203" s="235" t="s">
        <v>543</v>
      </c>
      <c r="DX203" s="235" t="s">
        <v>543</v>
      </c>
      <c r="EA203" s="235" t="s">
        <v>543</v>
      </c>
      <c r="ED203" s="235" t="s">
        <v>543</v>
      </c>
      <c r="EG203" s="235" t="s">
        <v>543</v>
      </c>
      <c r="EJ203" s="235" t="s">
        <v>543</v>
      </c>
      <c r="EM203" s="235" t="s">
        <v>543</v>
      </c>
      <c r="EP203" s="235" t="s">
        <v>543</v>
      </c>
      <c r="ES203" s="235" t="s">
        <v>543</v>
      </c>
      <c r="EV203" s="235" t="s">
        <v>543</v>
      </c>
      <c r="EY203" s="235" t="s">
        <v>543</v>
      </c>
      <c r="FB203" s="235" t="s">
        <v>543</v>
      </c>
      <c r="FE203" s="235" t="s">
        <v>543</v>
      </c>
      <c r="FH203" s="235" t="s">
        <v>543</v>
      </c>
      <c r="FK203" s="235" t="s">
        <v>543</v>
      </c>
      <c r="FN203" s="235" t="s">
        <v>543</v>
      </c>
      <c r="FQ203" s="235" t="s">
        <v>543</v>
      </c>
      <c r="FT203" s="235" t="s">
        <v>543</v>
      </c>
      <c r="FW203" s="235" t="s">
        <v>543</v>
      </c>
      <c r="FZ203" s="235" t="s">
        <v>543</v>
      </c>
      <c r="GC203" s="235" t="s">
        <v>543</v>
      </c>
      <c r="GF203" s="235" t="s">
        <v>543</v>
      </c>
      <c r="GI203" s="235" t="s">
        <v>543</v>
      </c>
      <c r="GL203" s="235" t="s">
        <v>543</v>
      </c>
      <c r="GO203" s="235" t="s">
        <v>543</v>
      </c>
      <c r="GR203" s="235" t="s">
        <v>543</v>
      </c>
      <c r="GU203" s="235" t="s">
        <v>543</v>
      </c>
      <c r="GX203" s="235" t="s">
        <v>543</v>
      </c>
      <c r="HA203" s="235" t="s">
        <v>543</v>
      </c>
      <c r="HD203" s="235" t="s">
        <v>543</v>
      </c>
      <c r="HG203" s="235" t="s">
        <v>543</v>
      </c>
      <c r="HJ203" s="235" t="s">
        <v>543</v>
      </c>
      <c r="HM203" s="235" t="s">
        <v>543</v>
      </c>
      <c r="HP203" s="235" t="s">
        <v>543</v>
      </c>
      <c r="HS203" s="235" t="s">
        <v>543</v>
      </c>
      <c r="HV203" s="235" t="s">
        <v>543</v>
      </c>
      <c r="IB203" s="236" t="s">
        <v>543</v>
      </c>
      <c r="IC203" s="236" t="s">
        <v>543</v>
      </c>
      <c r="ID203" s="236" t="s">
        <v>543</v>
      </c>
      <c r="IE203" s="236" t="b">
        <v>1</v>
      </c>
    </row>
    <row r="204" spans="66:239">
      <c r="BN204" s="718" t="s">
        <v>543</v>
      </c>
      <c r="CX204" s="718" t="s">
        <v>543</v>
      </c>
      <c r="DR204" s="235" t="s">
        <v>543</v>
      </c>
      <c r="DU204" s="235" t="s">
        <v>543</v>
      </c>
      <c r="DX204" s="235" t="s">
        <v>543</v>
      </c>
      <c r="EA204" s="235" t="s">
        <v>543</v>
      </c>
      <c r="ED204" s="235" t="s">
        <v>543</v>
      </c>
      <c r="EG204" s="235" t="s">
        <v>543</v>
      </c>
      <c r="EJ204" s="235" t="s">
        <v>543</v>
      </c>
      <c r="EM204" s="235" t="s">
        <v>543</v>
      </c>
      <c r="EP204" s="235" t="s">
        <v>543</v>
      </c>
      <c r="ES204" s="235" t="s">
        <v>543</v>
      </c>
      <c r="EV204" s="235" t="s">
        <v>543</v>
      </c>
      <c r="EY204" s="235" t="s">
        <v>543</v>
      </c>
      <c r="FB204" s="235" t="s">
        <v>543</v>
      </c>
      <c r="FE204" s="235" t="s">
        <v>543</v>
      </c>
      <c r="FH204" s="235" t="s">
        <v>543</v>
      </c>
      <c r="FK204" s="235" t="s">
        <v>543</v>
      </c>
      <c r="FN204" s="235" t="s">
        <v>543</v>
      </c>
      <c r="FQ204" s="235" t="s">
        <v>543</v>
      </c>
      <c r="FT204" s="235" t="s">
        <v>543</v>
      </c>
      <c r="FW204" s="235" t="s">
        <v>543</v>
      </c>
      <c r="FZ204" s="235" t="s">
        <v>543</v>
      </c>
      <c r="GC204" s="235" t="s">
        <v>543</v>
      </c>
      <c r="GF204" s="235" t="s">
        <v>543</v>
      </c>
      <c r="GI204" s="235" t="s">
        <v>543</v>
      </c>
      <c r="GL204" s="235" t="s">
        <v>543</v>
      </c>
      <c r="GO204" s="235" t="s">
        <v>543</v>
      </c>
      <c r="GR204" s="235" t="s">
        <v>543</v>
      </c>
      <c r="GU204" s="235" t="s">
        <v>543</v>
      </c>
      <c r="GX204" s="235" t="s">
        <v>543</v>
      </c>
      <c r="HA204" s="235" t="s">
        <v>543</v>
      </c>
      <c r="HD204" s="235" t="s">
        <v>543</v>
      </c>
      <c r="HG204" s="235" t="s">
        <v>543</v>
      </c>
      <c r="HJ204" s="235" t="s">
        <v>543</v>
      </c>
      <c r="HM204" s="235" t="s">
        <v>543</v>
      </c>
      <c r="HP204" s="235" t="s">
        <v>543</v>
      </c>
      <c r="HS204" s="235" t="s">
        <v>543</v>
      </c>
      <c r="HV204" s="235" t="s">
        <v>543</v>
      </c>
      <c r="IB204" s="236" t="s">
        <v>543</v>
      </c>
      <c r="IC204" s="236" t="s">
        <v>543</v>
      </c>
      <c r="ID204" s="236" t="s">
        <v>543</v>
      </c>
      <c r="IE204" s="236" t="b">
        <v>1</v>
      </c>
    </row>
    <row r="205" spans="66:239">
      <c r="BN205" s="718" t="s">
        <v>543</v>
      </c>
      <c r="CX205" s="718" t="s">
        <v>543</v>
      </c>
      <c r="DR205" s="235" t="s">
        <v>543</v>
      </c>
      <c r="DU205" s="235" t="s">
        <v>543</v>
      </c>
      <c r="DX205" s="235" t="s">
        <v>543</v>
      </c>
      <c r="EA205" s="235" t="s">
        <v>543</v>
      </c>
      <c r="ED205" s="235" t="s">
        <v>543</v>
      </c>
      <c r="EG205" s="235" t="s">
        <v>543</v>
      </c>
      <c r="EJ205" s="235" t="s">
        <v>543</v>
      </c>
      <c r="EM205" s="235" t="s">
        <v>543</v>
      </c>
      <c r="EP205" s="235" t="s">
        <v>543</v>
      </c>
      <c r="ES205" s="235" t="s">
        <v>543</v>
      </c>
      <c r="EV205" s="235" t="s">
        <v>543</v>
      </c>
      <c r="EY205" s="235" t="s">
        <v>543</v>
      </c>
      <c r="FB205" s="235" t="s">
        <v>543</v>
      </c>
      <c r="FE205" s="235" t="s">
        <v>543</v>
      </c>
      <c r="FH205" s="235" t="s">
        <v>543</v>
      </c>
      <c r="FK205" s="235" t="s">
        <v>543</v>
      </c>
      <c r="FN205" s="235" t="s">
        <v>543</v>
      </c>
      <c r="FQ205" s="235" t="s">
        <v>543</v>
      </c>
      <c r="FT205" s="235" t="s">
        <v>543</v>
      </c>
      <c r="FW205" s="235" t="s">
        <v>543</v>
      </c>
      <c r="FZ205" s="235" t="s">
        <v>543</v>
      </c>
      <c r="GC205" s="235" t="s">
        <v>543</v>
      </c>
      <c r="GF205" s="235" t="s">
        <v>543</v>
      </c>
      <c r="GI205" s="235" t="s">
        <v>543</v>
      </c>
      <c r="GL205" s="235" t="s">
        <v>543</v>
      </c>
      <c r="GO205" s="235" t="s">
        <v>543</v>
      </c>
      <c r="GR205" s="235" t="s">
        <v>543</v>
      </c>
      <c r="GU205" s="235" t="s">
        <v>543</v>
      </c>
      <c r="GX205" s="235" t="s">
        <v>543</v>
      </c>
      <c r="HA205" s="235" t="s">
        <v>543</v>
      </c>
      <c r="HD205" s="235" t="s">
        <v>543</v>
      </c>
      <c r="HG205" s="235" t="s">
        <v>543</v>
      </c>
      <c r="HJ205" s="235" t="s">
        <v>543</v>
      </c>
      <c r="HM205" s="235" t="s">
        <v>543</v>
      </c>
      <c r="HP205" s="235" t="s">
        <v>543</v>
      </c>
      <c r="HS205" s="235" t="s">
        <v>543</v>
      </c>
      <c r="HV205" s="235" t="s">
        <v>543</v>
      </c>
      <c r="IB205" s="236" t="s">
        <v>543</v>
      </c>
      <c r="IC205" s="236" t="s">
        <v>543</v>
      </c>
      <c r="ID205" s="236" t="s">
        <v>543</v>
      </c>
      <c r="IE205" s="236" t="b">
        <v>1</v>
      </c>
    </row>
    <row r="206" spans="66:239">
      <c r="BN206" s="718" t="s">
        <v>543</v>
      </c>
      <c r="CX206" s="718" t="s">
        <v>543</v>
      </c>
      <c r="DR206" s="235" t="s">
        <v>543</v>
      </c>
      <c r="DU206" s="235" t="s">
        <v>543</v>
      </c>
      <c r="DX206" s="235" t="s">
        <v>543</v>
      </c>
      <c r="EA206" s="235" t="s">
        <v>543</v>
      </c>
      <c r="ED206" s="235" t="s">
        <v>543</v>
      </c>
      <c r="EG206" s="235" t="s">
        <v>543</v>
      </c>
      <c r="EJ206" s="235" t="s">
        <v>543</v>
      </c>
      <c r="EM206" s="235" t="s">
        <v>543</v>
      </c>
      <c r="EP206" s="235" t="s">
        <v>543</v>
      </c>
      <c r="ES206" s="235" t="s">
        <v>543</v>
      </c>
      <c r="EV206" s="235" t="s">
        <v>543</v>
      </c>
      <c r="EY206" s="235" t="s">
        <v>543</v>
      </c>
      <c r="FB206" s="235" t="s">
        <v>543</v>
      </c>
      <c r="FE206" s="235" t="s">
        <v>543</v>
      </c>
      <c r="FH206" s="235" t="s">
        <v>543</v>
      </c>
      <c r="FK206" s="235" t="s">
        <v>543</v>
      </c>
      <c r="FN206" s="235" t="s">
        <v>543</v>
      </c>
      <c r="FQ206" s="235" t="s">
        <v>543</v>
      </c>
      <c r="FT206" s="235" t="s">
        <v>543</v>
      </c>
      <c r="FW206" s="235" t="s">
        <v>543</v>
      </c>
      <c r="FZ206" s="235" t="s">
        <v>543</v>
      </c>
      <c r="GC206" s="235" t="s">
        <v>543</v>
      </c>
      <c r="GF206" s="235" t="s">
        <v>543</v>
      </c>
      <c r="GI206" s="235" t="s">
        <v>543</v>
      </c>
      <c r="GL206" s="235" t="s">
        <v>543</v>
      </c>
      <c r="GO206" s="235" t="s">
        <v>543</v>
      </c>
      <c r="GR206" s="235" t="s">
        <v>543</v>
      </c>
      <c r="GU206" s="235" t="s">
        <v>543</v>
      </c>
      <c r="GX206" s="235" t="s">
        <v>543</v>
      </c>
      <c r="HA206" s="235" t="s">
        <v>543</v>
      </c>
      <c r="HD206" s="235" t="s">
        <v>543</v>
      </c>
      <c r="HG206" s="235" t="s">
        <v>543</v>
      </c>
      <c r="HJ206" s="235" t="s">
        <v>543</v>
      </c>
      <c r="HM206" s="235" t="s">
        <v>543</v>
      </c>
      <c r="HP206" s="235" t="s">
        <v>543</v>
      </c>
      <c r="HS206" s="235" t="s">
        <v>543</v>
      </c>
      <c r="HV206" s="235" t="s">
        <v>543</v>
      </c>
      <c r="IB206" s="236" t="s">
        <v>543</v>
      </c>
      <c r="IC206" s="236" t="s">
        <v>543</v>
      </c>
      <c r="ID206" s="236" t="s">
        <v>543</v>
      </c>
      <c r="IE206" s="236" t="b">
        <v>1</v>
      </c>
    </row>
    <row r="207" spans="66:239">
      <c r="BN207" s="718" t="s">
        <v>543</v>
      </c>
      <c r="CX207" s="718" t="s">
        <v>543</v>
      </c>
      <c r="DR207" s="235" t="s">
        <v>543</v>
      </c>
      <c r="DU207" s="235" t="s">
        <v>543</v>
      </c>
      <c r="DX207" s="235" t="s">
        <v>543</v>
      </c>
      <c r="EA207" s="235" t="s">
        <v>543</v>
      </c>
      <c r="ED207" s="235" t="s">
        <v>543</v>
      </c>
      <c r="EG207" s="235" t="s">
        <v>543</v>
      </c>
      <c r="EJ207" s="235" t="s">
        <v>543</v>
      </c>
      <c r="EM207" s="235" t="s">
        <v>543</v>
      </c>
      <c r="EP207" s="235" t="s">
        <v>543</v>
      </c>
      <c r="ES207" s="235" t="s">
        <v>543</v>
      </c>
      <c r="EV207" s="235" t="s">
        <v>543</v>
      </c>
      <c r="EY207" s="235" t="s">
        <v>543</v>
      </c>
      <c r="FB207" s="235" t="s">
        <v>543</v>
      </c>
      <c r="FE207" s="235" t="s">
        <v>543</v>
      </c>
      <c r="FH207" s="235" t="s">
        <v>543</v>
      </c>
      <c r="FK207" s="235" t="s">
        <v>543</v>
      </c>
      <c r="FN207" s="235" t="s">
        <v>543</v>
      </c>
      <c r="FQ207" s="235" t="s">
        <v>543</v>
      </c>
      <c r="FT207" s="235" t="s">
        <v>543</v>
      </c>
      <c r="FW207" s="235" t="s">
        <v>543</v>
      </c>
      <c r="FZ207" s="235" t="s">
        <v>543</v>
      </c>
      <c r="GC207" s="235" t="s">
        <v>543</v>
      </c>
      <c r="GF207" s="235" t="s">
        <v>543</v>
      </c>
      <c r="GI207" s="235" t="s">
        <v>543</v>
      </c>
      <c r="GL207" s="235" t="s">
        <v>543</v>
      </c>
      <c r="GO207" s="235" t="s">
        <v>543</v>
      </c>
      <c r="GR207" s="235" t="s">
        <v>543</v>
      </c>
      <c r="GU207" s="235" t="s">
        <v>543</v>
      </c>
      <c r="GX207" s="235" t="s">
        <v>543</v>
      </c>
      <c r="HA207" s="235" t="s">
        <v>543</v>
      </c>
      <c r="HD207" s="235" t="s">
        <v>543</v>
      </c>
      <c r="HG207" s="235" t="s">
        <v>543</v>
      </c>
      <c r="HJ207" s="235" t="s">
        <v>543</v>
      </c>
      <c r="HM207" s="235" t="s">
        <v>543</v>
      </c>
      <c r="HP207" s="235" t="s">
        <v>543</v>
      </c>
      <c r="HS207" s="235" t="s">
        <v>543</v>
      </c>
      <c r="HV207" s="235" t="s">
        <v>543</v>
      </c>
      <c r="IB207" s="236" t="s">
        <v>543</v>
      </c>
      <c r="IC207" s="236" t="s">
        <v>543</v>
      </c>
      <c r="ID207" s="236" t="s">
        <v>543</v>
      </c>
      <c r="IE207" s="236" t="b">
        <v>1</v>
      </c>
    </row>
    <row r="208" spans="66:239">
      <c r="BN208" s="718" t="s">
        <v>543</v>
      </c>
      <c r="CX208" s="718" t="s">
        <v>543</v>
      </c>
      <c r="DR208" s="235" t="s">
        <v>543</v>
      </c>
      <c r="DU208" s="235" t="s">
        <v>543</v>
      </c>
      <c r="DX208" s="235" t="s">
        <v>543</v>
      </c>
      <c r="EA208" s="235" t="s">
        <v>543</v>
      </c>
      <c r="ED208" s="235" t="s">
        <v>543</v>
      </c>
      <c r="EG208" s="235" t="s">
        <v>543</v>
      </c>
      <c r="EJ208" s="235" t="s">
        <v>543</v>
      </c>
      <c r="EM208" s="235" t="s">
        <v>543</v>
      </c>
      <c r="EP208" s="235" t="s">
        <v>543</v>
      </c>
      <c r="ES208" s="235" t="s">
        <v>543</v>
      </c>
      <c r="EV208" s="235" t="s">
        <v>543</v>
      </c>
      <c r="EY208" s="235" t="s">
        <v>543</v>
      </c>
      <c r="FB208" s="235" t="s">
        <v>543</v>
      </c>
      <c r="FE208" s="235" t="s">
        <v>543</v>
      </c>
      <c r="FH208" s="235" t="s">
        <v>543</v>
      </c>
      <c r="FK208" s="235" t="s">
        <v>543</v>
      </c>
      <c r="FN208" s="235" t="s">
        <v>543</v>
      </c>
      <c r="FQ208" s="235" t="s">
        <v>543</v>
      </c>
      <c r="FT208" s="235" t="s">
        <v>543</v>
      </c>
      <c r="FW208" s="235" t="s">
        <v>543</v>
      </c>
      <c r="FZ208" s="235" t="s">
        <v>543</v>
      </c>
      <c r="GC208" s="235" t="s">
        <v>543</v>
      </c>
      <c r="GF208" s="235" t="s">
        <v>543</v>
      </c>
      <c r="GI208" s="235" t="s">
        <v>543</v>
      </c>
      <c r="GL208" s="235" t="s">
        <v>543</v>
      </c>
      <c r="GO208" s="235" t="s">
        <v>543</v>
      </c>
      <c r="GR208" s="235" t="s">
        <v>543</v>
      </c>
      <c r="GU208" s="235" t="s">
        <v>543</v>
      </c>
      <c r="GX208" s="235" t="s">
        <v>543</v>
      </c>
      <c r="HA208" s="235" t="s">
        <v>543</v>
      </c>
      <c r="HD208" s="235" t="s">
        <v>543</v>
      </c>
      <c r="HG208" s="235" t="s">
        <v>543</v>
      </c>
      <c r="HJ208" s="235" t="s">
        <v>543</v>
      </c>
      <c r="HM208" s="235" t="s">
        <v>543</v>
      </c>
      <c r="HP208" s="235" t="s">
        <v>543</v>
      </c>
      <c r="HS208" s="235" t="s">
        <v>543</v>
      </c>
      <c r="HV208" s="235" t="s">
        <v>543</v>
      </c>
      <c r="IB208" s="236" t="s">
        <v>543</v>
      </c>
      <c r="IC208" s="236" t="s">
        <v>543</v>
      </c>
      <c r="ID208" s="236" t="s">
        <v>543</v>
      </c>
      <c r="IE208" s="236" t="b">
        <v>1</v>
      </c>
    </row>
    <row r="209" spans="66:239">
      <c r="BN209" s="718" t="s">
        <v>543</v>
      </c>
      <c r="CX209" s="718" t="s">
        <v>543</v>
      </c>
      <c r="DR209" s="235" t="s">
        <v>543</v>
      </c>
      <c r="DU209" s="235" t="s">
        <v>543</v>
      </c>
      <c r="DX209" s="235" t="s">
        <v>543</v>
      </c>
      <c r="EA209" s="235" t="s">
        <v>543</v>
      </c>
      <c r="ED209" s="235" t="s">
        <v>543</v>
      </c>
      <c r="EG209" s="235" t="s">
        <v>543</v>
      </c>
      <c r="EJ209" s="235" t="s">
        <v>543</v>
      </c>
      <c r="EM209" s="235" t="s">
        <v>543</v>
      </c>
      <c r="EP209" s="235" t="s">
        <v>543</v>
      </c>
      <c r="ES209" s="235" t="s">
        <v>543</v>
      </c>
      <c r="EV209" s="235" t="s">
        <v>543</v>
      </c>
      <c r="EY209" s="235" t="s">
        <v>543</v>
      </c>
      <c r="FB209" s="235" t="s">
        <v>543</v>
      </c>
      <c r="FE209" s="235" t="s">
        <v>543</v>
      </c>
      <c r="FH209" s="235" t="s">
        <v>543</v>
      </c>
      <c r="FK209" s="235" t="s">
        <v>543</v>
      </c>
      <c r="FN209" s="235" t="s">
        <v>543</v>
      </c>
      <c r="FQ209" s="235" t="s">
        <v>543</v>
      </c>
      <c r="FT209" s="235" t="s">
        <v>543</v>
      </c>
      <c r="FW209" s="235" t="s">
        <v>543</v>
      </c>
      <c r="FZ209" s="235" t="s">
        <v>543</v>
      </c>
      <c r="GC209" s="235" t="s">
        <v>543</v>
      </c>
      <c r="GF209" s="235" t="s">
        <v>543</v>
      </c>
      <c r="GI209" s="235" t="s">
        <v>543</v>
      </c>
      <c r="GL209" s="235" t="s">
        <v>543</v>
      </c>
      <c r="GO209" s="235" t="s">
        <v>543</v>
      </c>
      <c r="GR209" s="235" t="s">
        <v>543</v>
      </c>
      <c r="GU209" s="235" t="s">
        <v>543</v>
      </c>
      <c r="GX209" s="235" t="s">
        <v>543</v>
      </c>
      <c r="HA209" s="235" t="s">
        <v>543</v>
      </c>
      <c r="HD209" s="235" t="s">
        <v>543</v>
      </c>
      <c r="HG209" s="235" t="s">
        <v>543</v>
      </c>
      <c r="HJ209" s="235" t="s">
        <v>543</v>
      </c>
      <c r="HM209" s="235" t="s">
        <v>543</v>
      </c>
      <c r="HP209" s="235" t="s">
        <v>543</v>
      </c>
      <c r="HS209" s="235" t="s">
        <v>543</v>
      </c>
      <c r="HV209" s="235" t="s">
        <v>543</v>
      </c>
      <c r="IB209" s="236" t="s">
        <v>543</v>
      </c>
      <c r="IC209" s="236" t="s">
        <v>543</v>
      </c>
      <c r="ID209" s="236" t="s">
        <v>543</v>
      </c>
      <c r="IE209" s="236" t="b">
        <v>1</v>
      </c>
    </row>
    <row r="210" spans="66:239">
      <c r="BN210" s="718" t="s">
        <v>543</v>
      </c>
      <c r="CX210" s="718" t="s">
        <v>543</v>
      </c>
      <c r="DR210" s="235" t="s">
        <v>543</v>
      </c>
      <c r="DU210" s="235" t="s">
        <v>543</v>
      </c>
      <c r="DX210" s="235" t="s">
        <v>543</v>
      </c>
      <c r="EA210" s="235" t="s">
        <v>543</v>
      </c>
      <c r="ED210" s="235" t="s">
        <v>543</v>
      </c>
      <c r="EG210" s="235" t="s">
        <v>543</v>
      </c>
      <c r="EJ210" s="235" t="s">
        <v>543</v>
      </c>
      <c r="EM210" s="235" t="s">
        <v>543</v>
      </c>
      <c r="EP210" s="235" t="s">
        <v>543</v>
      </c>
      <c r="ES210" s="235" t="s">
        <v>543</v>
      </c>
      <c r="EV210" s="235" t="s">
        <v>543</v>
      </c>
      <c r="EY210" s="235" t="s">
        <v>543</v>
      </c>
      <c r="FB210" s="235" t="s">
        <v>543</v>
      </c>
      <c r="FE210" s="235" t="s">
        <v>543</v>
      </c>
      <c r="FH210" s="235" t="s">
        <v>543</v>
      </c>
      <c r="FK210" s="235" t="s">
        <v>543</v>
      </c>
      <c r="FN210" s="235" t="s">
        <v>543</v>
      </c>
      <c r="FQ210" s="235" t="s">
        <v>543</v>
      </c>
      <c r="FT210" s="235" t="s">
        <v>543</v>
      </c>
      <c r="FW210" s="235" t="s">
        <v>543</v>
      </c>
      <c r="FZ210" s="235" t="s">
        <v>543</v>
      </c>
      <c r="GC210" s="235" t="s">
        <v>543</v>
      </c>
      <c r="GF210" s="235" t="s">
        <v>543</v>
      </c>
      <c r="GI210" s="235" t="s">
        <v>543</v>
      </c>
      <c r="GL210" s="235" t="s">
        <v>543</v>
      </c>
      <c r="GO210" s="235" t="s">
        <v>543</v>
      </c>
      <c r="GR210" s="235" t="s">
        <v>543</v>
      </c>
      <c r="GU210" s="235" t="s">
        <v>543</v>
      </c>
      <c r="GX210" s="235" t="s">
        <v>543</v>
      </c>
      <c r="HA210" s="235" t="s">
        <v>543</v>
      </c>
      <c r="HD210" s="235" t="s">
        <v>543</v>
      </c>
      <c r="HG210" s="235" t="s">
        <v>543</v>
      </c>
      <c r="HJ210" s="235" t="s">
        <v>543</v>
      </c>
      <c r="HM210" s="235" t="s">
        <v>543</v>
      </c>
      <c r="HP210" s="235" t="s">
        <v>543</v>
      </c>
      <c r="HS210" s="235" t="s">
        <v>543</v>
      </c>
      <c r="HV210" s="235" t="s">
        <v>543</v>
      </c>
      <c r="IB210" s="236" t="s">
        <v>543</v>
      </c>
      <c r="IC210" s="236" t="s">
        <v>543</v>
      </c>
      <c r="ID210" s="236" t="s">
        <v>543</v>
      </c>
      <c r="IE210" s="236" t="b">
        <v>1</v>
      </c>
    </row>
    <row r="211" spans="66:239">
      <c r="BN211" s="718" t="s">
        <v>543</v>
      </c>
      <c r="CX211" s="718" t="s">
        <v>543</v>
      </c>
      <c r="DR211" s="235" t="s">
        <v>543</v>
      </c>
      <c r="DU211" s="235" t="s">
        <v>543</v>
      </c>
      <c r="DX211" s="235" t="s">
        <v>543</v>
      </c>
      <c r="EA211" s="235" t="s">
        <v>543</v>
      </c>
      <c r="ED211" s="235" t="s">
        <v>543</v>
      </c>
      <c r="EG211" s="235" t="s">
        <v>543</v>
      </c>
      <c r="EJ211" s="235" t="s">
        <v>543</v>
      </c>
      <c r="EM211" s="235" t="s">
        <v>543</v>
      </c>
      <c r="EP211" s="235" t="s">
        <v>543</v>
      </c>
      <c r="ES211" s="235" t="s">
        <v>543</v>
      </c>
      <c r="EV211" s="235" t="s">
        <v>543</v>
      </c>
      <c r="EY211" s="235" t="s">
        <v>543</v>
      </c>
      <c r="FB211" s="235" t="s">
        <v>543</v>
      </c>
      <c r="FE211" s="235" t="s">
        <v>543</v>
      </c>
      <c r="FH211" s="235" t="s">
        <v>543</v>
      </c>
      <c r="FK211" s="235" t="s">
        <v>543</v>
      </c>
      <c r="FN211" s="235" t="s">
        <v>543</v>
      </c>
      <c r="FQ211" s="235" t="s">
        <v>543</v>
      </c>
      <c r="FT211" s="235" t="s">
        <v>543</v>
      </c>
      <c r="FW211" s="235" t="s">
        <v>543</v>
      </c>
      <c r="FZ211" s="235" t="s">
        <v>543</v>
      </c>
      <c r="GC211" s="235" t="s">
        <v>543</v>
      </c>
      <c r="GF211" s="235" t="s">
        <v>543</v>
      </c>
      <c r="GI211" s="235" t="s">
        <v>543</v>
      </c>
      <c r="GL211" s="235" t="s">
        <v>543</v>
      </c>
      <c r="GO211" s="235" t="s">
        <v>543</v>
      </c>
      <c r="GR211" s="235" t="s">
        <v>543</v>
      </c>
      <c r="GU211" s="235" t="s">
        <v>543</v>
      </c>
      <c r="GX211" s="235" t="s">
        <v>543</v>
      </c>
      <c r="HA211" s="235" t="s">
        <v>543</v>
      </c>
      <c r="HD211" s="235" t="s">
        <v>543</v>
      </c>
      <c r="HG211" s="235" t="s">
        <v>543</v>
      </c>
      <c r="HJ211" s="235" t="s">
        <v>543</v>
      </c>
      <c r="HM211" s="235" t="s">
        <v>543</v>
      </c>
      <c r="HP211" s="235" t="s">
        <v>543</v>
      </c>
      <c r="HS211" s="235" t="s">
        <v>543</v>
      </c>
      <c r="HV211" s="235" t="s">
        <v>543</v>
      </c>
      <c r="IB211" s="236" t="s">
        <v>543</v>
      </c>
      <c r="IC211" s="236" t="s">
        <v>543</v>
      </c>
      <c r="ID211" s="236" t="s">
        <v>543</v>
      </c>
      <c r="IE211" s="236" t="b">
        <v>1</v>
      </c>
    </row>
    <row r="212" spans="66:239">
      <c r="BN212" s="718" t="s">
        <v>543</v>
      </c>
      <c r="CX212" s="718" t="s">
        <v>543</v>
      </c>
      <c r="DR212" s="235" t="s">
        <v>543</v>
      </c>
      <c r="DU212" s="235" t="s">
        <v>543</v>
      </c>
      <c r="DX212" s="235" t="s">
        <v>543</v>
      </c>
      <c r="EA212" s="235" t="s">
        <v>543</v>
      </c>
      <c r="ED212" s="235" t="s">
        <v>543</v>
      </c>
      <c r="EG212" s="235" t="s">
        <v>543</v>
      </c>
      <c r="EJ212" s="235" t="s">
        <v>543</v>
      </c>
      <c r="EM212" s="235" t="s">
        <v>543</v>
      </c>
      <c r="EP212" s="235" t="s">
        <v>543</v>
      </c>
      <c r="ES212" s="235" t="s">
        <v>543</v>
      </c>
      <c r="EV212" s="235" t="s">
        <v>543</v>
      </c>
      <c r="EY212" s="235" t="s">
        <v>543</v>
      </c>
      <c r="FB212" s="235" t="s">
        <v>543</v>
      </c>
      <c r="FE212" s="235" t="s">
        <v>543</v>
      </c>
      <c r="FH212" s="235" t="s">
        <v>543</v>
      </c>
      <c r="FK212" s="235" t="s">
        <v>543</v>
      </c>
      <c r="FN212" s="235" t="s">
        <v>543</v>
      </c>
      <c r="FQ212" s="235" t="s">
        <v>543</v>
      </c>
      <c r="FT212" s="235" t="s">
        <v>543</v>
      </c>
      <c r="FW212" s="235" t="s">
        <v>543</v>
      </c>
      <c r="FZ212" s="235" t="s">
        <v>543</v>
      </c>
      <c r="GC212" s="235" t="s">
        <v>543</v>
      </c>
      <c r="GF212" s="235" t="s">
        <v>543</v>
      </c>
      <c r="GI212" s="235" t="s">
        <v>543</v>
      </c>
      <c r="GL212" s="235" t="s">
        <v>543</v>
      </c>
      <c r="GO212" s="235" t="s">
        <v>543</v>
      </c>
      <c r="GR212" s="235" t="s">
        <v>543</v>
      </c>
      <c r="GU212" s="235" t="s">
        <v>543</v>
      </c>
      <c r="GX212" s="235" t="s">
        <v>543</v>
      </c>
      <c r="HA212" s="235" t="s">
        <v>543</v>
      </c>
      <c r="HD212" s="235" t="s">
        <v>543</v>
      </c>
      <c r="HG212" s="235" t="s">
        <v>543</v>
      </c>
      <c r="HJ212" s="235" t="s">
        <v>543</v>
      </c>
      <c r="HM212" s="235" t="s">
        <v>543</v>
      </c>
      <c r="HP212" s="235" t="s">
        <v>543</v>
      </c>
      <c r="HS212" s="235" t="s">
        <v>543</v>
      </c>
      <c r="HV212" s="235" t="s">
        <v>543</v>
      </c>
      <c r="IB212" s="236" t="s">
        <v>543</v>
      </c>
      <c r="IC212" s="236" t="s">
        <v>543</v>
      </c>
      <c r="ID212" s="236" t="s">
        <v>543</v>
      </c>
      <c r="IE212" s="236" t="b">
        <v>1</v>
      </c>
    </row>
    <row r="213" spans="66:239">
      <c r="BN213" s="718" t="s">
        <v>543</v>
      </c>
      <c r="CX213" s="718" t="s">
        <v>543</v>
      </c>
      <c r="DR213" s="235" t="s">
        <v>543</v>
      </c>
      <c r="DU213" s="235" t="s">
        <v>543</v>
      </c>
      <c r="DX213" s="235" t="s">
        <v>543</v>
      </c>
      <c r="EA213" s="235" t="s">
        <v>543</v>
      </c>
      <c r="ED213" s="235" t="s">
        <v>543</v>
      </c>
      <c r="EG213" s="235" t="s">
        <v>543</v>
      </c>
      <c r="EJ213" s="235" t="s">
        <v>543</v>
      </c>
      <c r="EM213" s="235" t="s">
        <v>543</v>
      </c>
      <c r="EP213" s="235" t="s">
        <v>543</v>
      </c>
      <c r="ES213" s="235" t="s">
        <v>543</v>
      </c>
      <c r="EV213" s="235" t="s">
        <v>543</v>
      </c>
      <c r="EY213" s="235" t="s">
        <v>543</v>
      </c>
      <c r="FB213" s="235" t="s">
        <v>543</v>
      </c>
      <c r="FE213" s="235" t="s">
        <v>543</v>
      </c>
      <c r="FH213" s="235" t="s">
        <v>543</v>
      </c>
      <c r="FK213" s="235" t="s">
        <v>543</v>
      </c>
      <c r="FN213" s="235" t="s">
        <v>543</v>
      </c>
      <c r="FQ213" s="235" t="s">
        <v>543</v>
      </c>
      <c r="FT213" s="235" t="s">
        <v>543</v>
      </c>
      <c r="FW213" s="235" t="s">
        <v>543</v>
      </c>
      <c r="FZ213" s="235" t="s">
        <v>543</v>
      </c>
      <c r="GC213" s="235" t="s">
        <v>543</v>
      </c>
      <c r="GF213" s="235" t="s">
        <v>543</v>
      </c>
      <c r="GI213" s="235" t="s">
        <v>543</v>
      </c>
      <c r="GL213" s="235" t="s">
        <v>543</v>
      </c>
      <c r="GO213" s="235" t="s">
        <v>543</v>
      </c>
      <c r="GR213" s="235" t="s">
        <v>543</v>
      </c>
      <c r="GU213" s="235" t="s">
        <v>543</v>
      </c>
      <c r="GX213" s="235" t="s">
        <v>543</v>
      </c>
      <c r="HA213" s="235" t="s">
        <v>543</v>
      </c>
      <c r="HD213" s="235" t="s">
        <v>543</v>
      </c>
      <c r="HG213" s="235" t="s">
        <v>543</v>
      </c>
      <c r="HJ213" s="235" t="s">
        <v>543</v>
      </c>
      <c r="HM213" s="235" t="s">
        <v>543</v>
      </c>
      <c r="HP213" s="235" t="s">
        <v>543</v>
      </c>
      <c r="HS213" s="235" t="s">
        <v>543</v>
      </c>
      <c r="HV213" s="235" t="s">
        <v>543</v>
      </c>
      <c r="IB213" s="236" t="s">
        <v>543</v>
      </c>
      <c r="IC213" s="236" t="s">
        <v>543</v>
      </c>
      <c r="ID213" s="236" t="s">
        <v>543</v>
      </c>
      <c r="IE213" s="236" t="b">
        <v>1</v>
      </c>
    </row>
    <row r="214" spans="66:239">
      <c r="BN214" s="718" t="s">
        <v>543</v>
      </c>
      <c r="CX214" s="718" t="s">
        <v>543</v>
      </c>
      <c r="DR214" s="235" t="s">
        <v>543</v>
      </c>
      <c r="DU214" s="235" t="s">
        <v>543</v>
      </c>
      <c r="DX214" s="235" t="s">
        <v>543</v>
      </c>
      <c r="EA214" s="235" t="s">
        <v>543</v>
      </c>
      <c r="ED214" s="235" t="s">
        <v>543</v>
      </c>
      <c r="EG214" s="235" t="s">
        <v>543</v>
      </c>
      <c r="EJ214" s="235" t="s">
        <v>543</v>
      </c>
      <c r="EM214" s="235" t="s">
        <v>543</v>
      </c>
      <c r="EP214" s="235" t="s">
        <v>543</v>
      </c>
      <c r="ES214" s="235" t="s">
        <v>543</v>
      </c>
      <c r="EV214" s="235" t="s">
        <v>543</v>
      </c>
      <c r="EY214" s="235" t="s">
        <v>543</v>
      </c>
      <c r="FB214" s="235" t="s">
        <v>543</v>
      </c>
      <c r="FE214" s="235" t="s">
        <v>543</v>
      </c>
      <c r="FH214" s="235" t="s">
        <v>543</v>
      </c>
      <c r="FK214" s="235" t="s">
        <v>543</v>
      </c>
      <c r="FN214" s="235" t="s">
        <v>543</v>
      </c>
      <c r="FQ214" s="235" t="s">
        <v>543</v>
      </c>
      <c r="FT214" s="235" t="s">
        <v>543</v>
      </c>
      <c r="FW214" s="235" t="s">
        <v>543</v>
      </c>
      <c r="FZ214" s="235" t="s">
        <v>543</v>
      </c>
      <c r="GC214" s="235" t="s">
        <v>543</v>
      </c>
      <c r="GF214" s="235" t="s">
        <v>543</v>
      </c>
      <c r="GI214" s="235" t="s">
        <v>543</v>
      </c>
      <c r="GL214" s="235" t="s">
        <v>543</v>
      </c>
      <c r="GO214" s="235" t="s">
        <v>543</v>
      </c>
      <c r="GR214" s="235" t="s">
        <v>543</v>
      </c>
      <c r="GU214" s="235" t="s">
        <v>543</v>
      </c>
      <c r="GX214" s="235" t="s">
        <v>543</v>
      </c>
      <c r="HA214" s="235" t="s">
        <v>543</v>
      </c>
      <c r="HD214" s="235" t="s">
        <v>543</v>
      </c>
      <c r="HG214" s="235" t="s">
        <v>543</v>
      </c>
      <c r="HJ214" s="235" t="s">
        <v>543</v>
      </c>
      <c r="HM214" s="235" t="s">
        <v>543</v>
      </c>
      <c r="HP214" s="235" t="s">
        <v>543</v>
      </c>
      <c r="HS214" s="235" t="s">
        <v>543</v>
      </c>
      <c r="HV214" s="235" t="s">
        <v>543</v>
      </c>
      <c r="IB214" s="236" t="s">
        <v>543</v>
      </c>
      <c r="IC214" s="236" t="s">
        <v>543</v>
      </c>
      <c r="ID214" s="236" t="s">
        <v>543</v>
      </c>
      <c r="IE214" s="236" t="b">
        <v>1</v>
      </c>
    </row>
    <row r="215" spans="66:239">
      <c r="BN215" s="718" t="s">
        <v>543</v>
      </c>
      <c r="CX215" s="718" t="s">
        <v>543</v>
      </c>
      <c r="DR215" s="235" t="s">
        <v>543</v>
      </c>
      <c r="DU215" s="235" t="s">
        <v>543</v>
      </c>
      <c r="DX215" s="235" t="s">
        <v>543</v>
      </c>
      <c r="EA215" s="235" t="s">
        <v>543</v>
      </c>
      <c r="ED215" s="235" t="s">
        <v>543</v>
      </c>
      <c r="EG215" s="235" t="s">
        <v>543</v>
      </c>
      <c r="EJ215" s="235" t="s">
        <v>543</v>
      </c>
      <c r="EM215" s="235" t="s">
        <v>543</v>
      </c>
      <c r="EP215" s="235" t="s">
        <v>543</v>
      </c>
      <c r="ES215" s="235" t="s">
        <v>543</v>
      </c>
      <c r="EV215" s="235" t="s">
        <v>543</v>
      </c>
      <c r="EY215" s="235" t="s">
        <v>543</v>
      </c>
      <c r="FB215" s="235" t="s">
        <v>543</v>
      </c>
      <c r="FE215" s="235" t="s">
        <v>543</v>
      </c>
      <c r="FH215" s="235" t="s">
        <v>543</v>
      </c>
      <c r="FK215" s="235" t="s">
        <v>543</v>
      </c>
      <c r="FN215" s="235" t="s">
        <v>543</v>
      </c>
      <c r="FQ215" s="235" t="s">
        <v>543</v>
      </c>
      <c r="FT215" s="235" t="s">
        <v>543</v>
      </c>
      <c r="FW215" s="235" t="s">
        <v>543</v>
      </c>
      <c r="FZ215" s="235" t="s">
        <v>543</v>
      </c>
      <c r="GC215" s="235" t="s">
        <v>543</v>
      </c>
      <c r="GF215" s="235" t="s">
        <v>543</v>
      </c>
      <c r="GI215" s="235" t="s">
        <v>543</v>
      </c>
      <c r="GL215" s="235" t="s">
        <v>543</v>
      </c>
      <c r="GO215" s="235" t="s">
        <v>543</v>
      </c>
      <c r="GR215" s="235" t="s">
        <v>543</v>
      </c>
      <c r="GU215" s="235" t="s">
        <v>543</v>
      </c>
      <c r="GX215" s="235" t="s">
        <v>543</v>
      </c>
      <c r="HA215" s="235" t="s">
        <v>543</v>
      </c>
      <c r="HD215" s="235" t="s">
        <v>543</v>
      </c>
      <c r="HG215" s="235" t="s">
        <v>543</v>
      </c>
      <c r="HJ215" s="235" t="s">
        <v>543</v>
      </c>
      <c r="HM215" s="235" t="s">
        <v>543</v>
      </c>
      <c r="HP215" s="235" t="s">
        <v>543</v>
      </c>
      <c r="HS215" s="235" t="s">
        <v>543</v>
      </c>
      <c r="HV215" s="235" t="s">
        <v>543</v>
      </c>
      <c r="IB215" s="236" t="s">
        <v>543</v>
      </c>
      <c r="IC215" s="236" t="s">
        <v>543</v>
      </c>
      <c r="ID215" s="236" t="s">
        <v>543</v>
      </c>
      <c r="IE215" s="236" t="b">
        <v>1</v>
      </c>
    </row>
    <row r="216" spans="66:239">
      <c r="BN216" s="718" t="s">
        <v>543</v>
      </c>
      <c r="CX216" s="718" t="s">
        <v>543</v>
      </c>
      <c r="DR216" s="235" t="s">
        <v>543</v>
      </c>
      <c r="DU216" s="235" t="s">
        <v>543</v>
      </c>
      <c r="DX216" s="235" t="s">
        <v>543</v>
      </c>
      <c r="EA216" s="235" t="s">
        <v>543</v>
      </c>
      <c r="ED216" s="235" t="s">
        <v>543</v>
      </c>
      <c r="EG216" s="235" t="s">
        <v>543</v>
      </c>
      <c r="EJ216" s="235" t="s">
        <v>543</v>
      </c>
      <c r="EM216" s="235" t="s">
        <v>543</v>
      </c>
      <c r="EP216" s="235" t="s">
        <v>543</v>
      </c>
      <c r="ES216" s="235" t="s">
        <v>543</v>
      </c>
      <c r="EV216" s="235" t="s">
        <v>543</v>
      </c>
      <c r="EY216" s="235" t="s">
        <v>543</v>
      </c>
      <c r="FB216" s="235" t="s">
        <v>543</v>
      </c>
      <c r="FE216" s="235" t="s">
        <v>543</v>
      </c>
      <c r="FH216" s="235" t="s">
        <v>543</v>
      </c>
      <c r="FK216" s="235" t="s">
        <v>543</v>
      </c>
      <c r="FN216" s="235" t="s">
        <v>543</v>
      </c>
      <c r="FQ216" s="235" t="s">
        <v>543</v>
      </c>
      <c r="FT216" s="235" t="s">
        <v>543</v>
      </c>
      <c r="FW216" s="235" t="s">
        <v>543</v>
      </c>
      <c r="FZ216" s="235" t="s">
        <v>543</v>
      </c>
      <c r="GC216" s="235" t="s">
        <v>543</v>
      </c>
      <c r="GF216" s="235" t="s">
        <v>543</v>
      </c>
      <c r="GI216" s="235" t="s">
        <v>543</v>
      </c>
      <c r="GL216" s="235" t="s">
        <v>543</v>
      </c>
      <c r="GO216" s="235" t="s">
        <v>543</v>
      </c>
      <c r="GR216" s="235" t="s">
        <v>543</v>
      </c>
      <c r="GU216" s="235" t="s">
        <v>543</v>
      </c>
      <c r="GX216" s="235" t="s">
        <v>543</v>
      </c>
      <c r="HA216" s="235" t="s">
        <v>543</v>
      </c>
      <c r="HD216" s="235" t="s">
        <v>543</v>
      </c>
      <c r="HG216" s="235" t="s">
        <v>543</v>
      </c>
      <c r="HJ216" s="235" t="s">
        <v>543</v>
      </c>
      <c r="HM216" s="235" t="s">
        <v>543</v>
      </c>
      <c r="HP216" s="235" t="s">
        <v>543</v>
      </c>
      <c r="HS216" s="235" t="s">
        <v>543</v>
      </c>
      <c r="HV216" s="235" t="s">
        <v>543</v>
      </c>
      <c r="IB216" s="236" t="s">
        <v>543</v>
      </c>
      <c r="IC216" s="236" t="s">
        <v>543</v>
      </c>
      <c r="ID216" s="236" t="s">
        <v>543</v>
      </c>
      <c r="IE216" s="236" t="b">
        <v>1</v>
      </c>
    </row>
    <row r="217" spans="66:239">
      <c r="BN217" s="718" t="s">
        <v>543</v>
      </c>
      <c r="CX217" s="718" t="s">
        <v>543</v>
      </c>
      <c r="DR217" s="235" t="s">
        <v>543</v>
      </c>
      <c r="DU217" s="235" t="s">
        <v>543</v>
      </c>
      <c r="DX217" s="235" t="s">
        <v>543</v>
      </c>
      <c r="EA217" s="235" t="s">
        <v>543</v>
      </c>
      <c r="ED217" s="235" t="s">
        <v>543</v>
      </c>
      <c r="EG217" s="235" t="s">
        <v>543</v>
      </c>
      <c r="EJ217" s="235" t="s">
        <v>543</v>
      </c>
      <c r="EM217" s="235" t="s">
        <v>543</v>
      </c>
      <c r="EP217" s="235" t="s">
        <v>543</v>
      </c>
      <c r="ES217" s="235" t="s">
        <v>543</v>
      </c>
      <c r="EV217" s="235" t="s">
        <v>543</v>
      </c>
      <c r="EY217" s="235" t="s">
        <v>543</v>
      </c>
      <c r="FB217" s="235" t="s">
        <v>543</v>
      </c>
      <c r="FE217" s="235" t="s">
        <v>543</v>
      </c>
      <c r="FH217" s="235" t="s">
        <v>543</v>
      </c>
      <c r="FK217" s="235" t="s">
        <v>543</v>
      </c>
      <c r="FN217" s="235" t="s">
        <v>543</v>
      </c>
      <c r="FQ217" s="235" t="s">
        <v>543</v>
      </c>
      <c r="FT217" s="235" t="s">
        <v>543</v>
      </c>
      <c r="FW217" s="235" t="s">
        <v>543</v>
      </c>
      <c r="FZ217" s="235" t="s">
        <v>543</v>
      </c>
      <c r="GC217" s="235" t="s">
        <v>543</v>
      </c>
      <c r="GF217" s="235" t="s">
        <v>543</v>
      </c>
      <c r="GI217" s="235" t="s">
        <v>543</v>
      </c>
      <c r="GL217" s="235" t="s">
        <v>543</v>
      </c>
      <c r="GO217" s="235" t="s">
        <v>543</v>
      </c>
      <c r="GR217" s="235" t="s">
        <v>543</v>
      </c>
      <c r="GU217" s="235" t="s">
        <v>543</v>
      </c>
      <c r="GX217" s="235" t="s">
        <v>543</v>
      </c>
      <c r="HA217" s="235" t="s">
        <v>543</v>
      </c>
      <c r="HD217" s="235" t="s">
        <v>543</v>
      </c>
      <c r="HG217" s="235" t="s">
        <v>543</v>
      </c>
      <c r="HJ217" s="235" t="s">
        <v>543</v>
      </c>
      <c r="HM217" s="235" t="s">
        <v>543</v>
      </c>
      <c r="HP217" s="235" t="s">
        <v>543</v>
      </c>
      <c r="HS217" s="235" t="s">
        <v>543</v>
      </c>
      <c r="HV217" s="235" t="s">
        <v>543</v>
      </c>
      <c r="IB217" s="236" t="s">
        <v>543</v>
      </c>
      <c r="IC217" s="236" t="s">
        <v>543</v>
      </c>
      <c r="ID217" s="236" t="s">
        <v>543</v>
      </c>
      <c r="IE217" s="236" t="b">
        <v>1</v>
      </c>
    </row>
    <row r="218" spans="66:239">
      <c r="BN218" s="718" t="s">
        <v>543</v>
      </c>
      <c r="CX218" s="718" t="s">
        <v>543</v>
      </c>
      <c r="DR218" s="235" t="s">
        <v>543</v>
      </c>
      <c r="DU218" s="235" t="s">
        <v>543</v>
      </c>
      <c r="DX218" s="235" t="s">
        <v>543</v>
      </c>
      <c r="EA218" s="235" t="s">
        <v>543</v>
      </c>
      <c r="ED218" s="235" t="s">
        <v>543</v>
      </c>
      <c r="EG218" s="235" t="s">
        <v>543</v>
      </c>
      <c r="EJ218" s="235" t="s">
        <v>543</v>
      </c>
      <c r="EM218" s="235" t="s">
        <v>543</v>
      </c>
      <c r="EP218" s="235" t="s">
        <v>543</v>
      </c>
      <c r="ES218" s="235" t="s">
        <v>543</v>
      </c>
      <c r="EV218" s="235" t="s">
        <v>543</v>
      </c>
      <c r="EY218" s="235" t="s">
        <v>543</v>
      </c>
      <c r="FB218" s="235" t="s">
        <v>543</v>
      </c>
      <c r="FE218" s="235" t="s">
        <v>543</v>
      </c>
      <c r="FH218" s="235" t="s">
        <v>543</v>
      </c>
      <c r="FK218" s="235" t="s">
        <v>543</v>
      </c>
      <c r="FN218" s="235" t="s">
        <v>543</v>
      </c>
      <c r="FQ218" s="235" t="s">
        <v>543</v>
      </c>
      <c r="FT218" s="235" t="s">
        <v>543</v>
      </c>
      <c r="FW218" s="235" t="s">
        <v>543</v>
      </c>
      <c r="FZ218" s="235" t="s">
        <v>543</v>
      </c>
      <c r="GC218" s="235" t="s">
        <v>543</v>
      </c>
      <c r="GF218" s="235" t="s">
        <v>543</v>
      </c>
      <c r="GI218" s="235" t="s">
        <v>543</v>
      </c>
      <c r="GL218" s="235" t="s">
        <v>543</v>
      </c>
      <c r="GO218" s="235" t="s">
        <v>543</v>
      </c>
      <c r="GR218" s="235" t="s">
        <v>543</v>
      </c>
      <c r="GU218" s="235" t="s">
        <v>543</v>
      </c>
      <c r="GX218" s="235" t="s">
        <v>543</v>
      </c>
      <c r="HA218" s="235" t="s">
        <v>543</v>
      </c>
      <c r="HD218" s="235" t="s">
        <v>543</v>
      </c>
      <c r="HG218" s="235" t="s">
        <v>543</v>
      </c>
      <c r="HJ218" s="235" t="s">
        <v>543</v>
      </c>
      <c r="HM218" s="235" t="s">
        <v>543</v>
      </c>
      <c r="HP218" s="235" t="s">
        <v>543</v>
      </c>
      <c r="HS218" s="235" t="s">
        <v>543</v>
      </c>
      <c r="HV218" s="235" t="s">
        <v>543</v>
      </c>
      <c r="IB218" s="236" t="s">
        <v>543</v>
      </c>
      <c r="IC218" s="236" t="s">
        <v>543</v>
      </c>
      <c r="ID218" s="236" t="s">
        <v>543</v>
      </c>
      <c r="IE218" s="236" t="b">
        <v>1</v>
      </c>
    </row>
    <row r="219" spans="66:239">
      <c r="BN219" s="718" t="s">
        <v>543</v>
      </c>
      <c r="CX219" s="718" t="s">
        <v>543</v>
      </c>
      <c r="DR219" s="235" t="s">
        <v>543</v>
      </c>
      <c r="DU219" s="235" t="s">
        <v>543</v>
      </c>
      <c r="DX219" s="235" t="s">
        <v>543</v>
      </c>
      <c r="EA219" s="235" t="s">
        <v>543</v>
      </c>
      <c r="ED219" s="235" t="s">
        <v>543</v>
      </c>
      <c r="EG219" s="235" t="s">
        <v>543</v>
      </c>
      <c r="EJ219" s="235" t="s">
        <v>543</v>
      </c>
      <c r="EM219" s="235" t="s">
        <v>543</v>
      </c>
      <c r="EP219" s="235" t="s">
        <v>543</v>
      </c>
      <c r="ES219" s="235" t="s">
        <v>543</v>
      </c>
      <c r="EV219" s="235" t="s">
        <v>543</v>
      </c>
      <c r="EY219" s="235" t="s">
        <v>543</v>
      </c>
      <c r="FB219" s="235" t="s">
        <v>543</v>
      </c>
      <c r="FE219" s="235" t="s">
        <v>543</v>
      </c>
      <c r="FH219" s="235" t="s">
        <v>543</v>
      </c>
      <c r="FK219" s="235" t="s">
        <v>543</v>
      </c>
      <c r="FN219" s="235" t="s">
        <v>543</v>
      </c>
      <c r="FQ219" s="235" t="s">
        <v>543</v>
      </c>
      <c r="FT219" s="235" t="s">
        <v>543</v>
      </c>
      <c r="FW219" s="235" t="s">
        <v>543</v>
      </c>
      <c r="FZ219" s="235" t="s">
        <v>543</v>
      </c>
      <c r="GC219" s="235" t="s">
        <v>543</v>
      </c>
      <c r="GF219" s="235" t="s">
        <v>543</v>
      </c>
      <c r="GI219" s="235" t="s">
        <v>543</v>
      </c>
      <c r="GL219" s="235" t="s">
        <v>543</v>
      </c>
      <c r="GO219" s="235" t="s">
        <v>543</v>
      </c>
      <c r="GR219" s="235" t="s">
        <v>543</v>
      </c>
      <c r="GU219" s="235" t="s">
        <v>543</v>
      </c>
      <c r="GX219" s="235" t="s">
        <v>543</v>
      </c>
      <c r="HA219" s="235" t="s">
        <v>543</v>
      </c>
      <c r="HD219" s="235" t="s">
        <v>543</v>
      </c>
      <c r="HG219" s="235" t="s">
        <v>543</v>
      </c>
      <c r="HJ219" s="235" t="s">
        <v>543</v>
      </c>
      <c r="HM219" s="235" t="s">
        <v>543</v>
      </c>
      <c r="HP219" s="235" t="s">
        <v>543</v>
      </c>
      <c r="HS219" s="235" t="s">
        <v>543</v>
      </c>
      <c r="HV219" s="235" t="s">
        <v>543</v>
      </c>
      <c r="IB219" s="236" t="s">
        <v>543</v>
      </c>
      <c r="IC219" s="236" t="s">
        <v>543</v>
      </c>
      <c r="ID219" s="236" t="s">
        <v>543</v>
      </c>
      <c r="IE219" s="236" t="b">
        <v>1</v>
      </c>
    </row>
    <row r="220" spans="66:239">
      <c r="BN220" s="718" t="s">
        <v>543</v>
      </c>
      <c r="CX220" s="718" t="s">
        <v>543</v>
      </c>
      <c r="DR220" s="235" t="s">
        <v>543</v>
      </c>
      <c r="DU220" s="235" t="s">
        <v>543</v>
      </c>
      <c r="DX220" s="235" t="s">
        <v>543</v>
      </c>
      <c r="EA220" s="235" t="s">
        <v>543</v>
      </c>
      <c r="ED220" s="235" t="s">
        <v>543</v>
      </c>
      <c r="EG220" s="235" t="s">
        <v>543</v>
      </c>
      <c r="EJ220" s="235" t="s">
        <v>543</v>
      </c>
      <c r="EM220" s="235" t="s">
        <v>543</v>
      </c>
      <c r="EP220" s="235" t="s">
        <v>543</v>
      </c>
      <c r="ES220" s="235" t="s">
        <v>543</v>
      </c>
      <c r="EV220" s="235" t="s">
        <v>543</v>
      </c>
      <c r="EY220" s="235" t="s">
        <v>543</v>
      </c>
      <c r="FB220" s="235" t="s">
        <v>543</v>
      </c>
      <c r="FE220" s="235" t="s">
        <v>543</v>
      </c>
      <c r="FH220" s="235" t="s">
        <v>543</v>
      </c>
      <c r="FK220" s="235" t="s">
        <v>543</v>
      </c>
      <c r="FN220" s="235" t="s">
        <v>543</v>
      </c>
      <c r="FQ220" s="235" t="s">
        <v>543</v>
      </c>
      <c r="FT220" s="235" t="s">
        <v>543</v>
      </c>
      <c r="FW220" s="235" t="s">
        <v>543</v>
      </c>
      <c r="FZ220" s="235" t="s">
        <v>543</v>
      </c>
      <c r="GC220" s="235" t="s">
        <v>543</v>
      </c>
      <c r="GF220" s="235" t="s">
        <v>543</v>
      </c>
      <c r="GI220" s="235" t="s">
        <v>543</v>
      </c>
      <c r="GL220" s="235" t="s">
        <v>543</v>
      </c>
      <c r="GO220" s="235" t="s">
        <v>543</v>
      </c>
      <c r="GR220" s="235" t="s">
        <v>543</v>
      </c>
      <c r="GU220" s="235" t="s">
        <v>543</v>
      </c>
      <c r="GX220" s="235" t="s">
        <v>543</v>
      </c>
      <c r="HA220" s="235" t="s">
        <v>543</v>
      </c>
      <c r="HD220" s="235" t="s">
        <v>543</v>
      </c>
      <c r="HG220" s="235" t="s">
        <v>543</v>
      </c>
      <c r="HJ220" s="235" t="s">
        <v>543</v>
      </c>
      <c r="HM220" s="235" t="s">
        <v>543</v>
      </c>
      <c r="HP220" s="235" t="s">
        <v>543</v>
      </c>
      <c r="HS220" s="235" t="s">
        <v>543</v>
      </c>
      <c r="HV220" s="235" t="s">
        <v>543</v>
      </c>
      <c r="IB220" s="236" t="s">
        <v>543</v>
      </c>
      <c r="IC220" s="236" t="s">
        <v>543</v>
      </c>
      <c r="ID220" s="236" t="s">
        <v>543</v>
      </c>
      <c r="IE220" s="236" t="b">
        <v>1</v>
      </c>
    </row>
    <row r="221" spans="66:239">
      <c r="BN221" s="718" t="s">
        <v>543</v>
      </c>
      <c r="CX221" s="718" t="s">
        <v>543</v>
      </c>
      <c r="DR221" s="235" t="s">
        <v>543</v>
      </c>
      <c r="DU221" s="235" t="s">
        <v>543</v>
      </c>
      <c r="DX221" s="235" t="s">
        <v>543</v>
      </c>
      <c r="EA221" s="235" t="s">
        <v>543</v>
      </c>
      <c r="ED221" s="235" t="s">
        <v>543</v>
      </c>
      <c r="EG221" s="235" t="s">
        <v>543</v>
      </c>
      <c r="EJ221" s="235" t="s">
        <v>543</v>
      </c>
      <c r="EM221" s="235" t="s">
        <v>543</v>
      </c>
      <c r="EP221" s="235" t="s">
        <v>543</v>
      </c>
      <c r="ES221" s="235" t="s">
        <v>543</v>
      </c>
      <c r="EV221" s="235" t="s">
        <v>543</v>
      </c>
      <c r="EY221" s="235" t="s">
        <v>543</v>
      </c>
      <c r="FB221" s="235" t="s">
        <v>543</v>
      </c>
      <c r="FE221" s="235" t="s">
        <v>543</v>
      </c>
      <c r="FH221" s="235" t="s">
        <v>543</v>
      </c>
      <c r="FK221" s="235" t="s">
        <v>543</v>
      </c>
      <c r="FN221" s="235" t="s">
        <v>543</v>
      </c>
      <c r="FQ221" s="235" t="s">
        <v>543</v>
      </c>
      <c r="FT221" s="235" t="s">
        <v>543</v>
      </c>
      <c r="FW221" s="235" t="s">
        <v>543</v>
      </c>
      <c r="FZ221" s="235" t="s">
        <v>543</v>
      </c>
      <c r="GC221" s="235" t="s">
        <v>543</v>
      </c>
      <c r="GF221" s="235" t="s">
        <v>543</v>
      </c>
      <c r="GI221" s="235" t="s">
        <v>543</v>
      </c>
      <c r="GL221" s="235" t="s">
        <v>543</v>
      </c>
      <c r="GO221" s="235" t="s">
        <v>543</v>
      </c>
      <c r="GR221" s="235" t="s">
        <v>543</v>
      </c>
      <c r="GU221" s="235" t="s">
        <v>543</v>
      </c>
      <c r="GX221" s="235" t="s">
        <v>543</v>
      </c>
      <c r="HA221" s="235" t="s">
        <v>543</v>
      </c>
      <c r="HD221" s="235" t="s">
        <v>543</v>
      </c>
      <c r="HG221" s="235" t="s">
        <v>543</v>
      </c>
      <c r="HJ221" s="235" t="s">
        <v>543</v>
      </c>
      <c r="HM221" s="235" t="s">
        <v>543</v>
      </c>
      <c r="HP221" s="235" t="s">
        <v>543</v>
      </c>
      <c r="HS221" s="235" t="s">
        <v>543</v>
      </c>
      <c r="HV221" s="235" t="s">
        <v>543</v>
      </c>
      <c r="IB221" s="236" t="s">
        <v>543</v>
      </c>
      <c r="IC221" s="236" t="s">
        <v>543</v>
      </c>
      <c r="ID221" s="236" t="s">
        <v>543</v>
      </c>
      <c r="IE221" s="236" t="b">
        <v>1</v>
      </c>
    </row>
    <row r="222" spans="66:239">
      <c r="BN222" s="718" t="s">
        <v>543</v>
      </c>
      <c r="CX222" s="718" t="s">
        <v>543</v>
      </c>
      <c r="DR222" s="235" t="s">
        <v>543</v>
      </c>
      <c r="DU222" s="235" t="s">
        <v>543</v>
      </c>
      <c r="DX222" s="235" t="s">
        <v>543</v>
      </c>
      <c r="EA222" s="235" t="s">
        <v>543</v>
      </c>
      <c r="ED222" s="235" t="s">
        <v>543</v>
      </c>
      <c r="EG222" s="235" t="s">
        <v>543</v>
      </c>
      <c r="EJ222" s="235" t="s">
        <v>543</v>
      </c>
      <c r="EM222" s="235" t="s">
        <v>543</v>
      </c>
      <c r="EP222" s="235" t="s">
        <v>543</v>
      </c>
      <c r="ES222" s="235" t="s">
        <v>543</v>
      </c>
      <c r="EV222" s="235" t="s">
        <v>543</v>
      </c>
      <c r="EY222" s="235" t="s">
        <v>543</v>
      </c>
      <c r="FB222" s="235" t="s">
        <v>543</v>
      </c>
      <c r="FE222" s="235" t="s">
        <v>543</v>
      </c>
      <c r="FH222" s="235" t="s">
        <v>543</v>
      </c>
      <c r="FK222" s="235" t="s">
        <v>543</v>
      </c>
      <c r="FN222" s="235" t="s">
        <v>543</v>
      </c>
      <c r="FQ222" s="235" t="s">
        <v>543</v>
      </c>
      <c r="FT222" s="235" t="s">
        <v>543</v>
      </c>
      <c r="FW222" s="235" t="s">
        <v>543</v>
      </c>
      <c r="FZ222" s="235" t="s">
        <v>543</v>
      </c>
      <c r="GC222" s="235" t="s">
        <v>543</v>
      </c>
      <c r="GF222" s="235" t="s">
        <v>543</v>
      </c>
      <c r="GI222" s="235" t="s">
        <v>543</v>
      </c>
      <c r="GL222" s="235" t="s">
        <v>543</v>
      </c>
      <c r="GO222" s="235" t="s">
        <v>543</v>
      </c>
      <c r="GR222" s="235" t="s">
        <v>543</v>
      </c>
      <c r="GU222" s="235" t="s">
        <v>543</v>
      </c>
      <c r="GX222" s="235" t="s">
        <v>543</v>
      </c>
      <c r="HA222" s="235" t="s">
        <v>543</v>
      </c>
      <c r="HD222" s="235" t="s">
        <v>543</v>
      </c>
      <c r="HG222" s="235" t="s">
        <v>543</v>
      </c>
      <c r="HJ222" s="235" t="s">
        <v>543</v>
      </c>
      <c r="HM222" s="235" t="s">
        <v>543</v>
      </c>
      <c r="HP222" s="235" t="s">
        <v>543</v>
      </c>
      <c r="HS222" s="235" t="s">
        <v>543</v>
      </c>
      <c r="HV222" s="235" t="s">
        <v>543</v>
      </c>
      <c r="IB222" s="236" t="s">
        <v>543</v>
      </c>
      <c r="IC222" s="236" t="s">
        <v>543</v>
      </c>
      <c r="ID222" s="236" t="s">
        <v>543</v>
      </c>
      <c r="IE222" s="236" t="b">
        <v>1</v>
      </c>
    </row>
    <row r="223" spans="66:239">
      <c r="BN223" s="718" t="s">
        <v>543</v>
      </c>
      <c r="CX223" s="718" t="s">
        <v>543</v>
      </c>
      <c r="DR223" s="235" t="s">
        <v>543</v>
      </c>
      <c r="DU223" s="235" t="s">
        <v>543</v>
      </c>
      <c r="DX223" s="235" t="s">
        <v>543</v>
      </c>
      <c r="EA223" s="235" t="s">
        <v>543</v>
      </c>
      <c r="ED223" s="235" t="s">
        <v>543</v>
      </c>
      <c r="EG223" s="235" t="s">
        <v>543</v>
      </c>
      <c r="EJ223" s="235" t="s">
        <v>543</v>
      </c>
      <c r="EM223" s="235" t="s">
        <v>543</v>
      </c>
      <c r="EP223" s="235" t="s">
        <v>543</v>
      </c>
      <c r="ES223" s="235" t="s">
        <v>543</v>
      </c>
      <c r="EV223" s="235" t="s">
        <v>543</v>
      </c>
      <c r="EY223" s="235" t="s">
        <v>543</v>
      </c>
      <c r="FB223" s="235" t="s">
        <v>543</v>
      </c>
      <c r="FE223" s="235" t="s">
        <v>543</v>
      </c>
      <c r="FH223" s="235" t="s">
        <v>543</v>
      </c>
      <c r="FK223" s="235" t="s">
        <v>543</v>
      </c>
      <c r="FN223" s="235" t="s">
        <v>543</v>
      </c>
      <c r="FQ223" s="235" t="s">
        <v>543</v>
      </c>
      <c r="FT223" s="235" t="s">
        <v>543</v>
      </c>
      <c r="FW223" s="235" t="s">
        <v>543</v>
      </c>
      <c r="FZ223" s="235" t="s">
        <v>543</v>
      </c>
      <c r="GC223" s="235" t="s">
        <v>543</v>
      </c>
      <c r="GF223" s="235" t="s">
        <v>543</v>
      </c>
      <c r="GI223" s="235" t="s">
        <v>543</v>
      </c>
      <c r="GL223" s="235" t="s">
        <v>543</v>
      </c>
      <c r="GO223" s="235" t="s">
        <v>543</v>
      </c>
      <c r="GR223" s="235" t="s">
        <v>543</v>
      </c>
      <c r="GU223" s="235" t="s">
        <v>543</v>
      </c>
      <c r="GX223" s="235" t="s">
        <v>543</v>
      </c>
      <c r="HA223" s="235" t="s">
        <v>543</v>
      </c>
      <c r="HD223" s="235" t="s">
        <v>543</v>
      </c>
      <c r="HG223" s="235" t="s">
        <v>543</v>
      </c>
      <c r="HJ223" s="235" t="s">
        <v>543</v>
      </c>
      <c r="HM223" s="235" t="s">
        <v>543</v>
      </c>
      <c r="HP223" s="235" t="s">
        <v>543</v>
      </c>
      <c r="HS223" s="235" t="s">
        <v>543</v>
      </c>
      <c r="HV223" s="235" t="s">
        <v>543</v>
      </c>
      <c r="IB223" s="236" t="s">
        <v>543</v>
      </c>
      <c r="IC223" s="236" t="s">
        <v>543</v>
      </c>
      <c r="ID223" s="236" t="s">
        <v>543</v>
      </c>
      <c r="IE223" s="236" t="b">
        <v>1</v>
      </c>
    </row>
    <row r="224" spans="66:239">
      <c r="BN224" s="718" t="s">
        <v>543</v>
      </c>
      <c r="CX224" s="718" t="s">
        <v>543</v>
      </c>
      <c r="DR224" s="235" t="s">
        <v>543</v>
      </c>
      <c r="DU224" s="235" t="s">
        <v>543</v>
      </c>
      <c r="DX224" s="235" t="s">
        <v>543</v>
      </c>
      <c r="EA224" s="235" t="s">
        <v>543</v>
      </c>
      <c r="ED224" s="235" t="s">
        <v>543</v>
      </c>
      <c r="EG224" s="235" t="s">
        <v>543</v>
      </c>
      <c r="EJ224" s="235" t="s">
        <v>543</v>
      </c>
      <c r="EM224" s="235" t="s">
        <v>543</v>
      </c>
      <c r="EP224" s="235" t="s">
        <v>543</v>
      </c>
      <c r="ES224" s="235" t="s">
        <v>543</v>
      </c>
      <c r="EV224" s="235" t="s">
        <v>543</v>
      </c>
      <c r="EY224" s="235" t="s">
        <v>543</v>
      </c>
      <c r="FB224" s="235" t="s">
        <v>543</v>
      </c>
      <c r="FE224" s="235" t="s">
        <v>543</v>
      </c>
      <c r="FH224" s="235" t="s">
        <v>543</v>
      </c>
      <c r="FK224" s="235" t="s">
        <v>543</v>
      </c>
      <c r="FN224" s="235" t="s">
        <v>543</v>
      </c>
      <c r="FQ224" s="235" t="s">
        <v>543</v>
      </c>
      <c r="FT224" s="235" t="s">
        <v>543</v>
      </c>
      <c r="FW224" s="235" t="s">
        <v>543</v>
      </c>
      <c r="FZ224" s="235" t="s">
        <v>543</v>
      </c>
      <c r="GC224" s="235" t="s">
        <v>543</v>
      </c>
      <c r="GF224" s="235" t="s">
        <v>543</v>
      </c>
      <c r="GI224" s="235" t="s">
        <v>543</v>
      </c>
      <c r="GL224" s="235" t="s">
        <v>543</v>
      </c>
      <c r="GO224" s="235" t="s">
        <v>543</v>
      </c>
      <c r="GR224" s="235" t="s">
        <v>543</v>
      </c>
      <c r="GU224" s="235" t="s">
        <v>543</v>
      </c>
      <c r="GX224" s="235" t="s">
        <v>543</v>
      </c>
      <c r="HA224" s="235" t="s">
        <v>543</v>
      </c>
      <c r="HD224" s="235" t="s">
        <v>543</v>
      </c>
      <c r="HG224" s="235" t="s">
        <v>543</v>
      </c>
      <c r="HJ224" s="235" t="s">
        <v>543</v>
      </c>
      <c r="HM224" s="235" t="s">
        <v>543</v>
      </c>
      <c r="HP224" s="235" t="s">
        <v>543</v>
      </c>
      <c r="HS224" s="235" t="s">
        <v>543</v>
      </c>
      <c r="HV224" s="235" t="s">
        <v>543</v>
      </c>
      <c r="IB224" s="236" t="s">
        <v>543</v>
      </c>
      <c r="IC224" s="236" t="s">
        <v>543</v>
      </c>
      <c r="ID224" s="236" t="s">
        <v>543</v>
      </c>
      <c r="IE224" s="236" t="b">
        <v>1</v>
      </c>
    </row>
    <row r="225" spans="66:239">
      <c r="BN225" s="718" t="s">
        <v>543</v>
      </c>
      <c r="CX225" s="718" t="s">
        <v>543</v>
      </c>
      <c r="DR225" s="235" t="s">
        <v>543</v>
      </c>
      <c r="DU225" s="235" t="s">
        <v>543</v>
      </c>
      <c r="DX225" s="235" t="s">
        <v>543</v>
      </c>
      <c r="EA225" s="235" t="s">
        <v>543</v>
      </c>
      <c r="ED225" s="235" t="s">
        <v>543</v>
      </c>
      <c r="EG225" s="235" t="s">
        <v>543</v>
      </c>
      <c r="EJ225" s="235" t="s">
        <v>543</v>
      </c>
      <c r="EM225" s="235" t="s">
        <v>543</v>
      </c>
      <c r="EP225" s="235" t="s">
        <v>543</v>
      </c>
      <c r="ES225" s="235" t="s">
        <v>543</v>
      </c>
      <c r="EV225" s="235" t="s">
        <v>543</v>
      </c>
      <c r="EY225" s="235" t="s">
        <v>543</v>
      </c>
      <c r="FB225" s="235" t="s">
        <v>543</v>
      </c>
      <c r="FE225" s="235" t="s">
        <v>543</v>
      </c>
      <c r="FH225" s="235" t="s">
        <v>543</v>
      </c>
      <c r="FK225" s="235" t="s">
        <v>543</v>
      </c>
      <c r="FN225" s="235" t="s">
        <v>543</v>
      </c>
      <c r="FQ225" s="235" t="s">
        <v>543</v>
      </c>
      <c r="FT225" s="235" t="s">
        <v>543</v>
      </c>
      <c r="FW225" s="235" t="s">
        <v>543</v>
      </c>
      <c r="FZ225" s="235" t="s">
        <v>543</v>
      </c>
      <c r="GC225" s="235" t="s">
        <v>543</v>
      </c>
      <c r="GF225" s="235" t="s">
        <v>543</v>
      </c>
      <c r="GI225" s="235" t="s">
        <v>543</v>
      </c>
      <c r="GL225" s="235" t="s">
        <v>543</v>
      </c>
      <c r="GO225" s="235" t="s">
        <v>543</v>
      </c>
      <c r="GR225" s="235" t="s">
        <v>543</v>
      </c>
      <c r="GU225" s="235" t="s">
        <v>543</v>
      </c>
      <c r="GX225" s="235" t="s">
        <v>543</v>
      </c>
      <c r="HA225" s="235" t="s">
        <v>543</v>
      </c>
      <c r="HD225" s="235" t="s">
        <v>543</v>
      </c>
      <c r="HG225" s="235" t="s">
        <v>543</v>
      </c>
      <c r="HJ225" s="235" t="s">
        <v>543</v>
      </c>
      <c r="HM225" s="235" t="s">
        <v>543</v>
      </c>
      <c r="HP225" s="235" t="s">
        <v>543</v>
      </c>
      <c r="HS225" s="235" t="s">
        <v>543</v>
      </c>
      <c r="HV225" s="235" t="s">
        <v>543</v>
      </c>
      <c r="IB225" s="236" t="s">
        <v>543</v>
      </c>
      <c r="IC225" s="236" t="s">
        <v>543</v>
      </c>
      <c r="ID225" s="236" t="s">
        <v>543</v>
      </c>
      <c r="IE225" s="236" t="b">
        <v>1</v>
      </c>
    </row>
    <row r="226" spans="66:239">
      <c r="BN226" s="718" t="s">
        <v>543</v>
      </c>
      <c r="CX226" s="718" t="s">
        <v>543</v>
      </c>
      <c r="DR226" s="235" t="s">
        <v>543</v>
      </c>
      <c r="DU226" s="235" t="s">
        <v>543</v>
      </c>
      <c r="DX226" s="235" t="s">
        <v>543</v>
      </c>
      <c r="EA226" s="235" t="s">
        <v>543</v>
      </c>
      <c r="ED226" s="235" t="s">
        <v>543</v>
      </c>
      <c r="EG226" s="235" t="s">
        <v>543</v>
      </c>
      <c r="EJ226" s="235" t="s">
        <v>543</v>
      </c>
      <c r="EM226" s="235" t="s">
        <v>543</v>
      </c>
      <c r="EP226" s="235" t="s">
        <v>543</v>
      </c>
      <c r="ES226" s="235" t="s">
        <v>543</v>
      </c>
      <c r="EV226" s="235" t="s">
        <v>543</v>
      </c>
      <c r="EY226" s="235" t="s">
        <v>543</v>
      </c>
      <c r="FB226" s="235" t="s">
        <v>543</v>
      </c>
      <c r="FE226" s="235" t="s">
        <v>543</v>
      </c>
      <c r="FH226" s="235" t="s">
        <v>543</v>
      </c>
      <c r="FK226" s="235" t="s">
        <v>543</v>
      </c>
      <c r="FN226" s="235" t="s">
        <v>543</v>
      </c>
      <c r="FQ226" s="235" t="s">
        <v>543</v>
      </c>
      <c r="FT226" s="235" t="s">
        <v>543</v>
      </c>
      <c r="FW226" s="235" t="s">
        <v>543</v>
      </c>
      <c r="FZ226" s="235" t="s">
        <v>543</v>
      </c>
      <c r="GC226" s="235" t="s">
        <v>543</v>
      </c>
      <c r="GF226" s="235" t="s">
        <v>543</v>
      </c>
      <c r="GI226" s="235" t="s">
        <v>543</v>
      </c>
      <c r="GL226" s="235" t="s">
        <v>543</v>
      </c>
      <c r="GO226" s="235" t="s">
        <v>543</v>
      </c>
      <c r="GR226" s="235" t="s">
        <v>543</v>
      </c>
      <c r="GU226" s="235" t="s">
        <v>543</v>
      </c>
      <c r="GX226" s="235" t="s">
        <v>543</v>
      </c>
      <c r="HA226" s="235" t="s">
        <v>543</v>
      </c>
      <c r="HD226" s="235" t="s">
        <v>543</v>
      </c>
      <c r="HG226" s="235" t="s">
        <v>543</v>
      </c>
      <c r="HJ226" s="235" t="s">
        <v>543</v>
      </c>
      <c r="HM226" s="235" t="s">
        <v>543</v>
      </c>
      <c r="HP226" s="235" t="s">
        <v>543</v>
      </c>
      <c r="HS226" s="235" t="s">
        <v>543</v>
      </c>
      <c r="HV226" s="235" t="s">
        <v>543</v>
      </c>
      <c r="IB226" s="236" t="s">
        <v>543</v>
      </c>
      <c r="IC226" s="236" t="s">
        <v>543</v>
      </c>
      <c r="ID226" s="236" t="s">
        <v>543</v>
      </c>
      <c r="IE226" s="236" t="b">
        <v>1</v>
      </c>
    </row>
    <row r="227" spans="66:239">
      <c r="BN227" s="718" t="s">
        <v>543</v>
      </c>
      <c r="CX227" s="718" t="s">
        <v>543</v>
      </c>
      <c r="DR227" s="235" t="s">
        <v>543</v>
      </c>
      <c r="DU227" s="235" t="s">
        <v>543</v>
      </c>
      <c r="DX227" s="235" t="s">
        <v>543</v>
      </c>
      <c r="EA227" s="235" t="s">
        <v>543</v>
      </c>
      <c r="ED227" s="235" t="s">
        <v>543</v>
      </c>
      <c r="EG227" s="235" t="s">
        <v>543</v>
      </c>
      <c r="EJ227" s="235" t="s">
        <v>543</v>
      </c>
      <c r="EM227" s="235" t="s">
        <v>543</v>
      </c>
      <c r="EP227" s="235" t="s">
        <v>543</v>
      </c>
      <c r="ES227" s="235" t="s">
        <v>543</v>
      </c>
      <c r="EV227" s="235" t="s">
        <v>543</v>
      </c>
      <c r="EY227" s="235" t="s">
        <v>543</v>
      </c>
      <c r="FB227" s="235" t="s">
        <v>543</v>
      </c>
      <c r="FE227" s="235" t="s">
        <v>543</v>
      </c>
      <c r="FH227" s="235" t="s">
        <v>543</v>
      </c>
      <c r="FK227" s="235" t="s">
        <v>543</v>
      </c>
      <c r="FN227" s="235" t="s">
        <v>543</v>
      </c>
      <c r="FQ227" s="235" t="s">
        <v>543</v>
      </c>
      <c r="FT227" s="235" t="s">
        <v>543</v>
      </c>
      <c r="FW227" s="235" t="s">
        <v>543</v>
      </c>
      <c r="FZ227" s="235" t="s">
        <v>543</v>
      </c>
      <c r="GC227" s="235" t="s">
        <v>543</v>
      </c>
      <c r="GF227" s="235" t="s">
        <v>543</v>
      </c>
      <c r="GI227" s="235" t="s">
        <v>543</v>
      </c>
      <c r="GL227" s="235" t="s">
        <v>543</v>
      </c>
      <c r="GO227" s="235" t="s">
        <v>543</v>
      </c>
      <c r="GR227" s="235" t="s">
        <v>543</v>
      </c>
      <c r="GU227" s="235" t="s">
        <v>543</v>
      </c>
      <c r="GX227" s="235" t="s">
        <v>543</v>
      </c>
      <c r="HA227" s="235" t="s">
        <v>543</v>
      </c>
      <c r="HD227" s="235" t="s">
        <v>543</v>
      </c>
      <c r="HG227" s="235" t="s">
        <v>543</v>
      </c>
      <c r="HJ227" s="235" t="s">
        <v>543</v>
      </c>
      <c r="HM227" s="235" t="s">
        <v>543</v>
      </c>
      <c r="HP227" s="235" t="s">
        <v>543</v>
      </c>
      <c r="HS227" s="235" t="s">
        <v>543</v>
      </c>
      <c r="HV227" s="235" t="s">
        <v>543</v>
      </c>
      <c r="IB227" s="236" t="s">
        <v>543</v>
      </c>
      <c r="IC227" s="236" t="s">
        <v>543</v>
      </c>
      <c r="ID227" s="236" t="s">
        <v>543</v>
      </c>
      <c r="IE227" s="236" t="b">
        <v>1</v>
      </c>
    </row>
    <row r="228" spans="66:239">
      <c r="BN228" s="718" t="s">
        <v>543</v>
      </c>
      <c r="CX228" s="718" t="s">
        <v>543</v>
      </c>
      <c r="DR228" s="235" t="s">
        <v>543</v>
      </c>
      <c r="DU228" s="235" t="s">
        <v>543</v>
      </c>
      <c r="DX228" s="235" t="s">
        <v>543</v>
      </c>
      <c r="EA228" s="235" t="s">
        <v>543</v>
      </c>
      <c r="ED228" s="235" t="s">
        <v>543</v>
      </c>
      <c r="EG228" s="235" t="s">
        <v>543</v>
      </c>
      <c r="EJ228" s="235" t="s">
        <v>543</v>
      </c>
      <c r="EM228" s="235" t="s">
        <v>543</v>
      </c>
      <c r="EP228" s="235" t="s">
        <v>543</v>
      </c>
      <c r="ES228" s="235" t="s">
        <v>543</v>
      </c>
      <c r="EV228" s="235" t="s">
        <v>543</v>
      </c>
      <c r="EY228" s="235" t="s">
        <v>543</v>
      </c>
      <c r="FB228" s="235" t="s">
        <v>543</v>
      </c>
      <c r="FE228" s="235" t="s">
        <v>543</v>
      </c>
      <c r="FH228" s="235" t="s">
        <v>543</v>
      </c>
      <c r="FK228" s="235" t="s">
        <v>543</v>
      </c>
      <c r="FN228" s="235" t="s">
        <v>543</v>
      </c>
      <c r="FQ228" s="235" t="s">
        <v>543</v>
      </c>
      <c r="FT228" s="235" t="s">
        <v>543</v>
      </c>
      <c r="FW228" s="235" t="s">
        <v>543</v>
      </c>
      <c r="FZ228" s="235" t="s">
        <v>543</v>
      </c>
      <c r="GC228" s="235" t="s">
        <v>543</v>
      </c>
      <c r="GF228" s="235" t="s">
        <v>543</v>
      </c>
      <c r="GI228" s="235" t="s">
        <v>543</v>
      </c>
      <c r="GL228" s="235" t="s">
        <v>543</v>
      </c>
      <c r="GO228" s="235" t="s">
        <v>543</v>
      </c>
      <c r="GR228" s="235" t="s">
        <v>543</v>
      </c>
      <c r="GU228" s="235" t="s">
        <v>543</v>
      </c>
      <c r="GX228" s="235" t="s">
        <v>543</v>
      </c>
      <c r="HA228" s="235" t="s">
        <v>543</v>
      </c>
      <c r="HD228" s="235" t="s">
        <v>543</v>
      </c>
      <c r="HG228" s="235" t="s">
        <v>543</v>
      </c>
      <c r="HJ228" s="235" t="s">
        <v>543</v>
      </c>
      <c r="HM228" s="235" t="s">
        <v>543</v>
      </c>
      <c r="HP228" s="235" t="s">
        <v>543</v>
      </c>
      <c r="HS228" s="235" t="s">
        <v>543</v>
      </c>
      <c r="HV228" s="235" t="s">
        <v>543</v>
      </c>
      <c r="IB228" s="236" t="s">
        <v>543</v>
      </c>
      <c r="IC228" s="236" t="s">
        <v>543</v>
      </c>
      <c r="ID228" s="236" t="s">
        <v>543</v>
      </c>
      <c r="IE228" s="236" t="b">
        <v>1</v>
      </c>
    </row>
    <row r="229" spans="66:239">
      <c r="BN229" s="718" t="s">
        <v>543</v>
      </c>
      <c r="CX229" s="718" t="s">
        <v>543</v>
      </c>
      <c r="DR229" s="235" t="s">
        <v>543</v>
      </c>
      <c r="DU229" s="235" t="s">
        <v>543</v>
      </c>
      <c r="DX229" s="235" t="s">
        <v>543</v>
      </c>
      <c r="EA229" s="235" t="s">
        <v>543</v>
      </c>
      <c r="ED229" s="235" t="s">
        <v>543</v>
      </c>
      <c r="EG229" s="235" t="s">
        <v>543</v>
      </c>
      <c r="EJ229" s="235" t="s">
        <v>543</v>
      </c>
      <c r="EM229" s="235" t="s">
        <v>543</v>
      </c>
      <c r="EP229" s="235" t="s">
        <v>543</v>
      </c>
      <c r="ES229" s="235" t="s">
        <v>543</v>
      </c>
      <c r="EV229" s="235" t="s">
        <v>543</v>
      </c>
      <c r="EY229" s="235" t="s">
        <v>543</v>
      </c>
      <c r="FB229" s="235" t="s">
        <v>543</v>
      </c>
      <c r="FE229" s="235" t="s">
        <v>543</v>
      </c>
      <c r="FH229" s="235" t="s">
        <v>543</v>
      </c>
      <c r="FK229" s="235" t="s">
        <v>543</v>
      </c>
      <c r="FN229" s="235" t="s">
        <v>543</v>
      </c>
      <c r="FQ229" s="235" t="s">
        <v>543</v>
      </c>
      <c r="FT229" s="235" t="s">
        <v>543</v>
      </c>
      <c r="FW229" s="235" t="s">
        <v>543</v>
      </c>
      <c r="FZ229" s="235" t="s">
        <v>543</v>
      </c>
      <c r="GC229" s="235" t="s">
        <v>543</v>
      </c>
      <c r="GF229" s="235" t="s">
        <v>543</v>
      </c>
      <c r="GI229" s="235" t="s">
        <v>543</v>
      </c>
      <c r="GL229" s="235" t="s">
        <v>543</v>
      </c>
      <c r="GO229" s="235" t="s">
        <v>543</v>
      </c>
      <c r="GR229" s="235" t="s">
        <v>543</v>
      </c>
      <c r="GU229" s="235" t="s">
        <v>543</v>
      </c>
      <c r="GX229" s="235" t="s">
        <v>543</v>
      </c>
      <c r="HA229" s="235" t="s">
        <v>543</v>
      </c>
      <c r="HD229" s="235" t="s">
        <v>543</v>
      </c>
      <c r="HG229" s="235" t="s">
        <v>543</v>
      </c>
      <c r="HJ229" s="235" t="s">
        <v>543</v>
      </c>
      <c r="HM229" s="235" t="s">
        <v>543</v>
      </c>
      <c r="HP229" s="235" t="s">
        <v>543</v>
      </c>
      <c r="HS229" s="235" t="s">
        <v>543</v>
      </c>
      <c r="HV229" s="235" t="s">
        <v>543</v>
      </c>
      <c r="IB229" s="236" t="s">
        <v>543</v>
      </c>
      <c r="IC229" s="236" t="s">
        <v>543</v>
      </c>
      <c r="ID229" s="236" t="s">
        <v>543</v>
      </c>
      <c r="IE229" s="236" t="b">
        <v>1</v>
      </c>
    </row>
    <row r="230" spans="66:239">
      <c r="BN230" s="718" t="s">
        <v>543</v>
      </c>
      <c r="CX230" s="718" t="s">
        <v>543</v>
      </c>
      <c r="DR230" s="235" t="s">
        <v>543</v>
      </c>
      <c r="DU230" s="235" t="s">
        <v>543</v>
      </c>
      <c r="DX230" s="235" t="s">
        <v>543</v>
      </c>
      <c r="EA230" s="235" t="s">
        <v>543</v>
      </c>
      <c r="ED230" s="235" t="s">
        <v>543</v>
      </c>
      <c r="EG230" s="235" t="s">
        <v>543</v>
      </c>
      <c r="EJ230" s="235" t="s">
        <v>543</v>
      </c>
      <c r="EM230" s="235" t="s">
        <v>543</v>
      </c>
      <c r="EP230" s="235" t="s">
        <v>543</v>
      </c>
      <c r="ES230" s="235" t="s">
        <v>543</v>
      </c>
      <c r="EV230" s="235" t="s">
        <v>543</v>
      </c>
      <c r="EY230" s="235" t="s">
        <v>543</v>
      </c>
      <c r="FB230" s="235" t="s">
        <v>543</v>
      </c>
      <c r="FE230" s="235" t="s">
        <v>543</v>
      </c>
      <c r="FH230" s="235" t="s">
        <v>543</v>
      </c>
      <c r="FK230" s="235" t="s">
        <v>543</v>
      </c>
      <c r="FN230" s="235" t="s">
        <v>543</v>
      </c>
      <c r="FQ230" s="235" t="s">
        <v>543</v>
      </c>
      <c r="FT230" s="235" t="s">
        <v>543</v>
      </c>
      <c r="FW230" s="235" t="s">
        <v>543</v>
      </c>
      <c r="FZ230" s="235" t="s">
        <v>543</v>
      </c>
      <c r="GC230" s="235" t="s">
        <v>543</v>
      </c>
      <c r="GF230" s="235" t="s">
        <v>543</v>
      </c>
      <c r="GI230" s="235" t="s">
        <v>543</v>
      </c>
      <c r="GL230" s="235" t="s">
        <v>543</v>
      </c>
      <c r="GO230" s="235" t="s">
        <v>543</v>
      </c>
      <c r="GR230" s="235" t="s">
        <v>543</v>
      </c>
      <c r="GU230" s="235" t="s">
        <v>543</v>
      </c>
      <c r="GX230" s="235" t="s">
        <v>543</v>
      </c>
      <c r="HA230" s="235" t="s">
        <v>543</v>
      </c>
      <c r="HD230" s="235" t="s">
        <v>543</v>
      </c>
      <c r="HG230" s="235" t="s">
        <v>543</v>
      </c>
      <c r="HJ230" s="235" t="s">
        <v>543</v>
      </c>
      <c r="HM230" s="235" t="s">
        <v>543</v>
      </c>
      <c r="HP230" s="235" t="s">
        <v>543</v>
      </c>
      <c r="HS230" s="235" t="s">
        <v>543</v>
      </c>
      <c r="HV230" s="235" t="s">
        <v>543</v>
      </c>
      <c r="IB230" s="236" t="s">
        <v>543</v>
      </c>
      <c r="IC230" s="236" t="s">
        <v>543</v>
      </c>
      <c r="ID230" s="236" t="s">
        <v>543</v>
      </c>
      <c r="IE230" s="236" t="b">
        <v>1</v>
      </c>
    </row>
    <row r="231" spans="66:239">
      <c r="BN231" s="718" t="s">
        <v>543</v>
      </c>
      <c r="CX231" s="718" t="s">
        <v>543</v>
      </c>
      <c r="DR231" s="235" t="s">
        <v>543</v>
      </c>
      <c r="DU231" s="235" t="s">
        <v>543</v>
      </c>
      <c r="DX231" s="235" t="s">
        <v>543</v>
      </c>
      <c r="EA231" s="235" t="s">
        <v>543</v>
      </c>
      <c r="ED231" s="235" t="s">
        <v>543</v>
      </c>
      <c r="EG231" s="235" t="s">
        <v>543</v>
      </c>
      <c r="EJ231" s="235" t="s">
        <v>543</v>
      </c>
      <c r="EM231" s="235" t="s">
        <v>543</v>
      </c>
      <c r="EP231" s="235" t="s">
        <v>543</v>
      </c>
      <c r="ES231" s="235" t="s">
        <v>543</v>
      </c>
      <c r="EV231" s="235" t="s">
        <v>543</v>
      </c>
      <c r="EY231" s="235" t="s">
        <v>543</v>
      </c>
      <c r="FB231" s="235" t="s">
        <v>543</v>
      </c>
      <c r="FE231" s="235" t="s">
        <v>543</v>
      </c>
      <c r="FH231" s="235" t="s">
        <v>543</v>
      </c>
      <c r="FK231" s="235" t="s">
        <v>543</v>
      </c>
      <c r="FN231" s="235" t="s">
        <v>543</v>
      </c>
      <c r="FQ231" s="235" t="s">
        <v>543</v>
      </c>
      <c r="FT231" s="235" t="s">
        <v>543</v>
      </c>
      <c r="FW231" s="235" t="s">
        <v>543</v>
      </c>
      <c r="FZ231" s="235" t="s">
        <v>543</v>
      </c>
      <c r="GC231" s="235" t="s">
        <v>543</v>
      </c>
      <c r="GF231" s="235" t="s">
        <v>543</v>
      </c>
      <c r="GI231" s="235" t="s">
        <v>543</v>
      </c>
      <c r="GL231" s="235" t="s">
        <v>543</v>
      </c>
      <c r="GO231" s="235" t="s">
        <v>543</v>
      </c>
      <c r="GR231" s="235" t="s">
        <v>543</v>
      </c>
      <c r="GU231" s="235" t="s">
        <v>543</v>
      </c>
      <c r="GX231" s="235" t="s">
        <v>543</v>
      </c>
      <c r="HA231" s="235" t="s">
        <v>543</v>
      </c>
      <c r="HD231" s="235" t="s">
        <v>543</v>
      </c>
      <c r="HG231" s="235" t="s">
        <v>543</v>
      </c>
      <c r="HJ231" s="235" t="s">
        <v>543</v>
      </c>
      <c r="HM231" s="235" t="s">
        <v>543</v>
      </c>
      <c r="HP231" s="235" t="s">
        <v>543</v>
      </c>
      <c r="HS231" s="235" t="s">
        <v>543</v>
      </c>
      <c r="HV231" s="235" t="s">
        <v>543</v>
      </c>
      <c r="IB231" s="236" t="s">
        <v>543</v>
      </c>
      <c r="IC231" s="236" t="s">
        <v>543</v>
      </c>
      <c r="ID231" s="236" t="s">
        <v>543</v>
      </c>
      <c r="IE231" s="236" t="b">
        <v>1</v>
      </c>
    </row>
    <row r="232" spans="66:239">
      <c r="BN232" s="718" t="s">
        <v>543</v>
      </c>
      <c r="CX232" s="718" t="s">
        <v>543</v>
      </c>
      <c r="DR232" s="235" t="s">
        <v>543</v>
      </c>
      <c r="DU232" s="235" t="s">
        <v>543</v>
      </c>
      <c r="DX232" s="235" t="s">
        <v>543</v>
      </c>
      <c r="EA232" s="235" t="s">
        <v>543</v>
      </c>
      <c r="ED232" s="235" t="s">
        <v>543</v>
      </c>
      <c r="EG232" s="235" t="s">
        <v>543</v>
      </c>
      <c r="EJ232" s="235" t="s">
        <v>543</v>
      </c>
      <c r="EM232" s="235" t="s">
        <v>543</v>
      </c>
      <c r="EP232" s="235" t="s">
        <v>543</v>
      </c>
      <c r="ES232" s="235" t="s">
        <v>543</v>
      </c>
      <c r="EV232" s="235" t="s">
        <v>543</v>
      </c>
      <c r="EY232" s="235" t="s">
        <v>543</v>
      </c>
      <c r="FB232" s="235" t="s">
        <v>543</v>
      </c>
      <c r="FE232" s="235" t="s">
        <v>543</v>
      </c>
      <c r="FH232" s="235" t="s">
        <v>543</v>
      </c>
      <c r="FK232" s="235" t="s">
        <v>543</v>
      </c>
      <c r="FN232" s="235" t="s">
        <v>543</v>
      </c>
      <c r="FQ232" s="235" t="s">
        <v>543</v>
      </c>
      <c r="FT232" s="235" t="s">
        <v>543</v>
      </c>
      <c r="FW232" s="235" t="s">
        <v>543</v>
      </c>
      <c r="FZ232" s="235" t="s">
        <v>543</v>
      </c>
      <c r="GC232" s="235" t="s">
        <v>543</v>
      </c>
      <c r="GF232" s="235" t="s">
        <v>543</v>
      </c>
      <c r="GI232" s="235" t="s">
        <v>543</v>
      </c>
      <c r="GL232" s="235" t="s">
        <v>543</v>
      </c>
      <c r="GO232" s="235" t="s">
        <v>543</v>
      </c>
      <c r="GR232" s="235" t="s">
        <v>543</v>
      </c>
      <c r="GU232" s="235" t="s">
        <v>543</v>
      </c>
      <c r="GX232" s="235" t="s">
        <v>543</v>
      </c>
      <c r="HA232" s="235" t="s">
        <v>543</v>
      </c>
      <c r="HD232" s="235" t="s">
        <v>543</v>
      </c>
      <c r="HG232" s="235" t="s">
        <v>543</v>
      </c>
      <c r="HJ232" s="235" t="s">
        <v>543</v>
      </c>
      <c r="HM232" s="235" t="s">
        <v>543</v>
      </c>
      <c r="HP232" s="235" t="s">
        <v>543</v>
      </c>
      <c r="HS232" s="235" t="s">
        <v>543</v>
      </c>
      <c r="HV232" s="235" t="s">
        <v>543</v>
      </c>
      <c r="IB232" s="236" t="s">
        <v>543</v>
      </c>
      <c r="IC232" s="236" t="s">
        <v>543</v>
      </c>
      <c r="ID232" s="236" t="s">
        <v>543</v>
      </c>
      <c r="IE232" s="236" t="b">
        <v>1</v>
      </c>
    </row>
    <row r="233" spans="66:239">
      <c r="BN233" s="718" t="s">
        <v>543</v>
      </c>
      <c r="CX233" s="718" t="s">
        <v>543</v>
      </c>
      <c r="DR233" s="235" t="s">
        <v>543</v>
      </c>
      <c r="DU233" s="235" t="s">
        <v>543</v>
      </c>
      <c r="DX233" s="235" t="s">
        <v>543</v>
      </c>
      <c r="EA233" s="235" t="s">
        <v>543</v>
      </c>
      <c r="ED233" s="235" t="s">
        <v>543</v>
      </c>
      <c r="EG233" s="235" t="s">
        <v>543</v>
      </c>
      <c r="EJ233" s="235" t="s">
        <v>543</v>
      </c>
      <c r="EM233" s="235" t="s">
        <v>543</v>
      </c>
      <c r="EP233" s="235" t="s">
        <v>543</v>
      </c>
      <c r="ES233" s="235" t="s">
        <v>543</v>
      </c>
      <c r="EV233" s="235" t="s">
        <v>543</v>
      </c>
      <c r="EY233" s="235" t="s">
        <v>543</v>
      </c>
      <c r="FB233" s="235" t="s">
        <v>543</v>
      </c>
      <c r="FE233" s="235" t="s">
        <v>543</v>
      </c>
      <c r="FH233" s="235" t="s">
        <v>543</v>
      </c>
      <c r="FK233" s="235" t="s">
        <v>543</v>
      </c>
      <c r="FN233" s="235" t="s">
        <v>543</v>
      </c>
      <c r="FQ233" s="235" t="s">
        <v>543</v>
      </c>
      <c r="FT233" s="235" t="s">
        <v>543</v>
      </c>
      <c r="FW233" s="235" t="s">
        <v>543</v>
      </c>
      <c r="FZ233" s="235" t="s">
        <v>543</v>
      </c>
      <c r="GC233" s="235" t="s">
        <v>543</v>
      </c>
      <c r="GF233" s="235" t="s">
        <v>543</v>
      </c>
      <c r="GI233" s="235" t="s">
        <v>543</v>
      </c>
      <c r="GL233" s="235" t="s">
        <v>543</v>
      </c>
      <c r="GO233" s="235" t="s">
        <v>543</v>
      </c>
      <c r="GR233" s="235" t="s">
        <v>543</v>
      </c>
      <c r="GU233" s="235" t="s">
        <v>543</v>
      </c>
      <c r="GX233" s="235" t="s">
        <v>543</v>
      </c>
      <c r="HA233" s="235" t="s">
        <v>543</v>
      </c>
      <c r="HD233" s="235" t="s">
        <v>543</v>
      </c>
      <c r="HG233" s="235" t="s">
        <v>543</v>
      </c>
      <c r="HJ233" s="235" t="s">
        <v>543</v>
      </c>
      <c r="HM233" s="235" t="s">
        <v>543</v>
      </c>
      <c r="HP233" s="235" t="s">
        <v>543</v>
      </c>
      <c r="HS233" s="235" t="s">
        <v>543</v>
      </c>
      <c r="HV233" s="235" t="s">
        <v>543</v>
      </c>
      <c r="IB233" s="236" t="s">
        <v>543</v>
      </c>
      <c r="IC233" s="236" t="s">
        <v>543</v>
      </c>
      <c r="ID233" s="236" t="s">
        <v>543</v>
      </c>
      <c r="IE233" s="236" t="b">
        <v>1</v>
      </c>
    </row>
    <row r="234" spans="66:239">
      <c r="BN234" s="718" t="s">
        <v>543</v>
      </c>
      <c r="CX234" s="718" t="s">
        <v>543</v>
      </c>
      <c r="DR234" s="235" t="s">
        <v>543</v>
      </c>
      <c r="DU234" s="235" t="s">
        <v>543</v>
      </c>
      <c r="DX234" s="235" t="s">
        <v>543</v>
      </c>
      <c r="EA234" s="235" t="s">
        <v>543</v>
      </c>
      <c r="ED234" s="235" t="s">
        <v>543</v>
      </c>
      <c r="EG234" s="235" t="s">
        <v>543</v>
      </c>
      <c r="EJ234" s="235" t="s">
        <v>543</v>
      </c>
      <c r="EM234" s="235" t="s">
        <v>543</v>
      </c>
      <c r="EP234" s="235" t="s">
        <v>543</v>
      </c>
      <c r="ES234" s="235" t="s">
        <v>543</v>
      </c>
      <c r="EV234" s="235" t="s">
        <v>543</v>
      </c>
      <c r="EY234" s="235" t="s">
        <v>543</v>
      </c>
      <c r="FB234" s="235" t="s">
        <v>543</v>
      </c>
      <c r="FE234" s="235" t="s">
        <v>543</v>
      </c>
      <c r="FH234" s="235" t="s">
        <v>543</v>
      </c>
      <c r="FK234" s="235" t="s">
        <v>543</v>
      </c>
      <c r="FN234" s="235" t="s">
        <v>543</v>
      </c>
      <c r="FQ234" s="235" t="s">
        <v>543</v>
      </c>
      <c r="FT234" s="235" t="s">
        <v>543</v>
      </c>
      <c r="FW234" s="235" t="s">
        <v>543</v>
      </c>
      <c r="FZ234" s="235" t="s">
        <v>543</v>
      </c>
      <c r="GC234" s="235" t="s">
        <v>543</v>
      </c>
      <c r="GF234" s="235" t="s">
        <v>543</v>
      </c>
      <c r="GI234" s="235" t="s">
        <v>543</v>
      </c>
      <c r="GL234" s="235" t="s">
        <v>543</v>
      </c>
      <c r="GO234" s="235" t="s">
        <v>543</v>
      </c>
      <c r="GR234" s="235" t="s">
        <v>543</v>
      </c>
      <c r="GU234" s="235" t="s">
        <v>543</v>
      </c>
      <c r="GX234" s="235" t="s">
        <v>543</v>
      </c>
      <c r="HA234" s="235" t="s">
        <v>543</v>
      </c>
      <c r="HD234" s="235" t="s">
        <v>543</v>
      </c>
      <c r="HG234" s="235" t="s">
        <v>543</v>
      </c>
      <c r="HJ234" s="235" t="s">
        <v>543</v>
      </c>
      <c r="HM234" s="235" t="s">
        <v>543</v>
      </c>
      <c r="HP234" s="235" t="s">
        <v>543</v>
      </c>
      <c r="HS234" s="235" t="s">
        <v>543</v>
      </c>
      <c r="HV234" s="235" t="s">
        <v>543</v>
      </c>
      <c r="IB234" s="236" t="s">
        <v>543</v>
      </c>
      <c r="IC234" s="236" t="s">
        <v>543</v>
      </c>
      <c r="ID234" s="236" t="s">
        <v>543</v>
      </c>
      <c r="IE234" s="236" t="b">
        <v>1</v>
      </c>
    </row>
    <row r="235" spans="66:239">
      <c r="BN235" s="718" t="s">
        <v>543</v>
      </c>
      <c r="CX235" s="718" t="s">
        <v>543</v>
      </c>
      <c r="DR235" s="235" t="s">
        <v>543</v>
      </c>
      <c r="DU235" s="235" t="s">
        <v>543</v>
      </c>
      <c r="DX235" s="235" t="s">
        <v>543</v>
      </c>
      <c r="EA235" s="235" t="s">
        <v>543</v>
      </c>
      <c r="ED235" s="235" t="s">
        <v>543</v>
      </c>
      <c r="EG235" s="235" t="s">
        <v>543</v>
      </c>
      <c r="EJ235" s="235" t="s">
        <v>543</v>
      </c>
      <c r="EM235" s="235" t="s">
        <v>543</v>
      </c>
      <c r="EP235" s="235" t="s">
        <v>543</v>
      </c>
      <c r="ES235" s="235" t="s">
        <v>543</v>
      </c>
      <c r="EV235" s="235" t="s">
        <v>543</v>
      </c>
      <c r="EY235" s="235" t="s">
        <v>543</v>
      </c>
      <c r="FB235" s="235" t="s">
        <v>543</v>
      </c>
      <c r="FE235" s="235" t="s">
        <v>543</v>
      </c>
      <c r="FH235" s="235" t="s">
        <v>543</v>
      </c>
      <c r="FK235" s="235" t="s">
        <v>543</v>
      </c>
      <c r="FN235" s="235" t="s">
        <v>543</v>
      </c>
      <c r="FQ235" s="235" t="s">
        <v>543</v>
      </c>
      <c r="FT235" s="235" t="s">
        <v>543</v>
      </c>
      <c r="FW235" s="235" t="s">
        <v>543</v>
      </c>
      <c r="FZ235" s="235" t="s">
        <v>543</v>
      </c>
      <c r="GC235" s="235" t="s">
        <v>543</v>
      </c>
      <c r="GF235" s="235" t="s">
        <v>543</v>
      </c>
      <c r="GI235" s="235" t="s">
        <v>543</v>
      </c>
      <c r="GL235" s="235" t="s">
        <v>543</v>
      </c>
      <c r="GO235" s="235" t="s">
        <v>543</v>
      </c>
      <c r="GR235" s="235" t="s">
        <v>543</v>
      </c>
      <c r="GU235" s="235" t="s">
        <v>543</v>
      </c>
      <c r="GX235" s="235" t="s">
        <v>543</v>
      </c>
      <c r="HA235" s="235" t="s">
        <v>543</v>
      </c>
      <c r="HD235" s="235" t="s">
        <v>543</v>
      </c>
      <c r="HG235" s="235" t="s">
        <v>543</v>
      </c>
      <c r="HJ235" s="235" t="s">
        <v>543</v>
      </c>
      <c r="HM235" s="235" t="s">
        <v>543</v>
      </c>
      <c r="HP235" s="235" t="s">
        <v>543</v>
      </c>
      <c r="HS235" s="235" t="s">
        <v>543</v>
      </c>
      <c r="HV235" s="235" t="s">
        <v>543</v>
      </c>
      <c r="IB235" s="236" t="s">
        <v>543</v>
      </c>
      <c r="IC235" s="236" t="s">
        <v>543</v>
      </c>
      <c r="ID235" s="236" t="s">
        <v>543</v>
      </c>
      <c r="IE235" s="236" t="b">
        <v>1</v>
      </c>
    </row>
    <row r="236" spans="66:239">
      <c r="BN236" s="718" t="s">
        <v>543</v>
      </c>
      <c r="CX236" s="718" t="s">
        <v>543</v>
      </c>
      <c r="DR236" s="235" t="s">
        <v>543</v>
      </c>
      <c r="DU236" s="235" t="s">
        <v>543</v>
      </c>
      <c r="DX236" s="235" t="s">
        <v>543</v>
      </c>
      <c r="EA236" s="235" t="s">
        <v>543</v>
      </c>
      <c r="ED236" s="235" t="s">
        <v>543</v>
      </c>
      <c r="EG236" s="235" t="s">
        <v>543</v>
      </c>
      <c r="EJ236" s="235" t="s">
        <v>543</v>
      </c>
      <c r="EM236" s="235" t="s">
        <v>543</v>
      </c>
      <c r="EP236" s="235" t="s">
        <v>543</v>
      </c>
      <c r="ES236" s="235" t="s">
        <v>543</v>
      </c>
      <c r="EV236" s="235" t="s">
        <v>543</v>
      </c>
      <c r="EY236" s="235" t="s">
        <v>543</v>
      </c>
      <c r="FB236" s="235" t="s">
        <v>543</v>
      </c>
      <c r="FE236" s="235" t="s">
        <v>543</v>
      </c>
      <c r="FH236" s="235" t="s">
        <v>543</v>
      </c>
      <c r="FK236" s="235" t="s">
        <v>543</v>
      </c>
      <c r="FN236" s="235" t="s">
        <v>543</v>
      </c>
      <c r="FQ236" s="235" t="s">
        <v>543</v>
      </c>
      <c r="FT236" s="235" t="s">
        <v>543</v>
      </c>
      <c r="FW236" s="235" t="s">
        <v>543</v>
      </c>
      <c r="FZ236" s="235" t="s">
        <v>543</v>
      </c>
      <c r="GC236" s="235" t="s">
        <v>543</v>
      </c>
      <c r="GF236" s="235" t="s">
        <v>543</v>
      </c>
      <c r="GI236" s="235" t="s">
        <v>543</v>
      </c>
      <c r="GL236" s="235" t="s">
        <v>543</v>
      </c>
      <c r="GO236" s="235" t="s">
        <v>543</v>
      </c>
      <c r="GR236" s="235" t="s">
        <v>543</v>
      </c>
      <c r="GU236" s="235" t="s">
        <v>543</v>
      </c>
      <c r="GX236" s="235" t="s">
        <v>543</v>
      </c>
      <c r="HA236" s="235" t="s">
        <v>543</v>
      </c>
      <c r="HD236" s="235" t="s">
        <v>543</v>
      </c>
      <c r="HG236" s="235" t="s">
        <v>543</v>
      </c>
      <c r="HJ236" s="235" t="s">
        <v>543</v>
      </c>
      <c r="HM236" s="235" t="s">
        <v>543</v>
      </c>
      <c r="HP236" s="235" t="s">
        <v>543</v>
      </c>
      <c r="HS236" s="235" t="s">
        <v>543</v>
      </c>
      <c r="HV236" s="235" t="s">
        <v>543</v>
      </c>
      <c r="IB236" s="236" t="s">
        <v>543</v>
      </c>
      <c r="IC236" s="236" t="s">
        <v>543</v>
      </c>
      <c r="ID236" s="236" t="s">
        <v>543</v>
      </c>
      <c r="IE236" s="236" t="b">
        <v>1</v>
      </c>
    </row>
    <row r="237" spans="66:239">
      <c r="BN237" s="718" t="s">
        <v>543</v>
      </c>
      <c r="CX237" s="718" t="s">
        <v>543</v>
      </c>
      <c r="DR237" s="235" t="s">
        <v>543</v>
      </c>
      <c r="DU237" s="235" t="s">
        <v>543</v>
      </c>
      <c r="DX237" s="235" t="s">
        <v>543</v>
      </c>
      <c r="EA237" s="235" t="s">
        <v>543</v>
      </c>
      <c r="ED237" s="235" t="s">
        <v>543</v>
      </c>
      <c r="EG237" s="235" t="s">
        <v>543</v>
      </c>
      <c r="EJ237" s="235" t="s">
        <v>543</v>
      </c>
      <c r="EM237" s="235" t="s">
        <v>543</v>
      </c>
      <c r="EP237" s="235" t="s">
        <v>543</v>
      </c>
      <c r="ES237" s="235" t="s">
        <v>543</v>
      </c>
      <c r="EV237" s="235" t="s">
        <v>543</v>
      </c>
      <c r="EY237" s="235" t="s">
        <v>543</v>
      </c>
      <c r="FB237" s="235" t="s">
        <v>543</v>
      </c>
      <c r="FE237" s="235" t="s">
        <v>543</v>
      </c>
      <c r="FH237" s="235" t="s">
        <v>543</v>
      </c>
      <c r="FK237" s="235" t="s">
        <v>543</v>
      </c>
      <c r="FN237" s="235" t="s">
        <v>543</v>
      </c>
      <c r="FQ237" s="235" t="s">
        <v>543</v>
      </c>
      <c r="FT237" s="235" t="s">
        <v>543</v>
      </c>
      <c r="FW237" s="235" t="s">
        <v>543</v>
      </c>
      <c r="FZ237" s="235" t="s">
        <v>543</v>
      </c>
      <c r="GC237" s="235" t="s">
        <v>543</v>
      </c>
      <c r="GF237" s="235" t="s">
        <v>543</v>
      </c>
      <c r="GI237" s="235" t="s">
        <v>543</v>
      </c>
      <c r="GL237" s="235" t="s">
        <v>543</v>
      </c>
      <c r="GO237" s="235" t="s">
        <v>543</v>
      </c>
      <c r="GR237" s="235" t="s">
        <v>543</v>
      </c>
      <c r="GU237" s="235" t="s">
        <v>543</v>
      </c>
      <c r="GX237" s="235" t="s">
        <v>543</v>
      </c>
      <c r="HA237" s="235" t="s">
        <v>543</v>
      </c>
      <c r="HD237" s="235" t="s">
        <v>543</v>
      </c>
      <c r="HG237" s="235" t="s">
        <v>543</v>
      </c>
      <c r="HJ237" s="235" t="s">
        <v>543</v>
      </c>
      <c r="HM237" s="235" t="s">
        <v>543</v>
      </c>
      <c r="HP237" s="235" t="s">
        <v>543</v>
      </c>
      <c r="HS237" s="235" t="s">
        <v>543</v>
      </c>
      <c r="HV237" s="235" t="s">
        <v>543</v>
      </c>
      <c r="IB237" s="236" t="s">
        <v>543</v>
      </c>
      <c r="IC237" s="236" t="s">
        <v>543</v>
      </c>
      <c r="ID237" s="236" t="s">
        <v>543</v>
      </c>
      <c r="IE237" s="236" t="b">
        <v>1</v>
      </c>
    </row>
    <row r="238" spans="66:239">
      <c r="BN238" s="718" t="s">
        <v>543</v>
      </c>
      <c r="CX238" s="718" t="s">
        <v>543</v>
      </c>
      <c r="DR238" s="235" t="s">
        <v>543</v>
      </c>
      <c r="DU238" s="235" t="s">
        <v>543</v>
      </c>
      <c r="DX238" s="235" t="s">
        <v>543</v>
      </c>
      <c r="EA238" s="235" t="s">
        <v>543</v>
      </c>
      <c r="ED238" s="235" t="s">
        <v>543</v>
      </c>
      <c r="EG238" s="235" t="s">
        <v>543</v>
      </c>
      <c r="EJ238" s="235" t="s">
        <v>543</v>
      </c>
      <c r="EM238" s="235" t="s">
        <v>543</v>
      </c>
      <c r="EP238" s="235" t="s">
        <v>543</v>
      </c>
      <c r="ES238" s="235" t="s">
        <v>543</v>
      </c>
      <c r="EV238" s="235" t="s">
        <v>543</v>
      </c>
      <c r="EY238" s="235" t="s">
        <v>543</v>
      </c>
      <c r="FB238" s="235" t="s">
        <v>543</v>
      </c>
      <c r="FE238" s="235" t="s">
        <v>543</v>
      </c>
      <c r="FH238" s="235" t="s">
        <v>543</v>
      </c>
      <c r="FK238" s="235" t="s">
        <v>543</v>
      </c>
      <c r="FN238" s="235" t="s">
        <v>543</v>
      </c>
      <c r="FQ238" s="235" t="s">
        <v>543</v>
      </c>
      <c r="FT238" s="235" t="s">
        <v>543</v>
      </c>
      <c r="FW238" s="235" t="s">
        <v>543</v>
      </c>
      <c r="FZ238" s="235" t="s">
        <v>543</v>
      </c>
      <c r="GC238" s="235" t="s">
        <v>543</v>
      </c>
      <c r="GF238" s="235" t="s">
        <v>543</v>
      </c>
      <c r="GI238" s="235" t="s">
        <v>543</v>
      </c>
      <c r="GL238" s="235" t="s">
        <v>543</v>
      </c>
      <c r="GO238" s="235" t="s">
        <v>543</v>
      </c>
      <c r="GR238" s="235" t="s">
        <v>543</v>
      </c>
      <c r="GU238" s="235" t="s">
        <v>543</v>
      </c>
      <c r="GX238" s="235" t="s">
        <v>543</v>
      </c>
      <c r="HA238" s="235" t="s">
        <v>543</v>
      </c>
      <c r="HD238" s="235" t="s">
        <v>543</v>
      </c>
      <c r="HG238" s="235" t="s">
        <v>543</v>
      </c>
      <c r="HJ238" s="235" t="s">
        <v>543</v>
      </c>
      <c r="HM238" s="235" t="s">
        <v>543</v>
      </c>
      <c r="HP238" s="235" t="s">
        <v>543</v>
      </c>
      <c r="HS238" s="235" t="s">
        <v>543</v>
      </c>
      <c r="HV238" s="235" t="s">
        <v>543</v>
      </c>
      <c r="IB238" s="236" t="s">
        <v>543</v>
      </c>
      <c r="IC238" s="236" t="s">
        <v>543</v>
      </c>
      <c r="ID238" s="236" t="s">
        <v>543</v>
      </c>
      <c r="IE238" s="236" t="b">
        <v>1</v>
      </c>
    </row>
    <row r="239" spans="66:239">
      <c r="BN239" s="718" t="s">
        <v>543</v>
      </c>
      <c r="CX239" s="718" t="s">
        <v>543</v>
      </c>
      <c r="DR239" s="235" t="s">
        <v>543</v>
      </c>
      <c r="DU239" s="235" t="s">
        <v>543</v>
      </c>
      <c r="DX239" s="235" t="s">
        <v>543</v>
      </c>
      <c r="EA239" s="235" t="s">
        <v>543</v>
      </c>
      <c r="ED239" s="235" t="s">
        <v>543</v>
      </c>
      <c r="EG239" s="235" t="s">
        <v>543</v>
      </c>
      <c r="EJ239" s="235" t="s">
        <v>543</v>
      </c>
      <c r="EM239" s="235" t="s">
        <v>543</v>
      </c>
      <c r="EP239" s="235" t="s">
        <v>543</v>
      </c>
      <c r="ES239" s="235" t="s">
        <v>543</v>
      </c>
      <c r="EV239" s="235" t="s">
        <v>543</v>
      </c>
      <c r="EY239" s="235" t="s">
        <v>543</v>
      </c>
      <c r="FB239" s="235" t="s">
        <v>543</v>
      </c>
      <c r="FE239" s="235" t="s">
        <v>543</v>
      </c>
      <c r="FH239" s="235" t="s">
        <v>543</v>
      </c>
      <c r="FK239" s="235" t="s">
        <v>543</v>
      </c>
      <c r="FN239" s="235" t="s">
        <v>543</v>
      </c>
      <c r="FQ239" s="235" t="s">
        <v>543</v>
      </c>
      <c r="FT239" s="235" t="s">
        <v>543</v>
      </c>
      <c r="FW239" s="235" t="s">
        <v>543</v>
      </c>
      <c r="FZ239" s="235" t="s">
        <v>543</v>
      </c>
      <c r="GC239" s="235" t="s">
        <v>543</v>
      </c>
      <c r="GF239" s="235" t="s">
        <v>543</v>
      </c>
      <c r="GI239" s="235" t="s">
        <v>543</v>
      </c>
      <c r="GL239" s="235" t="s">
        <v>543</v>
      </c>
      <c r="GO239" s="235" t="s">
        <v>543</v>
      </c>
      <c r="GR239" s="235" t="s">
        <v>543</v>
      </c>
      <c r="GU239" s="235" t="s">
        <v>543</v>
      </c>
      <c r="GX239" s="235" t="s">
        <v>543</v>
      </c>
      <c r="HA239" s="235" t="s">
        <v>543</v>
      </c>
      <c r="HD239" s="235" t="s">
        <v>543</v>
      </c>
      <c r="HG239" s="235" t="s">
        <v>543</v>
      </c>
      <c r="HJ239" s="235" t="s">
        <v>543</v>
      </c>
      <c r="HM239" s="235" t="s">
        <v>543</v>
      </c>
      <c r="HP239" s="235" t="s">
        <v>543</v>
      </c>
      <c r="HS239" s="235" t="s">
        <v>543</v>
      </c>
      <c r="HV239" s="235" t="s">
        <v>543</v>
      </c>
      <c r="IB239" s="236" t="s">
        <v>543</v>
      </c>
      <c r="IC239" s="236" t="s">
        <v>543</v>
      </c>
      <c r="ID239" s="236" t="s">
        <v>543</v>
      </c>
      <c r="IE239" s="236" t="b">
        <v>1</v>
      </c>
    </row>
    <row r="240" spans="66:239">
      <c r="BN240" s="718" t="s">
        <v>543</v>
      </c>
      <c r="CX240" s="718" t="s">
        <v>543</v>
      </c>
      <c r="DR240" s="235" t="s">
        <v>543</v>
      </c>
      <c r="DU240" s="235" t="s">
        <v>543</v>
      </c>
      <c r="DX240" s="235" t="s">
        <v>543</v>
      </c>
      <c r="EA240" s="235" t="s">
        <v>543</v>
      </c>
      <c r="ED240" s="235" t="s">
        <v>543</v>
      </c>
      <c r="EG240" s="235" t="s">
        <v>543</v>
      </c>
      <c r="EJ240" s="235" t="s">
        <v>543</v>
      </c>
      <c r="EM240" s="235" t="s">
        <v>543</v>
      </c>
      <c r="EP240" s="235" t="s">
        <v>543</v>
      </c>
      <c r="ES240" s="235" t="s">
        <v>543</v>
      </c>
      <c r="EV240" s="235" t="s">
        <v>543</v>
      </c>
      <c r="EY240" s="235" t="s">
        <v>543</v>
      </c>
      <c r="FB240" s="235" t="s">
        <v>543</v>
      </c>
      <c r="FE240" s="235" t="s">
        <v>543</v>
      </c>
      <c r="FH240" s="235" t="s">
        <v>543</v>
      </c>
      <c r="FK240" s="235" t="s">
        <v>543</v>
      </c>
      <c r="FN240" s="235" t="s">
        <v>543</v>
      </c>
      <c r="FQ240" s="235" t="s">
        <v>543</v>
      </c>
      <c r="FT240" s="235" t="s">
        <v>543</v>
      </c>
      <c r="FW240" s="235" t="s">
        <v>543</v>
      </c>
      <c r="FZ240" s="235" t="s">
        <v>543</v>
      </c>
      <c r="GC240" s="235" t="s">
        <v>543</v>
      </c>
      <c r="GF240" s="235" t="s">
        <v>543</v>
      </c>
      <c r="GI240" s="235" t="s">
        <v>543</v>
      </c>
      <c r="GL240" s="235" t="s">
        <v>543</v>
      </c>
      <c r="GO240" s="235" t="s">
        <v>543</v>
      </c>
      <c r="GR240" s="235" t="s">
        <v>543</v>
      </c>
      <c r="GU240" s="235" t="s">
        <v>543</v>
      </c>
      <c r="GX240" s="235" t="s">
        <v>543</v>
      </c>
      <c r="HA240" s="235" t="s">
        <v>543</v>
      </c>
      <c r="HD240" s="235" t="s">
        <v>543</v>
      </c>
      <c r="HG240" s="235" t="s">
        <v>543</v>
      </c>
      <c r="HJ240" s="235" t="s">
        <v>543</v>
      </c>
      <c r="HM240" s="235" t="s">
        <v>543</v>
      </c>
      <c r="HP240" s="235" t="s">
        <v>543</v>
      </c>
      <c r="HS240" s="235" t="s">
        <v>543</v>
      </c>
      <c r="HV240" s="235" t="s">
        <v>543</v>
      </c>
      <c r="IB240" s="236" t="s">
        <v>543</v>
      </c>
      <c r="IC240" s="236" t="s">
        <v>543</v>
      </c>
      <c r="ID240" s="236" t="s">
        <v>543</v>
      </c>
      <c r="IE240" s="236" t="b">
        <v>1</v>
      </c>
    </row>
    <row r="241" spans="66:239">
      <c r="BN241" s="718" t="s">
        <v>543</v>
      </c>
      <c r="CX241" s="718" t="s">
        <v>543</v>
      </c>
      <c r="DR241" s="235" t="s">
        <v>543</v>
      </c>
      <c r="DU241" s="235" t="s">
        <v>543</v>
      </c>
      <c r="DX241" s="235" t="s">
        <v>543</v>
      </c>
      <c r="EA241" s="235" t="s">
        <v>543</v>
      </c>
      <c r="ED241" s="235" t="s">
        <v>543</v>
      </c>
      <c r="EG241" s="235" t="s">
        <v>543</v>
      </c>
      <c r="EJ241" s="235" t="s">
        <v>543</v>
      </c>
      <c r="EM241" s="235" t="s">
        <v>543</v>
      </c>
      <c r="EP241" s="235" t="s">
        <v>543</v>
      </c>
      <c r="ES241" s="235" t="s">
        <v>543</v>
      </c>
      <c r="EV241" s="235" t="s">
        <v>543</v>
      </c>
      <c r="EY241" s="235" t="s">
        <v>543</v>
      </c>
      <c r="FB241" s="235" t="s">
        <v>543</v>
      </c>
      <c r="FE241" s="235" t="s">
        <v>543</v>
      </c>
      <c r="FH241" s="235" t="s">
        <v>543</v>
      </c>
      <c r="FK241" s="235" t="s">
        <v>543</v>
      </c>
      <c r="FN241" s="235" t="s">
        <v>543</v>
      </c>
      <c r="FQ241" s="235" t="s">
        <v>543</v>
      </c>
      <c r="FT241" s="235" t="s">
        <v>543</v>
      </c>
      <c r="FW241" s="235" t="s">
        <v>543</v>
      </c>
      <c r="FZ241" s="235" t="s">
        <v>543</v>
      </c>
      <c r="GC241" s="235" t="s">
        <v>543</v>
      </c>
      <c r="GF241" s="235" t="s">
        <v>543</v>
      </c>
      <c r="GI241" s="235" t="s">
        <v>543</v>
      </c>
      <c r="GL241" s="235" t="s">
        <v>543</v>
      </c>
      <c r="GO241" s="235" t="s">
        <v>543</v>
      </c>
      <c r="GR241" s="235" t="s">
        <v>543</v>
      </c>
      <c r="GU241" s="235" t="s">
        <v>543</v>
      </c>
      <c r="GX241" s="235" t="s">
        <v>543</v>
      </c>
      <c r="HA241" s="235" t="s">
        <v>543</v>
      </c>
      <c r="HD241" s="235" t="s">
        <v>543</v>
      </c>
      <c r="HG241" s="235" t="s">
        <v>543</v>
      </c>
      <c r="HJ241" s="235" t="s">
        <v>543</v>
      </c>
      <c r="HM241" s="235" t="s">
        <v>543</v>
      </c>
      <c r="HP241" s="235" t="s">
        <v>543</v>
      </c>
      <c r="HS241" s="235" t="s">
        <v>543</v>
      </c>
      <c r="HV241" s="235" t="s">
        <v>543</v>
      </c>
      <c r="IB241" s="236" t="s">
        <v>543</v>
      </c>
      <c r="IC241" s="236" t="s">
        <v>543</v>
      </c>
      <c r="ID241" s="236" t="s">
        <v>543</v>
      </c>
      <c r="IE241" s="236" t="b">
        <v>1</v>
      </c>
    </row>
    <row r="242" spans="66:239">
      <c r="BN242" s="718" t="s">
        <v>543</v>
      </c>
      <c r="CX242" s="718" t="s">
        <v>543</v>
      </c>
      <c r="DR242" s="235" t="s">
        <v>543</v>
      </c>
      <c r="DU242" s="235" t="s">
        <v>543</v>
      </c>
      <c r="DX242" s="235" t="s">
        <v>543</v>
      </c>
      <c r="EA242" s="235" t="s">
        <v>543</v>
      </c>
      <c r="ED242" s="235" t="s">
        <v>543</v>
      </c>
      <c r="EG242" s="235" t="s">
        <v>543</v>
      </c>
      <c r="EJ242" s="235" t="s">
        <v>543</v>
      </c>
      <c r="EM242" s="235" t="s">
        <v>543</v>
      </c>
      <c r="EP242" s="235" t="s">
        <v>543</v>
      </c>
      <c r="ES242" s="235" t="s">
        <v>543</v>
      </c>
      <c r="EV242" s="235" t="s">
        <v>543</v>
      </c>
      <c r="EY242" s="235" t="s">
        <v>543</v>
      </c>
      <c r="FB242" s="235" t="s">
        <v>543</v>
      </c>
      <c r="FE242" s="235" t="s">
        <v>543</v>
      </c>
      <c r="FH242" s="235" t="s">
        <v>543</v>
      </c>
      <c r="FK242" s="235" t="s">
        <v>543</v>
      </c>
      <c r="FN242" s="235" t="s">
        <v>543</v>
      </c>
      <c r="FQ242" s="235" t="s">
        <v>543</v>
      </c>
      <c r="FT242" s="235" t="s">
        <v>543</v>
      </c>
      <c r="FW242" s="235" t="s">
        <v>543</v>
      </c>
      <c r="FZ242" s="235" t="s">
        <v>543</v>
      </c>
      <c r="GC242" s="235" t="s">
        <v>543</v>
      </c>
      <c r="GF242" s="235" t="s">
        <v>543</v>
      </c>
      <c r="GI242" s="235" t="s">
        <v>543</v>
      </c>
      <c r="GL242" s="235" t="s">
        <v>543</v>
      </c>
      <c r="GO242" s="235" t="s">
        <v>543</v>
      </c>
      <c r="GR242" s="235" t="s">
        <v>543</v>
      </c>
      <c r="GU242" s="235" t="s">
        <v>543</v>
      </c>
      <c r="GX242" s="235" t="s">
        <v>543</v>
      </c>
      <c r="HA242" s="235" t="s">
        <v>543</v>
      </c>
      <c r="HD242" s="235" t="s">
        <v>543</v>
      </c>
      <c r="HG242" s="235" t="s">
        <v>543</v>
      </c>
      <c r="HJ242" s="235" t="s">
        <v>543</v>
      </c>
      <c r="HM242" s="235" t="s">
        <v>543</v>
      </c>
      <c r="HP242" s="235" t="s">
        <v>543</v>
      </c>
      <c r="HS242" s="235" t="s">
        <v>543</v>
      </c>
      <c r="HV242" s="235" t="s">
        <v>543</v>
      </c>
      <c r="IB242" s="236" t="s">
        <v>543</v>
      </c>
      <c r="IC242" s="236" t="s">
        <v>543</v>
      </c>
      <c r="ID242" s="236" t="s">
        <v>543</v>
      </c>
      <c r="IE242" s="236" t="b">
        <v>1</v>
      </c>
    </row>
    <row r="243" spans="66:239">
      <c r="BN243" s="718" t="s">
        <v>543</v>
      </c>
      <c r="CX243" s="718" t="s">
        <v>543</v>
      </c>
      <c r="DR243" s="235" t="s">
        <v>543</v>
      </c>
      <c r="DU243" s="235" t="s">
        <v>543</v>
      </c>
      <c r="DX243" s="235" t="s">
        <v>543</v>
      </c>
      <c r="EA243" s="235" t="s">
        <v>543</v>
      </c>
      <c r="ED243" s="235" t="s">
        <v>543</v>
      </c>
      <c r="EG243" s="235" t="s">
        <v>543</v>
      </c>
      <c r="EJ243" s="235" t="s">
        <v>543</v>
      </c>
      <c r="EM243" s="235" t="s">
        <v>543</v>
      </c>
      <c r="EP243" s="235" t="s">
        <v>543</v>
      </c>
      <c r="ES243" s="235" t="s">
        <v>543</v>
      </c>
      <c r="EV243" s="235" t="s">
        <v>543</v>
      </c>
      <c r="EY243" s="235" t="s">
        <v>543</v>
      </c>
      <c r="FB243" s="235" t="s">
        <v>543</v>
      </c>
      <c r="FE243" s="235" t="s">
        <v>543</v>
      </c>
      <c r="FH243" s="235" t="s">
        <v>543</v>
      </c>
      <c r="FK243" s="235" t="s">
        <v>543</v>
      </c>
      <c r="FN243" s="235" t="s">
        <v>543</v>
      </c>
      <c r="FQ243" s="235" t="s">
        <v>543</v>
      </c>
      <c r="FT243" s="235" t="s">
        <v>543</v>
      </c>
      <c r="FW243" s="235" t="s">
        <v>543</v>
      </c>
      <c r="FZ243" s="235" t="s">
        <v>543</v>
      </c>
      <c r="GC243" s="235" t="s">
        <v>543</v>
      </c>
      <c r="GF243" s="235" t="s">
        <v>543</v>
      </c>
      <c r="GI243" s="235" t="s">
        <v>543</v>
      </c>
      <c r="GL243" s="235" t="s">
        <v>543</v>
      </c>
      <c r="GO243" s="235" t="s">
        <v>543</v>
      </c>
      <c r="GR243" s="235" t="s">
        <v>543</v>
      </c>
      <c r="GU243" s="235" t="s">
        <v>543</v>
      </c>
      <c r="GX243" s="235" t="s">
        <v>543</v>
      </c>
      <c r="HA243" s="235" t="s">
        <v>543</v>
      </c>
      <c r="HD243" s="235" t="s">
        <v>543</v>
      </c>
      <c r="HG243" s="235" t="s">
        <v>543</v>
      </c>
      <c r="HJ243" s="235" t="s">
        <v>543</v>
      </c>
      <c r="HM243" s="235" t="s">
        <v>543</v>
      </c>
      <c r="HP243" s="235" t="s">
        <v>543</v>
      </c>
      <c r="HS243" s="235" t="s">
        <v>543</v>
      </c>
      <c r="HV243" s="235" t="s">
        <v>543</v>
      </c>
      <c r="IB243" s="236" t="s">
        <v>543</v>
      </c>
      <c r="IC243" s="236" t="s">
        <v>543</v>
      </c>
      <c r="ID243" s="236" t="s">
        <v>543</v>
      </c>
      <c r="IE243" s="236" t="b">
        <v>1</v>
      </c>
    </row>
    <row r="244" spans="66:239">
      <c r="BN244" s="718" t="s">
        <v>543</v>
      </c>
      <c r="CX244" s="718" t="s">
        <v>543</v>
      </c>
      <c r="DR244" s="235" t="s">
        <v>543</v>
      </c>
      <c r="DU244" s="235" t="s">
        <v>543</v>
      </c>
      <c r="DX244" s="235" t="s">
        <v>543</v>
      </c>
      <c r="EA244" s="235" t="s">
        <v>543</v>
      </c>
      <c r="ED244" s="235" t="s">
        <v>543</v>
      </c>
      <c r="EG244" s="235" t="s">
        <v>543</v>
      </c>
      <c r="EJ244" s="235" t="s">
        <v>543</v>
      </c>
      <c r="EM244" s="235" t="s">
        <v>543</v>
      </c>
      <c r="EP244" s="235" t="s">
        <v>543</v>
      </c>
      <c r="ES244" s="235" t="s">
        <v>543</v>
      </c>
      <c r="EV244" s="235" t="s">
        <v>543</v>
      </c>
      <c r="EY244" s="235" t="s">
        <v>543</v>
      </c>
      <c r="FB244" s="235" t="s">
        <v>543</v>
      </c>
      <c r="FE244" s="235" t="s">
        <v>543</v>
      </c>
      <c r="FH244" s="235" t="s">
        <v>543</v>
      </c>
      <c r="FK244" s="235" t="s">
        <v>543</v>
      </c>
      <c r="FN244" s="235" t="s">
        <v>543</v>
      </c>
      <c r="FQ244" s="235" t="s">
        <v>543</v>
      </c>
      <c r="FT244" s="235" t="s">
        <v>543</v>
      </c>
      <c r="FW244" s="235" t="s">
        <v>543</v>
      </c>
      <c r="FZ244" s="235" t="s">
        <v>543</v>
      </c>
      <c r="GC244" s="235" t="s">
        <v>543</v>
      </c>
      <c r="GF244" s="235" t="s">
        <v>543</v>
      </c>
      <c r="GI244" s="235" t="s">
        <v>543</v>
      </c>
      <c r="GL244" s="235" t="s">
        <v>543</v>
      </c>
      <c r="GO244" s="235" t="s">
        <v>543</v>
      </c>
      <c r="GR244" s="235" t="s">
        <v>543</v>
      </c>
      <c r="GU244" s="235" t="s">
        <v>543</v>
      </c>
      <c r="GX244" s="235" t="s">
        <v>543</v>
      </c>
      <c r="HA244" s="235" t="s">
        <v>543</v>
      </c>
      <c r="HD244" s="235" t="s">
        <v>543</v>
      </c>
      <c r="HG244" s="235" t="s">
        <v>543</v>
      </c>
      <c r="HJ244" s="235" t="s">
        <v>543</v>
      </c>
      <c r="HM244" s="235" t="s">
        <v>543</v>
      </c>
      <c r="HP244" s="235" t="s">
        <v>543</v>
      </c>
      <c r="HS244" s="235" t="s">
        <v>543</v>
      </c>
      <c r="HV244" s="235" t="s">
        <v>543</v>
      </c>
      <c r="IB244" s="236" t="s">
        <v>543</v>
      </c>
      <c r="IC244" s="236" t="s">
        <v>543</v>
      </c>
      <c r="ID244" s="236" t="s">
        <v>543</v>
      </c>
      <c r="IE244" s="236" t="b">
        <v>1</v>
      </c>
    </row>
    <row r="245" spans="66:239">
      <c r="BN245" s="718" t="s">
        <v>543</v>
      </c>
      <c r="CX245" s="718" t="s">
        <v>543</v>
      </c>
      <c r="DR245" s="235" t="s">
        <v>543</v>
      </c>
      <c r="DU245" s="235" t="s">
        <v>543</v>
      </c>
      <c r="DX245" s="235" t="s">
        <v>543</v>
      </c>
      <c r="EA245" s="235" t="s">
        <v>543</v>
      </c>
      <c r="ED245" s="235" t="s">
        <v>543</v>
      </c>
      <c r="EG245" s="235" t="s">
        <v>543</v>
      </c>
      <c r="EJ245" s="235" t="s">
        <v>543</v>
      </c>
      <c r="EM245" s="235" t="s">
        <v>543</v>
      </c>
      <c r="EP245" s="235" t="s">
        <v>543</v>
      </c>
      <c r="ES245" s="235" t="s">
        <v>543</v>
      </c>
      <c r="EV245" s="235" t="s">
        <v>543</v>
      </c>
      <c r="EY245" s="235" t="s">
        <v>543</v>
      </c>
      <c r="FB245" s="235" t="s">
        <v>543</v>
      </c>
      <c r="FE245" s="235" t="s">
        <v>543</v>
      </c>
      <c r="FH245" s="235" t="s">
        <v>543</v>
      </c>
      <c r="FK245" s="235" t="s">
        <v>543</v>
      </c>
      <c r="FN245" s="235" t="s">
        <v>543</v>
      </c>
      <c r="FQ245" s="235" t="s">
        <v>543</v>
      </c>
      <c r="FT245" s="235" t="s">
        <v>543</v>
      </c>
      <c r="FW245" s="235" t="s">
        <v>543</v>
      </c>
      <c r="FZ245" s="235" t="s">
        <v>543</v>
      </c>
      <c r="GC245" s="235" t="s">
        <v>543</v>
      </c>
      <c r="GF245" s="235" t="s">
        <v>543</v>
      </c>
      <c r="GI245" s="235" t="s">
        <v>543</v>
      </c>
      <c r="GL245" s="235" t="s">
        <v>543</v>
      </c>
      <c r="GO245" s="235" t="s">
        <v>543</v>
      </c>
      <c r="GR245" s="235" t="s">
        <v>543</v>
      </c>
      <c r="GU245" s="235" t="s">
        <v>543</v>
      </c>
      <c r="GX245" s="235" t="s">
        <v>543</v>
      </c>
      <c r="HA245" s="235" t="s">
        <v>543</v>
      </c>
      <c r="HD245" s="235" t="s">
        <v>543</v>
      </c>
      <c r="HG245" s="235" t="s">
        <v>543</v>
      </c>
      <c r="HJ245" s="235" t="s">
        <v>543</v>
      </c>
      <c r="HM245" s="235" t="s">
        <v>543</v>
      </c>
      <c r="HP245" s="235" t="s">
        <v>543</v>
      </c>
      <c r="HS245" s="235" t="s">
        <v>543</v>
      </c>
      <c r="HV245" s="235" t="s">
        <v>543</v>
      </c>
      <c r="IB245" s="236" t="s">
        <v>543</v>
      </c>
      <c r="IC245" s="236" t="s">
        <v>543</v>
      </c>
      <c r="ID245" s="236" t="s">
        <v>543</v>
      </c>
      <c r="IE245" s="236" t="b">
        <v>1</v>
      </c>
    </row>
    <row r="246" spans="66:239">
      <c r="BN246" s="718" t="s">
        <v>543</v>
      </c>
      <c r="CX246" s="718" t="s">
        <v>543</v>
      </c>
      <c r="DR246" s="235" t="s">
        <v>543</v>
      </c>
      <c r="DU246" s="235" t="s">
        <v>543</v>
      </c>
      <c r="DX246" s="235" t="s">
        <v>543</v>
      </c>
      <c r="EA246" s="235" t="s">
        <v>543</v>
      </c>
      <c r="ED246" s="235" t="s">
        <v>543</v>
      </c>
      <c r="EG246" s="235" t="s">
        <v>543</v>
      </c>
      <c r="EJ246" s="235" t="s">
        <v>543</v>
      </c>
      <c r="EM246" s="235" t="s">
        <v>543</v>
      </c>
      <c r="EP246" s="235" t="s">
        <v>543</v>
      </c>
      <c r="ES246" s="235" t="s">
        <v>543</v>
      </c>
      <c r="EV246" s="235" t="s">
        <v>543</v>
      </c>
      <c r="EY246" s="235" t="s">
        <v>543</v>
      </c>
      <c r="FB246" s="235" t="s">
        <v>543</v>
      </c>
      <c r="FE246" s="235" t="s">
        <v>543</v>
      </c>
      <c r="FH246" s="235" t="s">
        <v>543</v>
      </c>
      <c r="FK246" s="235" t="s">
        <v>543</v>
      </c>
      <c r="FN246" s="235" t="s">
        <v>543</v>
      </c>
      <c r="FQ246" s="235" t="s">
        <v>543</v>
      </c>
      <c r="FT246" s="235" t="s">
        <v>543</v>
      </c>
      <c r="FW246" s="235" t="s">
        <v>543</v>
      </c>
      <c r="FZ246" s="235" t="s">
        <v>543</v>
      </c>
      <c r="GC246" s="235" t="s">
        <v>543</v>
      </c>
      <c r="GF246" s="235" t="s">
        <v>543</v>
      </c>
      <c r="GI246" s="235" t="s">
        <v>543</v>
      </c>
      <c r="GL246" s="235" t="s">
        <v>543</v>
      </c>
      <c r="GO246" s="235" t="s">
        <v>543</v>
      </c>
      <c r="GR246" s="235" t="s">
        <v>543</v>
      </c>
      <c r="GU246" s="235" t="s">
        <v>543</v>
      </c>
      <c r="GX246" s="235" t="s">
        <v>543</v>
      </c>
      <c r="HA246" s="235" t="s">
        <v>543</v>
      </c>
      <c r="HD246" s="235" t="s">
        <v>543</v>
      </c>
      <c r="HG246" s="235" t="s">
        <v>543</v>
      </c>
      <c r="HJ246" s="235" t="s">
        <v>543</v>
      </c>
      <c r="HM246" s="235" t="s">
        <v>543</v>
      </c>
      <c r="HP246" s="235" t="s">
        <v>543</v>
      </c>
      <c r="HS246" s="235" t="s">
        <v>543</v>
      </c>
      <c r="HV246" s="235" t="s">
        <v>543</v>
      </c>
      <c r="IB246" s="236" t="s">
        <v>543</v>
      </c>
      <c r="IC246" s="236" t="s">
        <v>543</v>
      </c>
      <c r="ID246" s="236" t="s">
        <v>543</v>
      </c>
      <c r="IE246" s="236" t="b">
        <v>1</v>
      </c>
    </row>
    <row r="247" spans="66:239">
      <c r="BN247" s="718" t="s">
        <v>543</v>
      </c>
      <c r="CX247" s="718" t="s">
        <v>543</v>
      </c>
      <c r="DR247" s="235" t="s">
        <v>543</v>
      </c>
      <c r="DU247" s="235" t="s">
        <v>543</v>
      </c>
      <c r="DX247" s="235" t="s">
        <v>543</v>
      </c>
      <c r="EA247" s="235" t="s">
        <v>543</v>
      </c>
      <c r="ED247" s="235" t="s">
        <v>543</v>
      </c>
      <c r="EG247" s="235" t="s">
        <v>543</v>
      </c>
      <c r="EJ247" s="235" t="s">
        <v>543</v>
      </c>
      <c r="EM247" s="235" t="s">
        <v>543</v>
      </c>
      <c r="EP247" s="235" t="s">
        <v>543</v>
      </c>
      <c r="ES247" s="235" t="s">
        <v>543</v>
      </c>
      <c r="EV247" s="235" t="s">
        <v>543</v>
      </c>
      <c r="EY247" s="235" t="s">
        <v>543</v>
      </c>
      <c r="FB247" s="235" t="s">
        <v>543</v>
      </c>
      <c r="FE247" s="235" t="s">
        <v>543</v>
      </c>
      <c r="FH247" s="235" t="s">
        <v>543</v>
      </c>
      <c r="FK247" s="235" t="s">
        <v>543</v>
      </c>
      <c r="FN247" s="235" t="s">
        <v>543</v>
      </c>
      <c r="FQ247" s="235" t="s">
        <v>543</v>
      </c>
      <c r="FT247" s="235" t="s">
        <v>543</v>
      </c>
      <c r="FW247" s="235" t="s">
        <v>543</v>
      </c>
      <c r="FZ247" s="235" t="s">
        <v>543</v>
      </c>
      <c r="GC247" s="235" t="s">
        <v>543</v>
      </c>
      <c r="GF247" s="235" t="s">
        <v>543</v>
      </c>
      <c r="GI247" s="235" t="s">
        <v>543</v>
      </c>
      <c r="GL247" s="235" t="s">
        <v>543</v>
      </c>
      <c r="GO247" s="235" t="s">
        <v>543</v>
      </c>
      <c r="GR247" s="235" t="s">
        <v>543</v>
      </c>
      <c r="GU247" s="235" t="s">
        <v>543</v>
      </c>
      <c r="GX247" s="235" t="s">
        <v>543</v>
      </c>
      <c r="HA247" s="235" t="s">
        <v>543</v>
      </c>
      <c r="HD247" s="235" t="s">
        <v>543</v>
      </c>
      <c r="HG247" s="235" t="s">
        <v>543</v>
      </c>
      <c r="HJ247" s="235" t="s">
        <v>543</v>
      </c>
      <c r="HM247" s="235" t="s">
        <v>543</v>
      </c>
      <c r="HP247" s="235" t="s">
        <v>543</v>
      </c>
      <c r="HS247" s="235" t="s">
        <v>543</v>
      </c>
      <c r="HV247" s="235" t="s">
        <v>543</v>
      </c>
      <c r="IB247" s="236" t="s">
        <v>543</v>
      </c>
      <c r="IC247" s="236" t="s">
        <v>543</v>
      </c>
      <c r="ID247" s="236" t="s">
        <v>543</v>
      </c>
      <c r="IE247" s="236" t="b">
        <v>1</v>
      </c>
    </row>
    <row r="248" spans="66:239">
      <c r="BN248" s="718" t="s">
        <v>543</v>
      </c>
      <c r="CX248" s="718" t="s">
        <v>543</v>
      </c>
      <c r="DR248" s="235" t="s">
        <v>543</v>
      </c>
      <c r="DU248" s="235" t="s">
        <v>543</v>
      </c>
      <c r="DX248" s="235" t="s">
        <v>543</v>
      </c>
      <c r="EA248" s="235" t="s">
        <v>543</v>
      </c>
      <c r="ED248" s="235" t="s">
        <v>543</v>
      </c>
      <c r="EG248" s="235" t="s">
        <v>543</v>
      </c>
      <c r="EJ248" s="235" t="s">
        <v>543</v>
      </c>
      <c r="EM248" s="235" t="s">
        <v>543</v>
      </c>
      <c r="EP248" s="235" t="s">
        <v>543</v>
      </c>
      <c r="ES248" s="235" t="s">
        <v>543</v>
      </c>
      <c r="EV248" s="235" t="s">
        <v>543</v>
      </c>
      <c r="EY248" s="235" t="s">
        <v>543</v>
      </c>
      <c r="FB248" s="235" t="s">
        <v>543</v>
      </c>
      <c r="FE248" s="235" t="s">
        <v>543</v>
      </c>
      <c r="FH248" s="235" t="s">
        <v>543</v>
      </c>
      <c r="FK248" s="235" t="s">
        <v>543</v>
      </c>
      <c r="FN248" s="235" t="s">
        <v>543</v>
      </c>
      <c r="FQ248" s="235" t="s">
        <v>543</v>
      </c>
      <c r="FT248" s="235" t="s">
        <v>543</v>
      </c>
      <c r="FW248" s="235" t="s">
        <v>543</v>
      </c>
      <c r="FZ248" s="235" t="s">
        <v>543</v>
      </c>
      <c r="GC248" s="235" t="s">
        <v>543</v>
      </c>
      <c r="GF248" s="235" t="s">
        <v>543</v>
      </c>
      <c r="GI248" s="235" t="s">
        <v>543</v>
      </c>
      <c r="GL248" s="235" t="s">
        <v>543</v>
      </c>
      <c r="GO248" s="235" t="s">
        <v>543</v>
      </c>
      <c r="GR248" s="235" t="s">
        <v>543</v>
      </c>
      <c r="GU248" s="235" t="s">
        <v>543</v>
      </c>
      <c r="GX248" s="235" t="s">
        <v>543</v>
      </c>
      <c r="HA248" s="235" t="s">
        <v>543</v>
      </c>
      <c r="HD248" s="235" t="s">
        <v>543</v>
      </c>
      <c r="HG248" s="235" t="s">
        <v>543</v>
      </c>
      <c r="HJ248" s="235" t="s">
        <v>543</v>
      </c>
      <c r="HM248" s="235" t="s">
        <v>543</v>
      </c>
      <c r="HP248" s="235" t="s">
        <v>543</v>
      </c>
      <c r="HS248" s="235" t="s">
        <v>543</v>
      </c>
      <c r="HV248" s="235" t="s">
        <v>543</v>
      </c>
      <c r="IB248" s="236" t="s">
        <v>543</v>
      </c>
      <c r="IC248" s="236" t="s">
        <v>543</v>
      </c>
      <c r="ID248" s="236" t="s">
        <v>543</v>
      </c>
      <c r="IE248" s="236" t="b">
        <v>1</v>
      </c>
    </row>
    <row r="249" spans="66:239">
      <c r="BN249" s="718" t="s">
        <v>543</v>
      </c>
      <c r="CX249" s="718" t="s">
        <v>543</v>
      </c>
      <c r="DR249" s="235" t="s">
        <v>543</v>
      </c>
      <c r="DU249" s="235" t="s">
        <v>543</v>
      </c>
      <c r="DX249" s="235" t="s">
        <v>543</v>
      </c>
      <c r="EA249" s="235" t="s">
        <v>543</v>
      </c>
      <c r="ED249" s="235" t="s">
        <v>543</v>
      </c>
      <c r="EG249" s="235" t="s">
        <v>543</v>
      </c>
      <c r="EJ249" s="235" t="s">
        <v>543</v>
      </c>
      <c r="EM249" s="235" t="s">
        <v>543</v>
      </c>
      <c r="EP249" s="235" t="s">
        <v>543</v>
      </c>
      <c r="ES249" s="235" t="s">
        <v>543</v>
      </c>
      <c r="EV249" s="235" t="s">
        <v>543</v>
      </c>
      <c r="EY249" s="235" t="s">
        <v>543</v>
      </c>
      <c r="FB249" s="235" t="s">
        <v>543</v>
      </c>
      <c r="FE249" s="235" t="s">
        <v>543</v>
      </c>
      <c r="FH249" s="235" t="s">
        <v>543</v>
      </c>
      <c r="FK249" s="235" t="s">
        <v>543</v>
      </c>
      <c r="FN249" s="235" t="s">
        <v>543</v>
      </c>
      <c r="FQ249" s="235" t="s">
        <v>543</v>
      </c>
      <c r="FT249" s="235" t="s">
        <v>543</v>
      </c>
      <c r="FW249" s="235" t="s">
        <v>543</v>
      </c>
      <c r="FZ249" s="235" t="s">
        <v>543</v>
      </c>
      <c r="GC249" s="235" t="s">
        <v>543</v>
      </c>
      <c r="GF249" s="235" t="s">
        <v>543</v>
      </c>
      <c r="GI249" s="235" t="s">
        <v>543</v>
      </c>
      <c r="GL249" s="235" t="s">
        <v>543</v>
      </c>
      <c r="GO249" s="235" t="s">
        <v>543</v>
      </c>
      <c r="GR249" s="235" t="s">
        <v>543</v>
      </c>
      <c r="GU249" s="235" t="s">
        <v>543</v>
      </c>
      <c r="GX249" s="235" t="s">
        <v>543</v>
      </c>
      <c r="HA249" s="235" t="s">
        <v>543</v>
      </c>
      <c r="HD249" s="235" t="s">
        <v>543</v>
      </c>
      <c r="HG249" s="235" t="s">
        <v>543</v>
      </c>
      <c r="HJ249" s="235" t="s">
        <v>543</v>
      </c>
      <c r="HM249" s="235" t="s">
        <v>543</v>
      </c>
      <c r="HP249" s="235" t="s">
        <v>543</v>
      </c>
      <c r="HS249" s="235" t="s">
        <v>543</v>
      </c>
      <c r="HV249" s="235" t="s">
        <v>543</v>
      </c>
      <c r="IB249" s="236" t="s">
        <v>543</v>
      </c>
      <c r="IC249" s="236" t="s">
        <v>543</v>
      </c>
      <c r="ID249" s="236" t="s">
        <v>543</v>
      </c>
      <c r="IE249" s="236" t="b">
        <v>1</v>
      </c>
    </row>
    <row r="250" spans="66:239">
      <c r="BN250" s="718" t="s">
        <v>543</v>
      </c>
      <c r="CX250" s="718" t="s">
        <v>543</v>
      </c>
      <c r="DR250" s="235" t="s">
        <v>543</v>
      </c>
      <c r="DU250" s="235" t="s">
        <v>543</v>
      </c>
      <c r="DX250" s="235" t="s">
        <v>543</v>
      </c>
      <c r="EA250" s="235" t="s">
        <v>543</v>
      </c>
      <c r="ED250" s="235" t="s">
        <v>543</v>
      </c>
      <c r="EG250" s="235" t="s">
        <v>543</v>
      </c>
      <c r="EJ250" s="235" t="s">
        <v>543</v>
      </c>
      <c r="EM250" s="235" t="s">
        <v>543</v>
      </c>
      <c r="EP250" s="235" t="s">
        <v>543</v>
      </c>
      <c r="ES250" s="235" t="s">
        <v>543</v>
      </c>
      <c r="EV250" s="235" t="s">
        <v>543</v>
      </c>
      <c r="EY250" s="235" t="s">
        <v>543</v>
      </c>
      <c r="FB250" s="235" t="s">
        <v>543</v>
      </c>
      <c r="FE250" s="235" t="s">
        <v>543</v>
      </c>
      <c r="FH250" s="235" t="s">
        <v>543</v>
      </c>
      <c r="FK250" s="235" t="s">
        <v>543</v>
      </c>
      <c r="FN250" s="235" t="s">
        <v>543</v>
      </c>
      <c r="FQ250" s="235" t="s">
        <v>543</v>
      </c>
      <c r="FT250" s="235" t="s">
        <v>543</v>
      </c>
      <c r="FW250" s="235" t="s">
        <v>543</v>
      </c>
      <c r="FZ250" s="235" t="s">
        <v>543</v>
      </c>
      <c r="GC250" s="235" t="s">
        <v>543</v>
      </c>
      <c r="GF250" s="235" t="s">
        <v>543</v>
      </c>
      <c r="GI250" s="235" t="s">
        <v>543</v>
      </c>
      <c r="GL250" s="235" t="s">
        <v>543</v>
      </c>
      <c r="GO250" s="235" t="s">
        <v>543</v>
      </c>
      <c r="GR250" s="235" t="s">
        <v>543</v>
      </c>
      <c r="GU250" s="235" t="s">
        <v>543</v>
      </c>
      <c r="GX250" s="235" t="s">
        <v>543</v>
      </c>
      <c r="HA250" s="235" t="s">
        <v>543</v>
      </c>
      <c r="HD250" s="235" t="s">
        <v>543</v>
      </c>
      <c r="HG250" s="235" t="s">
        <v>543</v>
      </c>
      <c r="HJ250" s="235" t="s">
        <v>543</v>
      </c>
      <c r="HM250" s="235" t="s">
        <v>543</v>
      </c>
      <c r="HP250" s="235" t="s">
        <v>543</v>
      </c>
      <c r="HS250" s="235" t="s">
        <v>543</v>
      </c>
      <c r="HV250" s="235" t="s">
        <v>543</v>
      </c>
      <c r="IB250" s="236" t="s">
        <v>543</v>
      </c>
      <c r="IC250" s="236" t="s">
        <v>543</v>
      </c>
      <c r="ID250" s="236" t="s">
        <v>543</v>
      </c>
      <c r="IE250" s="236" t="b">
        <v>1</v>
      </c>
    </row>
    <row r="251" spans="66:239">
      <c r="BN251" s="718" t="s">
        <v>543</v>
      </c>
      <c r="CX251" s="718" t="s">
        <v>543</v>
      </c>
      <c r="DR251" s="235" t="s">
        <v>543</v>
      </c>
      <c r="DU251" s="235" t="s">
        <v>543</v>
      </c>
      <c r="DX251" s="235" t="s">
        <v>543</v>
      </c>
      <c r="EA251" s="235" t="s">
        <v>543</v>
      </c>
      <c r="ED251" s="235" t="s">
        <v>543</v>
      </c>
      <c r="EG251" s="235" t="s">
        <v>543</v>
      </c>
      <c r="EJ251" s="235" t="s">
        <v>543</v>
      </c>
      <c r="EM251" s="235" t="s">
        <v>543</v>
      </c>
      <c r="EP251" s="235" t="s">
        <v>543</v>
      </c>
      <c r="ES251" s="235" t="s">
        <v>543</v>
      </c>
      <c r="EV251" s="235" t="s">
        <v>543</v>
      </c>
      <c r="EY251" s="235" t="s">
        <v>543</v>
      </c>
      <c r="FB251" s="235" t="s">
        <v>543</v>
      </c>
      <c r="FE251" s="235" t="s">
        <v>543</v>
      </c>
      <c r="FH251" s="235" t="s">
        <v>543</v>
      </c>
      <c r="FK251" s="235" t="s">
        <v>543</v>
      </c>
      <c r="FN251" s="235" t="s">
        <v>543</v>
      </c>
      <c r="FQ251" s="235" t="s">
        <v>543</v>
      </c>
      <c r="FT251" s="235" t="s">
        <v>543</v>
      </c>
      <c r="FW251" s="235" t="s">
        <v>543</v>
      </c>
      <c r="FZ251" s="235" t="s">
        <v>543</v>
      </c>
      <c r="GC251" s="235" t="s">
        <v>543</v>
      </c>
      <c r="GF251" s="235" t="s">
        <v>543</v>
      </c>
      <c r="GI251" s="235" t="s">
        <v>543</v>
      </c>
      <c r="GL251" s="235" t="s">
        <v>543</v>
      </c>
      <c r="GO251" s="235" t="s">
        <v>543</v>
      </c>
      <c r="GR251" s="235" t="s">
        <v>543</v>
      </c>
      <c r="GU251" s="235" t="s">
        <v>543</v>
      </c>
      <c r="GX251" s="235" t="s">
        <v>543</v>
      </c>
      <c r="HA251" s="235" t="s">
        <v>543</v>
      </c>
      <c r="HD251" s="235" t="s">
        <v>543</v>
      </c>
      <c r="HG251" s="235" t="s">
        <v>543</v>
      </c>
      <c r="HJ251" s="235" t="s">
        <v>543</v>
      </c>
      <c r="HM251" s="235" t="s">
        <v>543</v>
      </c>
      <c r="HP251" s="235" t="s">
        <v>543</v>
      </c>
      <c r="HS251" s="235" t="s">
        <v>543</v>
      </c>
      <c r="HV251" s="235" t="s">
        <v>543</v>
      </c>
      <c r="IB251" s="236" t="s">
        <v>543</v>
      </c>
      <c r="IC251" s="236" t="s">
        <v>543</v>
      </c>
      <c r="ID251" s="236" t="s">
        <v>543</v>
      </c>
      <c r="IE251" s="236" t="b">
        <v>1</v>
      </c>
    </row>
    <row r="252" spans="66:239">
      <c r="BN252" s="718" t="s">
        <v>543</v>
      </c>
      <c r="CX252" s="718" t="s">
        <v>543</v>
      </c>
      <c r="DR252" s="235" t="s">
        <v>543</v>
      </c>
      <c r="DU252" s="235" t="s">
        <v>543</v>
      </c>
      <c r="DX252" s="235" t="s">
        <v>543</v>
      </c>
      <c r="EA252" s="235" t="s">
        <v>543</v>
      </c>
      <c r="ED252" s="235" t="s">
        <v>543</v>
      </c>
      <c r="EG252" s="235" t="s">
        <v>543</v>
      </c>
      <c r="EJ252" s="235" t="s">
        <v>543</v>
      </c>
      <c r="EM252" s="235" t="s">
        <v>543</v>
      </c>
      <c r="EP252" s="235" t="s">
        <v>543</v>
      </c>
      <c r="ES252" s="235" t="s">
        <v>543</v>
      </c>
      <c r="EV252" s="235" t="s">
        <v>543</v>
      </c>
      <c r="EY252" s="235" t="s">
        <v>543</v>
      </c>
      <c r="FB252" s="235" t="s">
        <v>543</v>
      </c>
      <c r="FE252" s="235" t="s">
        <v>543</v>
      </c>
      <c r="FH252" s="235" t="s">
        <v>543</v>
      </c>
      <c r="FK252" s="235" t="s">
        <v>543</v>
      </c>
      <c r="FN252" s="235" t="s">
        <v>543</v>
      </c>
      <c r="FQ252" s="235" t="s">
        <v>543</v>
      </c>
      <c r="FT252" s="235" t="s">
        <v>543</v>
      </c>
      <c r="FW252" s="235" t="s">
        <v>543</v>
      </c>
      <c r="FZ252" s="235" t="s">
        <v>543</v>
      </c>
      <c r="GC252" s="235" t="s">
        <v>543</v>
      </c>
      <c r="GF252" s="235" t="s">
        <v>543</v>
      </c>
      <c r="GI252" s="235" t="s">
        <v>543</v>
      </c>
      <c r="GL252" s="235" t="s">
        <v>543</v>
      </c>
      <c r="GO252" s="235" t="s">
        <v>543</v>
      </c>
      <c r="GR252" s="235" t="s">
        <v>543</v>
      </c>
      <c r="GU252" s="235" t="s">
        <v>543</v>
      </c>
      <c r="GX252" s="235" t="s">
        <v>543</v>
      </c>
      <c r="HA252" s="235" t="s">
        <v>543</v>
      </c>
      <c r="HD252" s="235" t="s">
        <v>543</v>
      </c>
      <c r="HG252" s="235" t="s">
        <v>543</v>
      </c>
      <c r="HJ252" s="235" t="s">
        <v>543</v>
      </c>
      <c r="HM252" s="235" t="s">
        <v>543</v>
      </c>
      <c r="HP252" s="235" t="s">
        <v>543</v>
      </c>
      <c r="HS252" s="235" t="s">
        <v>543</v>
      </c>
      <c r="HV252" s="235" t="s">
        <v>543</v>
      </c>
      <c r="IB252" s="236" t="s">
        <v>543</v>
      </c>
      <c r="IC252" s="236" t="s">
        <v>543</v>
      </c>
      <c r="ID252" s="236" t="s">
        <v>543</v>
      </c>
      <c r="IE252" s="236" t="b">
        <v>1</v>
      </c>
    </row>
    <row r="253" spans="66:239">
      <c r="BN253" s="718" t="s">
        <v>543</v>
      </c>
      <c r="CX253" s="718" t="s">
        <v>543</v>
      </c>
      <c r="DR253" s="235" t="s">
        <v>543</v>
      </c>
      <c r="DU253" s="235" t="s">
        <v>543</v>
      </c>
      <c r="DX253" s="235" t="s">
        <v>543</v>
      </c>
      <c r="EA253" s="235" t="s">
        <v>543</v>
      </c>
      <c r="ED253" s="235" t="s">
        <v>543</v>
      </c>
      <c r="EG253" s="235" t="s">
        <v>543</v>
      </c>
      <c r="EJ253" s="235" t="s">
        <v>543</v>
      </c>
      <c r="EM253" s="235" t="s">
        <v>543</v>
      </c>
      <c r="EP253" s="235" t="s">
        <v>543</v>
      </c>
      <c r="ES253" s="235" t="s">
        <v>543</v>
      </c>
      <c r="EV253" s="235" t="s">
        <v>543</v>
      </c>
      <c r="EY253" s="235" t="s">
        <v>543</v>
      </c>
      <c r="FB253" s="235" t="s">
        <v>543</v>
      </c>
      <c r="FE253" s="235" t="s">
        <v>543</v>
      </c>
      <c r="FH253" s="235" t="s">
        <v>543</v>
      </c>
      <c r="FK253" s="235" t="s">
        <v>543</v>
      </c>
      <c r="FN253" s="235" t="s">
        <v>543</v>
      </c>
      <c r="FQ253" s="235" t="s">
        <v>543</v>
      </c>
      <c r="FT253" s="235" t="s">
        <v>543</v>
      </c>
      <c r="FW253" s="235" t="s">
        <v>543</v>
      </c>
      <c r="FZ253" s="235" t="s">
        <v>543</v>
      </c>
      <c r="GC253" s="235" t="s">
        <v>543</v>
      </c>
      <c r="GF253" s="235" t="s">
        <v>543</v>
      </c>
      <c r="GI253" s="235" t="s">
        <v>543</v>
      </c>
      <c r="GL253" s="235" t="s">
        <v>543</v>
      </c>
      <c r="GO253" s="235" t="s">
        <v>543</v>
      </c>
      <c r="GR253" s="235" t="s">
        <v>543</v>
      </c>
      <c r="GU253" s="235" t="s">
        <v>543</v>
      </c>
      <c r="GX253" s="235" t="s">
        <v>543</v>
      </c>
      <c r="HA253" s="235" t="s">
        <v>543</v>
      </c>
      <c r="HD253" s="235" t="s">
        <v>543</v>
      </c>
      <c r="HG253" s="235" t="s">
        <v>543</v>
      </c>
      <c r="HJ253" s="235" t="s">
        <v>543</v>
      </c>
      <c r="HM253" s="235" t="s">
        <v>543</v>
      </c>
      <c r="HP253" s="235" t="s">
        <v>543</v>
      </c>
      <c r="HS253" s="235" t="s">
        <v>543</v>
      </c>
      <c r="HV253" s="235" t="s">
        <v>543</v>
      </c>
      <c r="IB253" s="236" t="s">
        <v>543</v>
      </c>
      <c r="IC253" s="236" t="s">
        <v>543</v>
      </c>
      <c r="ID253" s="236" t="s">
        <v>543</v>
      </c>
      <c r="IE253" s="236" t="b">
        <v>1</v>
      </c>
    </row>
    <row r="254" spans="66:239">
      <c r="BN254" s="718" t="s">
        <v>543</v>
      </c>
      <c r="CX254" s="718" t="s">
        <v>543</v>
      </c>
      <c r="DR254" s="235" t="s">
        <v>543</v>
      </c>
      <c r="DU254" s="235" t="s">
        <v>543</v>
      </c>
      <c r="DX254" s="235" t="s">
        <v>543</v>
      </c>
      <c r="EA254" s="235" t="s">
        <v>543</v>
      </c>
      <c r="ED254" s="235" t="s">
        <v>543</v>
      </c>
      <c r="EG254" s="235" t="s">
        <v>543</v>
      </c>
      <c r="EJ254" s="235" t="s">
        <v>543</v>
      </c>
      <c r="EM254" s="235" t="s">
        <v>543</v>
      </c>
      <c r="EP254" s="235" t="s">
        <v>543</v>
      </c>
      <c r="ES254" s="235" t="s">
        <v>543</v>
      </c>
      <c r="EV254" s="235" t="s">
        <v>543</v>
      </c>
      <c r="EY254" s="235" t="s">
        <v>543</v>
      </c>
      <c r="FB254" s="235" t="s">
        <v>543</v>
      </c>
      <c r="FE254" s="235" t="s">
        <v>543</v>
      </c>
      <c r="FH254" s="235" t="s">
        <v>543</v>
      </c>
      <c r="FK254" s="235" t="s">
        <v>543</v>
      </c>
      <c r="FN254" s="235" t="s">
        <v>543</v>
      </c>
      <c r="FQ254" s="235" t="s">
        <v>543</v>
      </c>
      <c r="FT254" s="235" t="s">
        <v>543</v>
      </c>
      <c r="FW254" s="235" t="s">
        <v>543</v>
      </c>
      <c r="FZ254" s="235" t="s">
        <v>543</v>
      </c>
      <c r="GC254" s="235" t="s">
        <v>543</v>
      </c>
      <c r="GF254" s="235" t="s">
        <v>543</v>
      </c>
      <c r="GI254" s="235" t="s">
        <v>543</v>
      </c>
      <c r="GL254" s="235" t="s">
        <v>543</v>
      </c>
      <c r="GO254" s="235" t="s">
        <v>543</v>
      </c>
      <c r="GR254" s="235" t="s">
        <v>543</v>
      </c>
      <c r="GU254" s="235" t="s">
        <v>543</v>
      </c>
      <c r="GX254" s="235" t="s">
        <v>543</v>
      </c>
      <c r="HA254" s="235" t="s">
        <v>543</v>
      </c>
      <c r="HD254" s="235" t="s">
        <v>543</v>
      </c>
      <c r="HG254" s="235" t="s">
        <v>543</v>
      </c>
      <c r="HJ254" s="235" t="s">
        <v>543</v>
      </c>
      <c r="HM254" s="235" t="s">
        <v>543</v>
      </c>
      <c r="HP254" s="235" t="s">
        <v>543</v>
      </c>
      <c r="HS254" s="235" t="s">
        <v>543</v>
      </c>
      <c r="HV254" s="235" t="s">
        <v>543</v>
      </c>
      <c r="IB254" s="236" t="s">
        <v>543</v>
      </c>
      <c r="IC254" s="236" t="s">
        <v>543</v>
      </c>
      <c r="ID254" s="236" t="s">
        <v>543</v>
      </c>
      <c r="IE254" s="236" t="b">
        <v>1</v>
      </c>
    </row>
    <row r="255" spans="66:239">
      <c r="BN255" s="718" t="s">
        <v>543</v>
      </c>
      <c r="CX255" s="718" t="s">
        <v>543</v>
      </c>
      <c r="DR255" s="235" t="s">
        <v>543</v>
      </c>
      <c r="DU255" s="235" t="s">
        <v>543</v>
      </c>
      <c r="DX255" s="235" t="s">
        <v>543</v>
      </c>
      <c r="EA255" s="235" t="s">
        <v>543</v>
      </c>
      <c r="ED255" s="235" t="s">
        <v>543</v>
      </c>
      <c r="EG255" s="235" t="s">
        <v>543</v>
      </c>
      <c r="EJ255" s="235" t="s">
        <v>543</v>
      </c>
      <c r="EM255" s="235" t="s">
        <v>543</v>
      </c>
      <c r="EP255" s="235" t="s">
        <v>543</v>
      </c>
      <c r="ES255" s="235" t="s">
        <v>543</v>
      </c>
      <c r="EV255" s="235" t="s">
        <v>543</v>
      </c>
      <c r="EY255" s="235" t="s">
        <v>543</v>
      </c>
      <c r="FB255" s="235" t="s">
        <v>543</v>
      </c>
      <c r="FE255" s="235" t="s">
        <v>543</v>
      </c>
      <c r="FH255" s="235" t="s">
        <v>543</v>
      </c>
      <c r="FK255" s="235" t="s">
        <v>543</v>
      </c>
      <c r="FN255" s="235" t="s">
        <v>543</v>
      </c>
      <c r="FQ255" s="235" t="s">
        <v>543</v>
      </c>
      <c r="FT255" s="235" t="s">
        <v>543</v>
      </c>
      <c r="FW255" s="235" t="s">
        <v>543</v>
      </c>
      <c r="FZ255" s="235" t="s">
        <v>543</v>
      </c>
      <c r="GC255" s="235" t="s">
        <v>543</v>
      </c>
      <c r="GF255" s="235" t="s">
        <v>543</v>
      </c>
      <c r="GI255" s="235" t="s">
        <v>543</v>
      </c>
      <c r="GL255" s="235" t="s">
        <v>543</v>
      </c>
      <c r="GO255" s="235" t="s">
        <v>543</v>
      </c>
      <c r="GR255" s="235" t="s">
        <v>543</v>
      </c>
      <c r="GU255" s="235" t="s">
        <v>543</v>
      </c>
      <c r="GX255" s="235" t="s">
        <v>543</v>
      </c>
      <c r="HA255" s="235" t="s">
        <v>543</v>
      </c>
      <c r="HD255" s="235" t="s">
        <v>543</v>
      </c>
      <c r="HG255" s="235" t="s">
        <v>543</v>
      </c>
      <c r="HJ255" s="235" t="s">
        <v>543</v>
      </c>
      <c r="HM255" s="235" t="s">
        <v>543</v>
      </c>
      <c r="HP255" s="235" t="s">
        <v>543</v>
      </c>
      <c r="HS255" s="235" t="s">
        <v>543</v>
      </c>
      <c r="HV255" s="235" t="s">
        <v>543</v>
      </c>
      <c r="IB255" s="236" t="s">
        <v>543</v>
      </c>
      <c r="IC255" s="236" t="s">
        <v>543</v>
      </c>
      <c r="ID255" s="236" t="s">
        <v>543</v>
      </c>
      <c r="IE255" s="236" t="b">
        <v>1</v>
      </c>
    </row>
    <row r="256" spans="66:239">
      <c r="BN256" s="718" t="s">
        <v>543</v>
      </c>
      <c r="CX256" s="718" t="s">
        <v>543</v>
      </c>
      <c r="DR256" s="235" t="s">
        <v>543</v>
      </c>
      <c r="DU256" s="235" t="s">
        <v>543</v>
      </c>
      <c r="DX256" s="235" t="s">
        <v>543</v>
      </c>
      <c r="EA256" s="235" t="s">
        <v>543</v>
      </c>
      <c r="ED256" s="235" t="s">
        <v>543</v>
      </c>
      <c r="EG256" s="235" t="s">
        <v>543</v>
      </c>
      <c r="EJ256" s="235" t="s">
        <v>543</v>
      </c>
      <c r="EM256" s="235" t="s">
        <v>543</v>
      </c>
      <c r="EP256" s="235" t="s">
        <v>543</v>
      </c>
      <c r="ES256" s="235" t="s">
        <v>543</v>
      </c>
      <c r="EV256" s="235" t="s">
        <v>543</v>
      </c>
      <c r="EY256" s="235" t="s">
        <v>543</v>
      </c>
      <c r="FB256" s="235" t="s">
        <v>543</v>
      </c>
      <c r="FE256" s="235" t="s">
        <v>543</v>
      </c>
      <c r="FH256" s="235" t="s">
        <v>543</v>
      </c>
      <c r="FK256" s="235" t="s">
        <v>543</v>
      </c>
      <c r="FN256" s="235" t="s">
        <v>543</v>
      </c>
      <c r="FQ256" s="235" t="s">
        <v>543</v>
      </c>
      <c r="FT256" s="235" t="s">
        <v>543</v>
      </c>
      <c r="FW256" s="235" t="s">
        <v>543</v>
      </c>
      <c r="FZ256" s="235" t="s">
        <v>543</v>
      </c>
      <c r="GC256" s="235" t="s">
        <v>543</v>
      </c>
      <c r="GF256" s="235" t="s">
        <v>543</v>
      </c>
      <c r="GI256" s="235" t="s">
        <v>543</v>
      </c>
      <c r="GL256" s="235" t="s">
        <v>543</v>
      </c>
      <c r="GO256" s="235" t="s">
        <v>543</v>
      </c>
      <c r="GR256" s="235" t="s">
        <v>543</v>
      </c>
      <c r="GU256" s="235" t="s">
        <v>543</v>
      </c>
      <c r="GX256" s="235" t="s">
        <v>543</v>
      </c>
      <c r="HA256" s="235" t="s">
        <v>543</v>
      </c>
      <c r="HD256" s="235" t="s">
        <v>543</v>
      </c>
      <c r="HG256" s="235" t="s">
        <v>543</v>
      </c>
      <c r="HJ256" s="235" t="s">
        <v>543</v>
      </c>
      <c r="HM256" s="235" t="s">
        <v>543</v>
      </c>
      <c r="HP256" s="235" t="s">
        <v>543</v>
      </c>
      <c r="HS256" s="235" t="s">
        <v>543</v>
      </c>
      <c r="HV256" s="235" t="s">
        <v>543</v>
      </c>
      <c r="IB256" s="236" t="s">
        <v>543</v>
      </c>
      <c r="IC256" s="236" t="s">
        <v>543</v>
      </c>
      <c r="ID256" s="236" t="s">
        <v>543</v>
      </c>
      <c r="IE256" s="236" t="b">
        <v>1</v>
      </c>
    </row>
    <row r="257" spans="66:239">
      <c r="BN257" s="718" t="s">
        <v>543</v>
      </c>
      <c r="CX257" s="718" t="s">
        <v>543</v>
      </c>
      <c r="DR257" s="235" t="s">
        <v>543</v>
      </c>
      <c r="DU257" s="235" t="s">
        <v>543</v>
      </c>
      <c r="DX257" s="235" t="s">
        <v>543</v>
      </c>
      <c r="EA257" s="235" t="s">
        <v>543</v>
      </c>
      <c r="ED257" s="235" t="s">
        <v>543</v>
      </c>
      <c r="EG257" s="235" t="s">
        <v>543</v>
      </c>
      <c r="EJ257" s="235" t="s">
        <v>543</v>
      </c>
      <c r="EM257" s="235" t="s">
        <v>543</v>
      </c>
      <c r="EP257" s="235" t="s">
        <v>543</v>
      </c>
      <c r="ES257" s="235" t="s">
        <v>543</v>
      </c>
      <c r="EV257" s="235" t="s">
        <v>543</v>
      </c>
      <c r="EY257" s="235" t="s">
        <v>543</v>
      </c>
      <c r="FB257" s="235" t="s">
        <v>543</v>
      </c>
      <c r="FE257" s="235" t="s">
        <v>543</v>
      </c>
      <c r="FH257" s="235" t="s">
        <v>543</v>
      </c>
      <c r="FK257" s="235" t="s">
        <v>543</v>
      </c>
      <c r="FN257" s="235" t="s">
        <v>543</v>
      </c>
      <c r="FQ257" s="235" t="s">
        <v>543</v>
      </c>
      <c r="FT257" s="235" t="s">
        <v>543</v>
      </c>
      <c r="FW257" s="235" t="s">
        <v>543</v>
      </c>
      <c r="FZ257" s="235" t="s">
        <v>543</v>
      </c>
      <c r="GC257" s="235" t="s">
        <v>543</v>
      </c>
      <c r="GF257" s="235" t="s">
        <v>543</v>
      </c>
      <c r="GI257" s="235" t="s">
        <v>543</v>
      </c>
      <c r="GL257" s="235" t="s">
        <v>543</v>
      </c>
      <c r="GO257" s="235" t="s">
        <v>543</v>
      </c>
      <c r="GR257" s="235" t="s">
        <v>543</v>
      </c>
      <c r="GU257" s="235" t="s">
        <v>543</v>
      </c>
      <c r="GX257" s="235" t="s">
        <v>543</v>
      </c>
      <c r="HA257" s="235" t="s">
        <v>543</v>
      </c>
      <c r="HD257" s="235" t="s">
        <v>543</v>
      </c>
      <c r="HG257" s="235" t="s">
        <v>543</v>
      </c>
      <c r="HJ257" s="235" t="s">
        <v>543</v>
      </c>
      <c r="HM257" s="235" t="s">
        <v>543</v>
      </c>
      <c r="HP257" s="235" t="s">
        <v>543</v>
      </c>
      <c r="HS257" s="235" t="s">
        <v>543</v>
      </c>
      <c r="HV257" s="235" t="s">
        <v>543</v>
      </c>
      <c r="IB257" s="236" t="s">
        <v>543</v>
      </c>
      <c r="IC257" s="236" t="s">
        <v>543</v>
      </c>
      <c r="ID257" s="236" t="s">
        <v>543</v>
      </c>
      <c r="IE257" s="236" t="b">
        <v>1</v>
      </c>
    </row>
    <row r="258" spans="66:239">
      <c r="BN258" s="718" t="s">
        <v>543</v>
      </c>
      <c r="CX258" s="718" t="s">
        <v>543</v>
      </c>
      <c r="DR258" s="235" t="s">
        <v>543</v>
      </c>
      <c r="DU258" s="235" t="s">
        <v>543</v>
      </c>
      <c r="DX258" s="235" t="s">
        <v>543</v>
      </c>
      <c r="EA258" s="235" t="s">
        <v>543</v>
      </c>
      <c r="ED258" s="235" t="s">
        <v>543</v>
      </c>
      <c r="EG258" s="235" t="s">
        <v>543</v>
      </c>
      <c r="EJ258" s="235" t="s">
        <v>543</v>
      </c>
      <c r="EM258" s="235" t="s">
        <v>543</v>
      </c>
      <c r="EP258" s="235" t="s">
        <v>543</v>
      </c>
      <c r="ES258" s="235" t="s">
        <v>543</v>
      </c>
      <c r="EV258" s="235" t="s">
        <v>543</v>
      </c>
      <c r="EY258" s="235" t="s">
        <v>543</v>
      </c>
      <c r="FB258" s="235" t="s">
        <v>543</v>
      </c>
      <c r="FE258" s="235" t="s">
        <v>543</v>
      </c>
      <c r="FH258" s="235" t="s">
        <v>543</v>
      </c>
      <c r="FK258" s="235" t="s">
        <v>543</v>
      </c>
      <c r="FN258" s="235" t="s">
        <v>543</v>
      </c>
      <c r="FQ258" s="235" t="s">
        <v>543</v>
      </c>
      <c r="FT258" s="235" t="s">
        <v>543</v>
      </c>
      <c r="FW258" s="235" t="s">
        <v>543</v>
      </c>
      <c r="FZ258" s="235" t="s">
        <v>543</v>
      </c>
      <c r="GC258" s="235" t="s">
        <v>543</v>
      </c>
      <c r="GF258" s="235" t="s">
        <v>543</v>
      </c>
      <c r="GI258" s="235" t="s">
        <v>543</v>
      </c>
      <c r="GL258" s="235" t="s">
        <v>543</v>
      </c>
      <c r="GO258" s="235" t="s">
        <v>543</v>
      </c>
      <c r="GR258" s="235" t="s">
        <v>543</v>
      </c>
      <c r="GU258" s="235" t="s">
        <v>543</v>
      </c>
      <c r="GX258" s="235" t="s">
        <v>543</v>
      </c>
      <c r="HA258" s="235" t="s">
        <v>543</v>
      </c>
      <c r="HD258" s="235" t="s">
        <v>543</v>
      </c>
      <c r="HG258" s="235" t="s">
        <v>543</v>
      </c>
      <c r="HJ258" s="235" t="s">
        <v>543</v>
      </c>
      <c r="HM258" s="235" t="s">
        <v>543</v>
      </c>
      <c r="HP258" s="235" t="s">
        <v>543</v>
      </c>
      <c r="HS258" s="235" t="s">
        <v>543</v>
      </c>
      <c r="HV258" s="235" t="s">
        <v>543</v>
      </c>
      <c r="IB258" s="236" t="s">
        <v>543</v>
      </c>
      <c r="IC258" s="236" t="s">
        <v>543</v>
      </c>
      <c r="ID258" s="236" t="s">
        <v>543</v>
      </c>
      <c r="IE258" s="236" t="b">
        <v>1</v>
      </c>
    </row>
    <row r="259" spans="66:239">
      <c r="BN259" s="718" t="s">
        <v>543</v>
      </c>
      <c r="CX259" s="718" t="s">
        <v>543</v>
      </c>
      <c r="DR259" s="235" t="s">
        <v>543</v>
      </c>
      <c r="DU259" s="235" t="s">
        <v>543</v>
      </c>
      <c r="DX259" s="235" t="s">
        <v>543</v>
      </c>
      <c r="EA259" s="235" t="s">
        <v>543</v>
      </c>
      <c r="ED259" s="235" t="s">
        <v>543</v>
      </c>
      <c r="EG259" s="235" t="s">
        <v>543</v>
      </c>
      <c r="EJ259" s="235" t="s">
        <v>543</v>
      </c>
      <c r="EM259" s="235" t="s">
        <v>543</v>
      </c>
      <c r="EP259" s="235" t="s">
        <v>543</v>
      </c>
      <c r="ES259" s="235" t="s">
        <v>543</v>
      </c>
      <c r="EV259" s="235" t="s">
        <v>543</v>
      </c>
      <c r="EY259" s="235" t="s">
        <v>543</v>
      </c>
      <c r="FB259" s="235" t="s">
        <v>543</v>
      </c>
      <c r="FE259" s="235" t="s">
        <v>543</v>
      </c>
      <c r="FH259" s="235" t="s">
        <v>543</v>
      </c>
      <c r="FK259" s="235" t="s">
        <v>543</v>
      </c>
      <c r="FN259" s="235" t="s">
        <v>543</v>
      </c>
      <c r="FQ259" s="235" t="s">
        <v>543</v>
      </c>
      <c r="FT259" s="235" t="s">
        <v>543</v>
      </c>
      <c r="FW259" s="235" t="s">
        <v>543</v>
      </c>
      <c r="FZ259" s="235" t="s">
        <v>543</v>
      </c>
      <c r="GC259" s="235" t="s">
        <v>543</v>
      </c>
      <c r="GF259" s="235" t="s">
        <v>543</v>
      </c>
      <c r="GI259" s="235" t="s">
        <v>543</v>
      </c>
      <c r="GL259" s="235" t="s">
        <v>543</v>
      </c>
      <c r="GO259" s="235" t="s">
        <v>543</v>
      </c>
      <c r="GR259" s="235" t="s">
        <v>543</v>
      </c>
      <c r="GU259" s="235" t="s">
        <v>543</v>
      </c>
      <c r="GX259" s="235" t="s">
        <v>543</v>
      </c>
      <c r="HA259" s="235" t="s">
        <v>543</v>
      </c>
      <c r="HD259" s="235" t="s">
        <v>543</v>
      </c>
      <c r="HG259" s="235" t="s">
        <v>543</v>
      </c>
      <c r="HJ259" s="235" t="s">
        <v>543</v>
      </c>
      <c r="HM259" s="235" t="s">
        <v>543</v>
      </c>
      <c r="HP259" s="235" t="s">
        <v>543</v>
      </c>
      <c r="HS259" s="235" t="s">
        <v>543</v>
      </c>
      <c r="HV259" s="235" t="s">
        <v>543</v>
      </c>
      <c r="IB259" s="236" t="s">
        <v>543</v>
      </c>
      <c r="IC259" s="236" t="s">
        <v>543</v>
      </c>
      <c r="ID259" s="236" t="s">
        <v>543</v>
      </c>
      <c r="IE259" s="236" t="b">
        <v>1</v>
      </c>
    </row>
    <row r="260" spans="66:239">
      <c r="BN260" s="718" t="s">
        <v>543</v>
      </c>
      <c r="CX260" s="718" t="s">
        <v>543</v>
      </c>
      <c r="DR260" s="235" t="s">
        <v>543</v>
      </c>
      <c r="DU260" s="235" t="s">
        <v>543</v>
      </c>
      <c r="DX260" s="235" t="s">
        <v>543</v>
      </c>
      <c r="EA260" s="235" t="s">
        <v>543</v>
      </c>
      <c r="ED260" s="235" t="s">
        <v>543</v>
      </c>
      <c r="EG260" s="235" t="s">
        <v>543</v>
      </c>
      <c r="EJ260" s="235" t="s">
        <v>543</v>
      </c>
      <c r="EM260" s="235" t="s">
        <v>543</v>
      </c>
      <c r="EP260" s="235" t="s">
        <v>543</v>
      </c>
      <c r="ES260" s="235" t="s">
        <v>543</v>
      </c>
      <c r="EV260" s="235" t="s">
        <v>543</v>
      </c>
      <c r="EY260" s="235" t="s">
        <v>543</v>
      </c>
      <c r="FB260" s="235" t="s">
        <v>543</v>
      </c>
      <c r="FE260" s="235" t="s">
        <v>543</v>
      </c>
      <c r="FH260" s="235" t="s">
        <v>543</v>
      </c>
      <c r="FK260" s="235" t="s">
        <v>543</v>
      </c>
      <c r="FN260" s="235" t="s">
        <v>543</v>
      </c>
      <c r="FQ260" s="235" t="s">
        <v>543</v>
      </c>
      <c r="FT260" s="235" t="s">
        <v>543</v>
      </c>
      <c r="FW260" s="235" t="s">
        <v>543</v>
      </c>
      <c r="FZ260" s="235" t="s">
        <v>543</v>
      </c>
      <c r="GC260" s="235" t="s">
        <v>543</v>
      </c>
      <c r="GF260" s="235" t="s">
        <v>543</v>
      </c>
      <c r="GI260" s="235" t="s">
        <v>543</v>
      </c>
      <c r="GL260" s="235" t="s">
        <v>543</v>
      </c>
      <c r="GO260" s="235" t="s">
        <v>543</v>
      </c>
      <c r="GR260" s="235" t="s">
        <v>543</v>
      </c>
      <c r="GU260" s="235" t="s">
        <v>543</v>
      </c>
      <c r="GX260" s="235" t="s">
        <v>543</v>
      </c>
      <c r="HA260" s="235" t="s">
        <v>543</v>
      </c>
      <c r="HD260" s="235" t="s">
        <v>543</v>
      </c>
      <c r="HG260" s="235" t="s">
        <v>543</v>
      </c>
      <c r="HJ260" s="235" t="s">
        <v>543</v>
      </c>
      <c r="HM260" s="235" t="s">
        <v>543</v>
      </c>
      <c r="HP260" s="235" t="s">
        <v>543</v>
      </c>
      <c r="HS260" s="235" t="s">
        <v>543</v>
      </c>
      <c r="HV260" s="235" t="s">
        <v>543</v>
      </c>
      <c r="IB260" s="236" t="s">
        <v>543</v>
      </c>
      <c r="IC260" s="236" t="s">
        <v>543</v>
      </c>
      <c r="ID260" s="236" t="s">
        <v>543</v>
      </c>
      <c r="IE260" s="236" t="b">
        <v>1</v>
      </c>
    </row>
    <row r="261" spans="66:239">
      <c r="BN261" s="718" t="s">
        <v>543</v>
      </c>
      <c r="CX261" s="718" t="s">
        <v>543</v>
      </c>
      <c r="DR261" s="235" t="s">
        <v>543</v>
      </c>
      <c r="DU261" s="235" t="s">
        <v>543</v>
      </c>
      <c r="DX261" s="235" t="s">
        <v>543</v>
      </c>
      <c r="EA261" s="235" t="s">
        <v>543</v>
      </c>
      <c r="ED261" s="235" t="s">
        <v>543</v>
      </c>
      <c r="EG261" s="235" t="s">
        <v>543</v>
      </c>
      <c r="EJ261" s="235" t="s">
        <v>543</v>
      </c>
      <c r="EM261" s="235" t="s">
        <v>543</v>
      </c>
      <c r="EP261" s="235" t="s">
        <v>543</v>
      </c>
      <c r="ES261" s="235" t="s">
        <v>543</v>
      </c>
      <c r="EV261" s="235" t="s">
        <v>543</v>
      </c>
      <c r="EY261" s="235" t="s">
        <v>543</v>
      </c>
      <c r="FB261" s="235" t="s">
        <v>543</v>
      </c>
      <c r="FE261" s="235" t="s">
        <v>543</v>
      </c>
      <c r="FH261" s="235" t="s">
        <v>543</v>
      </c>
      <c r="FK261" s="235" t="s">
        <v>543</v>
      </c>
      <c r="FN261" s="235" t="s">
        <v>543</v>
      </c>
      <c r="FQ261" s="235" t="s">
        <v>543</v>
      </c>
      <c r="FT261" s="235" t="s">
        <v>543</v>
      </c>
      <c r="FW261" s="235" t="s">
        <v>543</v>
      </c>
      <c r="FZ261" s="235" t="s">
        <v>543</v>
      </c>
      <c r="GC261" s="235" t="s">
        <v>543</v>
      </c>
      <c r="GF261" s="235" t="s">
        <v>543</v>
      </c>
      <c r="GI261" s="235" t="s">
        <v>543</v>
      </c>
      <c r="GL261" s="235" t="s">
        <v>543</v>
      </c>
      <c r="GO261" s="235" t="s">
        <v>543</v>
      </c>
      <c r="GR261" s="235" t="s">
        <v>543</v>
      </c>
      <c r="GU261" s="235" t="s">
        <v>543</v>
      </c>
      <c r="GX261" s="235" t="s">
        <v>543</v>
      </c>
      <c r="HA261" s="235" t="s">
        <v>543</v>
      </c>
      <c r="HD261" s="235" t="s">
        <v>543</v>
      </c>
      <c r="HG261" s="235" t="s">
        <v>543</v>
      </c>
      <c r="HJ261" s="235" t="s">
        <v>543</v>
      </c>
      <c r="HM261" s="235" t="s">
        <v>543</v>
      </c>
      <c r="HP261" s="235" t="s">
        <v>543</v>
      </c>
      <c r="HS261" s="235" t="s">
        <v>543</v>
      </c>
      <c r="HV261" s="235" t="s">
        <v>543</v>
      </c>
      <c r="IB261" s="236" t="s">
        <v>543</v>
      </c>
      <c r="IC261" s="236" t="s">
        <v>543</v>
      </c>
      <c r="ID261" s="236" t="s">
        <v>543</v>
      </c>
      <c r="IE261" s="236" t="b">
        <v>1</v>
      </c>
    </row>
    <row r="262" spans="66:239">
      <c r="BN262" s="718" t="s">
        <v>543</v>
      </c>
      <c r="CX262" s="718" t="s">
        <v>543</v>
      </c>
      <c r="DR262" s="235" t="s">
        <v>543</v>
      </c>
      <c r="DU262" s="235" t="s">
        <v>543</v>
      </c>
      <c r="DX262" s="235" t="s">
        <v>543</v>
      </c>
      <c r="EA262" s="235" t="s">
        <v>543</v>
      </c>
      <c r="ED262" s="235" t="s">
        <v>543</v>
      </c>
      <c r="EG262" s="235" t="s">
        <v>543</v>
      </c>
      <c r="EJ262" s="235" t="s">
        <v>543</v>
      </c>
      <c r="EM262" s="235" t="s">
        <v>543</v>
      </c>
      <c r="EP262" s="235" t="s">
        <v>543</v>
      </c>
      <c r="ES262" s="235" t="s">
        <v>543</v>
      </c>
      <c r="EV262" s="235" t="s">
        <v>543</v>
      </c>
      <c r="EY262" s="235" t="s">
        <v>543</v>
      </c>
      <c r="FB262" s="235" t="s">
        <v>543</v>
      </c>
      <c r="FE262" s="235" t="s">
        <v>543</v>
      </c>
      <c r="FH262" s="235" t="s">
        <v>543</v>
      </c>
      <c r="FK262" s="235" t="s">
        <v>543</v>
      </c>
      <c r="FN262" s="235" t="s">
        <v>543</v>
      </c>
      <c r="FQ262" s="235" t="s">
        <v>543</v>
      </c>
      <c r="FT262" s="235" t="s">
        <v>543</v>
      </c>
      <c r="FW262" s="235" t="s">
        <v>543</v>
      </c>
      <c r="FZ262" s="235" t="s">
        <v>543</v>
      </c>
      <c r="GC262" s="235" t="s">
        <v>543</v>
      </c>
      <c r="GF262" s="235" t="s">
        <v>543</v>
      </c>
      <c r="GI262" s="235" t="s">
        <v>543</v>
      </c>
      <c r="GL262" s="235" t="s">
        <v>543</v>
      </c>
      <c r="GO262" s="235" t="s">
        <v>543</v>
      </c>
      <c r="GR262" s="235" t="s">
        <v>543</v>
      </c>
      <c r="GU262" s="235" t="s">
        <v>543</v>
      </c>
      <c r="GX262" s="235" t="s">
        <v>543</v>
      </c>
      <c r="HA262" s="235" t="s">
        <v>543</v>
      </c>
      <c r="HD262" s="235" t="s">
        <v>543</v>
      </c>
      <c r="HG262" s="235" t="s">
        <v>543</v>
      </c>
      <c r="HJ262" s="235" t="s">
        <v>543</v>
      </c>
      <c r="HM262" s="235" t="s">
        <v>543</v>
      </c>
      <c r="HP262" s="235" t="s">
        <v>543</v>
      </c>
      <c r="HS262" s="235" t="s">
        <v>543</v>
      </c>
      <c r="HV262" s="235" t="s">
        <v>543</v>
      </c>
      <c r="IB262" s="236" t="s">
        <v>543</v>
      </c>
      <c r="IC262" s="236" t="s">
        <v>543</v>
      </c>
      <c r="ID262" s="236" t="s">
        <v>543</v>
      </c>
      <c r="IE262" s="236" t="b">
        <v>1</v>
      </c>
    </row>
    <row r="263" spans="66:239">
      <c r="BN263" s="718" t="s">
        <v>543</v>
      </c>
      <c r="CX263" s="718" t="s">
        <v>543</v>
      </c>
      <c r="DR263" s="235" t="s">
        <v>543</v>
      </c>
      <c r="DU263" s="235" t="s">
        <v>543</v>
      </c>
      <c r="DX263" s="235" t="s">
        <v>543</v>
      </c>
      <c r="EA263" s="235" t="s">
        <v>543</v>
      </c>
      <c r="ED263" s="235" t="s">
        <v>543</v>
      </c>
      <c r="EG263" s="235" t="s">
        <v>543</v>
      </c>
      <c r="EJ263" s="235" t="s">
        <v>543</v>
      </c>
      <c r="EM263" s="235" t="s">
        <v>543</v>
      </c>
      <c r="EP263" s="235" t="s">
        <v>543</v>
      </c>
      <c r="ES263" s="235" t="s">
        <v>543</v>
      </c>
      <c r="EV263" s="235" t="s">
        <v>543</v>
      </c>
      <c r="EY263" s="235" t="s">
        <v>543</v>
      </c>
      <c r="FB263" s="235" t="s">
        <v>543</v>
      </c>
      <c r="FE263" s="235" t="s">
        <v>543</v>
      </c>
      <c r="FH263" s="235" t="s">
        <v>543</v>
      </c>
      <c r="FK263" s="235" t="s">
        <v>543</v>
      </c>
      <c r="FN263" s="235" t="s">
        <v>543</v>
      </c>
      <c r="FQ263" s="235" t="s">
        <v>543</v>
      </c>
      <c r="FT263" s="235" t="s">
        <v>543</v>
      </c>
      <c r="FW263" s="235" t="s">
        <v>543</v>
      </c>
      <c r="FZ263" s="235" t="s">
        <v>543</v>
      </c>
      <c r="GC263" s="235" t="s">
        <v>543</v>
      </c>
      <c r="GF263" s="235" t="s">
        <v>543</v>
      </c>
      <c r="GI263" s="235" t="s">
        <v>543</v>
      </c>
      <c r="GL263" s="235" t="s">
        <v>543</v>
      </c>
      <c r="GO263" s="235" t="s">
        <v>543</v>
      </c>
      <c r="GR263" s="235" t="s">
        <v>543</v>
      </c>
      <c r="GU263" s="235" t="s">
        <v>543</v>
      </c>
      <c r="GX263" s="235" t="s">
        <v>543</v>
      </c>
      <c r="HA263" s="235" t="s">
        <v>543</v>
      </c>
      <c r="HD263" s="235" t="s">
        <v>543</v>
      </c>
      <c r="HG263" s="235" t="s">
        <v>543</v>
      </c>
      <c r="HJ263" s="235" t="s">
        <v>543</v>
      </c>
      <c r="HM263" s="235" t="s">
        <v>543</v>
      </c>
      <c r="HP263" s="235" t="s">
        <v>543</v>
      </c>
      <c r="HS263" s="235" t="s">
        <v>543</v>
      </c>
      <c r="HV263" s="235" t="s">
        <v>543</v>
      </c>
      <c r="IB263" s="236" t="s">
        <v>543</v>
      </c>
      <c r="IC263" s="236" t="s">
        <v>543</v>
      </c>
      <c r="ID263" s="236" t="s">
        <v>543</v>
      </c>
      <c r="IE263" s="236" t="b">
        <v>1</v>
      </c>
    </row>
    <row r="264" spans="66:239">
      <c r="BN264" s="718" t="s">
        <v>543</v>
      </c>
      <c r="CX264" s="718" t="s">
        <v>543</v>
      </c>
      <c r="DR264" s="235" t="s">
        <v>543</v>
      </c>
      <c r="DU264" s="235" t="s">
        <v>543</v>
      </c>
      <c r="DX264" s="235" t="s">
        <v>543</v>
      </c>
      <c r="EA264" s="235" t="s">
        <v>543</v>
      </c>
      <c r="ED264" s="235" t="s">
        <v>543</v>
      </c>
      <c r="EG264" s="235" t="s">
        <v>543</v>
      </c>
      <c r="EJ264" s="235" t="s">
        <v>543</v>
      </c>
      <c r="EM264" s="235" t="s">
        <v>543</v>
      </c>
      <c r="EP264" s="235" t="s">
        <v>543</v>
      </c>
      <c r="ES264" s="235" t="s">
        <v>543</v>
      </c>
      <c r="EV264" s="235" t="s">
        <v>543</v>
      </c>
      <c r="EY264" s="235" t="s">
        <v>543</v>
      </c>
      <c r="FB264" s="235" t="s">
        <v>543</v>
      </c>
      <c r="FE264" s="235" t="s">
        <v>543</v>
      </c>
      <c r="FH264" s="235" t="s">
        <v>543</v>
      </c>
      <c r="FK264" s="235" t="s">
        <v>543</v>
      </c>
      <c r="FN264" s="235" t="s">
        <v>543</v>
      </c>
      <c r="FQ264" s="235" t="s">
        <v>543</v>
      </c>
      <c r="FT264" s="235" t="s">
        <v>543</v>
      </c>
      <c r="FW264" s="235" t="s">
        <v>543</v>
      </c>
      <c r="FZ264" s="235" t="s">
        <v>543</v>
      </c>
      <c r="GC264" s="235" t="s">
        <v>543</v>
      </c>
      <c r="GF264" s="235" t="s">
        <v>543</v>
      </c>
      <c r="GI264" s="235" t="s">
        <v>543</v>
      </c>
      <c r="GL264" s="235" t="s">
        <v>543</v>
      </c>
      <c r="GO264" s="235" t="s">
        <v>543</v>
      </c>
      <c r="GR264" s="235" t="s">
        <v>543</v>
      </c>
      <c r="GU264" s="235" t="s">
        <v>543</v>
      </c>
      <c r="GX264" s="235" t="s">
        <v>543</v>
      </c>
      <c r="HA264" s="235" t="s">
        <v>543</v>
      </c>
      <c r="HD264" s="235" t="s">
        <v>543</v>
      </c>
      <c r="HG264" s="235" t="s">
        <v>543</v>
      </c>
      <c r="HJ264" s="235" t="s">
        <v>543</v>
      </c>
      <c r="HM264" s="235" t="s">
        <v>543</v>
      </c>
      <c r="HP264" s="235" t="s">
        <v>543</v>
      </c>
      <c r="HS264" s="235" t="s">
        <v>543</v>
      </c>
      <c r="HV264" s="235" t="s">
        <v>543</v>
      </c>
      <c r="IB264" s="236" t="s">
        <v>543</v>
      </c>
      <c r="IC264" s="236" t="s">
        <v>543</v>
      </c>
      <c r="ID264" s="236" t="s">
        <v>543</v>
      </c>
      <c r="IE264" s="236" t="b">
        <v>1</v>
      </c>
    </row>
    <row r="265" spans="66:239">
      <c r="BN265" s="718" t="s">
        <v>543</v>
      </c>
      <c r="CX265" s="718" t="s">
        <v>543</v>
      </c>
      <c r="DR265" s="235" t="s">
        <v>543</v>
      </c>
      <c r="DU265" s="235" t="s">
        <v>543</v>
      </c>
      <c r="DX265" s="235" t="s">
        <v>543</v>
      </c>
      <c r="EA265" s="235" t="s">
        <v>543</v>
      </c>
      <c r="ED265" s="235" t="s">
        <v>543</v>
      </c>
      <c r="EG265" s="235" t="s">
        <v>543</v>
      </c>
      <c r="EJ265" s="235" t="s">
        <v>543</v>
      </c>
      <c r="EM265" s="235" t="s">
        <v>543</v>
      </c>
      <c r="EP265" s="235" t="s">
        <v>543</v>
      </c>
      <c r="ES265" s="235" t="s">
        <v>543</v>
      </c>
      <c r="EV265" s="235" t="s">
        <v>543</v>
      </c>
      <c r="EY265" s="235" t="s">
        <v>543</v>
      </c>
      <c r="FB265" s="235" t="s">
        <v>543</v>
      </c>
      <c r="FE265" s="235" t="s">
        <v>543</v>
      </c>
      <c r="FH265" s="235" t="s">
        <v>543</v>
      </c>
      <c r="FK265" s="235" t="s">
        <v>543</v>
      </c>
      <c r="FN265" s="235" t="s">
        <v>543</v>
      </c>
      <c r="FQ265" s="235" t="s">
        <v>543</v>
      </c>
      <c r="FT265" s="235" t="s">
        <v>543</v>
      </c>
      <c r="FW265" s="235" t="s">
        <v>543</v>
      </c>
      <c r="FZ265" s="235" t="s">
        <v>543</v>
      </c>
      <c r="GC265" s="235" t="s">
        <v>543</v>
      </c>
      <c r="GF265" s="235" t="s">
        <v>543</v>
      </c>
      <c r="GI265" s="235" t="s">
        <v>543</v>
      </c>
      <c r="GL265" s="235" t="s">
        <v>543</v>
      </c>
      <c r="GO265" s="235" t="s">
        <v>543</v>
      </c>
      <c r="GR265" s="235" t="s">
        <v>543</v>
      </c>
      <c r="GU265" s="235" t="s">
        <v>543</v>
      </c>
      <c r="GX265" s="235" t="s">
        <v>543</v>
      </c>
      <c r="HA265" s="235" t="s">
        <v>543</v>
      </c>
      <c r="HD265" s="235" t="s">
        <v>543</v>
      </c>
      <c r="HG265" s="235" t="s">
        <v>543</v>
      </c>
      <c r="HJ265" s="235" t="s">
        <v>543</v>
      </c>
      <c r="HM265" s="235" t="s">
        <v>543</v>
      </c>
      <c r="HP265" s="235" t="s">
        <v>543</v>
      </c>
      <c r="HS265" s="235" t="s">
        <v>543</v>
      </c>
      <c r="HV265" s="235" t="s">
        <v>543</v>
      </c>
      <c r="IB265" s="236" t="s">
        <v>543</v>
      </c>
      <c r="IC265" s="236" t="s">
        <v>543</v>
      </c>
      <c r="ID265" s="236" t="s">
        <v>543</v>
      </c>
      <c r="IE265" s="236" t="b">
        <v>1</v>
      </c>
    </row>
    <row r="266" spans="66:239">
      <c r="BN266" s="718" t="s">
        <v>543</v>
      </c>
      <c r="CX266" s="718" t="s">
        <v>543</v>
      </c>
      <c r="DR266" s="235" t="s">
        <v>543</v>
      </c>
      <c r="DU266" s="235" t="s">
        <v>543</v>
      </c>
      <c r="DX266" s="235" t="s">
        <v>543</v>
      </c>
      <c r="EA266" s="235" t="s">
        <v>543</v>
      </c>
      <c r="ED266" s="235" t="s">
        <v>543</v>
      </c>
      <c r="EG266" s="235" t="s">
        <v>543</v>
      </c>
      <c r="EJ266" s="235" t="s">
        <v>543</v>
      </c>
      <c r="EM266" s="235" t="s">
        <v>543</v>
      </c>
      <c r="EP266" s="235" t="s">
        <v>543</v>
      </c>
      <c r="ES266" s="235" t="s">
        <v>543</v>
      </c>
      <c r="EV266" s="235" t="s">
        <v>543</v>
      </c>
      <c r="EY266" s="235" t="s">
        <v>543</v>
      </c>
      <c r="FB266" s="235" t="s">
        <v>543</v>
      </c>
      <c r="FE266" s="235" t="s">
        <v>543</v>
      </c>
      <c r="FH266" s="235" t="s">
        <v>543</v>
      </c>
      <c r="FK266" s="235" t="s">
        <v>543</v>
      </c>
      <c r="FN266" s="235" t="s">
        <v>543</v>
      </c>
      <c r="FQ266" s="235" t="s">
        <v>543</v>
      </c>
      <c r="FT266" s="235" t="s">
        <v>543</v>
      </c>
      <c r="FW266" s="235" t="s">
        <v>543</v>
      </c>
      <c r="FZ266" s="235" t="s">
        <v>543</v>
      </c>
      <c r="GC266" s="235" t="s">
        <v>543</v>
      </c>
      <c r="GF266" s="235" t="s">
        <v>543</v>
      </c>
      <c r="GI266" s="235" t="s">
        <v>543</v>
      </c>
      <c r="GL266" s="235" t="s">
        <v>543</v>
      </c>
      <c r="GO266" s="235" t="s">
        <v>543</v>
      </c>
      <c r="GR266" s="235" t="s">
        <v>543</v>
      </c>
      <c r="GU266" s="235" t="s">
        <v>543</v>
      </c>
      <c r="GX266" s="235" t="s">
        <v>543</v>
      </c>
      <c r="HA266" s="235" t="s">
        <v>543</v>
      </c>
      <c r="HD266" s="235" t="s">
        <v>543</v>
      </c>
      <c r="HG266" s="235" t="s">
        <v>543</v>
      </c>
      <c r="HJ266" s="235" t="s">
        <v>543</v>
      </c>
      <c r="HM266" s="235" t="s">
        <v>543</v>
      </c>
      <c r="HP266" s="235" t="s">
        <v>543</v>
      </c>
      <c r="HS266" s="235" t="s">
        <v>543</v>
      </c>
      <c r="HV266" s="235" t="s">
        <v>543</v>
      </c>
      <c r="IB266" s="236" t="s">
        <v>543</v>
      </c>
      <c r="IC266" s="236" t="s">
        <v>543</v>
      </c>
      <c r="ID266" s="236" t="s">
        <v>543</v>
      </c>
      <c r="IE266" s="236" t="b">
        <v>1</v>
      </c>
    </row>
    <row r="267" spans="66:239">
      <c r="BN267" s="718" t="s">
        <v>543</v>
      </c>
      <c r="CX267" s="718" t="s">
        <v>543</v>
      </c>
      <c r="DR267" s="235" t="s">
        <v>543</v>
      </c>
      <c r="DU267" s="235" t="s">
        <v>543</v>
      </c>
      <c r="DX267" s="235" t="s">
        <v>543</v>
      </c>
      <c r="EA267" s="235" t="s">
        <v>543</v>
      </c>
      <c r="ED267" s="235" t="s">
        <v>543</v>
      </c>
      <c r="EG267" s="235" t="s">
        <v>543</v>
      </c>
      <c r="EJ267" s="235" t="s">
        <v>543</v>
      </c>
      <c r="EM267" s="235" t="s">
        <v>543</v>
      </c>
      <c r="EP267" s="235" t="s">
        <v>543</v>
      </c>
      <c r="ES267" s="235" t="s">
        <v>543</v>
      </c>
      <c r="EV267" s="235" t="s">
        <v>543</v>
      </c>
      <c r="EY267" s="235" t="s">
        <v>543</v>
      </c>
      <c r="FB267" s="235" t="s">
        <v>543</v>
      </c>
      <c r="FE267" s="235" t="s">
        <v>543</v>
      </c>
      <c r="FH267" s="235" t="s">
        <v>543</v>
      </c>
      <c r="FK267" s="235" t="s">
        <v>543</v>
      </c>
      <c r="FN267" s="235" t="s">
        <v>543</v>
      </c>
      <c r="FQ267" s="235" t="s">
        <v>543</v>
      </c>
      <c r="FT267" s="235" t="s">
        <v>543</v>
      </c>
      <c r="FW267" s="235" t="s">
        <v>543</v>
      </c>
      <c r="FZ267" s="235" t="s">
        <v>543</v>
      </c>
      <c r="GC267" s="235" t="s">
        <v>543</v>
      </c>
      <c r="GF267" s="235" t="s">
        <v>543</v>
      </c>
      <c r="GI267" s="235" t="s">
        <v>543</v>
      </c>
      <c r="GL267" s="235" t="s">
        <v>543</v>
      </c>
      <c r="GO267" s="235" t="s">
        <v>543</v>
      </c>
      <c r="GR267" s="235" t="s">
        <v>543</v>
      </c>
      <c r="GU267" s="235" t="s">
        <v>543</v>
      </c>
      <c r="GX267" s="235" t="s">
        <v>543</v>
      </c>
      <c r="HA267" s="235" t="s">
        <v>543</v>
      </c>
      <c r="HD267" s="235" t="s">
        <v>543</v>
      </c>
      <c r="HG267" s="235" t="s">
        <v>543</v>
      </c>
      <c r="HJ267" s="235" t="s">
        <v>543</v>
      </c>
      <c r="HM267" s="235" t="s">
        <v>543</v>
      </c>
      <c r="HP267" s="235" t="s">
        <v>543</v>
      </c>
      <c r="HS267" s="235" t="s">
        <v>543</v>
      </c>
      <c r="HV267" s="235" t="s">
        <v>543</v>
      </c>
      <c r="IB267" s="236" t="s">
        <v>543</v>
      </c>
      <c r="IC267" s="236" t="s">
        <v>543</v>
      </c>
      <c r="ID267" s="236" t="s">
        <v>543</v>
      </c>
      <c r="IE267" s="236" t="b">
        <v>1</v>
      </c>
    </row>
    <row r="268" spans="66:239">
      <c r="BN268" s="718" t="s">
        <v>543</v>
      </c>
      <c r="CX268" s="718" t="s">
        <v>543</v>
      </c>
      <c r="DR268" s="235" t="s">
        <v>543</v>
      </c>
      <c r="DU268" s="235" t="s">
        <v>543</v>
      </c>
      <c r="DX268" s="235" t="s">
        <v>543</v>
      </c>
      <c r="EA268" s="235" t="s">
        <v>543</v>
      </c>
      <c r="ED268" s="235" t="s">
        <v>543</v>
      </c>
      <c r="EG268" s="235" t="s">
        <v>543</v>
      </c>
      <c r="EJ268" s="235" t="s">
        <v>543</v>
      </c>
      <c r="EM268" s="235" t="s">
        <v>543</v>
      </c>
      <c r="EP268" s="235" t="s">
        <v>543</v>
      </c>
      <c r="ES268" s="235" t="s">
        <v>543</v>
      </c>
      <c r="EV268" s="235" t="s">
        <v>543</v>
      </c>
      <c r="EY268" s="235" t="s">
        <v>543</v>
      </c>
      <c r="FB268" s="235" t="s">
        <v>543</v>
      </c>
      <c r="FE268" s="235" t="s">
        <v>543</v>
      </c>
      <c r="FH268" s="235" t="s">
        <v>543</v>
      </c>
      <c r="FK268" s="235" t="s">
        <v>543</v>
      </c>
      <c r="FN268" s="235" t="s">
        <v>543</v>
      </c>
      <c r="FQ268" s="235" t="s">
        <v>543</v>
      </c>
      <c r="FT268" s="235" t="s">
        <v>543</v>
      </c>
      <c r="FW268" s="235" t="s">
        <v>543</v>
      </c>
      <c r="FZ268" s="235" t="s">
        <v>543</v>
      </c>
      <c r="GC268" s="235" t="s">
        <v>543</v>
      </c>
      <c r="GF268" s="235" t="s">
        <v>543</v>
      </c>
      <c r="GI268" s="235" t="s">
        <v>543</v>
      </c>
      <c r="GL268" s="235" t="s">
        <v>543</v>
      </c>
      <c r="GO268" s="235" t="s">
        <v>543</v>
      </c>
      <c r="GR268" s="235" t="s">
        <v>543</v>
      </c>
      <c r="GU268" s="235" t="s">
        <v>543</v>
      </c>
      <c r="GX268" s="235" t="s">
        <v>543</v>
      </c>
      <c r="HA268" s="235" t="s">
        <v>543</v>
      </c>
      <c r="HD268" s="235" t="s">
        <v>543</v>
      </c>
      <c r="HG268" s="235" t="s">
        <v>543</v>
      </c>
      <c r="HJ268" s="235" t="s">
        <v>543</v>
      </c>
      <c r="HM268" s="235" t="s">
        <v>543</v>
      </c>
      <c r="HP268" s="235" t="s">
        <v>543</v>
      </c>
      <c r="HS268" s="235" t="s">
        <v>543</v>
      </c>
      <c r="HV268" s="235" t="s">
        <v>543</v>
      </c>
      <c r="IB268" s="236" t="s">
        <v>543</v>
      </c>
      <c r="IC268" s="236" t="s">
        <v>543</v>
      </c>
      <c r="ID268" s="236" t="s">
        <v>543</v>
      </c>
      <c r="IE268" s="236" t="b">
        <v>1</v>
      </c>
    </row>
    <row r="269" spans="66:239">
      <c r="BN269" s="718" t="s">
        <v>543</v>
      </c>
      <c r="CX269" s="718" t="s">
        <v>543</v>
      </c>
      <c r="DR269" s="235" t="s">
        <v>543</v>
      </c>
      <c r="DU269" s="235" t="s">
        <v>543</v>
      </c>
      <c r="DX269" s="235" t="s">
        <v>543</v>
      </c>
      <c r="EA269" s="235" t="s">
        <v>543</v>
      </c>
      <c r="ED269" s="235" t="s">
        <v>543</v>
      </c>
      <c r="EG269" s="235" t="s">
        <v>543</v>
      </c>
      <c r="EJ269" s="235" t="s">
        <v>543</v>
      </c>
      <c r="EM269" s="235" t="s">
        <v>543</v>
      </c>
      <c r="EP269" s="235" t="s">
        <v>543</v>
      </c>
      <c r="ES269" s="235" t="s">
        <v>543</v>
      </c>
      <c r="EV269" s="235" t="s">
        <v>543</v>
      </c>
      <c r="EY269" s="235" t="s">
        <v>543</v>
      </c>
      <c r="FB269" s="235" t="s">
        <v>543</v>
      </c>
      <c r="FE269" s="235" t="s">
        <v>543</v>
      </c>
      <c r="FH269" s="235" t="s">
        <v>543</v>
      </c>
      <c r="FK269" s="235" t="s">
        <v>543</v>
      </c>
      <c r="FN269" s="235" t="s">
        <v>543</v>
      </c>
      <c r="FQ269" s="235" t="s">
        <v>543</v>
      </c>
      <c r="FT269" s="235" t="s">
        <v>543</v>
      </c>
      <c r="FW269" s="235" t="s">
        <v>543</v>
      </c>
      <c r="FZ269" s="235" t="s">
        <v>543</v>
      </c>
      <c r="GC269" s="235" t="s">
        <v>543</v>
      </c>
      <c r="GF269" s="235" t="s">
        <v>543</v>
      </c>
      <c r="GI269" s="235" t="s">
        <v>543</v>
      </c>
      <c r="GL269" s="235" t="s">
        <v>543</v>
      </c>
      <c r="GO269" s="235" t="s">
        <v>543</v>
      </c>
      <c r="GR269" s="235" t="s">
        <v>543</v>
      </c>
      <c r="GU269" s="235" t="s">
        <v>543</v>
      </c>
      <c r="GX269" s="235" t="s">
        <v>543</v>
      </c>
      <c r="HA269" s="235" t="s">
        <v>543</v>
      </c>
      <c r="HD269" s="235" t="s">
        <v>543</v>
      </c>
      <c r="HG269" s="235" t="s">
        <v>543</v>
      </c>
      <c r="HJ269" s="235" t="s">
        <v>543</v>
      </c>
      <c r="HM269" s="235" t="s">
        <v>543</v>
      </c>
      <c r="HP269" s="235" t="s">
        <v>543</v>
      </c>
      <c r="HS269" s="235" t="s">
        <v>543</v>
      </c>
      <c r="HV269" s="235" t="s">
        <v>543</v>
      </c>
      <c r="IB269" s="236" t="s">
        <v>543</v>
      </c>
      <c r="IC269" s="236" t="s">
        <v>543</v>
      </c>
      <c r="ID269" s="236" t="s">
        <v>543</v>
      </c>
      <c r="IE269" s="236" t="b">
        <v>1</v>
      </c>
    </row>
    <row r="270" spans="66:239">
      <c r="BN270" s="718" t="s">
        <v>543</v>
      </c>
      <c r="CX270" s="718" t="s">
        <v>543</v>
      </c>
      <c r="DR270" s="235" t="s">
        <v>543</v>
      </c>
      <c r="DU270" s="235" t="s">
        <v>543</v>
      </c>
      <c r="DX270" s="235" t="s">
        <v>543</v>
      </c>
      <c r="EA270" s="235" t="s">
        <v>543</v>
      </c>
      <c r="ED270" s="235" t="s">
        <v>543</v>
      </c>
      <c r="EG270" s="235" t="s">
        <v>543</v>
      </c>
      <c r="EJ270" s="235" t="s">
        <v>543</v>
      </c>
      <c r="EM270" s="235" t="s">
        <v>543</v>
      </c>
      <c r="EP270" s="235" t="s">
        <v>543</v>
      </c>
      <c r="ES270" s="235" t="s">
        <v>543</v>
      </c>
      <c r="EV270" s="235" t="s">
        <v>543</v>
      </c>
      <c r="EY270" s="235" t="s">
        <v>543</v>
      </c>
      <c r="FB270" s="235" t="s">
        <v>543</v>
      </c>
      <c r="FE270" s="235" t="s">
        <v>543</v>
      </c>
      <c r="FH270" s="235" t="s">
        <v>543</v>
      </c>
      <c r="FK270" s="235" t="s">
        <v>543</v>
      </c>
      <c r="FN270" s="235" t="s">
        <v>543</v>
      </c>
      <c r="FQ270" s="235" t="s">
        <v>543</v>
      </c>
      <c r="FT270" s="235" t="s">
        <v>543</v>
      </c>
      <c r="FW270" s="235" t="s">
        <v>543</v>
      </c>
      <c r="FZ270" s="235" t="s">
        <v>543</v>
      </c>
      <c r="GC270" s="235" t="s">
        <v>543</v>
      </c>
      <c r="GF270" s="235" t="s">
        <v>543</v>
      </c>
      <c r="GI270" s="235" t="s">
        <v>543</v>
      </c>
      <c r="GL270" s="235" t="s">
        <v>543</v>
      </c>
      <c r="GO270" s="235" t="s">
        <v>543</v>
      </c>
      <c r="GR270" s="235" t="s">
        <v>543</v>
      </c>
      <c r="GU270" s="235" t="s">
        <v>543</v>
      </c>
      <c r="GX270" s="235" t="s">
        <v>543</v>
      </c>
      <c r="HA270" s="235" t="s">
        <v>543</v>
      </c>
      <c r="HD270" s="235" t="s">
        <v>543</v>
      </c>
      <c r="HG270" s="235" t="s">
        <v>543</v>
      </c>
      <c r="HJ270" s="235" t="s">
        <v>543</v>
      </c>
      <c r="HM270" s="235" t="s">
        <v>543</v>
      </c>
      <c r="HP270" s="235" t="s">
        <v>543</v>
      </c>
      <c r="HS270" s="235" t="s">
        <v>543</v>
      </c>
      <c r="HV270" s="235" t="s">
        <v>543</v>
      </c>
      <c r="IB270" s="236" t="s">
        <v>543</v>
      </c>
      <c r="IC270" s="236" t="s">
        <v>543</v>
      </c>
      <c r="ID270" s="236" t="s">
        <v>543</v>
      </c>
      <c r="IE270" s="236" t="b">
        <v>1</v>
      </c>
    </row>
    <row r="271" spans="66:239">
      <c r="BN271" s="718" t="s">
        <v>543</v>
      </c>
      <c r="CX271" s="718" t="s">
        <v>543</v>
      </c>
      <c r="DR271" s="235" t="s">
        <v>543</v>
      </c>
      <c r="DU271" s="235" t="s">
        <v>543</v>
      </c>
      <c r="DX271" s="235" t="s">
        <v>543</v>
      </c>
      <c r="EA271" s="235" t="s">
        <v>543</v>
      </c>
      <c r="ED271" s="235" t="s">
        <v>543</v>
      </c>
      <c r="EG271" s="235" t="s">
        <v>543</v>
      </c>
      <c r="EJ271" s="235" t="s">
        <v>543</v>
      </c>
      <c r="EM271" s="235" t="s">
        <v>543</v>
      </c>
      <c r="EP271" s="235" t="s">
        <v>543</v>
      </c>
      <c r="ES271" s="235" t="s">
        <v>543</v>
      </c>
      <c r="EV271" s="235" t="s">
        <v>543</v>
      </c>
      <c r="EY271" s="235" t="s">
        <v>543</v>
      </c>
      <c r="FB271" s="235" t="s">
        <v>543</v>
      </c>
      <c r="FE271" s="235" t="s">
        <v>543</v>
      </c>
      <c r="FH271" s="235" t="s">
        <v>543</v>
      </c>
      <c r="FK271" s="235" t="s">
        <v>543</v>
      </c>
      <c r="FN271" s="235" t="s">
        <v>543</v>
      </c>
      <c r="FQ271" s="235" t="s">
        <v>543</v>
      </c>
      <c r="FT271" s="235" t="s">
        <v>543</v>
      </c>
      <c r="FW271" s="235" t="s">
        <v>543</v>
      </c>
      <c r="FZ271" s="235" t="s">
        <v>543</v>
      </c>
      <c r="GC271" s="235" t="s">
        <v>543</v>
      </c>
      <c r="GF271" s="235" t="s">
        <v>543</v>
      </c>
      <c r="GI271" s="235" t="s">
        <v>543</v>
      </c>
      <c r="GL271" s="235" t="s">
        <v>543</v>
      </c>
      <c r="GO271" s="235" t="s">
        <v>543</v>
      </c>
      <c r="GR271" s="235" t="s">
        <v>543</v>
      </c>
      <c r="GU271" s="235" t="s">
        <v>543</v>
      </c>
      <c r="GX271" s="235" t="s">
        <v>543</v>
      </c>
      <c r="HA271" s="235" t="s">
        <v>543</v>
      </c>
      <c r="HD271" s="235" t="s">
        <v>543</v>
      </c>
      <c r="HG271" s="235" t="s">
        <v>543</v>
      </c>
      <c r="HJ271" s="235" t="s">
        <v>543</v>
      </c>
      <c r="HM271" s="235" t="s">
        <v>543</v>
      </c>
      <c r="HP271" s="235" t="s">
        <v>543</v>
      </c>
      <c r="HS271" s="235" t="s">
        <v>543</v>
      </c>
      <c r="HV271" s="235" t="s">
        <v>543</v>
      </c>
      <c r="IB271" s="236" t="s">
        <v>543</v>
      </c>
      <c r="IC271" s="236" t="s">
        <v>543</v>
      </c>
      <c r="ID271" s="236" t="s">
        <v>543</v>
      </c>
      <c r="IE271" s="236" t="b">
        <v>1</v>
      </c>
    </row>
    <row r="272" spans="66:239">
      <c r="BN272" s="718" t="s">
        <v>543</v>
      </c>
      <c r="CX272" s="718" t="s">
        <v>543</v>
      </c>
      <c r="DR272" s="235" t="s">
        <v>543</v>
      </c>
      <c r="DU272" s="235" t="s">
        <v>543</v>
      </c>
      <c r="DX272" s="235" t="s">
        <v>543</v>
      </c>
      <c r="EA272" s="235" t="s">
        <v>543</v>
      </c>
      <c r="ED272" s="235" t="s">
        <v>543</v>
      </c>
      <c r="EG272" s="235" t="s">
        <v>543</v>
      </c>
      <c r="EJ272" s="235" t="s">
        <v>543</v>
      </c>
      <c r="EM272" s="235" t="s">
        <v>543</v>
      </c>
      <c r="EP272" s="235" t="s">
        <v>543</v>
      </c>
      <c r="ES272" s="235" t="s">
        <v>543</v>
      </c>
      <c r="EV272" s="235" t="s">
        <v>543</v>
      </c>
      <c r="EY272" s="235" t="s">
        <v>543</v>
      </c>
      <c r="FB272" s="235" t="s">
        <v>543</v>
      </c>
      <c r="FE272" s="235" t="s">
        <v>543</v>
      </c>
      <c r="FH272" s="235" t="s">
        <v>543</v>
      </c>
      <c r="FK272" s="235" t="s">
        <v>543</v>
      </c>
      <c r="FN272" s="235" t="s">
        <v>543</v>
      </c>
      <c r="FQ272" s="235" t="s">
        <v>543</v>
      </c>
      <c r="FT272" s="235" t="s">
        <v>543</v>
      </c>
      <c r="FW272" s="235" t="s">
        <v>543</v>
      </c>
      <c r="FZ272" s="235" t="s">
        <v>543</v>
      </c>
      <c r="GC272" s="235" t="s">
        <v>543</v>
      </c>
      <c r="GF272" s="235" t="s">
        <v>543</v>
      </c>
      <c r="GI272" s="235" t="s">
        <v>543</v>
      </c>
      <c r="GL272" s="235" t="s">
        <v>543</v>
      </c>
      <c r="GO272" s="235" t="s">
        <v>543</v>
      </c>
      <c r="GR272" s="235" t="s">
        <v>543</v>
      </c>
      <c r="GU272" s="235" t="s">
        <v>543</v>
      </c>
      <c r="GX272" s="235" t="s">
        <v>543</v>
      </c>
      <c r="HA272" s="235" t="s">
        <v>543</v>
      </c>
      <c r="HD272" s="235" t="s">
        <v>543</v>
      </c>
      <c r="HG272" s="235" t="s">
        <v>543</v>
      </c>
      <c r="HJ272" s="235" t="s">
        <v>543</v>
      </c>
      <c r="HM272" s="235" t="s">
        <v>543</v>
      </c>
      <c r="HP272" s="235" t="s">
        <v>543</v>
      </c>
      <c r="HS272" s="235" t="s">
        <v>543</v>
      </c>
      <c r="HV272" s="235" t="s">
        <v>543</v>
      </c>
      <c r="IB272" s="236" t="s">
        <v>543</v>
      </c>
      <c r="IC272" s="236" t="s">
        <v>543</v>
      </c>
      <c r="ID272" s="236" t="s">
        <v>543</v>
      </c>
      <c r="IE272" s="236" t="b">
        <v>1</v>
      </c>
    </row>
    <row r="273" spans="66:239">
      <c r="BN273" s="718" t="s">
        <v>543</v>
      </c>
      <c r="CX273" s="718" t="s">
        <v>543</v>
      </c>
      <c r="DR273" s="235" t="s">
        <v>543</v>
      </c>
      <c r="DU273" s="235" t="s">
        <v>543</v>
      </c>
      <c r="DX273" s="235" t="s">
        <v>543</v>
      </c>
      <c r="EA273" s="235" t="s">
        <v>543</v>
      </c>
      <c r="ED273" s="235" t="s">
        <v>543</v>
      </c>
      <c r="EG273" s="235" t="s">
        <v>543</v>
      </c>
      <c r="EJ273" s="235" t="s">
        <v>543</v>
      </c>
      <c r="EM273" s="235" t="s">
        <v>543</v>
      </c>
      <c r="EP273" s="235" t="s">
        <v>543</v>
      </c>
      <c r="ES273" s="235" t="s">
        <v>543</v>
      </c>
      <c r="EV273" s="235" t="s">
        <v>543</v>
      </c>
      <c r="EY273" s="235" t="s">
        <v>543</v>
      </c>
      <c r="FB273" s="235" t="s">
        <v>543</v>
      </c>
      <c r="FE273" s="235" t="s">
        <v>543</v>
      </c>
      <c r="FH273" s="235" t="s">
        <v>543</v>
      </c>
      <c r="FK273" s="235" t="s">
        <v>543</v>
      </c>
      <c r="FN273" s="235" t="s">
        <v>543</v>
      </c>
      <c r="FQ273" s="235" t="s">
        <v>543</v>
      </c>
      <c r="FT273" s="235" t="s">
        <v>543</v>
      </c>
      <c r="FW273" s="235" t="s">
        <v>543</v>
      </c>
      <c r="FZ273" s="235" t="s">
        <v>543</v>
      </c>
      <c r="GC273" s="235" t="s">
        <v>543</v>
      </c>
      <c r="GF273" s="235" t="s">
        <v>543</v>
      </c>
      <c r="GI273" s="235" t="s">
        <v>543</v>
      </c>
      <c r="GL273" s="235" t="s">
        <v>543</v>
      </c>
      <c r="GO273" s="235" t="s">
        <v>543</v>
      </c>
      <c r="GR273" s="235" t="s">
        <v>543</v>
      </c>
      <c r="GU273" s="235" t="s">
        <v>543</v>
      </c>
      <c r="GX273" s="235" t="s">
        <v>543</v>
      </c>
      <c r="HA273" s="235" t="s">
        <v>543</v>
      </c>
      <c r="HD273" s="235" t="s">
        <v>543</v>
      </c>
      <c r="HG273" s="235" t="s">
        <v>543</v>
      </c>
      <c r="HJ273" s="235" t="s">
        <v>543</v>
      </c>
      <c r="HM273" s="235" t="s">
        <v>543</v>
      </c>
      <c r="HP273" s="235" t="s">
        <v>543</v>
      </c>
      <c r="HS273" s="235" t="s">
        <v>543</v>
      </c>
      <c r="HV273" s="235" t="s">
        <v>543</v>
      </c>
      <c r="IB273" s="236" t="s">
        <v>543</v>
      </c>
      <c r="IC273" s="236" t="s">
        <v>543</v>
      </c>
      <c r="ID273" s="236" t="s">
        <v>543</v>
      </c>
      <c r="IE273" s="236" t="b">
        <v>1</v>
      </c>
    </row>
    <row r="274" spans="66:239">
      <c r="BN274" s="718" t="s">
        <v>543</v>
      </c>
      <c r="CX274" s="718" t="s">
        <v>543</v>
      </c>
      <c r="DR274" s="235" t="s">
        <v>543</v>
      </c>
      <c r="DU274" s="235" t="s">
        <v>543</v>
      </c>
      <c r="DX274" s="235" t="s">
        <v>543</v>
      </c>
      <c r="EA274" s="235" t="s">
        <v>543</v>
      </c>
      <c r="ED274" s="235" t="s">
        <v>543</v>
      </c>
      <c r="EG274" s="235" t="s">
        <v>543</v>
      </c>
      <c r="EJ274" s="235" t="s">
        <v>543</v>
      </c>
      <c r="EM274" s="235" t="s">
        <v>543</v>
      </c>
      <c r="EP274" s="235" t="s">
        <v>543</v>
      </c>
      <c r="ES274" s="235" t="s">
        <v>543</v>
      </c>
      <c r="EV274" s="235" t="s">
        <v>543</v>
      </c>
      <c r="EY274" s="235" t="s">
        <v>543</v>
      </c>
      <c r="FB274" s="235" t="s">
        <v>543</v>
      </c>
      <c r="FE274" s="235" t="s">
        <v>543</v>
      </c>
      <c r="FH274" s="235" t="s">
        <v>543</v>
      </c>
      <c r="FK274" s="235" t="s">
        <v>543</v>
      </c>
      <c r="FN274" s="235" t="s">
        <v>543</v>
      </c>
      <c r="FQ274" s="235" t="s">
        <v>543</v>
      </c>
      <c r="FT274" s="235" t="s">
        <v>543</v>
      </c>
      <c r="FW274" s="235" t="s">
        <v>543</v>
      </c>
      <c r="FZ274" s="235" t="s">
        <v>543</v>
      </c>
      <c r="GC274" s="235" t="s">
        <v>543</v>
      </c>
      <c r="GF274" s="235" t="s">
        <v>543</v>
      </c>
      <c r="GI274" s="235" t="s">
        <v>543</v>
      </c>
      <c r="GL274" s="235" t="s">
        <v>543</v>
      </c>
      <c r="GO274" s="235" t="s">
        <v>543</v>
      </c>
      <c r="GR274" s="235" t="s">
        <v>543</v>
      </c>
      <c r="GU274" s="235" t="s">
        <v>543</v>
      </c>
      <c r="GX274" s="235" t="s">
        <v>543</v>
      </c>
      <c r="HA274" s="235" t="s">
        <v>543</v>
      </c>
      <c r="HD274" s="235" t="s">
        <v>543</v>
      </c>
      <c r="HG274" s="235" t="s">
        <v>543</v>
      </c>
      <c r="HJ274" s="235" t="s">
        <v>543</v>
      </c>
      <c r="HM274" s="235" t="s">
        <v>543</v>
      </c>
      <c r="HP274" s="235" t="s">
        <v>543</v>
      </c>
      <c r="HS274" s="235" t="s">
        <v>543</v>
      </c>
      <c r="HV274" s="235" t="s">
        <v>543</v>
      </c>
      <c r="IB274" s="236" t="s">
        <v>543</v>
      </c>
      <c r="IC274" s="236" t="s">
        <v>543</v>
      </c>
      <c r="ID274" s="236" t="s">
        <v>543</v>
      </c>
      <c r="IE274" s="236" t="b">
        <v>1</v>
      </c>
    </row>
    <row r="275" spans="66:239">
      <c r="BN275" s="718" t="s">
        <v>543</v>
      </c>
      <c r="CX275" s="718" t="s">
        <v>543</v>
      </c>
      <c r="DR275" s="235" t="s">
        <v>543</v>
      </c>
      <c r="DU275" s="235" t="s">
        <v>543</v>
      </c>
      <c r="DX275" s="235" t="s">
        <v>543</v>
      </c>
      <c r="EA275" s="235" t="s">
        <v>543</v>
      </c>
      <c r="ED275" s="235" t="s">
        <v>543</v>
      </c>
      <c r="EG275" s="235" t="s">
        <v>543</v>
      </c>
      <c r="EJ275" s="235" t="s">
        <v>543</v>
      </c>
      <c r="EM275" s="235" t="s">
        <v>543</v>
      </c>
      <c r="EP275" s="235" t="s">
        <v>543</v>
      </c>
      <c r="ES275" s="235" t="s">
        <v>543</v>
      </c>
      <c r="EV275" s="235" t="s">
        <v>543</v>
      </c>
      <c r="EY275" s="235" t="s">
        <v>543</v>
      </c>
      <c r="FB275" s="235" t="s">
        <v>543</v>
      </c>
      <c r="FE275" s="235" t="s">
        <v>543</v>
      </c>
      <c r="FH275" s="235" t="s">
        <v>543</v>
      </c>
      <c r="FK275" s="235" t="s">
        <v>543</v>
      </c>
      <c r="FN275" s="235" t="s">
        <v>543</v>
      </c>
      <c r="FQ275" s="235" t="s">
        <v>543</v>
      </c>
      <c r="FT275" s="235" t="s">
        <v>543</v>
      </c>
      <c r="FW275" s="235" t="s">
        <v>543</v>
      </c>
      <c r="FZ275" s="235" t="s">
        <v>543</v>
      </c>
      <c r="GC275" s="235" t="s">
        <v>543</v>
      </c>
      <c r="GF275" s="235" t="s">
        <v>543</v>
      </c>
      <c r="GI275" s="235" t="s">
        <v>543</v>
      </c>
      <c r="GL275" s="235" t="s">
        <v>543</v>
      </c>
      <c r="GO275" s="235" t="s">
        <v>543</v>
      </c>
      <c r="GR275" s="235" t="s">
        <v>543</v>
      </c>
      <c r="GU275" s="235" t="s">
        <v>543</v>
      </c>
      <c r="GX275" s="235" t="s">
        <v>543</v>
      </c>
      <c r="HA275" s="235" t="s">
        <v>543</v>
      </c>
      <c r="HD275" s="235" t="s">
        <v>543</v>
      </c>
      <c r="HG275" s="235" t="s">
        <v>543</v>
      </c>
      <c r="HJ275" s="235" t="s">
        <v>543</v>
      </c>
      <c r="HM275" s="235" t="s">
        <v>543</v>
      </c>
      <c r="HP275" s="235" t="s">
        <v>543</v>
      </c>
      <c r="HS275" s="235" t="s">
        <v>543</v>
      </c>
      <c r="HV275" s="235" t="s">
        <v>543</v>
      </c>
      <c r="IB275" s="236" t="s">
        <v>543</v>
      </c>
      <c r="IC275" s="236" t="s">
        <v>543</v>
      </c>
      <c r="ID275" s="236" t="s">
        <v>543</v>
      </c>
      <c r="IE275" s="236" t="b">
        <v>1</v>
      </c>
    </row>
    <row r="276" spans="66:239">
      <c r="BN276" s="718" t="s">
        <v>543</v>
      </c>
      <c r="CX276" s="718" t="s">
        <v>543</v>
      </c>
      <c r="DR276" s="235" t="s">
        <v>543</v>
      </c>
      <c r="DU276" s="235" t="s">
        <v>543</v>
      </c>
      <c r="DX276" s="235" t="s">
        <v>543</v>
      </c>
      <c r="EA276" s="235" t="s">
        <v>543</v>
      </c>
      <c r="ED276" s="235" t="s">
        <v>543</v>
      </c>
      <c r="EG276" s="235" t="s">
        <v>543</v>
      </c>
      <c r="EJ276" s="235" t="s">
        <v>543</v>
      </c>
      <c r="EM276" s="235" t="s">
        <v>543</v>
      </c>
      <c r="EP276" s="235" t="s">
        <v>543</v>
      </c>
      <c r="ES276" s="235" t="s">
        <v>543</v>
      </c>
      <c r="EV276" s="235" t="s">
        <v>543</v>
      </c>
      <c r="EY276" s="235" t="s">
        <v>543</v>
      </c>
      <c r="FB276" s="235" t="s">
        <v>543</v>
      </c>
      <c r="FE276" s="235" t="s">
        <v>543</v>
      </c>
      <c r="FH276" s="235" t="s">
        <v>543</v>
      </c>
      <c r="FK276" s="235" t="s">
        <v>543</v>
      </c>
      <c r="FN276" s="235" t="s">
        <v>543</v>
      </c>
      <c r="FQ276" s="235" t="s">
        <v>543</v>
      </c>
      <c r="FT276" s="235" t="s">
        <v>543</v>
      </c>
      <c r="FW276" s="235" t="s">
        <v>543</v>
      </c>
      <c r="FZ276" s="235" t="s">
        <v>543</v>
      </c>
      <c r="GC276" s="235" t="s">
        <v>543</v>
      </c>
      <c r="GF276" s="235" t="s">
        <v>543</v>
      </c>
      <c r="GI276" s="235" t="s">
        <v>543</v>
      </c>
      <c r="GL276" s="235" t="s">
        <v>543</v>
      </c>
      <c r="GO276" s="235" t="s">
        <v>543</v>
      </c>
      <c r="GR276" s="235" t="s">
        <v>543</v>
      </c>
      <c r="GU276" s="235" t="s">
        <v>543</v>
      </c>
      <c r="GX276" s="235" t="s">
        <v>543</v>
      </c>
      <c r="HA276" s="235" t="s">
        <v>543</v>
      </c>
      <c r="HD276" s="235" t="s">
        <v>543</v>
      </c>
      <c r="HG276" s="235" t="s">
        <v>543</v>
      </c>
      <c r="HJ276" s="235" t="s">
        <v>543</v>
      </c>
      <c r="HM276" s="235" t="s">
        <v>543</v>
      </c>
      <c r="HP276" s="235" t="s">
        <v>543</v>
      </c>
      <c r="HS276" s="235" t="s">
        <v>543</v>
      </c>
      <c r="HV276" s="235" t="s">
        <v>543</v>
      </c>
      <c r="IB276" s="236" t="s">
        <v>543</v>
      </c>
      <c r="IC276" s="236" t="s">
        <v>543</v>
      </c>
      <c r="ID276" s="236" t="s">
        <v>543</v>
      </c>
      <c r="IE276" s="236" t="b">
        <v>1</v>
      </c>
    </row>
    <row r="277" spans="66:239">
      <c r="BN277" s="718" t="s">
        <v>543</v>
      </c>
      <c r="CX277" s="718" t="s">
        <v>543</v>
      </c>
      <c r="DR277" s="235" t="s">
        <v>543</v>
      </c>
      <c r="DU277" s="235" t="s">
        <v>543</v>
      </c>
      <c r="DX277" s="235" t="s">
        <v>543</v>
      </c>
      <c r="EA277" s="235" t="s">
        <v>543</v>
      </c>
      <c r="ED277" s="235" t="s">
        <v>543</v>
      </c>
      <c r="EG277" s="235" t="s">
        <v>543</v>
      </c>
      <c r="EJ277" s="235" t="s">
        <v>543</v>
      </c>
      <c r="EM277" s="235" t="s">
        <v>543</v>
      </c>
      <c r="EP277" s="235" t="s">
        <v>543</v>
      </c>
      <c r="ES277" s="235" t="s">
        <v>543</v>
      </c>
      <c r="EV277" s="235" t="s">
        <v>543</v>
      </c>
      <c r="EY277" s="235" t="s">
        <v>543</v>
      </c>
      <c r="FB277" s="235" t="s">
        <v>543</v>
      </c>
      <c r="FE277" s="235" t="s">
        <v>543</v>
      </c>
      <c r="FH277" s="235" t="s">
        <v>543</v>
      </c>
      <c r="FK277" s="235" t="s">
        <v>543</v>
      </c>
      <c r="FN277" s="235" t="s">
        <v>543</v>
      </c>
      <c r="FQ277" s="235" t="s">
        <v>543</v>
      </c>
      <c r="FT277" s="235" t="s">
        <v>543</v>
      </c>
      <c r="FW277" s="235" t="s">
        <v>543</v>
      </c>
      <c r="FZ277" s="235" t="s">
        <v>543</v>
      </c>
      <c r="GC277" s="235" t="s">
        <v>543</v>
      </c>
      <c r="GF277" s="235" t="s">
        <v>543</v>
      </c>
      <c r="GI277" s="235" t="s">
        <v>543</v>
      </c>
      <c r="GL277" s="235" t="s">
        <v>543</v>
      </c>
      <c r="GO277" s="235" t="s">
        <v>543</v>
      </c>
      <c r="GR277" s="235" t="s">
        <v>543</v>
      </c>
      <c r="GU277" s="235" t="s">
        <v>543</v>
      </c>
      <c r="GX277" s="235" t="s">
        <v>543</v>
      </c>
      <c r="HA277" s="235" t="s">
        <v>543</v>
      </c>
      <c r="HD277" s="235" t="s">
        <v>543</v>
      </c>
      <c r="HG277" s="235" t="s">
        <v>543</v>
      </c>
      <c r="HJ277" s="235" t="s">
        <v>543</v>
      </c>
      <c r="HM277" s="235" t="s">
        <v>543</v>
      </c>
      <c r="HP277" s="235" t="s">
        <v>543</v>
      </c>
      <c r="HS277" s="235" t="s">
        <v>543</v>
      </c>
      <c r="HV277" s="235" t="s">
        <v>543</v>
      </c>
      <c r="IB277" s="236" t="s">
        <v>543</v>
      </c>
      <c r="IC277" s="236" t="s">
        <v>543</v>
      </c>
      <c r="ID277" s="236" t="s">
        <v>543</v>
      </c>
      <c r="IE277" s="236" t="b">
        <v>1</v>
      </c>
    </row>
    <row r="278" spans="66:239">
      <c r="BN278" s="718" t="s">
        <v>543</v>
      </c>
      <c r="CX278" s="718" t="s">
        <v>543</v>
      </c>
      <c r="DR278" s="235" t="s">
        <v>543</v>
      </c>
      <c r="DU278" s="235" t="s">
        <v>543</v>
      </c>
      <c r="DX278" s="235" t="s">
        <v>543</v>
      </c>
      <c r="EA278" s="235" t="s">
        <v>543</v>
      </c>
      <c r="ED278" s="235" t="s">
        <v>543</v>
      </c>
      <c r="EG278" s="235" t="s">
        <v>543</v>
      </c>
      <c r="EJ278" s="235" t="s">
        <v>543</v>
      </c>
      <c r="EM278" s="235" t="s">
        <v>543</v>
      </c>
      <c r="EP278" s="235" t="s">
        <v>543</v>
      </c>
      <c r="ES278" s="235" t="s">
        <v>543</v>
      </c>
      <c r="EV278" s="235" t="s">
        <v>543</v>
      </c>
      <c r="EY278" s="235" t="s">
        <v>543</v>
      </c>
      <c r="FB278" s="235" t="s">
        <v>543</v>
      </c>
      <c r="FE278" s="235" t="s">
        <v>543</v>
      </c>
      <c r="FH278" s="235" t="s">
        <v>543</v>
      </c>
      <c r="FK278" s="235" t="s">
        <v>543</v>
      </c>
      <c r="FN278" s="235" t="s">
        <v>543</v>
      </c>
      <c r="FQ278" s="235" t="s">
        <v>543</v>
      </c>
      <c r="FT278" s="235" t="s">
        <v>543</v>
      </c>
      <c r="FW278" s="235" t="s">
        <v>543</v>
      </c>
      <c r="FZ278" s="235" t="s">
        <v>543</v>
      </c>
      <c r="GC278" s="235" t="s">
        <v>543</v>
      </c>
      <c r="GF278" s="235" t="s">
        <v>543</v>
      </c>
      <c r="GI278" s="235" t="s">
        <v>543</v>
      </c>
      <c r="GL278" s="235" t="s">
        <v>543</v>
      </c>
      <c r="GO278" s="235" t="s">
        <v>543</v>
      </c>
      <c r="GR278" s="235" t="s">
        <v>543</v>
      </c>
      <c r="GU278" s="235" t="s">
        <v>543</v>
      </c>
      <c r="GX278" s="235" t="s">
        <v>543</v>
      </c>
      <c r="HA278" s="235" t="s">
        <v>543</v>
      </c>
      <c r="HD278" s="235" t="s">
        <v>543</v>
      </c>
      <c r="HG278" s="235" t="s">
        <v>543</v>
      </c>
      <c r="HJ278" s="235" t="s">
        <v>543</v>
      </c>
      <c r="HM278" s="235" t="s">
        <v>543</v>
      </c>
      <c r="HP278" s="235" t="s">
        <v>543</v>
      </c>
      <c r="HS278" s="235" t="s">
        <v>543</v>
      </c>
      <c r="HV278" s="235" t="s">
        <v>543</v>
      </c>
      <c r="IB278" s="236" t="s">
        <v>543</v>
      </c>
      <c r="IC278" s="236" t="s">
        <v>543</v>
      </c>
      <c r="ID278" s="236" t="s">
        <v>543</v>
      </c>
      <c r="IE278" s="236" t="b">
        <v>1</v>
      </c>
    </row>
    <row r="279" spans="66:239">
      <c r="BN279" s="718" t="s">
        <v>543</v>
      </c>
      <c r="CX279" s="718" t="s">
        <v>543</v>
      </c>
      <c r="DR279" s="235" t="s">
        <v>543</v>
      </c>
      <c r="DU279" s="235" t="s">
        <v>543</v>
      </c>
      <c r="DX279" s="235" t="s">
        <v>543</v>
      </c>
      <c r="EA279" s="235" t="s">
        <v>543</v>
      </c>
      <c r="ED279" s="235" t="s">
        <v>543</v>
      </c>
      <c r="EG279" s="235" t="s">
        <v>543</v>
      </c>
      <c r="EJ279" s="235" t="s">
        <v>543</v>
      </c>
      <c r="EM279" s="235" t="s">
        <v>543</v>
      </c>
      <c r="EP279" s="235" t="s">
        <v>543</v>
      </c>
      <c r="ES279" s="235" t="s">
        <v>543</v>
      </c>
      <c r="EV279" s="235" t="s">
        <v>543</v>
      </c>
      <c r="EY279" s="235" t="s">
        <v>543</v>
      </c>
      <c r="FB279" s="235" t="s">
        <v>543</v>
      </c>
      <c r="FE279" s="235" t="s">
        <v>543</v>
      </c>
      <c r="FH279" s="235" t="s">
        <v>543</v>
      </c>
      <c r="FK279" s="235" t="s">
        <v>543</v>
      </c>
      <c r="FN279" s="235" t="s">
        <v>543</v>
      </c>
      <c r="FQ279" s="235" t="s">
        <v>543</v>
      </c>
      <c r="FT279" s="235" t="s">
        <v>543</v>
      </c>
      <c r="FW279" s="235" t="s">
        <v>543</v>
      </c>
      <c r="FZ279" s="235" t="s">
        <v>543</v>
      </c>
      <c r="GC279" s="235" t="s">
        <v>543</v>
      </c>
      <c r="GF279" s="235" t="s">
        <v>543</v>
      </c>
      <c r="GI279" s="235" t="s">
        <v>543</v>
      </c>
      <c r="GL279" s="235" t="s">
        <v>543</v>
      </c>
      <c r="GO279" s="235" t="s">
        <v>543</v>
      </c>
      <c r="GR279" s="235" t="s">
        <v>543</v>
      </c>
      <c r="GU279" s="235" t="s">
        <v>543</v>
      </c>
      <c r="GX279" s="235" t="s">
        <v>543</v>
      </c>
      <c r="HA279" s="235" t="s">
        <v>543</v>
      </c>
      <c r="HD279" s="235" t="s">
        <v>543</v>
      </c>
      <c r="HG279" s="235" t="s">
        <v>543</v>
      </c>
      <c r="HJ279" s="235" t="s">
        <v>543</v>
      </c>
      <c r="HM279" s="235" t="s">
        <v>543</v>
      </c>
      <c r="HP279" s="235" t="s">
        <v>543</v>
      </c>
      <c r="HS279" s="235" t="s">
        <v>543</v>
      </c>
      <c r="HV279" s="235" t="s">
        <v>543</v>
      </c>
      <c r="IB279" s="236" t="s">
        <v>543</v>
      </c>
      <c r="IC279" s="236" t="s">
        <v>543</v>
      </c>
      <c r="ID279" s="236" t="s">
        <v>543</v>
      </c>
      <c r="IE279" s="236" t="b">
        <v>1</v>
      </c>
    </row>
    <row r="280" spans="66:239">
      <c r="BN280" s="718" t="s">
        <v>543</v>
      </c>
      <c r="CX280" s="718" t="s">
        <v>543</v>
      </c>
      <c r="DR280" s="235" t="s">
        <v>543</v>
      </c>
      <c r="DU280" s="235" t="s">
        <v>543</v>
      </c>
      <c r="DX280" s="235" t="s">
        <v>543</v>
      </c>
      <c r="EA280" s="235" t="s">
        <v>543</v>
      </c>
      <c r="ED280" s="235" t="s">
        <v>543</v>
      </c>
      <c r="EG280" s="235" t="s">
        <v>543</v>
      </c>
      <c r="EJ280" s="235" t="s">
        <v>543</v>
      </c>
      <c r="EM280" s="235" t="s">
        <v>543</v>
      </c>
      <c r="EP280" s="235" t="s">
        <v>543</v>
      </c>
      <c r="ES280" s="235" t="s">
        <v>543</v>
      </c>
      <c r="EV280" s="235" t="s">
        <v>543</v>
      </c>
      <c r="EY280" s="235" t="s">
        <v>543</v>
      </c>
      <c r="FB280" s="235" t="s">
        <v>543</v>
      </c>
      <c r="FE280" s="235" t="s">
        <v>543</v>
      </c>
      <c r="FH280" s="235" t="s">
        <v>543</v>
      </c>
      <c r="FK280" s="235" t="s">
        <v>543</v>
      </c>
      <c r="FN280" s="235" t="s">
        <v>543</v>
      </c>
      <c r="FQ280" s="235" t="s">
        <v>543</v>
      </c>
      <c r="FT280" s="235" t="s">
        <v>543</v>
      </c>
      <c r="FW280" s="235" t="s">
        <v>543</v>
      </c>
      <c r="FZ280" s="235" t="s">
        <v>543</v>
      </c>
      <c r="GC280" s="235" t="s">
        <v>543</v>
      </c>
      <c r="GF280" s="235" t="s">
        <v>543</v>
      </c>
      <c r="GI280" s="235" t="s">
        <v>543</v>
      </c>
      <c r="GL280" s="235" t="s">
        <v>543</v>
      </c>
      <c r="GO280" s="235" t="s">
        <v>543</v>
      </c>
      <c r="GR280" s="235" t="s">
        <v>543</v>
      </c>
      <c r="GU280" s="235" t="s">
        <v>543</v>
      </c>
      <c r="GX280" s="235" t="s">
        <v>543</v>
      </c>
      <c r="HA280" s="235" t="s">
        <v>543</v>
      </c>
      <c r="HD280" s="235" t="s">
        <v>543</v>
      </c>
      <c r="HG280" s="235" t="s">
        <v>543</v>
      </c>
      <c r="HJ280" s="235" t="s">
        <v>543</v>
      </c>
      <c r="HM280" s="235" t="s">
        <v>543</v>
      </c>
      <c r="HP280" s="235" t="s">
        <v>543</v>
      </c>
      <c r="HS280" s="235" t="s">
        <v>543</v>
      </c>
      <c r="HV280" s="235" t="s">
        <v>543</v>
      </c>
      <c r="IB280" s="236" t="s">
        <v>543</v>
      </c>
      <c r="IC280" s="236" t="s">
        <v>543</v>
      </c>
      <c r="ID280" s="236" t="s">
        <v>543</v>
      </c>
      <c r="IE280" s="236" t="b">
        <v>1</v>
      </c>
    </row>
    <row r="281" spans="66:239">
      <c r="BN281" s="718" t="s">
        <v>543</v>
      </c>
      <c r="CX281" s="718" t="s">
        <v>543</v>
      </c>
      <c r="DR281" s="235" t="s">
        <v>543</v>
      </c>
      <c r="DU281" s="235" t="s">
        <v>543</v>
      </c>
      <c r="DX281" s="235" t="s">
        <v>543</v>
      </c>
      <c r="EA281" s="235" t="s">
        <v>543</v>
      </c>
      <c r="ED281" s="235" t="s">
        <v>543</v>
      </c>
      <c r="EG281" s="235" t="s">
        <v>543</v>
      </c>
      <c r="EJ281" s="235" t="s">
        <v>543</v>
      </c>
      <c r="EM281" s="235" t="s">
        <v>543</v>
      </c>
      <c r="EP281" s="235" t="s">
        <v>543</v>
      </c>
      <c r="ES281" s="235" t="s">
        <v>543</v>
      </c>
      <c r="EV281" s="235" t="s">
        <v>543</v>
      </c>
      <c r="EY281" s="235" t="s">
        <v>543</v>
      </c>
      <c r="FB281" s="235" t="s">
        <v>543</v>
      </c>
      <c r="FE281" s="235" t="s">
        <v>543</v>
      </c>
      <c r="FH281" s="235" t="s">
        <v>543</v>
      </c>
      <c r="FK281" s="235" t="s">
        <v>543</v>
      </c>
      <c r="FN281" s="235" t="s">
        <v>543</v>
      </c>
      <c r="FQ281" s="235" t="s">
        <v>543</v>
      </c>
      <c r="FT281" s="235" t="s">
        <v>543</v>
      </c>
      <c r="FW281" s="235" t="s">
        <v>543</v>
      </c>
      <c r="FZ281" s="235" t="s">
        <v>543</v>
      </c>
      <c r="GC281" s="235" t="s">
        <v>543</v>
      </c>
      <c r="GF281" s="235" t="s">
        <v>543</v>
      </c>
      <c r="GI281" s="235" t="s">
        <v>543</v>
      </c>
      <c r="GL281" s="235" t="s">
        <v>543</v>
      </c>
      <c r="GO281" s="235" t="s">
        <v>543</v>
      </c>
      <c r="GR281" s="235" t="s">
        <v>543</v>
      </c>
      <c r="GU281" s="235" t="s">
        <v>543</v>
      </c>
      <c r="GX281" s="235" t="s">
        <v>543</v>
      </c>
      <c r="HA281" s="235" t="s">
        <v>543</v>
      </c>
      <c r="HD281" s="235" t="s">
        <v>543</v>
      </c>
      <c r="HG281" s="235" t="s">
        <v>543</v>
      </c>
      <c r="HJ281" s="235" t="s">
        <v>543</v>
      </c>
      <c r="HM281" s="235" t="s">
        <v>543</v>
      </c>
      <c r="HP281" s="235" t="s">
        <v>543</v>
      </c>
      <c r="HS281" s="235" t="s">
        <v>543</v>
      </c>
      <c r="HV281" s="235" t="s">
        <v>543</v>
      </c>
      <c r="IB281" s="236" t="s">
        <v>543</v>
      </c>
      <c r="IC281" s="236" t="s">
        <v>543</v>
      </c>
      <c r="ID281" s="236" t="s">
        <v>543</v>
      </c>
      <c r="IE281" s="236" t="b">
        <v>1</v>
      </c>
    </row>
    <row r="282" spans="66:239">
      <c r="BN282" s="718" t="s">
        <v>543</v>
      </c>
      <c r="CX282" s="718" t="s">
        <v>543</v>
      </c>
      <c r="DR282" s="235" t="s">
        <v>543</v>
      </c>
      <c r="DU282" s="235" t="s">
        <v>543</v>
      </c>
      <c r="DX282" s="235" t="s">
        <v>543</v>
      </c>
      <c r="EA282" s="235" t="s">
        <v>543</v>
      </c>
      <c r="ED282" s="235" t="s">
        <v>543</v>
      </c>
      <c r="EG282" s="235" t="s">
        <v>543</v>
      </c>
      <c r="EJ282" s="235" t="s">
        <v>543</v>
      </c>
      <c r="EM282" s="235" t="s">
        <v>543</v>
      </c>
      <c r="EP282" s="235" t="s">
        <v>543</v>
      </c>
      <c r="ES282" s="235" t="s">
        <v>543</v>
      </c>
      <c r="EV282" s="235" t="s">
        <v>543</v>
      </c>
      <c r="EY282" s="235" t="s">
        <v>543</v>
      </c>
      <c r="FB282" s="235" t="s">
        <v>543</v>
      </c>
      <c r="FE282" s="235" t="s">
        <v>543</v>
      </c>
      <c r="FH282" s="235" t="s">
        <v>543</v>
      </c>
      <c r="FK282" s="235" t="s">
        <v>543</v>
      </c>
      <c r="FN282" s="235" t="s">
        <v>543</v>
      </c>
      <c r="FQ282" s="235" t="s">
        <v>543</v>
      </c>
      <c r="FT282" s="235" t="s">
        <v>543</v>
      </c>
      <c r="FW282" s="235" t="s">
        <v>543</v>
      </c>
      <c r="FZ282" s="235" t="s">
        <v>543</v>
      </c>
      <c r="GC282" s="235" t="s">
        <v>543</v>
      </c>
      <c r="GF282" s="235" t="s">
        <v>543</v>
      </c>
      <c r="GI282" s="235" t="s">
        <v>543</v>
      </c>
      <c r="GL282" s="235" t="s">
        <v>543</v>
      </c>
      <c r="GO282" s="235" t="s">
        <v>543</v>
      </c>
      <c r="GR282" s="235" t="s">
        <v>543</v>
      </c>
      <c r="GU282" s="235" t="s">
        <v>543</v>
      </c>
      <c r="GX282" s="235" t="s">
        <v>543</v>
      </c>
      <c r="HA282" s="235" t="s">
        <v>543</v>
      </c>
      <c r="HD282" s="235" t="s">
        <v>543</v>
      </c>
      <c r="HG282" s="235" t="s">
        <v>543</v>
      </c>
      <c r="HJ282" s="235" t="s">
        <v>543</v>
      </c>
      <c r="HM282" s="235" t="s">
        <v>543</v>
      </c>
      <c r="HP282" s="235" t="s">
        <v>543</v>
      </c>
      <c r="HS282" s="235" t="s">
        <v>543</v>
      </c>
      <c r="HV282" s="235" t="s">
        <v>543</v>
      </c>
      <c r="IB282" s="236" t="s">
        <v>543</v>
      </c>
      <c r="IC282" s="236" t="s">
        <v>543</v>
      </c>
      <c r="ID282" s="236" t="s">
        <v>543</v>
      </c>
      <c r="IE282" s="236" t="b">
        <v>1</v>
      </c>
    </row>
    <row r="283" spans="66:239">
      <c r="BN283" s="718" t="s">
        <v>543</v>
      </c>
      <c r="CX283" s="718" t="s">
        <v>543</v>
      </c>
      <c r="DR283" s="235" t="s">
        <v>543</v>
      </c>
      <c r="DU283" s="235" t="s">
        <v>543</v>
      </c>
      <c r="DX283" s="235" t="s">
        <v>543</v>
      </c>
      <c r="EA283" s="235" t="s">
        <v>543</v>
      </c>
      <c r="ED283" s="235" t="s">
        <v>543</v>
      </c>
      <c r="EG283" s="235" t="s">
        <v>543</v>
      </c>
      <c r="EJ283" s="235" t="s">
        <v>543</v>
      </c>
      <c r="EM283" s="235" t="s">
        <v>543</v>
      </c>
      <c r="EP283" s="235" t="s">
        <v>543</v>
      </c>
      <c r="ES283" s="235" t="s">
        <v>543</v>
      </c>
      <c r="EV283" s="235" t="s">
        <v>543</v>
      </c>
      <c r="EY283" s="235" t="s">
        <v>543</v>
      </c>
      <c r="FB283" s="235" t="s">
        <v>543</v>
      </c>
      <c r="FE283" s="235" t="s">
        <v>543</v>
      </c>
      <c r="FH283" s="235" t="s">
        <v>543</v>
      </c>
      <c r="FK283" s="235" t="s">
        <v>543</v>
      </c>
      <c r="FN283" s="235" t="s">
        <v>543</v>
      </c>
      <c r="FQ283" s="235" t="s">
        <v>543</v>
      </c>
      <c r="FT283" s="235" t="s">
        <v>543</v>
      </c>
      <c r="FW283" s="235" t="s">
        <v>543</v>
      </c>
      <c r="FZ283" s="235" t="s">
        <v>543</v>
      </c>
      <c r="GC283" s="235" t="s">
        <v>543</v>
      </c>
      <c r="GF283" s="235" t="s">
        <v>543</v>
      </c>
      <c r="GI283" s="235" t="s">
        <v>543</v>
      </c>
      <c r="GL283" s="235" t="s">
        <v>543</v>
      </c>
      <c r="GO283" s="235" t="s">
        <v>543</v>
      </c>
      <c r="GR283" s="235" t="s">
        <v>543</v>
      </c>
      <c r="GU283" s="235" t="s">
        <v>543</v>
      </c>
      <c r="GX283" s="235" t="s">
        <v>543</v>
      </c>
      <c r="HA283" s="235" t="s">
        <v>543</v>
      </c>
      <c r="HD283" s="235" t="s">
        <v>543</v>
      </c>
      <c r="HG283" s="235" t="s">
        <v>543</v>
      </c>
      <c r="HJ283" s="235" t="s">
        <v>543</v>
      </c>
      <c r="HM283" s="235" t="s">
        <v>543</v>
      </c>
      <c r="HP283" s="235" t="s">
        <v>543</v>
      </c>
      <c r="HS283" s="235" t="s">
        <v>543</v>
      </c>
      <c r="HV283" s="235" t="s">
        <v>543</v>
      </c>
      <c r="IB283" s="236" t="s">
        <v>543</v>
      </c>
      <c r="IC283" s="236" t="s">
        <v>543</v>
      </c>
      <c r="ID283" s="236" t="s">
        <v>543</v>
      </c>
      <c r="IE283" s="236" t="b">
        <v>1</v>
      </c>
    </row>
    <row r="284" spans="66:239">
      <c r="BN284" s="718" t="s">
        <v>543</v>
      </c>
      <c r="CX284" s="718" t="s">
        <v>543</v>
      </c>
      <c r="DR284" s="235" t="s">
        <v>543</v>
      </c>
      <c r="DU284" s="235" t="s">
        <v>543</v>
      </c>
      <c r="DX284" s="235" t="s">
        <v>543</v>
      </c>
      <c r="EA284" s="235" t="s">
        <v>543</v>
      </c>
      <c r="ED284" s="235" t="s">
        <v>543</v>
      </c>
      <c r="EG284" s="235" t="s">
        <v>543</v>
      </c>
      <c r="EJ284" s="235" t="s">
        <v>543</v>
      </c>
      <c r="EM284" s="235" t="s">
        <v>543</v>
      </c>
      <c r="EP284" s="235" t="s">
        <v>543</v>
      </c>
      <c r="ES284" s="235" t="s">
        <v>543</v>
      </c>
      <c r="EV284" s="235" t="s">
        <v>543</v>
      </c>
      <c r="EY284" s="235" t="s">
        <v>543</v>
      </c>
      <c r="FB284" s="235" t="s">
        <v>543</v>
      </c>
      <c r="FE284" s="235" t="s">
        <v>543</v>
      </c>
      <c r="FH284" s="235" t="s">
        <v>543</v>
      </c>
      <c r="FK284" s="235" t="s">
        <v>543</v>
      </c>
      <c r="FN284" s="235" t="s">
        <v>543</v>
      </c>
      <c r="FQ284" s="235" t="s">
        <v>543</v>
      </c>
      <c r="FT284" s="235" t="s">
        <v>543</v>
      </c>
      <c r="FW284" s="235" t="s">
        <v>543</v>
      </c>
      <c r="FZ284" s="235" t="s">
        <v>543</v>
      </c>
      <c r="GC284" s="235" t="s">
        <v>543</v>
      </c>
      <c r="GF284" s="235" t="s">
        <v>543</v>
      </c>
      <c r="GI284" s="235" t="s">
        <v>543</v>
      </c>
      <c r="GL284" s="235" t="s">
        <v>543</v>
      </c>
      <c r="GO284" s="235" t="s">
        <v>543</v>
      </c>
      <c r="GR284" s="235" t="s">
        <v>543</v>
      </c>
      <c r="GU284" s="235" t="s">
        <v>543</v>
      </c>
      <c r="GX284" s="235" t="s">
        <v>543</v>
      </c>
      <c r="HA284" s="235" t="s">
        <v>543</v>
      </c>
      <c r="HD284" s="235" t="s">
        <v>543</v>
      </c>
      <c r="HG284" s="235" t="s">
        <v>543</v>
      </c>
      <c r="HJ284" s="235" t="s">
        <v>543</v>
      </c>
      <c r="HM284" s="235" t="s">
        <v>543</v>
      </c>
      <c r="HP284" s="235" t="s">
        <v>543</v>
      </c>
      <c r="HS284" s="235" t="s">
        <v>543</v>
      </c>
      <c r="HV284" s="235" t="s">
        <v>543</v>
      </c>
      <c r="IB284" s="236" t="s">
        <v>543</v>
      </c>
      <c r="IC284" s="236" t="s">
        <v>543</v>
      </c>
      <c r="ID284" s="236" t="s">
        <v>543</v>
      </c>
      <c r="IE284" s="236" t="b">
        <v>1</v>
      </c>
    </row>
    <row r="285" spans="66:239">
      <c r="BN285" s="718" t="s">
        <v>543</v>
      </c>
      <c r="CX285" s="718" t="s">
        <v>543</v>
      </c>
      <c r="DR285" s="235" t="s">
        <v>543</v>
      </c>
      <c r="DU285" s="235" t="s">
        <v>543</v>
      </c>
      <c r="DX285" s="235" t="s">
        <v>543</v>
      </c>
      <c r="EA285" s="235" t="s">
        <v>543</v>
      </c>
      <c r="ED285" s="235" t="s">
        <v>543</v>
      </c>
      <c r="EG285" s="235" t="s">
        <v>543</v>
      </c>
      <c r="EJ285" s="235" t="s">
        <v>543</v>
      </c>
      <c r="EM285" s="235" t="s">
        <v>543</v>
      </c>
      <c r="EP285" s="235" t="s">
        <v>543</v>
      </c>
      <c r="ES285" s="235" t="s">
        <v>543</v>
      </c>
      <c r="EV285" s="235" t="s">
        <v>543</v>
      </c>
      <c r="EY285" s="235" t="s">
        <v>543</v>
      </c>
      <c r="FB285" s="235" t="s">
        <v>543</v>
      </c>
      <c r="FE285" s="235" t="s">
        <v>543</v>
      </c>
      <c r="FH285" s="235" t="s">
        <v>543</v>
      </c>
      <c r="FK285" s="235" t="s">
        <v>543</v>
      </c>
      <c r="FN285" s="235" t="s">
        <v>543</v>
      </c>
      <c r="FQ285" s="235" t="s">
        <v>543</v>
      </c>
      <c r="FT285" s="235" t="s">
        <v>543</v>
      </c>
      <c r="FW285" s="235" t="s">
        <v>543</v>
      </c>
      <c r="FZ285" s="235" t="s">
        <v>543</v>
      </c>
      <c r="GC285" s="235" t="s">
        <v>543</v>
      </c>
      <c r="GF285" s="235" t="s">
        <v>543</v>
      </c>
      <c r="GI285" s="235" t="s">
        <v>543</v>
      </c>
      <c r="GL285" s="235" t="s">
        <v>543</v>
      </c>
      <c r="GO285" s="235" t="s">
        <v>543</v>
      </c>
      <c r="GR285" s="235" t="s">
        <v>543</v>
      </c>
      <c r="GU285" s="235" t="s">
        <v>543</v>
      </c>
      <c r="GX285" s="235" t="s">
        <v>543</v>
      </c>
      <c r="HA285" s="235" t="s">
        <v>543</v>
      </c>
      <c r="HD285" s="235" t="s">
        <v>543</v>
      </c>
      <c r="HG285" s="235" t="s">
        <v>543</v>
      </c>
      <c r="HJ285" s="235" t="s">
        <v>543</v>
      </c>
      <c r="HM285" s="235" t="s">
        <v>543</v>
      </c>
      <c r="HP285" s="235" t="s">
        <v>543</v>
      </c>
      <c r="HS285" s="235" t="s">
        <v>543</v>
      </c>
      <c r="HV285" s="235" t="s">
        <v>543</v>
      </c>
      <c r="IB285" s="236" t="s">
        <v>543</v>
      </c>
      <c r="IC285" s="236" t="s">
        <v>543</v>
      </c>
      <c r="ID285" s="236" t="s">
        <v>543</v>
      </c>
      <c r="IE285" s="236" t="b">
        <v>1</v>
      </c>
    </row>
    <row r="286" spans="66:239">
      <c r="BN286" s="718" t="s">
        <v>543</v>
      </c>
      <c r="CX286" s="718" t="s">
        <v>543</v>
      </c>
      <c r="DR286" s="235" t="s">
        <v>543</v>
      </c>
      <c r="DU286" s="235" t="s">
        <v>543</v>
      </c>
      <c r="DX286" s="235" t="s">
        <v>543</v>
      </c>
      <c r="EA286" s="235" t="s">
        <v>543</v>
      </c>
      <c r="ED286" s="235" t="s">
        <v>543</v>
      </c>
      <c r="EG286" s="235" t="s">
        <v>543</v>
      </c>
      <c r="EJ286" s="235" t="s">
        <v>543</v>
      </c>
      <c r="EM286" s="235" t="s">
        <v>543</v>
      </c>
      <c r="EP286" s="235" t="s">
        <v>543</v>
      </c>
      <c r="ES286" s="235" t="s">
        <v>543</v>
      </c>
      <c r="EV286" s="235" t="s">
        <v>543</v>
      </c>
      <c r="EY286" s="235" t="s">
        <v>543</v>
      </c>
      <c r="FB286" s="235" t="s">
        <v>543</v>
      </c>
      <c r="FE286" s="235" t="s">
        <v>543</v>
      </c>
      <c r="FH286" s="235" t="s">
        <v>543</v>
      </c>
      <c r="FK286" s="235" t="s">
        <v>543</v>
      </c>
      <c r="FN286" s="235" t="s">
        <v>543</v>
      </c>
      <c r="FQ286" s="235" t="s">
        <v>543</v>
      </c>
      <c r="FT286" s="235" t="s">
        <v>543</v>
      </c>
      <c r="FW286" s="235" t="s">
        <v>543</v>
      </c>
      <c r="FZ286" s="235" t="s">
        <v>543</v>
      </c>
      <c r="GC286" s="235" t="s">
        <v>543</v>
      </c>
      <c r="GF286" s="235" t="s">
        <v>543</v>
      </c>
      <c r="GI286" s="235" t="s">
        <v>543</v>
      </c>
      <c r="GL286" s="235" t="s">
        <v>543</v>
      </c>
      <c r="GO286" s="235" t="s">
        <v>543</v>
      </c>
      <c r="GR286" s="235" t="s">
        <v>543</v>
      </c>
      <c r="GU286" s="235" t="s">
        <v>543</v>
      </c>
      <c r="GX286" s="235" t="s">
        <v>543</v>
      </c>
      <c r="HA286" s="235" t="s">
        <v>543</v>
      </c>
      <c r="HD286" s="235" t="s">
        <v>543</v>
      </c>
      <c r="HG286" s="235" t="s">
        <v>543</v>
      </c>
      <c r="HJ286" s="235" t="s">
        <v>543</v>
      </c>
      <c r="HM286" s="235" t="s">
        <v>543</v>
      </c>
      <c r="HP286" s="235" t="s">
        <v>543</v>
      </c>
      <c r="HS286" s="235" t="s">
        <v>543</v>
      </c>
      <c r="HV286" s="235" t="s">
        <v>543</v>
      </c>
      <c r="IB286" s="236" t="s">
        <v>543</v>
      </c>
      <c r="IC286" s="236" t="s">
        <v>543</v>
      </c>
      <c r="ID286" s="236" t="s">
        <v>543</v>
      </c>
      <c r="IE286" s="236" t="b">
        <v>1</v>
      </c>
    </row>
    <row r="287" spans="66:239">
      <c r="BN287" s="718" t="s">
        <v>543</v>
      </c>
      <c r="CX287" s="718" t="s">
        <v>543</v>
      </c>
      <c r="DR287" s="235" t="s">
        <v>543</v>
      </c>
      <c r="DU287" s="235" t="s">
        <v>543</v>
      </c>
      <c r="DX287" s="235" t="s">
        <v>543</v>
      </c>
      <c r="EA287" s="235" t="s">
        <v>543</v>
      </c>
      <c r="ED287" s="235" t="s">
        <v>543</v>
      </c>
      <c r="EG287" s="235" t="s">
        <v>543</v>
      </c>
      <c r="EJ287" s="235" t="s">
        <v>543</v>
      </c>
      <c r="EM287" s="235" t="s">
        <v>543</v>
      </c>
      <c r="EP287" s="235" t="s">
        <v>543</v>
      </c>
      <c r="ES287" s="235" t="s">
        <v>543</v>
      </c>
      <c r="EV287" s="235" t="s">
        <v>543</v>
      </c>
      <c r="EY287" s="235" t="s">
        <v>543</v>
      </c>
      <c r="FB287" s="235" t="s">
        <v>543</v>
      </c>
      <c r="FE287" s="235" t="s">
        <v>543</v>
      </c>
      <c r="FH287" s="235" t="s">
        <v>543</v>
      </c>
      <c r="FK287" s="235" t="s">
        <v>543</v>
      </c>
      <c r="FN287" s="235" t="s">
        <v>543</v>
      </c>
      <c r="FQ287" s="235" t="s">
        <v>543</v>
      </c>
      <c r="FT287" s="235" t="s">
        <v>543</v>
      </c>
      <c r="FW287" s="235" t="s">
        <v>543</v>
      </c>
      <c r="FZ287" s="235" t="s">
        <v>543</v>
      </c>
      <c r="GC287" s="235" t="s">
        <v>543</v>
      </c>
      <c r="GF287" s="235" t="s">
        <v>543</v>
      </c>
      <c r="GI287" s="235" t="s">
        <v>543</v>
      </c>
      <c r="GL287" s="235" t="s">
        <v>543</v>
      </c>
      <c r="GO287" s="235" t="s">
        <v>543</v>
      </c>
      <c r="GR287" s="235" t="s">
        <v>543</v>
      </c>
      <c r="GU287" s="235" t="s">
        <v>543</v>
      </c>
      <c r="GX287" s="235" t="s">
        <v>543</v>
      </c>
      <c r="HA287" s="235" t="s">
        <v>543</v>
      </c>
      <c r="HD287" s="235" t="s">
        <v>543</v>
      </c>
      <c r="HG287" s="235" t="s">
        <v>543</v>
      </c>
      <c r="HJ287" s="235" t="s">
        <v>543</v>
      </c>
      <c r="HM287" s="235" t="s">
        <v>543</v>
      </c>
      <c r="HP287" s="235" t="s">
        <v>543</v>
      </c>
      <c r="HS287" s="235" t="s">
        <v>543</v>
      </c>
      <c r="HV287" s="235" t="s">
        <v>543</v>
      </c>
      <c r="IB287" s="236" t="s">
        <v>543</v>
      </c>
      <c r="IC287" s="236" t="s">
        <v>543</v>
      </c>
      <c r="ID287" s="236" t="s">
        <v>543</v>
      </c>
      <c r="IE287" s="236" t="b">
        <v>1</v>
      </c>
    </row>
    <row r="288" spans="66:239">
      <c r="BN288" s="718" t="s">
        <v>543</v>
      </c>
      <c r="CX288" s="718" t="s">
        <v>543</v>
      </c>
      <c r="DR288" s="235" t="s">
        <v>543</v>
      </c>
      <c r="DU288" s="235" t="s">
        <v>543</v>
      </c>
      <c r="DX288" s="235" t="s">
        <v>543</v>
      </c>
      <c r="EA288" s="235" t="s">
        <v>543</v>
      </c>
      <c r="ED288" s="235" t="s">
        <v>543</v>
      </c>
      <c r="EG288" s="235" t="s">
        <v>543</v>
      </c>
      <c r="EJ288" s="235" t="s">
        <v>543</v>
      </c>
      <c r="EM288" s="235" t="s">
        <v>543</v>
      </c>
      <c r="EP288" s="235" t="s">
        <v>543</v>
      </c>
      <c r="ES288" s="235" t="s">
        <v>543</v>
      </c>
      <c r="EV288" s="235" t="s">
        <v>543</v>
      </c>
      <c r="EY288" s="235" t="s">
        <v>543</v>
      </c>
      <c r="FB288" s="235" t="s">
        <v>543</v>
      </c>
      <c r="FE288" s="235" t="s">
        <v>543</v>
      </c>
      <c r="FH288" s="235" t="s">
        <v>543</v>
      </c>
      <c r="FK288" s="235" t="s">
        <v>543</v>
      </c>
      <c r="FN288" s="235" t="s">
        <v>543</v>
      </c>
      <c r="FQ288" s="235" t="s">
        <v>543</v>
      </c>
      <c r="FT288" s="235" t="s">
        <v>543</v>
      </c>
      <c r="FW288" s="235" t="s">
        <v>543</v>
      </c>
      <c r="FZ288" s="235" t="s">
        <v>543</v>
      </c>
      <c r="GC288" s="235" t="s">
        <v>543</v>
      </c>
      <c r="GF288" s="235" t="s">
        <v>543</v>
      </c>
      <c r="GI288" s="235" t="s">
        <v>543</v>
      </c>
      <c r="GL288" s="235" t="s">
        <v>543</v>
      </c>
      <c r="GO288" s="235" t="s">
        <v>543</v>
      </c>
      <c r="GR288" s="235" t="s">
        <v>543</v>
      </c>
      <c r="GU288" s="235" t="s">
        <v>543</v>
      </c>
      <c r="GX288" s="235" t="s">
        <v>543</v>
      </c>
      <c r="HA288" s="235" t="s">
        <v>543</v>
      </c>
      <c r="HD288" s="235" t="s">
        <v>543</v>
      </c>
      <c r="HG288" s="235" t="s">
        <v>543</v>
      </c>
      <c r="HJ288" s="235" t="s">
        <v>543</v>
      </c>
      <c r="HM288" s="235" t="s">
        <v>543</v>
      </c>
      <c r="HP288" s="235" t="s">
        <v>543</v>
      </c>
      <c r="HS288" s="235" t="s">
        <v>543</v>
      </c>
      <c r="HV288" s="235" t="s">
        <v>543</v>
      </c>
      <c r="IB288" s="236" t="s">
        <v>543</v>
      </c>
      <c r="IC288" s="236" t="s">
        <v>543</v>
      </c>
      <c r="ID288" s="236" t="s">
        <v>543</v>
      </c>
      <c r="IE288" s="236" t="b">
        <v>1</v>
      </c>
    </row>
    <row r="289" spans="66:239">
      <c r="BN289" s="718" t="s">
        <v>543</v>
      </c>
      <c r="CX289" s="718" t="s">
        <v>543</v>
      </c>
      <c r="DR289" s="235" t="s">
        <v>543</v>
      </c>
      <c r="DU289" s="235" t="s">
        <v>543</v>
      </c>
      <c r="DX289" s="235" t="s">
        <v>543</v>
      </c>
      <c r="EA289" s="235" t="s">
        <v>543</v>
      </c>
      <c r="ED289" s="235" t="s">
        <v>543</v>
      </c>
      <c r="EG289" s="235" t="s">
        <v>543</v>
      </c>
      <c r="EJ289" s="235" t="s">
        <v>543</v>
      </c>
      <c r="EM289" s="235" t="s">
        <v>543</v>
      </c>
      <c r="EP289" s="235" t="s">
        <v>543</v>
      </c>
      <c r="ES289" s="235" t="s">
        <v>543</v>
      </c>
      <c r="EV289" s="235" t="s">
        <v>543</v>
      </c>
      <c r="EY289" s="235" t="s">
        <v>543</v>
      </c>
      <c r="FB289" s="235" t="s">
        <v>543</v>
      </c>
      <c r="FE289" s="235" t="s">
        <v>543</v>
      </c>
      <c r="FH289" s="235" t="s">
        <v>543</v>
      </c>
      <c r="FK289" s="235" t="s">
        <v>543</v>
      </c>
      <c r="FN289" s="235" t="s">
        <v>543</v>
      </c>
      <c r="FQ289" s="235" t="s">
        <v>543</v>
      </c>
      <c r="FT289" s="235" t="s">
        <v>543</v>
      </c>
      <c r="FW289" s="235" t="s">
        <v>543</v>
      </c>
      <c r="FZ289" s="235" t="s">
        <v>543</v>
      </c>
      <c r="GC289" s="235" t="s">
        <v>543</v>
      </c>
      <c r="GF289" s="235" t="s">
        <v>543</v>
      </c>
      <c r="GI289" s="235" t="s">
        <v>543</v>
      </c>
      <c r="GL289" s="235" t="s">
        <v>543</v>
      </c>
      <c r="GO289" s="235" t="s">
        <v>543</v>
      </c>
      <c r="GR289" s="235" t="s">
        <v>543</v>
      </c>
      <c r="GU289" s="235" t="s">
        <v>543</v>
      </c>
      <c r="GX289" s="235" t="s">
        <v>543</v>
      </c>
      <c r="HA289" s="235" t="s">
        <v>543</v>
      </c>
      <c r="HD289" s="235" t="s">
        <v>543</v>
      </c>
      <c r="HG289" s="235" t="s">
        <v>543</v>
      </c>
      <c r="HJ289" s="235" t="s">
        <v>543</v>
      </c>
      <c r="HM289" s="235" t="s">
        <v>543</v>
      </c>
      <c r="HP289" s="235" t="s">
        <v>543</v>
      </c>
      <c r="HS289" s="235" t="s">
        <v>543</v>
      </c>
      <c r="HV289" s="235" t="s">
        <v>543</v>
      </c>
      <c r="IB289" s="236" t="s">
        <v>543</v>
      </c>
      <c r="IC289" s="236" t="s">
        <v>543</v>
      </c>
      <c r="ID289" s="236" t="s">
        <v>543</v>
      </c>
      <c r="IE289" s="236" t="b">
        <v>1</v>
      </c>
    </row>
    <row r="290" spans="66:239">
      <c r="BN290" s="718" t="s">
        <v>543</v>
      </c>
      <c r="CX290" s="718" t="s">
        <v>543</v>
      </c>
      <c r="DR290" s="235" t="s">
        <v>543</v>
      </c>
      <c r="DU290" s="235" t="s">
        <v>543</v>
      </c>
      <c r="DX290" s="235" t="s">
        <v>543</v>
      </c>
      <c r="EA290" s="235" t="s">
        <v>543</v>
      </c>
      <c r="ED290" s="235" t="s">
        <v>543</v>
      </c>
      <c r="EG290" s="235" t="s">
        <v>543</v>
      </c>
      <c r="EJ290" s="235" t="s">
        <v>543</v>
      </c>
      <c r="EM290" s="235" t="s">
        <v>543</v>
      </c>
      <c r="EP290" s="235" t="s">
        <v>543</v>
      </c>
      <c r="ES290" s="235" t="s">
        <v>543</v>
      </c>
      <c r="EV290" s="235" t="s">
        <v>543</v>
      </c>
      <c r="EY290" s="235" t="s">
        <v>543</v>
      </c>
      <c r="FB290" s="235" t="s">
        <v>543</v>
      </c>
      <c r="FE290" s="235" t="s">
        <v>543</v>
      </c>
      <c r="FH290" s="235" t="s">
        <v>543</v>
      </c>
      <c r="FK290" s="235" t="s">
        <v>543</v>
      </c>
      <c r="FN290" s="235" t="s">
        <v>543</v>
      </c>
      <c r="FQ290" s="235" t="s">
        <v>543</v>
      </c>
      <c r="FT290" s="235" t="s">
        <v>543</v>
      </c>
      <c r="FW290" s="235" t="s">
        <v>543</v>
      </c>
      <c r="FZ290" s="235" t="s">
        <v>543</v>
      </c>
      <c r="GC290" s="235" t="s">
        <v>543</v>
      </c>
      <c r="GF290" s="235" t="s">
        <v>543</v>
      </c>
      <c r="GI290" s="235" t="s">
        <v>543</v>
      </c>
      <c r="GL290" s="235" t="s">
        <v>543</v>
      </c>
      <c r="GO290" s="235" t="s">
        <v>543</v>
      </c>
      <c r="GR290" s="235" t="s">
        <v>543</v>
      </c>
      <c r="GU290" s="235" t="s">
        <v>543</v>
      </c>
      <c r="GX290" s="235" t="s">
        <v>543</v>
      </c>
      <c r="HA290" s="235" t="s">
        <v>543</v>
      </c>
      <c r="HD290" s="235" t="s">
        <v>543</v>
      </c>
      <c r="HG290" s="235" t="s">
        <v>543</v>
      </c>
      <c r="HJ290" s="235" t="s">
        <v>543</v>
      </c>
      <c r="HM290" s="235" t="s">
        <v>543</v>
      </c>
      <c r="HP290" s="235" t="s">
        <v>543</v>
      </c>
      <c r="HS290" s="235" t="s">
        <v>543</v>
      </c>
      <c r="HV290" s="235" t="s">
        <v>543</v>
      </c>
      <c r="IB290" s="236" t="s">
        <v>543</v>
      </c>
      <c r="IC290" s="236" t="s">
        <v>543</v>
      </c>
      <c r="ID290" s="236" t="s">
        <v>543</v>
      </c>
      <c r="IE290" s="236" t="b">
        <v>1</v>
      </c>
    </row>
    <row r="291" spans="66:239">
      <c r="BN291" s="718" t="s">
        <v>543</v>
      </c>
      <c r="CX291" s="718" t="s">
        <v>543</v>
      </c>
      <c r="DR291" s="235" t="s">
        <v>543</v>
      </c>
      <c r="DU291" s="235" t="s">
        <v>543</v>
      </c>
      <c r="DX291" s="235" t="s">
        <v>543</v>
      </c>
      <c r="EA291" s="235" t="s">
        <v>543</v>
      </c>
      <c r="ED291" s="235" t="s">
        <v>543</v>
      </c>
      <c r="EG291" s="235" t="s">
        <v>543</v>
      </c>
      <c r="EJ291" s="235" t="s">
        <v>543</v>
      </c>
      <c r="EM291" s="235" t="s">
        <v>543</v>
      </c>
      <c r="EP291" s="235" t="s">
        <v>543</v>
      </c>
      <c r="ES291" s="235" t="s">
        <v>543</v>
      </c>
      <c r="EV291" s="235" t="s">
        <v>543</v>
      </c>
      <c r="EY291" s="235" t="s">
        <v>543</v>
      </c>
      <c r="FB291" s="235" t="s">
        <v>543</v>
      </c>
      <c r="FE291" s="235" t="s">
        <v>543</v>
      </c>
      <c r="FH291" s="235" t="s">
        <v>543</v>
      </c>
      <c r="FK291" s="235" t="s">
        <v>543</v>
      </c>
      <c r="FN291" s="235" t="s">
        <v>543</v>
      </c>
      <c r="FQ291" s="235" t="s">
        <v>543</v>
      </c>
      <c r="FT291" s="235" t="s">
        <v>543</v>
      </c>
      <c r="FW291" s="235" t="s">
        <v>543</v>
      </c>
      <c r="FZ291" s="235" t="s">
        <v>543</v>
      </c>
      <c r="GC291" s="235" t="s">
        <v>543</v>
      </c>
      <c r="GF291" s="235" t="s">
        <v>543</v>
      </c>
      <c r="GI291" s="235" t="s">
        <v>543</v>
      </c>
      <c r="GL291" s="235" t="s">
        <v>543</v>
      </c>
      <c r="GO291" s="235" t="s">
        <v>543</v>
      </c>
      <c r="GR291" s="235" t="s">
        <v>543</v>
      </c>
      <c r="GU291" s="235" t="s">
        <v>543</v>
      </c>
      <c r="GX291" s="235" t="s">
        <v>543</v>
      </c>
      <c r="HA291" s="235" t="s">
        <v>543</v>
      </c>
      <c r="HD291" s="235" t="s">
        <v>543</v>
      </c>
      <c r="HG291" s="235" t="s">
        <v>543</v>
      </c>
      <c r="HJ291" s="235" t="s">
        <v>543</v>
      </c>
      <c r="HM291" s="235" t="s">
        <v>543</v>
      </c>
      <c r="HP291" s="235" t="s">
        <v>543</v>
      </c>
      <c r="HS291" s="235" t="s">
        <v>543</v>
      </c>
      <c r="HV291" s="235" t="s">
        <v>543</v>
      </c>
      <c r="IB291" s="236" t="s">
        <v>543</v>
      </c>
      <c r="IC291" s="236" t="s">
        <v>543</v>
      </c>
      <c r="ID291" s="236" t="s">
        <v>543</v>
      </c>
      <c r="IE291" s="236" t="b">
        <v>1</v>
      </c>
    </row>
    <row r="292" spans="66:239">
      <c r="BN292" s="718" t="s">
        <v>543</v>
      </c>
      <c r="CX292" s="718" t="s">
        <v>543</v>
      </c>
      <c r="DR292" s="235" t="s">
        <v>543</v>
      </c>
      <c r="DU292" s="235" t="s">
        <v>543</v>
      </c>
      <c r="DX292" s="235" t="s">
        <v>543</v>
      </c>
      <c r="EA292" s="235" t="s">
        <v>543</v>
      </c>
      <c r="ED292" s="235" t="s">
        <v>543</v>
      </c>
      <c r="EG292" s="235" t="s">
        <v>543</v>
      </c>
      <c r="EJ292" s="235" t="s">
        <v>543</v>
      </c>
      <c r="EM292" s="235" t="s">
        <v>543</v>
      </c>
      <c r="EP292" s="235" t="s">
        <v>543</v>
      </c>
      <c r="ES292" s="235" t="s">
        <v>543</v>
      </c>
      <c r="EV292" s="235" t="s">
        <v>543</v>
      </c>
      <c r="EY292" s="235" t="s">
        <v>543</v>
      </c>
      <c r="FB292" s="235" t="s">
        <v>543</v>
      </c>
      <c r="FE292" s="235" t="s">
        <v>543</v>
      </c>
      <c r="FH292" s="235" t="s">
        <v>543</v>
      </c>
      <c r="FK292" s="235" t="s">
        <v>543</v>
      </c>
      <c r="FN292" s="235" t="s">
        <v>543</v>
      </c>
      <c r="FQ292" s="235" t="s">
        <v>543</v>
      </c>
      <c r="FT292" s="235" t="s">
        <v>543</v>
      </c>
      <c r="FW292" s="235" t="s">
        <v>543</v>
      </c>
      <c r="FZ292" s="235" t="s">
        <v>543</v>
      </c>
      <c r="GC292" s="235" t="s">
        <v>543</v>
      </c>
      <c r="GF292" s="235" t="s">
        <v>543</v>
      </c>
      <c r="GI292" s="235" t="s">
        <v>543</v>
      </c>
      <c r="GL292" s="235" t="s">
        <v>543</v>
      </c>
      <c r="GO292" s="235" t="s">
        <v>543</v>
      </c>
      <c r="GR292" s="235" t="s">
        <v>543</v>
      </c>
      <c r="GU292" s="235" t="s">
        <v>543</v>
      </c>
      <c r="GX292" s="235" t="s">
        <v>543</v>
      </c>
      <c r="HA292" s="235" t="s">
        <v>543</v>
      </c>
      <c r="HD292" s="235" t="s">
        <v>543</v>
      </c>
      <c r="HG292" s="235" t="s">
        <v>543</v>
      </c>
      <c r="HJ292" s="235" t="s">
        <v>543</v>
      </c>
      <c r="HM292" s="235" t="s">
        <v>543</v>
      </c>
      <c r="HP292" s="235" t="s">
        <v>543</v>
      </c>
      <c r="HS292" s="235" t="s">
        <v>543</v>
      </c>
      <c r="HV292" s="235" t="s">
        <v>543</v>
      </c>
      <c r="IB292" s="236" t="s">
        <v>543</v>
      </c>
      <c r="IC292" s="236" t="s">
        <v>543</v>
      </c>
      <c r="ID292" s="236" t="s">
        <v>543</v>
      </c>
      <c r="IE292" s="236" t="b">
        <v>1</v>
      </c>
    </row>
    <row r="293" spans="66:239">
      <c r="BN293" s="718" t="s">
        <v>543</v>
      </c>
      <c r="CX293" s="718" t="s">
        <v>543</v>
      </c>
      <c r="DR293" s="235" t="s">
        <v>543</v>
      </c>
      <c r="DU293" s="235" t="s">
        <v>543</v>
      </c>
      <c r="DX293" s="235" t="s">
        <v>543</v>
      </c>
      <c r="EA293" s="235" t="s">
        <v>543</v>
      </c>
      <c r="ED293" s="235" t="s">
        <v>543</v>
      </c>
      <c r="EG293" s="235" t="s">
        <v>543</v>
      </c>
      <c r="EJ293" s="235" t="s">
        <v>543</v>
      </c>
      <c r="EM293" s="235" t="s">
        <v>543</v>
      </c>
      <c r="EP293" s="235" t="s">
        <v>543</v>
      </c>
      <c r="ES293" s="235" t="s">
        <v>543</v>
      </c>
      <c r="EV293" s="235" t="s">
        <v>543</v>
      </c>
      <c r="EY293" s="235" t="s">
        <v>543</v>
      </c>
      <c r="FB293" s="235" t="s">
        <v>543</v>
      </c>
      <c r="FE293" s="235" t="s">
        <v>543</v>
      </c>
      <c r="FH293" s="235" t="s">
        <v>543</v>
      </c>
      <c r="FK293" s="235" t="s">
        <v>543</v>
      </c>
      <c r="FN293" s="235" t="s">
        <v>543</v>
      </c>
      <c r="FQ293" s="235" t="s">
        <v>543</v>
      </c>
      <c r="FT293" s="235" t="s">
        <v>543</v>
      </c>
      <c r="FW293" s="235" t="s">
        <v>543</v>
      </c>
      <c r="FZ293" s="235" t="s">
        <v>543</v>
      </c>
      <c r="GC293" s="235" t="s">
        <v>543</v>
      </c>
      <c r="GF293" s="235" t="s">
        <v>543</v>
      </c>
      <c r="GI293" s="235" t="s">
        <v>543</v>
      </c>
      <c r="GL293" s="235" t="s">
        <v>543</v>
      </c>
      <c r="GO293" s="235" t="s">
        <v>543</v>
      </c>
      <c r="GR293" s="235" t="s">
        <v>543</v>
      </c>
      <c r="GU293" s="235" t="s">
        <v>543</v>
      </c>
      <c r="GX293" s="235" t="s">
        <v>543</v>
      </c>
      <c r="HA293" s="235" t="s">
        <v>543</v>
      </c>
      <c r="HD293" s="235" t="s">
        <v>543</v>
      </c>
      <c r="HG293" s="235" t="s">
        <v>543</v>
      </c>
      <c r="HJ293" s="235" t="s">
        <v>543</v>
      </c>
      <c r="HM293" s="235" t="s">
        <v>543</v>
      </c>
      <c r="HP293" s="235" t="s">
        <v>543</v>
      </c>
      <c r="HS293" s="235" t="s">
        <v>543</v>
      </c>
      <c r="HV293" s="235" t="s">
        <v>543</v>
      </c>
      <c r="IB293" s="236" t="s">
        <v>543</v>
      </c>
      <c r="IC293" s="236" t="s">
        <v>543</v>
      </c>
      <c r="ID293" s="236" t="s">
        <v>543</v>
      </c>
      <c r="IE293" s="236" t="b">
        <v>1</v>
      </c>
    </row>
    <row r="294" spans="66:239">
      <c r="BN294" s="718" t="s">
        <v>543</v>
      </c>
      <c r="CX294" s="718" t="s">
        <v>543</v>
      </c>
      <c r="DR294" s="235" t="s">
        <v>543</v>
      </c>
      <c r="DU294" s="235" t="s">
        <v>543</v>
      </c>
      <c r="DX294" s="235" t="s">
        <v>543</v>
      </c>
      <c r="EA294" s="235" t="s">
        <v>543</v>
      </c>
      <c r="ED294" s="235" t="s">
        <v>543</v>
      </c>
      <c r="EG294" s="235" t="s">
        <v>543</v>
      </c>
      <c r="EJ294" s="235" t="s">
        <v>543</v>
      </c>
      <c r="EM294" s="235" t="s">
        <v>543</v>
      </c>
      <c r="EP294" s="235" t="s">
        <v>543</v>
      </c>
      <c r="ES294" s="235" t="s">
        <v>543</v>
      </c>
      <c r="EV294" s="235" t="s">
        <v>543</v>
      </c>
      <c r="EY294" s="235" t="s">
        <v>543</v>
      </c>
      <c r="FB294" s="235" t="s">
        <v>543</v>
      </c>
      <c r="FE294" s="235" t="s">
        <v>543</v>
      </c>
      <c r="FH294" s="235" t="s">
        <v>543</v>
      </c>
      <c r="FK294" s="235" t="s">
        <v>543</v>
      </c>
      <c r="FN294" s="235" t="s">
        <v>543</v>
      </c>
      <c r="FQ294" s="235" t="s">
        <v>543</v>
      </c>
      <c r="FT294" s="235" t="s">
        <v>543</v>
      </c>
      <c r="FW294" s="235" t="s">
        <v>543</v>
      </c>
      <c r="FZ294" s="235" t="s">
        <v>543</v>
      </c>
      <c r="GC294" s="235" t="s">
        <v>543</v>
      </c>
      <c r="GF294" s="235" t="s">
        <v>543</v>
      </c>
      <c r="GI294" s="235" t="s">
        <v>543</v>
      </c>
      <c r="GL294" s="235" t="s">
        <v>543</v>
      </c>
      <c r="GO294" s="235" t="s">
        <v>543</v>
      </c>
      <c r="GR294" s="235" t="s">
        <v>543</v>
      </c>
      <c r="GU294" s="235" t="s">
        <v>543</v>
      </c>
      <c r="GX294" s="235" t="s">
        <v>543</v>
      </c>
      <c r="HA294" s="235" t="s">
        <v>543</v>
      </c>
      <c r="HD294" s="235" t="s">
        <v>543</v>
      </c>
      <c r="HG294" s="235" t="s">
        <v>543</v>
      </c>
      <c r="HJ294" s="235" t="s">
        <v>543</v>
      </c>
      <c r="HM294" s="235" t="s">
        <v>543</v>
      </c>
      <c r="HP294" s="235" t="s">
        <v>543</v>
      </c>
      <c r="HS294" s="235" t="s">
        <v>543</v>
      </c>
      <c r="HV294" s="235" t="s">
        <v>543</v>
      </c>
      <c r="IB294" s="236" t="s">
        <v>543</v>
      </c>
      <c r="IC294" s="236" t="s">
        <v>543</v>
      </c>
      <c r="ID294" s="236" t="s">
        <v>543</v>
      </c>
      <c r="IE294" s="236" t="b">
        <v>1</v>
      </c>
    </row>
    <row r="295" spans="66:239">
      <c r="BN295" s="718" t="s">
        <v>543</v>
      </c>
      <c r="CX295" s="718" t="s">
        <v>543</v>
      </c>
      <c r="DR295" s="235" t="s">
        <v>543</v>
      </c>
      <c r="DU295" s="235" t="s">
        <v>543</v>
      </c>
      <c r="DX295" s="235" t="s">
        <v>543</v>
      </c>
      <c r="EA295" s="235" t="s">
        <v>543</v>
      </c>
      <c r="ED295" s="235" t="s">
        <v>543</v>
      </c>
      <c r="EG295" s="235" t="s">
        <v>543</v>
      </c>
      <c r="EJ295" s="235" t="s">
        <v>543</v>
      </c>
      <c r="EM295" s="235" t="s">
        <v>543</v>
      </c>
      <c r="EP295" s="235" t="s">
        <v>543</v>
      </c>
      <c r="ES295" s="235" t="s">
        <v>543</v>
      </c>
      <c r="EV295" s="235" t="s">
        <v>543</v>
      </c>
      <c r="EY295" s="235" t="s">
        <v>543</v>
      </c>
      <c r="FB295" s="235" t="s">
        <v>543</v>
      </c>
      <c r="FE295" s="235" t="s">
        <v>543</v>
      </c>
      <c r="FH295" s="235" t="s">
        <v>543</v>
      </c>
      <c r="FK295" s="235" t="s">
        <v>543</v>
      </c>
      <c r="FN295" s="235" t="s">
        <v>543</v>
      </c>
      <c r="FQ295" s="235" t="s">
        <v>543</v>
      </c>
      <c r="FT295" s="235" t="s">
        <v>543</v>
      </c>
      <c r="FW295" s="235" t="s">
        <v>543</v>
      </c>
      <c r="FZ295" s="235" t="s">
        <v>543</v>
      </c>
      <c r="GC295" s="235" t="s">
        <v>543</v>
      </c>
      <c r="GF295" s="235" t="s">
        <v>543</v>
      </c>
      <c r="GI295" s="235" t="s">
        <v>543</v>
      </c>
      <c r="GL295" s="235" t="s">
        <v>543</v>
      </c>
      <c r="GO295" s="235" t="s">
        <v>543</v>
      </c>
      <c r="GR295" s="235" t="s">
        <v>543</v>
      </c>
      <c r="GU295" s="235" t="s">
        <v>543</v>
      </c>
      <c r="GX295" s="235" t="s">
        <v>543</v>
      </c>
      <c r="HA295" s="235" t="s">
        <v>543</v>
      </c>
      <c r="HD295" s="235" t="s">
        <v>543</v>
      </c>
      <c r="HG295" s="235" t="s">
        <v>543</v>
      </c>
      <c r="HJ295" s="235" t="s">
        <v>543</v>
      </c>
      <c r="HM295" s="235" t="s">
        <v>543</v>
      </c>
      <c r="HP295" s="235" t="s">
        <v>543</v>
      </c>
      <c r="HS295" s="235" t="s">
        <v>543</v>
      </c>
      <c r="HV295" s="235" t="s">
        <v>543</v>
      </c>
      <c r="IB295" s="236" t="s">
        <v>543</v>
      </c>
      <c r="IC295" s="236" t="s">
        <v>543</v>
      </c>
      <c r="ID295" s="236" t="s">
        <v>543</v>
      </c>
      <c r="IE295" s="236" t="b">
        <v>1</v>
      </c>
    </row>
    <row r="296" spans="66:239">
      <c r="BN296" s="718" t="s">
        <v>543</v>
      </c>
      <c r="CX296" s="718" t="s">
        <v>543</v>
      </c>
      <c r="DR296" s="235" t="s">
        <v>543</v>
      </c>
      <c r="DU296" s="235" t="s">
        <v>543</v>
      </c>
      <c r="DX296" s="235" t="s">
        <v>543</v>
      </c>
      <c r="EA296" s="235" t="s">
        <v>543</v>
      </c>
      <c r="ED296" s="235" t="s">
        <v>543</v>
      </c>
      <c r="EG296" s="235" t="s">
        <v>543</v>
      </c>
      <c r="EJ296" s="235" t="s">
        <v>543</v>
      </c>
      <c r="EM296" s="235" t="s">
        <v>543</v>
      </c>
      <c r="EP296" s="235" t="s">
        <v>543</v>
      </c>
      <c r="ES296" s="235" t="s">
        <v>543</v>
      </c>
      <c r="EV296" s="235" t="s">
        <v>543</v>
      </c>
      <c r="EY296" s="235" t="s">
        <v>543</v>
      </c>
      <c r="FB296" s="235" t="s">
        <v>543</v>
      </c>
      <c r="FE296" s="235" t="s">
        <v>543</v>
      </c>
      <c r="FH296" s="235" t="s">
        <v>543</v>
      </c>
      <c r="FK296" s="235" t="s">
        <v>543</v>
      </c>
      <c r="FN296" s="235" t="s">
        <v>543</v>
      </c>
      <c r="FQ296" s="235" t="s">
        <v>543</v>
      </c>
      <c r="FT296" s="235" t="s">
        <v>543</v>
      </c>
      <c r="FW296" s="235" t="s">
        <v>543</v>
      </c>
      <c r="FZ296" s="235" t="s">
        <v>543</v>
      </c>
      <c r="GC296" s="235" t="s">
        <v>543</v>
      </c>
      <c r="GF296" s="235" t="s">
        <v>543</v>
      </c>
      <c r="GI296" s="235" t="s">
        <v>543</v>
      </c>
      <c r="GL296" s="235" t="s">
        <v>543</v>
      </c>
      <c r="GO296" s="235" t="s">
        <v>543</v>
      </c>
      <c r="GR296" s="235" t="s">
        <v>543</v>
      </c>
      <c r="GU296" s="235" t="s">
        <v>543</v>
      </c>
      <c r="GX296" s="235" t="s">
        <v>543</v>
      </c>
      <c r="HA296" s="235" t="s">
        <v>543</v>
      </c>
      <c r="HD296" s="235" t="s">
        <v>543</v>
      </c>
      <c r="HG296" s="235" t="s">
        <v>543</v>
      </c>
      <c r="HJ296" s="235" t="s">
        <v>543</v>
      </c>
      <c r="HM296" s="235" t="s">
        <v>543</v>
      </c>
      <c r="HP296" s="235" t="s">
        <v>543</v>
      </c>
      <c r="HS296" s="235" t="s">
        <v>543</v>
      </c>
      <c r="HV296" s="235" t="s">
        <v>543</v>
      </c>
      <c r="IB296" s="236" t="s">
        <v>543</v>
      </c>
      <c r="IC296" s="236" t="s">
        <v>543</v>
      </c>
      <c r="ID296" s="236" t="s">
        <v>543</v>
      </c>
      <c r="IE296" s="236" t="b">
        <v>1</v>
      </c>
    </row>
    <row r="297" spans="66:239">
      <c r="BN297" s="718" t="s">
        <v>543</v>
      </c>
      <c r="CX297" s="718" t="s">
        <v>543</v>
      </c>
      <c r="DR297" s="235" t="s">
        <v>543</v>
      </c>
      <c r="DU297" s="235" t="s">
        <v>543</v>
      </c>
      <c r="DX297" s="235" t="s">
        <v>543</v>
      </c>
      <c r="EA297" s="235" t="s">
        <v>543</v>
      </c>
      <c r="ED297" s="235" t="s">
        <v>543</v>
      </c>
      <c r="EG297" s="235" t="s">
        <v>543</v>
      </c>
      <c r="EJ297" s="235" t="s">
        <v>543</v>
      </c>
      <c r="EM297" s="235" t="s">
        <v>543</v>
      </c>
      <c r="EP297" s="235" t="s">
        <v>543</v>
      </c>
      <c r="ES297" s="235" t="s">
        <v>543</v>
      </c>
      <c r="EV297" s="235" t="s">
        <v>543</v>
      </c>
      <c r="EY297" s="235" t="s">
        <v>543</v>
      </c>
      <c r="FB297" s="235" t="s">
        <v>543</v>
      </c>
      <c r="FE297" s="235" t="s">
        <v>543</v>
      </c>
      <c r="FH297" s="235" t="s">
        <v>543</v>
      </c>
      <c r="FK297" s="235" t="s">
        <v>543</v>
      </c>
      <c r="FN297" s="235" t="s">
        <v>543</v>
      </c>
      <c r="FQ297" s="235" t="s">
        <v>543</v>
      </c>
      <c r="FT297" s="235" t="s">
        <v>543</v>
      </c>
      <c r="FW297" s="235" t="s">
        <v>543</v>
      </c>
      <c r="FZ297" s="235" t="s">
        <v>543</v>
      </c>
      <c r="GC297" s="235" t="s">
        <v>543</v>
      </c>
      <c r="GF297" s="235" t="s">
        <v>543</v>
      </c>
      <c r="GI297" s="235" t="s">
        <v>543</v>
      </c>
      <c r="GL297" s="235" t="s">
        <v>543</v>
      </c>
      <c r="GO297" s="235" t="s">
        <v>543</v>
      </c>
      <c r="GR297" s="235" t="s">
        <v>543</v>
      </c>
      <c r="GU297" s="235" t="s">
        <v>543</v>
      </c>
      <c r="GX297" s="235" t="s">
        <v>543</v>
      </c>
      <c r="HA297" s="235" t="s">
        <v>543</v>
      </c>
      <c r="HD297" s="235" t="s">
        <v>543</v>
      </c>
      <c r="HG297" s="235" t="s">
        <v>543</v>
      </c>
      <c r="HJ297" s="235" t="s">
        <v>543</v>
      </c>
      <c r="HM297" s="235" t="s">
        <v>543</v>
      </c>
      <c r="HP297" s="235" t="s">
        <v>543</v>
      </c>
      <c r="HS297" s="235" t="s">
        <v>543</v>
      </c>
      <c r="HV297" s="235" t="s">
        <v>543</v>
      </c>
      <c r="IB297" s="236" t="s">
        <v>543</v>
      </c>
      <c r="IC297" s="236" t="s">
        <v>543</v>
      </c>
      <c r="ID297" s="236" t="s">
        <v>543</v>
      </c>
      <c r="IE297" s="236" t="b">
        <v>1</v>
      </c>
    </row>
    <row r="298" spans="66:239">
      <c r="BN298" s="718" t="s">
        <v>543</v>
      </c>
      <c r="CX298" s="718" t="s">
        <v>543</v>
      </c>
      <c r="DR298" s="235" t="s">
        <v>543</v>
      </c>
      <c r="DU298" s="235" t="s">
        <v>543</v>
      </c>
      <c r="DX298" s="235" t="s">
        <v>543</v>
      </c>
      <c r="EA298" s="235" t="s">
        <v>543</v>
      </c>
      <c r="ED298" s="235" t="s">
        <v>543</v>
      </c>
      <c r="EG298" s="235" t="s">
        <v>543</v>
      </c>
      <c r="EJ298" s="235" t="s">
        <v>543</v>
      </c>
      <c r="EM298" s="235" t="s">
        <v>543</v>
      </c>
      <c r="EP298" s="235" t="s">
        <v>543</v>
      </c>
      <c r="ES298" s="235" t="s">
        <v>543</v>
      </c>
      <c r="EV298" s="235" t="s">
        <v>543</v>
      </c>
      <c r="EY298" s="235" t="s">
        <v>543</v>
      </c>
      <c r="FB298" s="235" t="s">
        <v>543</v>
      </c>
      <c r="FE298" s="235" t="s">
        <v>543</v>
      </c>
      <c r="FH298" s="235" t="s">
        <v>543</v>
      </c>
      <c r="FK298" s="235" t="s">
        <v>543</v>
      </c>
      <c r="FN298" s="235" t="s">
        <v>543</v>
      </c>
      <c r="FQ298" s="235" t="s">
        <v>543</v>
      </c>
      <c r="FT298" s="235" t="s">
        <v>543</v>
      </c>
      <c r="FW298" s="235" t="s">
        <v>543</v>
      </c>
      <c r="FZ298" s="235" t="s">
        <v>543</v>
      </c>
      <c r="GC298" s="235" t="s">
        <v>543</v>
      </c>
      <c r="GF298" s="235" t="s">
        <v>543</v>
      </c>
      <c r="GI298" s="235" t="s">
        <v>543</v>
      </c>
      <c r="GL298" s="235" t="s">
        <v>543</v>
      </c>
      <c r="GO298" s="235" t="s">
        <v>543</v>
      </c>
      <c r="GR298" s="235" t="s">
        <v>543</v>
      </c>
      <c r="GU298" s="235" t="s">
        <v>543</v>
      </c>
      <c r="GX298" s="235" t="s">
        <v>543</v>
      </c>
      <c r="HA298" s="235" t="s">
        <v>543</v>
      </c>
      <c r="HD298" s="235" t="s">
        <v>543</v>
      </c>
      <c r="HG298" s="235" t="s">
        <v>543</v>
      </c>
      <c r="HJ298" s="235" t="s">
        <v>543</v>
      </c>
      <c r="HM298" s="235" t="s">
        <v>543</v>
      </c>
      <c r="HP298" s="235" t="s">
        <v>543</v>
      </c>
      <c r="HS298" s="235" t="s">
        <v>543</v>
      </c>
      <c r="HV298" s="235" t="s">
        <v>543</v>
      </c>
      <c r="IB298" s="236" t="s">
        <v>543</v>
      </c>
      <c r="IC298" s="236" t="s">
        <v>543</v>
      </c>
      <c r="ID298" s="236" t="s">
        <v>543</v>
      </c>
      <c r="IE298" s="236" t="b">
        <v>1</v>
      </c>
    </row>
    <row r="299" spans="66:239">
      <c r="BN299" s="718" t="s">
        <v>543</v>
      </c>
      <c r="CX299" s="718" t="s">
        <v>543</v>
      </c>
      <c r="DR299" s="235" t="s">
        <v>543</v>
      </c>
      <c r="DU299" s="235" t="s">
        <v>543</v>
      </c>
      <c r="DX299" s="235" t="s">
        <v>543</v>
      </c>
      <c r="EA299" s="235" t="s">
        <v>543</v>
      </c>
      <c r="ED299" s="235" t="s">
        <v>543</v>
      </c>
      <c r="EG299" s="235" t="s">
        <v>543</v>
      </c>
      <c r="EJ299" s="235" t="s">
        <v>543</v>
      </c>
      <c r="EM299" s="235" t="s">
        <v>543</v>
      </c>
      <c r="EP299" s="235" t="s">
        <v>543</v>
      </c>
      <c r="ES299" s="235" t="s">
        <v>543</v>
      </c>
      <c r="EV299" s="235" t="s">
        <v>543</v>
      </c>
      <c r="EY299" s="235" t="s">
        <v>543</v>
      </c>
      <c r="FB299" s="235" t="s">
        <v>543</v>
      </c>
      <c r="FE299" s="235" t="s">
        <v>543</v>
      </c>
      <c r="FH299" s="235" t="s">
        <v>543</v>
      </c>
      <c r="FK299" s="235" t="s">
        <v>543</v>
      </c>
      <c r="FN299" s="235" t="s">
        <v>543</v>
      </c>
      <c r="FQ299" s="235" t="s">
        <v>543</v>
      </c>
      <c r="FT299" s="235" t="s">
        <v>543</v>
      </c>
      <c r="FW299" s="235" t="s">
        <v>543</v>
      </c>
      <c r="FZ299" s="235" t="s">
        <v>543</v>
      </c>
      <c r="GC299" s="235" t="s">
        <v>543</v>
      </c>
      <c r="GF299" s="235" t="s">
        <v>543</v>
      </c>
      <c r="GI299" s="235" t="s">
        <v>543</v>
      </c>
      <c r="GL299" s="235" t="s">
        <v>543</v>
      </c>
      <c r="GO299" s="235" t="s">
        <v>543</v>
      </c>
      <c r="GR299" s="235" t="s">
        <v>543</v>
      </c>
      <c r="GU299" s="235" t="s">
        <v>543</v>
      </c>
      <c r="GX299" s="235" t="s">
        <v>543</v>
      </c>
      <c r="HA299" s="235" t="s">
        <v>543</v>
      </c>
      <c r="HD299" s="235" t="s">
        <v>543</v>
      </c>
      <c r="HG299" s="235" t="s">
        <v>543</v>
      </c>
      <c r="HJ299" s="235" t="s">
        <v>543</v>
      </c>
      <c r="HM299" s="235" t="s">
        <v>543</v>
      </c>
      <c r="HP299" s="235" t="s">
        <v>543</v>
      </c>
      <c r="HS299" s="235" t="s">
        <v>543</v>
      </c>
      <c r="HV299" s="235" t="s">
        <v>543</v>
      </c>
      <c r="IB299" s="236" t="s">
        <v>543</v>
      </c>
      <c r="IC299" s="236" t="s">
        <v>543</v>
      </c>
      <c r="ID299" s="236" t="s">
        <v>543</v>
      </c>
      <c r="IE299" s="236" t="b">
        <v>1</v>
      </c>
    </row>
    <row r="300" spans="66:239">
      <c r="BN300" s="718" t="s">
        <v>543</v>
      </c>
      <c r="CX300" s="718" t="s">
        <v>543</v>
      </c>
      <c r="DR300" s="235" t="s">
        <v>543</v>
      </c>
      <c r="DU300" s="235" t="s">
        <v>543</v>
      </c>
      <c r="DX300" s="235" t="s">
        <v>543</v>
      </c>
      <c r="EA300" s="235" t="s">
        <v>543</v>
      </c>
      <c r="ED300" s="235" t="s">
        <v>543</v>
      </c>
      <c r="EG300" s="235" t="s">
        <v>543</v>
      </c>
      <c r="EJ300" s="235" t="s">
        <v>543</v>
      </c>
      <c r="EM300" s="235" t="s">
        <v>543</v>
      </c>
      <c r="EP300" s="235" t="s">
        <v>543</v>
      </c>
      <c r="ES300" s="235" t="s">
        <v>543</v>
      </c>
      <c r="EV300" s="235" t="s">
        <v>543</v>
      </c>
      <c r="EY300" s="235" t="s">
        <v>543</v>
      </c>
      <c r="FB300" s="235" t="s">
        <v>543</v>
      </c>
      <c r="FE300" s="235" t="s">
        <v>543</v>
      </c>
      <c r="FH300" s="235" t="s">
        <v>543</v>
      </c>
      <c r="FK300" s="235" t="s">
        <v>543</v>
      </c>
      <c r="FN300" s="235" t="s">
        <v>543</v>
      </c>
      <c r="FQ300" s="235" t="s">
        <v>543</v>
      </c>
      <c r="FT300" s="235" t="s">
        <v>543</v>
      </c>
      <c r="FW300" s="235" t="s">
        <v>543</v>
      </c>
      <c r="FZ300" s="235" t="s">
        <v>543</v>
      </c>
      <c r="GC300" s="235" t="s">
        <v>543</v>
      </c>
      <c r="GF300" s="235" t="s">
        <v>543</v>
      </c>
      <c r="GI300" s="235" t="s">
        <v>543</v>
      </c>
      <c r="GL300" s="235" t="s">
        <v>543</v>
      </c>
      <c r="GO300" s="235" t="s">
        <v>543</v>
      </c>
      <c r="GR300" s="235" t="s">
        <v>543</v>
      </c>
      <c r="GU300" s="235" t="s">
        <v>543</v>
      </c>
      <c r="GX300" s="235" t="s">
        <v>543</v>
      </c>
      <c r="HA300" s="235" t="s">
        <v>543</v>
      </c>
      <c r="HD300" s="235" t="s">
        <v>543</v>
      </c>
      <c r="HG300" s="235" t="s">
        <v>543</v>
      </c>
      <c r="HJ300" s="235" t="s">
        <v>543</v>
      </c>
      <c r="HM300" s="235" t="s">
        <v>543</v>
      </c>
      <c r="HP300" s="235" t="s">
        <v>543</v>
      </c>
      <c r="HS300" s="235" t="s">
        <v>543</v>
      </c>
      <c r="HV300" s="235" t="s">
        <v>543</v>
      </c>
      <c r="IB300" s="236" t="s">
        <v>543</v>
      </c>
      <c r="IC300" s="236" t="s">
        <v>543</v>
      </c>
      <c r="ID300" s="236" t="s">
        <v>543</v>
      </c>
      <c r="IE300" s="236" t="b">
        <v>1</v>
      </c>
    </row>
    <row r="301" spans="66:239">
      <c r="BN301" s="718" t="s">
        <v>543</v>
      </c>
      <c r="CX301" s="718" t="s">
        <v>543</v>
      </c>
      <c r="DR301" s="235" t="s">
        <v>543</v>
      </c>
      <c r="DU301" s="235" t="s">
        <v>543</v>
      </c>
      <c r="DX301" s="235" t="s">
        <v>543</v>
      </c>
      <c r="EA301" s="235" t="s">
        <v>543</v>
      </c>
      <c r="ED301" s="235" t="s">
        <v>543</v>
      </c>
      <c r="EG301" s="235" t="s">
        <v>543</v>
      </c>
      <c r="EJ301" s="235" t="s">
        <v>543</v>
      </c>
      <c r="EM301" s="235" t="s">
        <v>543</v>
      </c>
      <c r="EP301" s="235" t="s">
        <v>543</v>
      </c>
      <c r="ES301" s="235" t="s">
        <v>543</v>
      </c>
      <c r="EV301" s="235" t="s">
        <v>543</v>
      </c>
      <c r="EY301" s="235" t="s">
        <v>543</v>
      </c>
      <c r="FB301" s="235" t="s">
        <v>543</v>
      </c>
      <c r="FE301" s="235" t="s">
        <v>543</v>
      </c>
      <c r="FH301" s="235" t="s">
        <v>543</v>
      </c>
      <c r="FK301" s="235" t="s">
        <v>543</v>
      </c>
      <c r="FN301" s="235" t="s">
        <v>543</v>
      </c>
      <c r="FQ301" s="235" t="s">
        <v>543</v>
      </c>
      <c r="FT301" s="235" t="s">
        <v>543</v>
      </c>
      <c r="FW301" s="235" t="s">
        <v>543</v>
      </c>
      <c r="FZ301" s="235" t="s">
        <v>543</v>
      </c>
      <c r="GC301" s="235" t="s">
        <v>543</v>
      </c>
      <c r="GF301" s="235" t="s">
        <v>543</v>
      </c>
      <c r="GI301" s="235" t="s">
        <v>543</v>
      </c>
      <c r="GL301" s="235" t="s">
        <v>543</v>
      </c>
      <c r="GO301" s="235" t="s">
        <v>543</v>
      </c>
      <c r="GR301" s="235" t="s">
        <v>543</v>
      </c>
      <c r="GU301" s="235" t="s">
        <v>543</v>
      </c>
      <c r="GX301" s="235" t="s">
        <v>543</v>
      </c>
      <c r="HA301" s="235" t="s">
        <v>543</v>
      </c>
      <c r="HD301" s="235" t="s">
        <v>543</v>
      </c>
      <c r="HG301" s="235" t="s">
        <v>543</v>
      </c>
      <c r="HJ301" s="235" t="s">
        <v>543</v>
      </c>
      <c r="HM301" s="235" t="s">
        <v>543</v>
      </c>
      <c r="HP301" s="235" t="s">
        <v>543</v>
      </c>
      <c r="HS301" s="235" t="s">
        <v>543</v>
      </c>
      <c r="HV301" s="235" t="s">
        <v>543</v>
      </c>
      <c r="IB301" s="236" t="s">
        <v>543</v>
      </c>
      <c r="IC301" s="236" t="s">
        <v>543</v>
      </c>
      <c r="ID301" s="236" t="s">
        <v>543</v>
      </c>
      <c r="IE301" s="236" t="b">
        <v>1</v>
      </c>
    </row>
    <row r="302" spans="66:239">
      <c r="BN302" s="718" t="s">
        <v>543</v>
      </c>
      <c r="CX302" s="718" t="s">
        <v>543</v>
      </c>
      <c r="DR302" s="235" t="s">
        <v>543</v>
      </c>
      <c r="DU302" s="235" t="s">
        <v>543</v>
      </c>
      <c r="DX302" s="235" t="s">
        <v>543</v>
      </c>
      <c r="EA302" s="235" t="s">
        <v>543</v>
      </c>
      <c r="ED302" s="235" t="s">
        <v>543</v>
      </c>
      <c r="EG302" s="235" t="s">
        <v>543</v>
      </c>
      <c r="EJ302" s="235" t="s">
        <v>543</v>
      </c>
      <c r="EM302" s="235" t="s">
        <v>543</v>
      </c>
      <c r="EP302" s="235" t="s">
        <v>543</v>
      </c>
      <c r="ES302" s="235" t="s">
        <v>543</v>
      </c>
      <c r="EV302" s="235" t="s">
        <v>543</v>
      </c>
      <c r="EY302" s="235" t="s">
        <v>543</v>
      </c>
      <c r="FB302" s="235" t="s">
        <v>543</v>
      </c>
      <c r="FE302" s="235" t="s">
        <v>543</v>
      </c>
      <c r="FH302" s="235" t="s">
        <v>543</v>
      </c>
      <c r="FK302" s="235" t="s">
        <v>543</v>
      </c>
      <c r="FN302" s="235" t="s">
        <v>543</v>
      </c>
      <c r="FQ302" s="235" t="s">
        <v>543</v>
      </c>
      <c r="FT302" s="235" t="s">
        <v>543</v>
      </c>
      <c r="FW302" s="235" t="s">
        <v>543</v>
      </c>
      <c r="FZ302" s="235" t="s">
        <v>543</v>
      </c>
      <c r="GC302" s="235" t="s">
        <v>543</v>
      </c>
      <c r="GF302" s="235" t="s">
        <v>543</v>
      </c>
      <c r="GI302" s="235" t="s">
        <v>543</v>
      </c>
      <c r="GL302" s="235" t="s">
        <v>543</v>
      </c>
      <c r="GO302" s="235" t="s">
        <v>543</v>
      </c>
      <c r="GR302" s="235" t="s">
        <v>543</v>
      </c>
      <c r="GU302" s="235" t="s">
        <v>543</v>
      </c>
      <c r="GX302" s="235" t="s">
        <v>543</v>
      </c>
      <c r="HA302" s="235" t="s">
        <v>543</v>
      </c>
      <c r="HD302" s="235" t="s">
        <v>543</v>
      </c>
      <c r="HG302" s="235" t="s">
        <v>543</v>
      </c>
      <c r="HJ302" s="235" t="s">
        <v>543</v>
      </c>
      <c r="HM302" s="235" t="s">
        <v>543</v>
      </c>
      <c r="HP302" s="235" t="s">
        <v>543</v>
      </c>
      <c r="HS302" s="235" t="s">
        <v>543</v>
      </c>
      <c r="HV302" s="235" t="s">
        <v>543</v>
      </c>
      <c r="IB302" s="236" t="s">
        <v>543</v>
      </c>
      <c r="IC302" s="236" t="s">
        <v>543</v>
      </c>
      <c r="ID302" s="236" t="s">
        <v>543</v>
      </c>
      <c r="IE302" s="236" t="b">
        <v>1</v>
      </c>
    </row>
    <row r="303" spans="66:239">
      <c r="BN303" s="718" t="s">
        <v>543</v>
      </c>
      <c r="CX303" s="718" t="s">
        <v>543</v>
      </c>
      <c r="DR303" s="235" t="s">
        <v>543</v>
      </c>
      <c r="DU303" s="235" t="s">
        <v>543</v>
      </c>
      <c r="DX303" s="235" t="s">
        <v>543</v>
      </c>
      <c r="EA303" s="235" t="s">
        <v>543</v>
      </c>
      <c r="ED303" s="235" t="s">
        <v>543</v>
      </c>
      <c r="EG303" s="235" t="s">
        <v>543</v>
      </c>
      <c r="EJ303" s="235" t="s">
        <v>543</v>
      </c>
      <c r="EM303" s="235" t="s">
        <v>543</v>
      </c>
      <c r="EP303" s="235" t="s">
        <v>543</v>
      </c>
      <c r="ES303" s="235" t="s">
        <v>543</v>
      </c>
      <c r="EV303" s="235" t="s">
        <v>543</v>
      </c>
      <c r="EY303" s="235" t="s">
        <v>543</v>
      </c>
      <c r="FB303" s="235" t="s">
        <v>543</v>
      </c>
      <c r="FE303" s="235" t="s">
        <v>543</v>
      </c>
      <c r="FH303" s="235" t="s">
        <v>543</v>
      </c>
      <c r="FK303" s="235" t="s">
        <v>543</v>
      </c>
      <c r="FN303" s="235" t="s">
        <v>543</v>
      </c>
      <c r="FQ303" s="235" t="s">
        <v>543</v>
      </c>
      <c r="FT303" s="235" t="s">
        <v>543</v>
      </c>
      <c r="FW303" s="235" t="s">
        <v>543</v>
      </c>
      <c r="FZ303" s="235" t="s">
        <v>543</v>
      </c>
      <c r="GC303" s="235" t="s">
        <v>543</v>
      </c>
      <c r="GF303" s="235" t="s">
        <v>543</v>
      </c>
      <c r="GI303" s="235" t="s">
        <v>543</v>
      </c>
      <c r="GL303" s="235" t="s">
        <v>543</v>
      </c>
      <c r="GO303" s="235" t="s">
        <v>543</v>
      </c>
      <c r="GR303" s="235" t="s">
        <v>543</v>
      </c>
      <c r="GU303" s="235" t="s">
        <v>543</v>
      </c>
      <c r="GX303" s="235" t="s">
        <v>543</v>
      </c>
      <c r="HA303" s="235" t="s">
        <v>543</v>
      </c>
      <c r="HD303" s="235" t="s">
        <v>543</v>
      </c>
      <c r="HG303" s="235" t="s">
        <v>543</v>
      </c>
      <c r="HJ303" s="235" t="s">
        <v>543</v>
      </c>
      <c r="HM303" s="235" t="s">
        <v>543</v>
      </c>
      <c r="HP303" s="235" t="s">
        <v>543</v>
      </c>
      <c r="HS303" s="235" t="s">
        <v>543</v>
      </c>
      <c r="HV303" s="235" t="s">
        <v>543</v>
      </c>
      <c r="IB303" s="236" t="s">
        <v>543</v>
      </c>
      <c r="IC303" s="236" t="s">
        <v>543</v>
      </c>
      <c r="ID303" s="236" t="s">
        <v>543</v>
      </c>
      <c r="IE303" s="236" t="b">
        <v>1</v>
      </c>
    </row>
    <row r="304" spans="66:239">
      <c r="BN304" s="718" t="s">
        <v>543</v>
      </c>
      <c r="CX304" s="718" t="s">
        <v>543</v>
      </c>
      <c r="DR304" s="235" t="s">
        <v>543</v>
      </c>
      <c r="DU304" s="235" t="s">
        <v>543</v>
      </c>
      <c r="DX304" s="235" t="s">
        <v>543</v>
      </c>
      <c r="EA304" s="235" t="s">
        <v>543</v>
      </c>
      <c r="ED304" s="235" t="s">
        <v>543</v>
      </c>
      <c r="EG304" s="235" t="s">
        <v>543</v>
      </c>
      <c r="EJ304" s="235" t="s">
        <v>543</v>
      </c>
      <c r="EM304" s="235" t="s">
        <v>543</v>
      </c>
      <c r="EP304" s="235" t="s">
        <v>543</v>
      </c>
      <c r="ES304" s="235" t="s">
        <v>543</v>
      </c>
      <c r="EV304" s="235" t="s">
        <v>543</v>
      </c>
      <c r="EY304" s="235" t="s">
        <v>543</v>
      </c>
      <c r="FB304" s="235" t="s">
        <v>543</v>
      </c>
      <c r="FE304" s="235" t="s">
        <v>543</v>
      </c>
      <c r="FH304" s="235" t="s">
        <v>543</v>
      </c>
      <c r="FK304" s="235" t="s">
        <v>543</v>
      </c>
      <c r="FN304" s="235" t="s">
        <v>543</v>
      </c>
      <c r="FQ304" s="235" t="s">
        <v>543</v>
      </c>
      <c r="FT304" s="235" t="s">
        <v>543</v>
      </c>
      <c r="FW304" s="235" t="s">
        <v>543</v>
      </c>
      <c r="FZ304" s="235" t="s">
        <v>543</v>
      </c>
      <c r="GC304" s="235" t="s">
        <v>543</v>
      </c>
      <c r="GF304" s="235" t="s">
        <v>543</v>
      </c>
      <c r="GI304" s="235" t="s">
        <v>543</v>
      </c>
      <c r="GL304" s="235" t="s">
        <v>543</v>
      </c>
      <c r="GO304" s="235" t="s">
        <v>543</v>
      </c>
      <c r="GR304" s="235" t="s">
        <v>543</v>
      </c>
      <c r="GU304" s="235" t="s">
        <v>543</v>
      </c>
      <c r="GX304" s="235" t="s">
        <v>543</v>
      </c>
      <c r="HA304" s="235" t="s">
        <v>543</v>
      </c>
      <c r="HD304" s="235" t="s">
        <v>543</v>
      </c>
      <c r="HG304" s="235" t="s">
        <v>543</v>
      </c>
      <c r="HJ304" s="235" t="s">
        <v>543</v>
      </c>
      <c r="HM304" s="235" t="s">
        <v>543</v>
      </c>
      <c r="HP304" s="235" t="s">
        <v>543</v>
      </c>
      <c r="HS304" s="235" t="s">
        <v>543</v>
      </c>
      <c r="HV304" s="235" t="s">
        <v>543</v>
      </c>
      <c r="IB304" s="236" t="s">
        <v>543</v>
      </c>
      <c r="IC304" s="236" t="s">
        <v>543</v>
      </c>
      <c r="ID304" s="236" t="s">
        <v>543</v>
      </c>
      <c r="IE304" s="236" t="b">
        <v>1</v>
      </c>
    </row>
  </sheetData>
  <conditionalFormatting sqref="BN12:BN304 CX12:CX304">
    <cfRule type="expression" dxfId="7" priority="1">
      <formula>AND(AND(BN12&gt;0,BN13&gt;=BN$1),BN12&lt;=BN$2)</formula>
    </cfRule>
    <cfRule type="expression" dxfId="6" priority="2">
      <formula>AND(LEN(BN12)=0,OR(BL12&gt;0,BM12&gt;0))</formula>
    </cfRule>
  </conditionalFormatting>
  <conditionalFormatting sqref="DR12:DR304 DU12:DU304 DX12:DX304 EA12:EA304 ED12:ED304 EG12:EG304 EJ12:EJ304 EM12:EM304 EP12:EP304 ES12:ES304 EV12:EV304 EY12:EY304 FB12:FB304 FE12:FE304 FH12:FH304 FK12:FK304 FN12:FN304 FQ12:FQ304 FT12:FT304 FW12:FW304 FZ12:FZ304 GC12:GC304 GF12:GF304 GI12:GI304 GL12:GL304 GO12:GO304 GR12:GR304 GU12:GU304 GX12:GX304 HA12:HA304 HD12:HD304 HG12:HG304 HJ12:HJ304 HM12:HM304 HP12:HP304 HS12:HS304 HV12:HV304">
    <cfRule type="expression" dxfId="5" priority="3">
      <formula>AND(DR12&gt;=DR$1,DR12&lt;=DR$2)</formula>
    </cfRule>
    <cfRule type="expression" dxfId="4" priority="4">
      <formula>AND(LEN(DR12)=0,OR(DP12&gt;0,DQ12&gt;0))</formula>
    </cfRule>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CE40"/>
  <sheetViews>
    <sheetView topLeftCell="AZ10" workbookViewId="0">
      <selection activeCell="BH31" sqref="BH31:BH32"/>
    </sheetView>
  </sheetViews>
  <sheetFormatPr defaultRowHeight="12.75"/>
  <cols>
    <col min="1" max="1" width="38.42578125" style="623" customWidth="1"/>
    <col min="2" max="2" width="12.85546875" style="628" customWidth="1"/>
    <col min="3" max="58" width="7.7109375" style="623" customWidth="1"/>
    <col min="59" max="59" width="13" style="623" customWidth="1"/>
    <col min="60" max="60" width="8.42578125" style="623" customWidth="1"/>
    <col min="61" max="61" width="8.140625" style="623" customWidth="1"/>
    <col min="62" max="67" width="8.140625" style="623" bestFit="1" customWidth="1"/>
    <col min="68" max="68" width="7.42578125" style="623" bestFit="1" customWidth="1"/>
    <col min="69" max="69" width="9" style="623" bestFit="1" customWidth="1"/>
    <col min="70" max="82" width="7.7109375" style="623" customWidth="1"/>
    <col min="83" max="256" width="9.140625" style="623"/>
    <col min="257" max="257" width="38.42578125" style="623" customWidth="1"/>
    <col min="258" max="258" width="12.85546875" style="623" customWidth="1"/>
    <col min="259" max="314" width="7.7109375" style="623" customWidth="1"/>
    <col min="315" max="315" width="13" style="623" customWidth="1"/>
    <col min="316" max="316" width="8.42578125" style="623" customWidth="1"/>
    <col min="317" max="317" width="8.140625" style="623" customWidth="1"/>
    <col min="318" max="323" width="8.140625" style="623" bestFit="1" customWidth="1"/>
    <col min="324" max="324" width="7.42578125" style="623" bestFit="1" customWidth="1"/>
    <col min="325" max="325" width="9" style="623" bestFit="1" customWidth="1"/>
    <col min="326" max="338" width="7.7109375" style="623" customWidth="1"/>
    <col min="339" max="512" width="9.140625" style="623"/>
    <col min="513" max="513" width="38.42578125" style="623" customWidth="1"/>
    <col min="514" max="514" width="12.85546875" style="623" customWidth="1"/>
    <col min="515" max="570" width="7.7109375" style="623" customWidth="1"/>
    <col min="571" max="571" width="13" style="623" customWidth="1"/>
    <col min="572" max="572" width="8.42578125" style="623" customWidth="1"/>
    <col min="573" max="573" width="8.140625" style="623" customWidth="1"/>
    <col min="574" max="579" width="8.140625" style="623" bestFit="1" customWidth="1"/>
    <col min="580" max="580" width="7.42578125" style="623" bestFit="1" customWidth="1"/>
    <col min="581" max="581" width="9" style="623" bestFit="1" customWidth="1"/>
    <col min="582" max="594" width="7.7109375" style="623" customWidth="1"/>
    <col min="595" max="768" width="9.140625" style="623"/>
    <col min="769" max="769" width="38.42578125" style="623" customWidth="1"/>
    <col min="770" max="770" width="12.85546875" style="623" customWidth="1"/>
    <col min="771" max="826" width="7.7109375" style="623" customWidth="1"/>
    <col min="827" max="827" width="13" style="623" customWidth="1"/>
    <col min="828" max="828" width="8.42578125" style="623" customWidth="1"/>
    <col min="829" max="829" width="8.140625" style="623" customWidth="1"/>
    <col min="830" max="835" width="8.140625" style="623" bestFit="1" customWidth="1"/>
    <col min="836" max="836" width="7.42578125" style="623" bestFit="1" customWidth="1"/>
    <col min="837" max="837" width="9" style="623" bestFit="1" customWidth="1"/>
    <col min="838" max="850" width="7.7109375" style="623" customWidth="1"/>
    <col min="851" max="1024" width="9.140625" style="623"/>
    <col min="1025" max="1025" width="38.42578125" style="623" customWidth="1"/>
    <col min="1026" max="1026" width="12.85546875" style="623" customWidth="1"/>
    <col min="1027" max="1082" width="7.7109375" style="623" customWidth="1"/>
    <col min="1083" max="1083" width="13" style="623" customWidth="1"/>
    <col min="1084" max="1084" width="8.42578125" style="623" customWidth="1"/>
    <col min="1085" max="1085" width="8.140625" style="623" customWidth="1"/>
    <col min="1086" max="1091" width="8.140625" style="623" bestFit="1" customWidth="1"/>
    <col min="1092" max="1092" width="7.42578125" style="623" bestFit="1" customWidth="1"/>
    <col min="1093" max="1093" width="9" style="623" bestFit="1" customWidth="1"/>
    <col min="1094" max="1106" width="7.7109375" style="623" customWidth="1"/>
    <col min="1107" max="1280" width="9.140625" style="623"/>
    <col min="1281" max="1281" width="38.42578125" style="623" customWidth="1"/>
    <col min="1282" max="1282" width="12.85546875" style="623" customWidth="1"/>
    <col min="1283" max="1338" width="7.7109375" style="623" customWidth="1"/>
    <col min="1339" max="1339" width="13" style="623" customWidth="1"/>
    <col min="1340" max="1340" width="8.42578125" style="623" customWidth="1"/>
    <col min="1341" max="1341" width="8.140625" style="623" customWidth="1"/>
    <col min="1342" max="1347" width="8.140625" style="623" bestFit="1" customWidth="1"/>
    <col min="1348" max="1348" width="7.42578125" style="623" bestFit="1" customWidth="1"/>
    <col min="1349" max="1349" width="9" style="623" bestFit="1" customWidth="1"/>
    <col min="1350" max="1362" width="7.7109375" style="623" customWidth="1"/>
    <col min="1363" max="1536" width="9.140625" style="623"/>
    <col min="1537" max="1537" width="38.42578125" style="623" customWidth="1"/>
    <col min="1538" max="1538" width="12.85546875" style="623" customWidth="1"/>
    <col min="1539" max="1594" width="7.7109375" style="623" customWidth="1"/>
    <col min="1595" max="1595" width="13" style="623" customWidth="1"/>
    <col min="1596" max="1596" width="8.42578125" style="623" customWidth="1"/>
    <col min="1597" max="1597" width="8.140625" style="623" customWidth="1"/>
    <col min="1598" max="1603" width="8.140625" style="623" bestFit="1" customWidth="1"/>
    <col min="1604" max="1604" width="7.42578125" style="623" bestFit="1" customWidth="1"/>
    <col min="1605" max="1605" width="9" style="623" bestFit="1" customWidth="1"/>
    <col min="1606" max="1618" width="7.7109375" style="623" customWidth="1"/>
    <col min="1619" max="1792" width="9.140625" style="623"/>
    <col min="1793" max="1793" width="38.42578125" style="623" customWidth="1"/>
    <col min="1794" max="1794" width="12.85546875" style="623" customWidth="1"/>
    <col min="1795" max="1850" width="7.7109375" style="623" customWidth="1"/>
    <col min="1851" max="1851" width="13" style="623" customWidth="1"/>
    <col min="1852" max="1852" width="8.42578125" style="623" customWidth="1"/>
    <col min="1853" max="1853" width="8.140625" style="623" customWidth="1"/>
    <col min="1854" max="1859" width="8.140625" style="623" bestFit="1" customWidth="1"/>
    <col min="1860" max="1860" width="7.42578125" style="623" bestFit="1" customWidth="1"/>
    <col min="1861" max="1861" width="9" style="623" bestFit="1" customWidth="1"/>
    <col min="1862" max="1874" width="7.7109375" style="623" customWidth="1"/>
    <col min="1875" max="2048" width="9.140625" style="623"/>
    <col min="2049" max="2049" width="38.42578125" style="623" customWidth="1"/>
    <col min="2050" max="2050" width="12.85546875" style="623" customWidth="1"/>
    <col min="2051" max="2106" width="7.7109375" style="623" customWidth="1"/>
    <col min="2107" max="2107" width="13" style="623" customWidth="1"/>
    <col min="2108" max="2108" width="8.42578125" style="623" customWidth="1"/>
    <col min="2109" max="2109" width="8.140625" style="623" customWidth="1"/>
    <col min="2110" max="2115" width="8.140625" style="623" bestFit="1" customWidth="1"/>
    <col min="2116" max="2116" width="7.42578125" style="623" bestFit="1" customWidth="1"/>
    <col min="2117" max="2117" width="9" style="623" bestFit="1" customWidth="1"/>
    <col min="2118" max="2130" width="7.7109375" style="623" customWidth="1"/>
    <col min="2131" max="2304" width="9.140625" style="623"/>
    <col min="2305" max="2305" width="38.42578125" style="623" customWidth="1"/>
    <col min="2306" max="2306" width="12.85546875" style="623" customWidth="1"/>
    <col min="2307" max="2362" width="7.7109375" style="623" customWidth="1"/>
    <col min="2363" max="2363" width="13" style="623" customWidth="1"/>
    <col min="2364" max="2364" width="8.42578125" style="623" customWidth="1"/>
    <col min="2365" max="2365" width="8.140625" style="623" customWidth="1"/>
    <col min="2366" max="2371" width="8.140625" style="623" bestFit="1" customWidth="1"/>
    <col min="2372" max="2372" width="7.42578125" style="623" bestFit="1" customWidth="1"/>
    <col min="2373" max="2373" width="9" style="623" bestFit="1" customWidth="1"/>
    <col min="2374" max="2386" width="7.7109375" style="623" customWidth="1"/>
    <col min="2387" max="2560" width="9.140625" style="623"/>
    <col min="2561" max="2561" width="38.42578125" style="623" customWidth="1"/>
    <col min="2562" max="2562" width="12.85546875" style="623" customWidth="1"/>
    <col min="2563" max="2618" width="7.7109375" style="623" customWidth="1"/>
    <col min="2619" max="2619" width="13" style="623" customWidth="1"/>
    <col min="2620" max="2620" width="8.42578125" style="623" customWidth="1"/>
    <col min="2621" max="2621" width="8.140625" style="623" customWidth="1"/>
    <col min="2622" max="2627" width="8.140625" style="623" bestFit="1" customWidth="1"/>
    <col min="2628" max="2628" width="7.42578125" style="623" bestFit="1" customWidth="1"/>
    <col min="2629" max="2629" width="9" style="623" bestFit="1" customWidth="1"/>
    <col min="2630" max="2642" width="7.7109375" style="623" customWidth="1"/>
    <col min="2643" max="2816" width="9.140625" style="623"/>
    <col min="2817" max="2817" width="38.42578125" style="623" customWidth="1"/>
    <col min="2818" max="2818" width="12.85546875" style="623" customWidth="1"/>
    <col min="2819" max="2874" width="7.7109375" style="623" customWidth="1"/>
    <col min="2875" max="2875" width="13" style="623" customWidth="1"/>
    <col min="2876" max="2876" width="8.42578125" style="623" customWidth="1"/>
    <col min="2877" max="2877" width="8.140625" style="623" customWidth="1"/>
    <col min="2878" max="2883" width="8.140625" style="623" bestFit="1" customWidth="1"/>
    <col min="2884" max="2884" width="7.42578125" style="623" bestFit="1" customWidth="1"/>
    <col min="2885" max="2885" width="9" style="623" bestFit="1" customWidth="1"/>
    <col min="2886" max="2898" width="7.7109375" style="623" customWidth="1"/>
    <col min="2899" max="3072" width="9.140625" style="623"/>
    <col min="3073" max="3073" width="38.42578125" style="623" customWidth="1"/>
    <col min="3074" max="3074" width="12.85546875" style="623" customWidth="1"/>
    <col min="3075" max="3130" width="7.7109375" style="623" customWidth="1"/>
    <col min="3131" max="3131" width="13" style="623" customWidth="1"/>
    <col min="3132" max="3132" width="8.42578125" style="623" customWidth="1"/>
    <col min="3133" max="3133" width="8.140625" style="623" customWidth="1"/>
    <col min="3134" max="3139" width="8.140625" style="623" bestFit="1" customWidth="1"/>
    <col min="3140" max="3140" width="7.42578125" style="623" bestFit="1" customWidth="1"/>
    <col min="3141" max="3141" width="9" style="623" bestFit="1" customWidth="1"/>
    <col min="3142" max="3154" width="7.7109375" style="623" customWidth="1"/>
    <col min="3155" max="3328" width="9.140625" style="623"/>
    <col min="3329" max="3329" width="38.42578125" style="623" customWidth="1"/>
    <col min="3330" max="3330" width="12.85546875" style="623" customWidth="1"/>
    <col min="3331" max="3386" width="7.7109375" style="623" customWidth="1"/>
    <col min="3387" max="3387" width="13" style="623" customWidth="1"/>
    <col min="3388" max="3388" width="8.42578125" style="623" customWidth="1"/>
    <col min="3389" max="3389" width="8.140625" style="623" customWidth="1"/>
    <col min="3390" max="3395" width="8.140625" style="623" bestFit="1" customWidth="1"/>
    <col min="3396" max="3396" width="7.42578125" style="623" bestFit="1" customWidth="1"/>
    <col min="3397" max="3397" width="9" style="623" bestFit="1" customWidth="1"/>
    <col min="3398" max="3410" width="7.7109375" style="623" customWidth="1"/>
    <col min="3411" max="3584" width="9.140625" style="623"/>
    <col min="3585" max="3585" width="38.42578125" style="623" customWidth="1"/>
    <col min="3586" max="3586" width="12.85546875" style="623" customWidth="1"/>
    <col min="3587" max="3642" width="7.7109375" style="623" customWidth="1"/>
    <col min="3643" max="3643" width="13" style="623" customWidth="1"/>
    <col min="3644" max="3644" width="8.42578125" style="623" customWidth="1"/>
    <col min="3645" max="3645" width="8.140625" style="623" customWidth="1"/>
    <col min="3646" max="3651" width="8.140625" style="623" bestFit="1" customWidth="1"/>
    <col min="3652" max="3652" width="7.42578125" style="623" bestFit="1" customWidth="1"/>
    <col min="3653" max="3653" width="9" style="623" bestFit="1" customWidth="1"/>
    <col min="3654" max="3666" width="7.7109375" style="623" customWidth="1"/>
    <col min="3667" max="3840" width="9.140625" style="623"/>
    <col min="3841" max="3841" width="38.42578125" style="623" customWidth="1"/>
    <col min="3842" max="3842" width="12.85546875" style="623" customWidth="1"/>
    <col min="3843" max="3898" width="7.7109375" style="623" customWidth="1"/>
    <col min="3899" max="3899" width="13" style="623" customWidth="1"/>
    <col min="3900" max="3900" width="8.42578125" style="623" customWidth="1"/>
    <col min="3901" max="3901" width="8.140625" style="623" customWidth="1"/>
    <col min="3902" max="3907" width="8.140625" style="623" bestFit="1" customWidth="1"/>
    <col min="3908" max="3908" width="7.42578125" style="623" bestFit="1" customWidth="1"/>
    <col min="3909" max="3909" width="9" style="623" bestFit="1" customWidth="1"/>
    <col min="3910" max="3922" width="7.7109375" style="623" customWidth="1"/>
    <col min="3923" max="4096" width="9.140625" style="623"/>
    <col min="4097" max="4097" width="38.42578125" style="623" customWidth="1"/>
    <col min="4098" max="4098" width="12.85546875" style="623" customWidth="1"/>
    <col min="4099" max="4154" width="7.7109375" style="623" customWidth="1"/>
    <col min="4155" max="4155" width="13" style="623" customWidth="1"/>
    <col min="4156" max="4156" width="8.42578125" style="623" customWidth="1"/>
    <col min="4157" max="4157" width="8.140625" style="623" customWidth="1"/>
    <col min="4158" max="4163" width="8.140625" style="623" bestFit="1" customWidth="1"/>
    <col min="4164" max="4164" width="7.42578125" style="623" bestFit="1" customWidth="1"/>
    <col min="4165" max="4165" width="9" style="623" bestFit="1" customWidth="1"/>
    <col min="4166" max="4178" width="7.7109375" style="623" customWidth="1"/>
    <col min="4179" max="4352" width="9.140625" style="623"/>
    <col min="4353" max="4353" width="38.42578125" style="623" customWidth="1"/>
    <col min="4354" max="4354" width="12.85546875" style="623" customWidth="1"/>
    <col min="4355" max="4410" width="7.7109375" style="623" customWidth="1"/>
    <col min="4411" max="4411" width="13" style="623" customWidth="1"/>
    <col min="4412" max="4412" width="8.42578125" style="623" customWidth="1"/>
    <col min="4413" max="4413" width="8.140625" style="623" customWidth="1"/>
    <col min="4414" max="4419" width="8.140625" style="623" bestFit="1" customWidth="1"/>
    <col min="4420" max="4420" width="7.42578125" style="623" bestFit="1" customWidth="1"/>
    <col min="4421" max="4421" width="9" style="623" bestFit="1" customWidth="1"/>
    <col min="4422" max="4434" width="7.7109375" style="623" customWidth="1"/>
    <col min="4435" max="4608" width="9.140625" style="623"/>
    <col min="4609" max="4609" width="38.42578125" style="623" customWidth="1"/>
    <col min="4610" max="4610" width="12.85546875" style="623" customWidth="1"/>
    <col min="4611" max="4666" width="7.7109375" style="623" customWidth="1"/>
    <col min="4667" max="4667" width="13" style="623" customWidth="1"/>
    <col min="4668" max="4668" width="8.42578125" style="623" customWidth="1"/>
    <col min="4669" max="4669" width="8.140625" style="623" customWidth="1"/>
    <col min="4670" max="4675" width="8.140625" style="623" bestFit="1" customWidth="1"/>
    <col min="4676" max="4676" width="7.42578125" style="623" bestFit="1" customWidth="1"/>
    <col min="4677" max="4677" width="9" style="623" bestFit="1" customWidth="1"/>
    <col min="4678" max="4690" width="7.7109375" style="623" customWidth="1"/>
    <col min="4691" max="4864" width="9.140625" style="623"/>
    <col min="4865" max="4865" width="38.42578125" style="623" customWidth="1"/>
    <col min="4866" max="4866" width="12.85546875" style="623" customWidth="1"/>
    <col min="4867" max="4922" width="7.7109375" style="623" customWidth="1"/>
    <col min="4923" max="4923" width="13" style="623" customWidth="1"/>
    <col min="4924" max="4924" width="8.42578125" style="623" customWidth="1"/>
    <col min="4925" max="4925" width="8.140625" style="623" customWidth="1"/>
    <col min="4926" max="4931" width="8.140625" style="623" bestFit="1" customWidth="1"/>
    <col min="4932" max="4932" width="7.42578125" style="623" bestFit="1" customWidth="1"/>
    <col min="4933" max="4933" width="9" style="623" bestFit="1" customWidth="1"/>
    <col min="4934" max="4946" width="7.7109375" style="623" customWidth="1"/>
    <col min="4947" max="5120" width="9.140625" style="623"/>
    <col min="5121" max="5121" width="38.42578125" style="623" customWidth="1"/>
    <col min="5122" max="5122" width="12.85546875" style="623" customWidth="1"/>
    <col min="5123" max="5178" width="7.7109375" style="623" customWidth="1"/>
    <col min="5179" max="5179" width="13" style="623" customWidth="1"/>
    <col min="5180" max="5180" width="8.42578125" style="623" customWidth="1"/>
    <col min="5181" max="5181" width="8.140625" style="623" customWidth="1"/>
    <col min="5182" max="5187" width="8.140625" style="623" bestFit="1" customWidth="1"/>
    <col min="5188" max="5188" width="7.42578125" style="623" bestFit="1" customWidth="1"/>
    <col min="5189" max="5189" width="9" style="623" bestFit="1" customWidth="1"/>
    <col min="5190" max="5202" width="7.7109375" style="623" customWidth="1"/>
    <col min="5203" max="5376" width="9.140625" style="623"/>
    <col min="5377" max="5377" width="38.42578125" style="623" customWidth="1"/>
    <col min="5378" max="5378" width="12.85546875" style="623" customWidth="1"/>
    <col min="5379" max="5434" width="7.7109375" style="623" customWidth="1"/>
    <col min="5435" max="5435" width="13" style="623" customWidth="1"/>
    <col min="5436" max="5436" width="8.42578125" style="623" customWidth="1"/>
    <col min="5437" max="5437" width="8.140625" style="623" customWidth="1"/>
    <col min="5438" max="5443" width="8.140625" style="623" bestFit="1" customWidth="1"/>
    <col min="5444" max="5444" width="7.42578125" style="623" bestFit="1" customWidth="1"/>
    <col min="5445" max="5445" width="9" style="623" bestFit="1" customWidth="1"/>
    <col min="5446" max="5458" width="7.7109375" style="623" customWidth="1"/>
    <col min="5459" max="5632" width="9.140625" style="623"/>
    <col min="5633" max="5633" width="38.42578125" style="623" customWidth="1"/>
    <col min="5634" max="5634" width="12.85546875" style="623" customWidth="1"/>
    <col min="5635" max="5690" width="7.7109375" style="623" customWidth="1"/>
    <col min="5691" max="5691" width="13" style="623" customWidth="1"/>
    <col min="5692" max="5692" width="8.42578125" style="623" customWidth="1"/>
    <col min="5693" max="5693" width="8.140625" style="623" customWidth="1"/>
    <col min="5694" max="5699" width="8.140625" style="623" bestFit="1" customWidth="1"/>
    <col min="5700" max="5700" width="7.42578125" style="623" bestFit="1" customWidth="1"/>
    <col min="5701" max="5701" width="9" style="623" bestFit="1" customWidth="1"/>
    <col min="5702" max="5714" width="7.7109375" style="623" customWidth="1"/>
    <col min="5715" max="5888" width="9.140625" style="623"/>
    <col min="5889" max="5889" width="38.42578125" style="623" customWidth="1"/>
    <col min="5890" max="5890" width="12.85546875" style="623" customWidth="1"/>
    <col min="5891" max="5946" width="7.7109375" style="623" customWidth="1"/>
    <col min="5947" max="5947" width="13" style="623" customWidth="1"/>
    <col min="5948" max="5948" width="8.42578125" style="623" customWidth="1"/>
    <col min="5949" max="5949" width="8.140625" style="623" customWidth="1"/>
    <col min="5950" max="5955" width="8.140625" style="623" bestFit="1" customWidth="1"/>
    <col min="5956" max="5956" width="7.42578125" style="623" bestFit="1" customWidth="1"/>
    <col min="5957" max="5957" width="9" style="623" bestFit="1" customWidth="1"/>
    <col min="5958" max="5970" width="7.7109375" style="623" customWidth="1"/>
    <col min="5971" max="6144" width="9.140625" style="623"/>
    <col min="6145" max="6145" width="38.42578125" style="623" customWidth="1"/>
    <col min="6146" max="6146" width="12.85546875" style="623" customWidth="1"/>
    <col min="6147" max="6202" width="7.7109375" style="623" customWidth="1"/>
    <col min="6203" max="6203" width="13" style="623" customWidth="1"/>
    <col min="6204" max="6204" width="8.42578125" style="623" customWidth="1"/>
    <col min="6205" max="6205" width="8.140625" style="623" customWidth="1"/>
    <col min="6206" max="6211" width="8.140625" style="623" bestFit="1" customWidth="1"/>
    <col min="6212" max="6212" width="7.42578125" style="623" bestFit="1" customWidth="1"/>
    <col min="6213" max="6213" width="9" style="623" bestFit="1" customWidth="1"/>
    <col min="6214" max="6226" width="7.7109375" style="623" customWidth="1"/>
    <col min="6227" max="6400" width="9.140625" style="623"/>
    <col min="6401" max="6401" width="38.42578125" style="623" customWidth="1"/>
    <col min="6402" max="6402" width="12.85546875" style="623" customWidth="1"/>
    <col min="6403" max="6458" width="7.7109375" style="623" customWidth="1"/>
    <col min="6459" max="6459" width="13" style="623" customWidth="1"/>
    <col min="6460" max="6460" width="8.42578125" style="623" customWidth="1"/>
    <col min="6461" max="6461" width="8.140625" style="623" customWidth="1"/>
    <col min="6462" max="6467" width="8.140625" style="623" bestFit="1" customWidth="1"/>
    <col min="6468" max="6468" width="7.42578125" style="623" bestFit="1" customWidth="1"/>
    <col min="6469" max="6469" width="9" style="623" bestFit="1" customWidth="1"/>
    <col min="6470" max="6482" width="7.7109375" style="623" customWidth="1"/>
    <col min="6483" max="6656" width="9.140625" style="623"/>
    <col min="6657" max="6657" width="38.42578125" style="623" customWidth="1"/>
    <col min="6658" max="6658" width="12.85546875" style="623" customWidth="1"/>
    <col min="6659" max="6714" width="7.7109375" style="623" customWidth="1"/>
    <col min="6715" max="6715" width="13" style="623" customWidth="1"/>
    <col min="6716" max="6716" width="8.42578125" style="623" customWidth="1"/>
    <col min="6717" max="6717" width="8.140625" style="623" customWidth="1"/>
    <col min="6718" max="6723" width="8.140625" style="623" bestFit="1" customWidth="1"/>
    <col min="6724" max="6724" width="7.42578125" style="623" bestFit="1" customWidth="1"/>
    <col min="6725" max="6725" width="9" style="623" bestFit="1" customWidth="1"/>
    <col min="6726" max="6738" width="7.7109375" style="623" customWidth="1"/>
    <col min="6739" max="6912" width="9.140625" style="623"/>
    <col min="6913" max="6913" width="38.42578125" style="623" customWidth="1"/>
    <col min="6914" max="6914" width="12.85546875" style="623" customWidth="1"/>
    <col min="6915" max="6970" width="7.7109375" style="623" customWidth="1"/>
    <col min="6971" max="6971" width="13" style="623" customWidth="1"/>
    <col min="6972" max="6972" width="8.42578125" style="623" customWidth="1"/>
    <col min="6973" max="6973" width="8.140625" style="623" customWidth="1"/>
    <col min="6974" max="6979" width="8.140625" style="623" bestFit="1" customWidth="1"/>
    <col min="6980" max="6980" width="7.42578125" style="623" bestFit="1" customWidth="1"/>
    <col min="6981" max="6981" width="9" style="623" bestFit="1" customWidth="1"/>
    <col min="6982" max="6994" width="7.7109375" style="623" customWidth="1"/>
    <col min="6995" max="7168" width="9.140625" style="623"/>
    <col min="7169" max="7169" width="38.42578125" style="623" customWidth="1"/>
    <col min="7170" max="7170" width="12.85546875" style="623" customWidth="1"/>
    <col min="7171" max="7226" width="7.7109375" style="623" customWidth="1"/>
    <col min="7227" max="7227" width="13" style="623" customWidth="1"/>
    <col min="7228" max="7228" width="8.42578125" style="623" customWidth="1"/>
    <col min="7229" max="7229" width="8.140625" style="623" customWidth="1"/>
    <col min="7230" max="7235" width="8.140625" style="623" bestFit="1" customWidth="1"/>
    <col min="7236" max="7236" width="7.42578125" style="623" bestFit="1" customWidth="1"/>
    <col min="7237" max="7237" width="9" style="623" bestFit="1" customWidth="1"/>
    <col min="7238" max="7250" width="7.7109375" style="623" customWidth="1"/>
    <col min="7251" max="7424" width="9.140625" style="623"/>
    <col min="7425" max="7425" width="38.42578125" style="623" customWidth="1"/>
    <col min="7426" max="7426" width="12.85546875" style="623" customWidth="1"/>
    <col min="7427" max="7482" width="7.7109375" style="623" customWidth="1"/>
    <col min="7483" max="7483" width="13" style="623" customWidth="1"/>
    <col min="7484" max="7484" width="8.42578125" style="623" customWidth="1"/>
    <col min="7485" max="7485" width="8.140625" style="623" customWidth="1"/>
    <col min="7486" max="7491" width="8.140625" style="623" bestFit="1" customWidth="1"/>
    <col min="7492" max="7492" width="7.42578125" style="623" bestFit="1" customWidth="1"/>
    <col min="7493" max="7493" width="9" style="623" bestFit="1" customWidth="1"/>
    <col min="7494" max="7506" width="7.7109375" style="623" customWidth="1"/>
    <col min="7507" max="7680" width="9.140625" style="623"/>
    <col min="7681" max="7681" width="38.42578125" style="623" customWidth="1"/>
    <col min="7682" max="7682" width="12.85546875" style="623" customWidth="1"/>
    <col min="7683" max="7738" width="7.7109375" style="623" customWidth="1"/>
    <col min="7739" max="7739" width="13" style="623" customWidth="1"/>
    <col min="7740" max="7740" width="8.42578125" style="623" customWidth="1"/>
    <col min="7741" max="7741" width="8.140625" style="623" customWidth="1"/>
    <col min="7742" max="7747" width="8.140625" style="623" bestFit="1" customWidth="1"/>
    <col min="7748" max="7748" width="7.42578125" style="623" bestFit="1" customWidth="1"/>
    <col min="7749" max="7749" width="9" style="623" bestFit="1" customWidth="1"/>
    <col min="7750" max="7762" width="7.7109375" style="623" customWidth="1"/>
    <col min="7763" max="7936" width="9.140625" style="623"/>
    <col min="7937" max="7937" width="38.42578125" style="623" customWidth="1"/>
    <col min="7938" max="7938" width="12.85546875" style="623" customWidth="1"/>
    <col min="7939" max="7994" width="7.7109375" style="623" customWidth="1"/>
    <col min="7995" max="7995" width="13" style="623" customWidth="1"/>
    <col min="7996" max="7996" width="8.42578125" style="623" customWidth="1"/>
    <col min="7997" max="7997" width="8.140625" style="623" customWidth="1"/>
    <col min="7998" max="8003" width="8.140625" style="623" bestFit="1" customWidth="1"/>
    <col min="8004" max="8004" width="7.42578125" style="623" bestFit="1" customWidth="1"/>
    <col min="8005" max="8005" width="9" style="623" bestFit="1" customWidth="1"/>
    <col min="8006" max="8018" width="7.7109375" style="623" customWidth="1"/>
    <col min="8019" max="8192" width="9.140625" style="623"/>
    <col min="8193" max="8193" width="38.42578125" style="623" customWidth="1"/>
    <col min="8194" max="8194" width="12.85546875" style="623" customWidth="1"/>
    <col min="8195" max="8250" width="7.7109375" style="623" customWidth="1"/>
    <col min="8251" max="8251" width="13" style="623" customWidth="1"/>
    <col min="8252" max="8252" width="8.42578125" style="623" customWidth="1"/>
    <col min="8253" max="8253" width="8.140625" style="623" customWidth="1"/>
    <col min="8254" max="8259" width="8.140625" style="623" bestFit="1" customWidth="1"/>
    <col min="8260" max="8260" width="7.42578125" style="623" bestFit="1" customWidth="1"/>
    <col min="8261" max="8261" width="9" style="623" bestFit="1" customWidth="1"/>
    <col min="8262" max="8274" width="7.7109375" style="623" customWidth="1"/>
    <col min="8275" max="8448" width="9.140625" style="623"/>
    <col min="8449" max="8449" width="38.42578125" style="623" customWidth="1"/>
    <col min="8450" max="8450" width="12.85546875" style="623" customWidth="1"/>
    <col min="8451" max="8506" width="7.7109375" style="623" customWidth="1"/>
    <col min="8507" max="8507" width="13" style="623" customWidth="1"/>
    <col min="8508" max="8508" width="8.42578125" style="623" customWidth="1"/>
    <col min="8509" max="8509" width="8.140625" style="623" customWidth="1"/>
    <col min="8510" max="8515" width="8.140625" style="623" bestFit="1" customWidth="1"/>
    <col min="8516" max="8516" width="7.42578125" style="623" bestFit="1" customWidth="1"/>
    <col min="8517" max="8517" width="9" style="623" bestFit="1" customWidth="1"/>
    <col min="8518" max="8530" width="7.7109375" style="623" customWidth="1"/>
    <col min="8531" max="8704" width="9.140625" style="623"/>
    <col min="8705" max="8705" width="38.42578125" style="623" customWidth="1"/>
    <col min="8706" max="8706" width="12.85546875" style="623" customWidth="1"/>
    <col min="8707" max="8762" width="7.7109375" style="623" customWidth="1"/>
    <col min="8763" max="8763" width="13" style="623" customWidth="1"/>
    <col min="8764" max="8764" width="8.42578125" style="623" customWidth="1"/>
    <col min="8765" max="8765" width="8.140625" style="623" customWidth="1"/>
    <col min="8766" max="8771" width="8.140625" style="623" bestFit="1" customWidth="1"/>
    <col min="8772" max="8772" width="7.42578125" style="623" bestFit="1" customWidth="1"/>
    <col min="8773" max="8773" width="9" style="623" bestFit="1" customWidth="1"/>
    <col min="8774" max="8786" width="7.7109375" style="623" customWidth="1"/>
    <col min="8787" max="8960" width="9.140625" style="623"/>
    <col min="8961" max="8961" width="38.42578125" style="623" customWidth="1"/>
    <col min="8962" max="8962" width="12.85546875" style="623" customWidth="1"/>
    <col min="8963" max="9018" width="7.7109375" style="623" customWidth="1"/>
    <col min="9019" max="9019" width="13" style="623" customWidth="1"/>
    <col min="9020" max="9020" width="8.42578125" style="623" customWidth="1"/>
    <col min="9021" max="9021" width="8.140625" style="623" customWidth="1"/>
    <col min="9022" max="9027" width="8.140625" style="623" bestFit="1" customWidth="1"/>
    <col min="9028" max="9028" width="7.42578125" style="623" bestFit="1" customWidth="1"/>
    <col min="9029" max="9029" width="9" style="623" bestFit="1" customWidth="1"/>
    <col min="9030" max="9042" width="7.7109375" style="623" customWidth="1"/>
    <col min="9043" max="9216" width="9.140625" style="623"/>
    <col min="9217" max="9217" width="38.42578125" style="623" customWidth="1"/>
    <col min="9218" max="9218" width="12.85546875" style="623" customWidth="1"/>
    <col min="9219" max="9274" width="7.7109375" style="623" customWidth="1"/>
    <col min="9275" max="9275" width="13" style="623" customWidth="1"/>
    <col min="9276" max="9276" width="8.42578125" style="623" customWidth="1"/>
    <col min="9277" max="9277" width="8.140625" style="623" customWidth="1"/>
    <col min="9278" max="9283" width="8.140625" style="623" bestFit="1" customWidth="1"/>
    <col min="9284" max="9284" width="7.42578125" style="623" bestFit="1" customWidth="1"/>
    <col min="9285" max="9285" width="9" style="623" bestFit="1" customWidth="1"/>
    <col min="9286" max="9298" width="7.7109375" style="623" customWidth="1"/>
    <col min="9299" max="9472" width="9.140625" style="623"/>
    <col min="9473" max="9473" width="38.42578125" style="623" customWidth="1"/>
    <col min="9474" max="9474" width="12.85546875" style="623" customWidth="1"/>
    <col min="9475" max="9530" width="7.7109375" style="623" customWidth="1"/>
    <col min="9531" max="9531" width="13" style="623" customWidth="1"/>
    <col min="9532" max="9532" width="8.42578125" style="623" customWidth="1"/>
    <col min="9533" max="9533" width="8.140625" style="623" customWidth="1"/>
    <col min="9534" max="9539" width="8.140625" style="623" bestFit="1" customWidth="1"/>
    <col min="9540" max="9540" width="7.42578125" style="623" bestFit="1" customWidth="1"/>
    <col min="9541" max="9541" width="9" style="623" bestFit="1" customWidth="1"/>
    <col min="9542" max="9554" width="7.7109375" style="623" customWidth="1"/>
    <col min="9555" max="9728" width="9.140625" style="623"/>
    <col min="9729" max="9729" width="38.42578125" style="623" customWidth="1"/>
    <col min="9730" max="9730" width="12.85546875" style="623" customWidth="1"/>
    <col min="9731" max="9786" width="7.7109375" style="623" customWidth="1"/>
    <col min="9787" max="9787" width="13" style="623" customWidth="1"/>
    <col min="9788" max="9788" width="8.42578125" style="623" customWidth="1"/>
    <col min="9789" max="9789" width="8.140625" style="623" customWidth="1"/>
    <col min="9790" max="9795" width="8.140625" style="623" bestFit="1" customWidth="1"/>
    <col min="9796" max="9796" width="7.42578125" style="623" bestFit="1" customWidth="1"/>
    <col min="9797" max="9797" width="9" style="623" bestFit="1" customWidth="1"/>
    <col min="9798" max="9810" width="7.7109375" style="623" customWidth="1"/>
    <col min="9811" max="9984" width="9.140625" style="623"/>
    <col min="9985" max="9985" width="38.42578125" style="623" customWidth="1"/>
    <col min="9986" max="9986" width="12.85546875" style="623" customWidth="1"/>
    <col min="9987" max="10042" width="7.7109375" style="623" customWidth="1"/>
    <col min="10043" max="10043" width="13" style="623" customWidth="1"/>
    <col min="10044" max="10044" width="8.42578125" style="623" customWidth="1"/>
    <col min="10045" max="10045" width="8.140625" style="623" customWidth="1"/>
    <col min="10046" max="10051" width="8.140625" style="623" bestFit="1" customWidth="1"/>
    <col min="10052" max="10052" width="7.42578125" style="623" bestFit="1" customWidth="1"/>
    <col min="10053" max="10053" width="9" style="623" bestFit="1" customWidth="1"/>
    <col min="10054" max="10066" width="7.7109375" style="623" customWidth="1"/>
    <col min="10067" max="10240" width="9.140625" style="623"/>
    <col min="10241" max="10241" width="38.42578125" style="623" customWidth="1"/>
    <col min="10242" max="10242" width="12.85546875" style="623" customWidth="1"/>
    <col min="10243" max="10298" width="7.7109375" style="623" customWidth="1"/>
    <col min="10299" max="10299" width="13" style="623" customWidth="1"/>
    <col min="10300" max="10300" width="8.42578125" style="623" customWidth="1"/>
    <col min="10301" max="10301" width="8.140625" style="623" customWidth="1"/>
    <col min="10302" max="10307" width="8.140625" style="623" bestFit="1" customWidth="1"/>
    <col min="10308" max="10308" width="7.42578125" style="623" bestFit="1" customWidth="1"/>
    <col min="10309" max="10309" width="9" style="623" bestFit="1" customWidth="1"/>
    <col min="10310" max="10322" width="7.7109375" style="623" customWidth="1"/>
    <col min="10323" max="10496" width="9.140625" style="623"/>
    <col min="10497" max="10497" width="38.42578125" style="623" customWidth="1"/>
    <col min="10498" max="10498" width="12.85546875" style="623" customWidth="1"/>
    <col min="10499" max="10554" width="7.7109375" style="623" customWidth="1"/>
    <col min="10555" max="10555" width="13" style="623" customWidth="1"/>
    <col min="10556" max="10556" width="8.42578125" style="623" customWidth="1"/>
    <col min="10557" max="10557" width="8.140625" style="623" customWidth="1"/>
    <col min="10558" max="10563" width="8.140625" style="623" bestFit="1" customWidth="1"/>
    <col min="10564" max="10564" width="7.42578125" style="623" bestFit="1" customWidth="1"/>
    <col min="10565" max="10565" width="9" style="623" bestFit="1" customWidth="1"/>
    <col min="10566" max="10578" width="7.7109375" style="623" customWidth="1"/>
    <col min="10579" max="10752" width="9.140625" style="623"/>
    <col min="10753" max="10753" width="38.42578125" style="623" customWidth="1"/>
    <col min="10754" max="10754" width="12.85546875" style="623" customWidth="1"/>
    <col min="10755" max="10810" width="7.7109375" style="623" customWidth="1"/>
    <col min="10811" max="10811" width="13" style="623" customWidth="1"/>
    <col min="10812" max="10812" width="8.42578125" style="623" customWidth="1"/>
    <col min="10813" max="10813" width="8.140625" style="623" customWidth="1"/>
    <col min="10814" max="10819" width="8.140625" style="623" bestFit="1" customWidth="1"/>
    <col min="10820" max="10820" width="7.42578125" style="623" bestFit="1" customWidth="1"/>
    <col min="10821" max="10821" width="9" style="623" bestFit="1" customWidth="1"/>
    <col min="10822" max="10834" width="7.7109375" style="623" customWidth="1"/>
    <col min="10835" max="11008" width="9.140625" style="623"/>
    <col min="11009" max="11009" width="38.42578125" style="623" customWidth="1"/>
    <col min="11010" max="11010" width="12.85546875" style="623" customWidth="1"/>
    <col min="11011" max="11066" width="7.7109375" style="623" customWidth="1"/>
    <col min="11067" max="11067" width="13" style="623" customWidth="1"/>
    <col min="11068" max="11068" width="8.42578125" style="623" customWidth="1"/>
    <col min="11069" max="11069" width="8.140625" style="623" customWidth="1"/>
    <col min="11070" max="11075" width="8.140625" style="623" bestFit="1" customWidth="1"/>
    <col min="11076" max="11076" width="7.42578125" style="623" bestFit="1" customWidth="1"/>
    <col min="11077" max="11077" width="9" style="623" bestFit="1" customWidth="1"/>
    <col min="11078" max="11090" width="7.7109375" style="623" customWidth="1"/>
    <col min="11091" max="11264" width="9.140625" style="623"/>
    <col min="11265" max="11265" width="38.42578125" style="623" customWidth="1"/>
    <col min="11266" max="11266" width="12.85546875" style="623" customWidth="1"/>
    <col min="11267" max="11322" width="7.7109375" style="623" customWidth="1"/>
    <col min="11323" max="11323" width="13" style="623" customWidth="1"/>
    <col min="11324" max="11324" width="8.42578125" style="623" customWidth="1"/>
    <col min="11325" max="11325" width="8.140625" style="623" customWidth="1"/>
    <col min="11326" max="11331" width="8.140625" style="623" bestFit="1" customWidth="1"/>
    <col min="11332" max="11332" width="7.42578125" style="623" bestFit="1" customWidth="1"/>
    <col min="11333" max="11333" width="9" style="623" bestFit="1" customWidth="1"/>
    <col min="11334" max="11346" width="7.7109375" style="623" customWidth="1"/>
    <col min="11347" max="11520" width="9.140625" style="623"/>
    <col min="11521" max="11521" width="38.42578125" style="623" customWidth="1"/>
    <col min="11522" max="11522" width="12.85546875" style="623" customWidth="1"/>
    <col min="11523" max="11578" width="7.7109375" style="623" customWidth="1"/>
    <col min="11579" max="11579" width="13" style="623" customWidth="1"/>
    <col min="11580" max="11580" width="8.42578125" style="623" customWidth="1"/>
    <col min="11581" max="11581" width="8.140625" style="623" customWidth="1"/>
    <col min="11582" max="11587" width="8.140625" style="623" bestFit="1" customWidth="1"/>
    <col min="11588" max="11588" width="7.42578125" style="623" bestFit="1" customWidth="1"/>
    <col min="11589" max="11589" width="9" style="623" bestFit="1" customWidth="1"/>
    <col min="11590" max="11602" width="7.7109375" style="623" customWidth="1"/>
    <col min="11603" max="11776" width="9.140625" style="623"/>
    <col min="11777" max="11777" width="38.42578125" style="623" customWidth="1"/>
    <col min="11778" max="11778" width="12.85546875" style="623" customWidth="1"/>
    <col min="11779" max="11834" width="7.7109375" style="623" customWidth="1"/>
    <col min="11835" max="11835" width="13" style="623" customWidth="1"/>
    <col min="11836" max="11836" width="8.42578125" style="623" customWidth="1"/>
    <col min="11837" max="11837" width="8.140625" style="623" customWidth="1"/>
    <col min="11838" max="11843" width="8.140625" style="623" bestFit="1" customWidth="1"/>
    <col min="11844" max="11844" width="7.42578125" style="623" bestFit="1" customWidth="1"/>
    <col min="11845" max="11845" width="9" style="623" bestFit="1" customWidth="1"/>
    <col min="11846" max="11858" width="7.7109375" style="623" customWidth="1"/>
    <col min="11859" max="12032" width="9.140625" style="623"/>
    <col min="12033" max="12033" width="38.42578125" style="623" customWidth="1"/>
    <col min="12034" max="12034" width="12.85546875" style="623" customWidth="1"/>
    <col min="12035" max="12090" width="7.7109375" style="623" customWidth="1"/>
    <col min="12091" max="12091" width="13" style="623" customWidth="1"/>
    <col min="12092" max="12092" width="8.42578125" style="623" customWidth="1"/>
    <col min="12093" max="12093" width="8.140625" style="623" customWidth="1"/>
    <col min="12094" max="12099" width="8.140625" style="623" bestFit="1" customWidth="1"/>
    <col min="12100" max="12100" width="7.42578125" style="623" bestFit="1" customWidth="1"/>
    <col min="12101" max="12101" width="9" style="623" bestFit="1" customWidth="1"/>
    <col min="12102" max="12114" width="7.7109375" style="623" customWidth="1"/>
    <col min="12115" max="12288" width="9.140625" style="623"/>
    <col min="12289" max="12289" width="38.42578125" style="623" customWidth="1"/>
    <col min="12290" max="12290" width="12.85546875" style="623" customWidth="1"/>
    <col min="12291" max="12346" width="7.7109375" style="623" customWidth="1"/>
    <col min="12347" max="12347" width="13" style="623" customWidth="1"/>
    <col min="12348" max="12348" width="8.42578125" style="623" customWidth="1"/>
    <col min="12349" max="12349" width="8.140625" style="623" customWidth="1"/>
    <col min="12350" max="12355" width="8.140625" style="623" bestFit="1" customWidth="1"/>
    <col min="12356" max="12356" width="7.42578125" style="623" bestFit="1" customWidth="1"/>
    <col min="12357" max="12357" width="9" style="623" bestFit="1" customWidth="1"/>
    <col min="12358" max="12370" width="7.7109375" style="623" customWidth="1"/>
    <col min="12371" max="12544" width="9.140625" style="623"/>
    <col min="12545" max="12545" width="38.42578125" style="623" customWidth="1"/>
    <col min="12546" max="12546" width="12.85546875" style="623" customWidth="1"/>
    <col min="12547" max="12602" width="7.7109375" style="623" customWidth="1"/>
    <col min="12603" max="12603" width="13" style="623" customWidth="1"/>
    <col min="12604" max="12604" width="8.42578125" style="623" customWidth="1"/>
    <col min="12605" max="12605" width="8.140625" style="623" customWidth="1"/>
    <col min="12606" max="12611" width="8.140625" style="623" bestFit="1" customWidth="1"/>
    <col min="12612" max="12612" width="7.42578125" style="623" bestFit="1" customWidth="1"/>
    <col min="12613" max="12613" width="9" style="623" bestFit="1" customWidth="1"/>
    <col min="12614" max="12626" width="7.7109375" style="623" customWidth="1"/>
    <col min="12627" max="12800" width="9.140625" style="623"/>
    <col min="12801" max="12801" width="38.42578125" style="623" customWidth="1"/>
    <col min="12802" max="12802" width="12.85546875" style="623" customWidth="1"/>
    <col min="12803" max="12858" width="7.7109375" style="623" customWidth="1"/>
    <col min="12859" max="12859" width="13" style="623" customWidth="1"/>
    <col min="12860" max="12860" width="8.42578125" style="623" customWidth="1"/>
    <col min="12861" max="12861" width="8.140625" style="623" customWidth="1"/>
    <col min="12862" max="12867" width="8.140625" style="623" bestFit="1" customWidth="1"/>
    <col min="12868" max="12868" width="7.42578125" style="623" bestFit="1" customWidth="1"/>
    <col min="12869" max="12869" width="9" style="623" bestFit="1" customWidth="1"/>
    <col min="12870" max="12882" width="7.7109375" style="623" customWidth="1"/>
    <col min="12883" max="13056" width="9.140625" style="623"/>
    <col min="13057" max="13057" width="38.42578125" style="623" customWidth="1"/>
    <col min="13058" max="13058" width="12.85546875" style="623" customWidth="1"/>
    <col min="13059" max="13114" width="7.7109375" style="623" customWidth="1"/>
    <col min="13115" max="13115" width="13" style="623" customWidth="1"/>
    <col min="13116" max="13116" width="8.42578125" style="623" customWidth="1"/>
    <col min="13117" max="13117" width="8.140625" style="623" customWidth="1"/>
    <col min="13118" max="13123" width="8.140625" style="623" bestFit="1" customWidth="1"/>
    <col min="13124" max="13124" width="7.42578125" style="623" bestFit="1" customWidth="1"/>
    <col min="13125" max="13125" width="9" style="623" bestFit="1" customWidth="1"/>
    <col min="13126" max="13138" width="7.7109375" style="623" customWidth="1"/>
    <col min="13139" max="13312" width="9.140625" style="623"/>
    <col min="13313" max="13313" width="38.42578125" style="623" customWidth="1"/>
    <col min="13314" max="13314" width="12.85546875" style="623" customWidth="1"/>
    <col min="13315" max="13370" width="7.7109375" style="623" customWidth="1"/>
    <col min="13371" max="13371" width="13" style="623" customWidth="1"/>
    <col min="13372" max="13372" width="8.42578125" style="623" customWidth="1"/>
    <col min="13373" max="13373" width="8.140625" style="623" customWidth="1"/>
    <col min="13374" max="13379" width="8.140625" style="623" bestFit="1" customWidth="1"/>
    <col min="13380" max="13380" width="7.42578125" style="623" bestFit="1" customWidth="1"/>
    <col min="13381" max="13381" width="9" style="623" bestFit="1" customWidth="1"/>
    <col min="13382" max="13394" width="7.7109375" style="623" customWidth="1"/>
    <col min="13395" max="13568" width="9.140625" style="623"/>
    <col min="13569" max="13569" width="38.42578125" style="623" customWidth="1"/>
    <col min="13570" max="13570" width="12.85546875" style="623" customWidth="1"/>
    <col min="13571" max="13626" width="7.7109375" style="623" customWidth="1"/>
    <col min="13627" max="13627" width="13" style="623" customWidth="1"/>
    <col min="13628" max="13628" width="8.42578125" style="623" customWidth="1"/>
    <col min="13629" max="13629" width="8.140625" style="623" customWidth="1"/>
    <col min="13630" max="13635" width="8.140625" style="623" bestFit="1" customWidth="1"/>
    <col min="13636" max="13636" width="7.42578125" style="623" bestFit="1" customWidth="1"/>
    <col min="13637" max="13637" width="9" style="623" bestFit="1" customWidth="1"/>
    <col min="13638" max="13650" width="7.7109375" style="623" customWidth="1"/>
    <col min="13651" max="13824" width="9.140625" style="623"/>
    <col min="13825" max="13825" width="38.42578125" style="623" customWidth="1"/>
    <col min="13826" max="13826" width="12.85546875" style="623" customWidth="1"/>
    <col min="13827" max="13882" width="7.7109375" style="623" customWidth="1"/>
    <col min="13883" max="13883" width="13" style="623" customWidth="1"/>
    <col min="13884" max="13884" width="8.42578125" style="623" customWidth="1"/>
    <col min="13885" max="13885" width="8.140625" style="623" customWidth="1"/>
    <col min="13886" max="13891" width="8.140625" style="623" bestFit="1" customWidth="1"/>
    <col min="13892" max="13892" width="7.42578125" style="623" bestFit="1" customWidth="1"/>
    <col min="13893" max="13893" width="9" style="623" bestFit="1" customWidth="1"/>
    <col min="13894" max="13906" width="7.7109375" style="623" customWidth="1"/>
    <col min="13907" max="14080" width="9.140625" style="623"/>
    <col min="14081" max="14081" width="38.42578125" style="623" customWidth="1"/>
    <col min="14082" max="14082" width="12.85546875" style="623" customWidth="1"/>
    <col min="14083" max="14138" width="7.7109375" style="623" customWidth="1"/>
    <col min="14139" max="14139" width="13" style="623" customWidth="1"/>
    <col min="14140" max="14140" width="8.42578125" style="623" customWidth="1"/>
    <col min="14141" max="14141" width="8.140625" style="623" customWidth="1"/>
    <col min="14142" max="14147" width="8.140625" style="623" bestFit="1" customWidth="1"/>
    <col min="14148" max="14148" width="7.42578125" style="623" bestFit="1" customWidth="1"/>
    <col min="14149" max="14149" width="9" style="623" bestFit="1" customWidth="1"/>
    <col min="14150" max="14162" width="7.7109375" style="623" customWidth="1"/>
    <col min="14163" max="14336" width="9.140625" style="623"/>
    <col min="14337" max="14337" width="38.42578125" style="623" customWidth="1"/>
    <col min="14338" max="14338" width="12.85546875" style="623" customWidth="1"/>
    <col min="14339" max="14394" width="7.7109375" style="623" customWidth="1"/>
    <col min="14395" max="14395" width="13" style="623" customWidth="1"/>
    <col min="14396" max="14396" width="8.42578125" style="623" customWidth="1"/>
    <col min="14397" max="14397" width="8.140625" style="623" customWidth="1"/>
    <col min="14398" max="14403" width="8.140625" style="623" bestFit="1" customWidth="1"/>
    <col min="14404" max="14404" width="7.42578125" style="623" bestFit="1" customWidth="1"/>
    <col min="14405" max="14405" width="9" style="623" bestFit="1" customWidth="1"/>
    <col min="14406" max="14418" width="7.7109375" style="623" customWidth="1"/>
    <col min="14419" max="14592" width="9.140625" style="623"/>
    <col min="14593" max="14593" width="38.42578125" style="623" customWidth="1"/>
    <col min="14594" max="14594" width="12.85546875" style="623" customWidth="1"/>
    <col min="14595" max="14650" width="7.7109375" style="623" customWidth="1"/>
    <col min="14651" max="14651" width="13" style="623" customWidth="1"/>
    <col min="14652" max="14652" width="8.42578125" style="623" customWidth="1"/>
    <col min="14653" max="14653" width="8.140625" style="623" customWidth="1"/>
    <col min="14654" max="14659" width="8.140625" style="623" bestFit="1" customWidth="1"/>
    <col min="14660" max="14660" width="7.42578125" style="623" bestFit="1" customWidth="1"/>
    <col min="14661" max="14661" width="9" style="623" bestFit="1" customWidth="1"/>
    <col min="14662" max="14674" width="7.7109375" style="623" customWidth="1"/>
    <col min="14675" max="14848" width="9.140625" style="623"/>
    <col min="14849" max="14849" width="38.42578125" style="623" customWidth="1"/>
    <col min="14850" max="14850" width="12.85546875" style="623" customWidth="1"/>
    <col min="14851" max="14906" width="7.7109375" style="623" customWidth="1"/>
    <col min="14907" max="14907" width="13" style="623" customWidth="1"/>
    <col min="14908" max="14908" width="8.42578125" style="623" customWidth="1"/>
    <col min="14909" max="14909" width="8.140625" style="623" customWidth="1"/>
    <col min="14910" max="14915" width="8.140625" style="623" bestFit="1" customWidth="1"/>
    <col min="14916" max="14916" width="7.42578125" style="623" bestFit="1" customWidth="1"/>
    <col min="14917" max="14917" width="9" style="623" bestFit="1" customWidth="1"/>
    <col min="14918" max="14930" width="7.7109375" style="623" customWidth="1"/>
    <col min="14931" max="15104" width="9.140625" style="623"/>
    <col min="15105" max="15105" width="38.42578125" style="623" customWidth="1"/>
    <col min="15106" max="15106" width="12.85546875" style="623" customWidth="1"/>
    <col min="15107" max="15162" width="7.7109375" style="623" customWidth="1"/>
    <col min="15163" max="15163" width="13" style="623" customWidth="1"/>
    <col min="15164" max="15164" width="8.42578125" style="623" customWidth="1"/>
    <col min="15165" max="15165" width="8.140625" style="623" customWidth="1"/>
    <col min="15166" max="15171" width="8.140625" style="623" bestFit="1" customWidth="1"/>
    <col min="15172" max="15172" width="7.42578125" style="623" bestFit="1" customWidth="1"/>
    <col min="15173" max="15173" width="9" style="623" bestFit="1" customWidth="1"/>
    <col min="15174" max="15186" width="7.7109375" style="623" customWidth="1"/>
    <col min="15187" max="15360" width="9.140625" style="623"/>
    <col min="15361" max="15361" width="38.42578125" style="623" customWidth="1"/>
    <col min="15362" max="15362" width="12.85546875" style="623" customWidth="1"/>
    <col min="15363" max="15418" width="7.7109375" style="623" customWidth="1"/>
    <col min="15419" max="15419" width="13" style="623" customWidth="1"/>
    <col min="15420" max="15420" width="8.42578125" style="623" customWidth="1"/>
    <col min="15421" max="15421" width="8.140625" style="623" customWidth="1"/>
    <col min="15422" max="15427" width="8.140625" style="623" bestFit="1" customWidth="1"/>
    <col min="15428" max="15428" width="7.42578125" style="623" bestFit="1" customWidth="1"/>
    <col min="15429" max="15429" width="9" style="623" bestFit="1" customWidth="1"/>
    <col min="15430" max="15442" width="7.7109375" style="623" customWidth="1"/>
    <col min="15443" max="15616" width="9.140625" style="623"/>
    <col min="15617" max="15617" width="38.42578125" style="623" customWidth="1"/>
    <col min="15618" max="15618" width="12.85546875" style="623" customWidth="1"/>
    <col min="15619" max="15674" width="7.7109375" style="623" customWidth="1"/>
    <col min="15675" max="15675" width="13" style="623" customWidth="1"/>
    <col min="15676" max="15676" width="8.42578125" style="623" customWidth="1"/>
    <col min="15677" max="15677" width="8.140625" style="623" customWidth="1"/>
    <col min="15678" max="15683" width="8.140625" style="623" bestFit="1" customWidth="1"/>
    <col min="15684" max="15684" width="7.42578125" style="623" bestFit="1" customWidth="1"/>
    <col min="15685" max="15685" width="9" style="623" bestFit="1" customWidth="1"/>
    <col min="15686" max="15698" width="7.7109375" style="623" customWidth="1"/>
    <col min="15699" max="15872" width="9.140625" style="623"/>
    <col min="15873" max="15873" width="38.42578125" style="623" customWidth="1"/>
    <col min="15874" max="15874" width="12.85546875" style="623" customWidth="1"/>
    <col min="15875" max="15930" width="7.7109375" style="623" customWidth="1"/>
    <col min="15931" max="15931" width="13" style="623" customWidth="1"/>
    <col min="15932" max="15932" width="8.42578125" style="623" customWidth="1"/>
    <col min="15933" max="15933" width="8.140625" style="623" customWidth="1"/>
    <col min="15934" max="15939" width="8.140625" style="623" bestFit="1" customWidth="1"/>
    <col min="15940" max="15940" width="7.42578125" style="623" bestFit="1" customWidth="1"/>
    <col min="15941" max="15941" width="9" style="623" bestFit="1" customWidth="1"/>
    <col min="15942" max="15954" width="7.7109375" style="623" customWidth="1"/>
    <col min="15955" max="16128" width="9.140625" style="623"/>
    <col min="16129" max="16129" width="38.42578125" style="623" customWidth="1"/>
    <col min="16130" max="16130" width="12.85546875" style="623" customWidth="1"/>
    <col min="16131" max="16186" width="7.7109375" style="623" customWidth="1"/>
    <col min="16187" max="16187" width="13" style="623" customWidth="1"/>
    <col min="16188" max="16188" width="8.42578125" style="623" customWidth="1"/>
    <col min="16189" max="16189" width="8.140625" style="623" customWidth="1"/>
    <col min="16190" max="16195" width="8.140625" style="623" bestFit="1" customWidth="1"/>
    <col min="16196" max="16196" width="7.42578125" style="623" bestFit="1" customWidth="1"/>
    <col min="16197" max="16197" width="9" style="623" bestFit="1" customWidth="1"/>
    <col min="16198" max="16210" width="7.7109375" style="623" customWidth="1"/>
    <col min="16211" max="16384" width="9.140625" style="623"/>
  </cols>
  <sheetData>
    <row r="1" spans="1:83" ht="18">
      <c r="A1" s="621" t="s">
        <v>89</v>
      </c>
      <c r="B1" s="622"/>
    </row>
    <row r="2" spans="1:83" ht="15.75">
      <c r="A2" s="624" t="s">
        <v>779</v>
      </c>
      <c r="B2" s="625"/>
    </row>
    <row r="3" spans="1:83" ht="15.75" thickBot="1">
      <c r="A3" s="626" t="s">
        <v>90</v>
      </c>
      <c r="B3" s="627"/>
    </row>
    <row r="6" spans="1:83">
      <c r="BI6" s="393" t="s">
        <v>611</v>
      </c>
      <c r="BJ6" s="393" t="s">
        <v>611</v>
      </c>
      <c r="BK6" s="393" t="s">
        <v>611</v>
      </c>
      <c r="BL6" s="393" t="s">
        <v>611</v>
      </c>
      <c r="BM6" s="394" t="s">
        <v>710</v>
      </c>
      <c r="BN6" s="394" t="s">
        <v>710</v>
      </c>
      <c r="BO6" s="394" t="s">
        <v>710</v>
      </c>
      <c r="BP6" s="394" t="s">
        <v>710</v>
      </c>
      <c r="BQ6" s="395" t="s">
        <v>711</v>
      </c>
      <c r="BR6" s="395" t="s">
        <v>711</v>
      </c>
      <c r="BS6" s="395" t="s">
        <v>711</v>
      </c>
      <c r="BT6" s="395" t="s">
        <v>711</v>
      </c>
      <c r="BU6" s="629" t="s">
        <v>780</v>
      </c>
      <c r="BV6" s="629" t="s">
        <v>780</v>
      </c>
      <c r="BW6" s="629" t="s">
        <v>780</v>
      </c>
      <c r="BX6" s="629" t="s">
        <v>780</v>
      </c>
      <c r="BY6" s="630" t="s">
        <v>781</v>
      </c>
      <c r="BZ6" s="630" t="s">
        <v>781</v>
      </c>
      <c r="CA6" s="630" t="s">
        <v>781</v>
      </c>
      <c r="CB6" s="630" t="s">
        <v>781</v>
      </c>
    </row>
    <row r="7" spans="1:83" s="628" customFormat="1">
      <c r="B7" s="628" t="s">
        <v>91</v>
      </c>
      <c r="C7" s="631" t="s">
        <v>92</v>
      </c>
      <c r="D7" s="631" t="s">
        <v>93</v>
      </c>
      <c r="E7" s="631" t="s">
        <v>94</v>
      </c>
      <c r="F7" s="631" t="s">
        <v>95</v>
      </c>
      <c r="G7" s="631" t="s">
        <v>96</v>
      </c>
      <c r="H7" s="631" t="s">
        <v>97</v>
      </c>
      <c r="I7" s="631" t="s">
        <v>98</v>
      </c>
      <c r="J7" s="631" t="s">
        <v>99</v>
      </c>
      <c r="K7" s="631" t="s">
        <v>100</v>
      </c>
      <c r="L7" s="631" t="s">
        <v>101</v>
      </c>
      <c r="M7" s="631" t="s">
        <v>102</v>
      </c>
      <c r="N7" s="631" t="s">
        <v>103</v>
      </c>
      <c r="O7" s="631" t="s">
        <v>104</v>
      </c>
      <c r="P7" s="631" t="s">
        <v>105</v>
      </c>
      <c r="Q7" s="631" t="s">
        <v>106</v>
      </c>
      <c r="R7" s="631" t="s">
        <v>107</v>
      </c>
      <c r="S7" s="631" t="s">
        <v>108</v>
      </c>
      <c r="T7" s="631" t="s">
        <v>109</v>
      </c>
      <c r="U7" s="631" t="s">
        <v>110</v>
      </c>
      <c r="V7" s="631" t="s">
        <v>111</v>
      </c>
      <c r="W7" s="631" t="s">
        <v>112</v>
      </c>
      <c r="X7" s="631" t="s">
        <v>113</v>
      </c>
      <c r="Y7" s="631" t="s">
        <v>114</v>
      </c>
      <c r="Z7" s="631" t="s">
        <v>115</v>
      </c>
      <c r="AA7" s="631" t="s">
        <v>116</v>
      </c>
      <c r="AB7" s="631" t="s">
        <v>117</v>
      </c>
      <c r="AC7" s="631" t="s">
        <v>118</v>
      </c>
      <c r="AD7" s="631" t="s">
        <v>119</v>
      </c>
      <c r="AE7" s="631" t="s">
        <v>120</v>
      </c>
      <c r="AF7" s="631" t="s">
        <v>121</v>
      </c>
      <c r="AG7" s="631" t="s">
        <v>122</v>
      </c>
      <c r="AH7" s="631" t="s">
        <v>123</v>
      </c>
      <c r="AI7" s="631" t="s">
        <v>124</v>
      </c>
      <c r="AJ7" s="631" t="s">
        <v>125</v>
      </c>
      <c r="AK7" s="631" t="s">
        <v>126</v>
      </c>
      <c r="AL7" s="631" t="s">
        <v>127</v>
      </c>
      <c r="AM7" s="631" t="s">
        <v>128</v>
      </c>
      <c r="AN7" s="631" t="s">
        <v>129</v>
      </c>
      <c r="AO7" s="631" t="s">
        <v>130</v>
      </c>
      <c r="AP7" s="631" t="s">
        <v>131</v>
      </c>
      <c r="AQ7" s="631" t="s">
        <v>132</v>
      </c>
      <c r="AR7" s="631" t="s">
        <v>133</v>
      </c>
      <c r="AS7" s="631" t="s">
        <v>134</v>
      </c>
      <c r="AT7" s="631" t="s">
        <v>135</v>
      </c>
      <c r="AU7" s="628" t="s">
        <v>136</v>
      </c>
      <c r="AV7" s="628" t="s">
        <v>137</v>
      </c>
      <c r="AW7" s="628" t="s">
        <v>138</v>
      </c>
      <c r="AX7" s="628" t="s">
        <v>139</v>
      </c>
      <c r="AY7" s="628" t="s">
        <v>140</v>
      </c>
      <c r="AZ7" s="628" t="s">
        <v>141</v>
      </c>
      <c r="BA7" s="628" t="s">
        <v>142</v>
      </c>
      <c r="BB7" s="628" t="s">
        <v>143</v>
      </c>
      <c r="BC7" s="628" t="s">
        <v>144</v>
      </c>
      <c r="BD7" s="628" t="s">
        <v>145</v>
      </c>
      <c r="BE7" s="628" t="s">
        <v>146</v>
      </c>
      <c r="BF7" s="628" t="s">
        <v>147</v>
      </c>
      <c r="BG7" s="628" t="s">
        <v>148</v>
      </c>
      <c r="BH7" s="628" t="s">
        <v>149</v>
      </c>
      <c r="BI7" s="628" t="s">
        <v>150</v>
      </c>
      <c r="BJ7" s="628" t="s">
        <v>151</v>
      </c>
      <c r="BK7" s="628" t="s">
        <v>152</v>
      </c>
      <c r="BL7" s="628" t="s">
        <v>153</v>
      </c>
      <c r="BM7" s="628" t="s">
        <v>154</v>
      </c>
      <c r="BN7" s="628" t="s">
        <v>155</v>
      </c>
      <c r="BO7" s="628" t="s">
        <v>610</v>
      </c>
      <c r="BP7" s="628" t="s">
        <v>609</v>
      </c>
      <c r="BQ7" s="628" t="s">
        <v>608</v>
      </c>
      <c r="BR7" s="628" t="s">
        <v>607</v>
      </c>
      <c r="BS7" s="628" t="s">
        <v>606</v>
      </c>
      <c r="BT7" s="628" t="s">
        <v>605</v>
      </c>
      <c r="BU7" s="628" t="s">
        <v>604</v>
      </c>
      <c r="BV7" s="628" t="s">
        <v>603</v>
      </c>
      <c r="BW7" s="628" t="s">
        <v>782</v>
      </c>
      <c r="BX7" s="628" t="s">
        <v>783</v>
      </c>
      <c r="BY7" s="628" t="s">
        <v>784</v>
      </c>
      <c r="BZ7" s="628" t="s">
        <v>785</v>
      </c>
      <c r="CA7" s="628" t="s">
        <v>786</v>
      </c>
      <c r="CB7" s="628" t="s">
        <v>787</v>
      </c>
      <c r="CC7" s="628" t="s">
        <v>788</v>
      </c>
      <c r="CD7" s="628" t="s">
        <v>789</v>
      </c>
      <c r="CE7" s="628" t="s">
        <v>602</v>
      </c>
    </row>
    <row r="8" spans="1:83">
      <c r="A8" s="628" t="s">
        <v>156</v>
      </c>
      <c r="B8" s="628" t="s">
        <v>157</v>
      </c>
      <c r="C8" s="632">
        <v>2.0339999999999998</v>
      </c>
      <c r="D8" s="632">
        <v>2.0590000000000002</v>
      </c>
      <c r="E8" s="632">
        <v>2.0640000000000001</v>
      </c>
      <c r="F8" s="632">
        <v>2.0870000000000002</v>
      </c>
      <c r="G8" s="632">
        <v>2.1040000000000001</v>
      </c>
      <c r="H8" s="632">
        <v>2.1150000000000002</v>
      </c>
      <c r="I8" s="632">
        <v>2.15</v>
      </c>
      <c r="J8" s="632">
        <v>2.169</v>
      </c>
      <c r="K8" s="632">
        <v>2.1880000000000002</v>
      </c>
      <c r="L8" s="632">
        <v>2.2130000000000001</v>
      </c>
      <c r="M8" s="632">
        <v>2.234</v>
      </c>
      <c r="N8" s="632">
        <v>2.2200000000000002</v>
      </c>
      <c r="O8" s="632">
        <v>2.234</v>
      </c>
      <c r="P8" s="632">
        <v>2.2589999999999999</v>
      </c>
      <c r="Q8" s="632">
        <v>2.2749999999999999</v>
      </c>
      <c r="R8" s="632">
        <v>2.3010000000000002</v>
      </c>
      <c r="S8" s="632">
        <v>2.3220000000000001</v>
      </c>
      <c r="T8" s="632">
        <v>2.363</v>
      </c>
      <c r="U8" s="632">
        <v>2.4039999999999999</v>
      </c>
      <c r="V8" s="632">
        <v>2.35</v>
      </c>
      <c r="W8" s="632">
        <v>2.3420000000000001</v>
      </c>
      <c r="X8" s="632">
        <v>2.347</v>
      </c>
      <c r="Y8" s="632">
        <v>2.367</v>
      </c>
      <c r="Z8" s="632">
        <v>2.38</v>
      </c>
      <c r="AA8" s="632">
        <v>2.3809999999999998</v>
      </c>
      <c r="AB8" s="632">
        <v>2.3839999999999999</v>
      </c>
      <c r="AC8" s="632">
        <v>2.3980000000000001</v>
      </c>
      <c r="AD8" s="632">
        <v>2.42</v>
      </c>
      <c r="AE8" s="632">
        <v>2.4340000000000002</v>
      </c>
      <c r="AF8" s="632">
        <v>2.4769999999999999</v>
      </c>
      <c r="AG8" s="632">
        <v>2.488</v>
      </c>
      <c r="AH8" s="632">
        <v>2.4950000000000001</v>
      </c>
      <c r="AI8" s="632">
        <v>2.5150000000000001</v>
      </c>
      <c r="AJ8" s="632">
        <v>2.5190000000000001</v>
      </c>
      <c r="AK8" s="632">
        <v>2.5289999999999999</v>
      </c>
      <c r="AL8" s="632">
        <v>2.5470000000000002</v>
      </c>
      <c r="AM8" s="632">
        <v>2.5569999999999999</v>
      </c>
      <c r="AN8" s="632">
        <v>2.5539999999999998</v>
      </c>
      <c r="AO8" s="632">
        <v>2.573</v>
      </c>
      <c r="AP8" s="632">
        <v>2.5870000000000002</v>
      </c>
      <c r="AQ8" s="632">
        <v>2.5979999999999999</v>
      </c>
      <c r="AR8" s="632">
        <v>2.6080000000000001</v>
      </c>
      <c r="AS8" s="632">
        <v>2.6139999999999999</v>
      </c>
      <c r="AT8" s="632">
        <v>2.6139999999999999</v>
      </c>
      <c r="AU8" s="623">
        <v>2.613</v>
      </c>
      <c r="AV8" s="623">
        <v>2.6230000000000002</v>
      </c>
      <c r="AW8" s="623">
        <v>2.6190000000000002</v>
      </c>
      <c r="AX8" s="623">
        <v>2.6240000000000001</v>
      </c>
      <c r="AY8" s="623">
        <v>2.6240000000000001</v>
      </c>
      <c r="AZ8" s="623">
        <v>2.6429999999999998</v>
      </c>
      <c r="BA8" s="623">
        <v>2.6640000000000001</v>
      </c>
      <c r="BB8" s="623">
        <v>2.6739999999999999</v>
      </c>
      <c r="BC8" s="623">
        <v>2.6949999999999998</v>
      </c>
      <c r="BD8" s="623">
        <v>2.694</v>
      </c>
      <c r="BE8" s="623">
        <v>2.706</v>
      </c>
      <c r="BF8" s="623">
        <v>2.714</v>
      </c>
      <c r="BG8" s="623">
        <v>2.746</v>
      </c>
      <c r="BH8" s="623">
        <v>2.7650000000000001</v>
      </c>
      <c r="BI8" s="623">
        <v>2.78</v>
      </c>
      <c r="BJ8" s="623">
        <v>2.8050000000000002</v>
      </c>
      <c r="BK8" s="623">
        <v>2.8250000000000002</v>
      </c>
      <c r="BL8" s="623">
        <v>2.8380000000000001</v>
      </c>
      <c r="BM8" s="623">
        <v>2.8479999999999999</v>
      </c>
      <c r="BN8" s="623">
        <v>2.8690000000000002</v>
      </c>
      <c r="BO8" s="623">
        <v>2.895</v>
      </c>
      <c r="BP8" s="623">
        <v>2.91</v>
      </c>
      <c r="BQ8" s="623">
        <v>2.9239999999999999</v>
      </c>
      <c r="BR8" s="623">
        <v>2.94</v>
      </c>
      <c r="BS8" s="623">
        <v>2.96</v>
      </c>
      <c r="BT8" s="623">
        <v>2.9790000000000001</v>
      </c>
      <c r="BU8" s="623">
        <v>2.9990000000000001</v>
      </c>
      <c r="BV8" s="623">
        <v>3.0169999999999999</v>
      </c>
      <c r="BW8" s="623">
        <v>3.0339999999999998</v>
      </c>
      <c r="BX8" s="623">
        <v>3.0510000000000002</v>
      </c>
      <c r="BY8" s="623">
        <v>3.07</v>
      </c>
      <c r="BZ8" s="623">
        <v>3.0880000000000001</v>
      </c>
      <c r="CA8" s="623">
        <v>3.1059999999999999</v>
      </c>
      <c r="CB8" s="623">
        <v>3.1219999999999999</v>
      </c>
      <c r="CC8" s="623">
        <v>3.14</v>
      </c>
      <c r="CD8" s="623">
        <v>3.1579999999999999</v>
      </c>
    </row>
    <row r="9" spans="1:83">
      <c r="A9" s="628" t="s">
        <v>158</v>
      </c>
      <c r="B9" s="628" t="s">
        <v>159</v>
      </c>
      <c r="C9" s="632">
        <v>2.0339999999999998</v>
      </c>
      <c r="D9" s="632">
        <v>2.0590000000000002</v>
      </c>
      <c r="E9" s="632">
        <v>2.0640000000000001</v>
      </c>
      <c r="F9" s="632">
        <v>2.0870000000000002</v>
      </c>
      <c r="G9" s="632">
        <v>2.1040000000000001</v>
      </c>
      <c r="H9" s="632">
        <v>2.1150000000000002</v>
      </c>
      <c r="I9" s="632">
        <v>2.15</v>
      </c>
      <c r="J9" s="632">
        <v>2.169</v>
      </c>
      <c r="K9" s="632">
        <v>2.1880000000000002</v>
      </c>
      <c r="L9" s="632">
        <v>2.2130000000000001</v>
      </c>
      <c r="M9" s="632">
        <v>2.234</v>
      </c>
      <c r="N9" s="632">
        <v>2.2200000000000002</v>
      </c>
      <c r="O9" s="632">
        <v>2.234</v>
      </c>
      <c r="P9" s="632">
        <v>2.2589999999999999</v>
      </c>
      <c r="Q9" s="632">
        <v>2.2749999999999999</v>
      </c>
      <c r="R9" s="632">
        <v>2.3010000000000002</v>
      </c>
      <c r="S9" s="632">
        <v>2.3220000000000001</v>
      </c>
      <c r="T9" s="632">
        <v>2.363</v>
      </c>
      <c r="U9" s="632">
        <v>2.4039999999999999</v>
      </c>
      <c r="V9" s="632">
        <v>2.35</v>
      </c>
      <c r="W9" s="632">
        <v>2.3420000000000001</v>
      </c>
      <c r="X9" s="632">
        <v>2.347</v>
      </c>
      <c r="Y9" s="632">
        <v>2.367</v>
      </c>
      <c r="Z9" s="632">
        <v>2.38</v>
      </c>
      <c r="AA9" s="632">
        <v>2.3809999999999998</v>
      </c>
      <c r="AB9" s="632">
        <v>2.3839999999999999</v>
      </c>
      <c r="AC9" s="632">
        <v>2.3980000000000001</v>
      </c>
      <c r="AD9" s="632">
        <v>2.42</v>
      </c>
      <c r="AE9" s="632">
        <v>2.4340000000000002</v>
      </c>
      <c r="AF9" s="632">
        <v>2.4769999999999999</v>
      </c>
      <c r="AG9" s="632">
        <v>2.488</v>
      </c>
      <c r="AH9" s="632">
        <v>2.4950000000000001</v>
      </c>
      <c r="AI9" s="632">
        <v>2.5150000000000001</v>
      </c>
      <c r="AJ9" s="632">
        <v>2.5190000000000001</v>
      </c>
      <c r="AK9" s="632">
        <v>2.5289999999999999</v>
      </c>
      <c r="AL9" s="632">
        <v>2.5470000000000002</v>
      </c>
      <c r="AM9" s="632">
        <v>2.5569999999999999</v>
      </c>
      <c r="AN9" s="632">
        <v>2.5539999999999998</v>
      </c>
      <c r="AO9" s="632">
        <v>2.573</v>
      </c>
      <c r="AP9" s="632">
        <v>2.5870000000000002</v>
      </c>
      <c r="AQ9" s="632">
        <v>2.5979999999999999</v>
      </c>
      <c r="AR9" s="632">
        <v>2.6080000000000001</v>
      </c>
      <c r="AS9" s="632">
        <v>2.6139999999999999</v>
      </c>
      <c r="AT9" s="632">
        <v>2.6139999999999999</v>
      </c>
      <c r="AU9" s="623">
        <v>2.613</v>
      </c>
      <c r="AV9" s="623">
        <v>2.6230000000000002</v>
      </c>
      <c r="AW9" s="623">
        <v>2.6190000000000002</v>
      </c>
      <c r="AX9" s="623">
        <v>2.6240000000000001</v>
      </c>
      <c r="AY9" s="623">
        <v>2.6240000000000001</v>
      </c>
      <c r="AZ9" s="623">
        <v>2.6429999999999998</v>
      </c>
      <c r="BA9" s="623">
        <v>2.6640000000000001</v>
      </c>
      <c r="BB9" s="623">
        <v>2.6739999999999999</v>
      </c>
      <c r="BC9" s="623">
        <v>2.6949999999999998</v>
      </c>
      <c r="BD9" s="623">
        <v>2.694</v>
      </c>
      <c r="BE9" s="623">
        <v>2.706</v>
      </c>
      <c r="BF9" s="623">
        <v>2.714</v>
      </c>
      <c r="BG9" s="623">
        <v>2.746</v>
      </c>
      <c r="BH9" s="623">
        <v>2.7650000000000001</v>
      </c>
      <c r="BI9" s="623">
        <v>2.78</v>
      </c>
      <c r="BJ9" s="623">
        <v>2.8010000000000002</v>
      </c>
      <c r="BK9" s="623">
        <v>2.8170000000000002</v>
      </c>
      <c r="BL9" s="623">
        <v>2.8260000000000001</v>
      </c>
      <c r="BM9" s="623">
        <v>2.8330000000000002</v>
      </c>
      <c r="BN9" s="623">
        <v>2.8519999999999999</v>
      </c>
      <c r="BO9" s="623">
        <v>2.8759999999999999</v>
      </c>
      <c r="BP9" s="623">
        <v>2.8879999999999999</v>
      </c>
      <c r="BQ9" s="623">
        <v>2.9</v>
      </c>
      <c r="BR9" s="623">
        <v>2.9129999999999998</v>
      </c>
      <c r="BS9" s="623">
        <v>2.931</v>
      </c>
      <c r="BT9" s="623">
        <v>2.9470000000000001</v>
      </c>
      <c r="BU9" s="623">
        <v>2.9630000000000001</v>
      </c>
      <c r="BV9" s="623">
        <v>2.9769999999999999</v>
      </c>
      <c r="BW9" s="623">
        <v>2.99</v>
      </c>
      <c r="BX9" s="623">
        <v>3.004</v>
      </c>
      <c r="BY9" s="623">
        <v>3.0190000000000001</v>
      </c>
      <c r="BZ9" s="623">
        <v>3.0339999999999998</v>
      </c>
      <c r="CA9" s="623">
        <v>3.0489999999999999</v>
      </c>
      <c r="CB9" s="623">
        <v>3.0619999999999998</v>
      </c>
      <c r="CC9" s="623">
        <v>3.0790000000000002</v>
      </c>
      <c r="CD9" s="623">
        <v>3.0950000000000002</v>
      </c>
    </row>
    <row r="10" spans="1:83">
      <c r="A10" s="628" t="s">
        <v>160</v>
      </c>
      <c r="B10" s="628" t="s">
        <v>161</v>
      </c>
      <c r="C10" s="632">
        <v>2.0339999999999998</v>
      </c>
      <c r="D10" s="632">
        <v>2.0590000000000002</v>
      </c>
      <c r="E10" s="632">
        <v>2.0640000000000001</v>
      </c>
      <c r="F10" s="632">
        <v>2.0870000000000002</v>
      </c>
      <c r="G10" s="632">
        <v>2.1040000000000001</v>
      </c>
      <c r="H10" s="632">
        <v>2.1150000000000002</v>
      </c>
      <c r="I10" s="632">
        <v>2.15</v>
      </c>
      <c r="J10" s="632">
        <v>2.169</v>
      </c>
      <c r="K10" s="632">
        <v>2.1880000000000002</v>
      </c>
      <c r="L10" s="632">
        <v>2.2130000000000001</v>
      </c>
      <c r="M10" s="632">
        <v>2.234</v>
      </c>
      <c r="N10" s="632">
        <v>2.2200000000000002</v>
      </c>
      <c r="O10" s="632">
        <v>2.234</v>
      </c>
      <c r="P10" s="632">
        <v>2.2589999999999999</v>
      </c>
      <c r="Q10" s="632">
        <v>2.2749999999999999</v>
      </c>
      <c r="R10" s="632">
        <v>2.3010000000000002</v>
      </c>
      <c r="S10" s="632">
        <v>2.3220000000000001</v>
      </c>
      <c r="T10" s="632">
        <v>2.363</v>
      </c>
      <c r="U10" s="632">
        <v>2.4039999999999999</v>
      </c>
      <c r="V10" s="632">
        <v>2.35</v>
      </c>
      <c r="W10" s="632">
        <v>2.3420000000000001</v>
      </c>
      <c r="X10" s="632">
        <v>2.347</v>
      </c>
      <c r="Y10" s="632">
        <v>2.367</v>
      </c>
      <c r="Z10" s="632">
        <v>2.38</v>
      </c>
      <c r="AA10" s="632">
        <v>2.3809999999999998</v>
      </c>
      <c r="AB10" s="632">
        <v>2.3839999999999999</v>
      </c>
      <c r="AC10" s="632">
        <v>2.3980000000000001</v>
      </c>
      <c r="AD10" s="632">
        <v>2.42</v>
      </c>
      <c r="AE10" s="632">
        <v>2.4340000000000002</v>
      </c>
      <c r="AF10" s="632">
        <v>2.4769999999999999</v>
      </c>
      <c r="AG10" s="632">
        <v>2.488</v>
      </c>
      <c r="AH10" s="632">
        <v>2.4950000000000001</v>
      </c>
      <c r="AI10" s="632">
        <v>2.5150000000000001</v>
      </c>
      <c r="AJ10" s="632">
        <v>2.5190000000000001</v>
      </c>
      <c r="AK10" s="632">
        <v>2.5289999999999999</v>
      </c>
      <c r="AL10" s="632">
        <v>2.5470000000000002</v>
      </c>
      <c r="AM10" s="632">
        <v>2.5569999999999999</v>
      </c>
      <c r="AN10" s="632">
        <v>2.5539999999999998</v>
      </c>
      <c r="AO10" s="632">
        <v>2.573</v>
      </c>
      <c r="AP10" s="632">
        <v>2.5870000000000002</v>
      </c>
      <c r="AQ10" s="632">
        <v>2.5979999999999999</v>
      </c>
      <c r="AR10" s="632">
        <v>2.6080000000000001</v>
      </c>
      <c r="AS10" s="632">
        <v>2.6139999999999999</v>
      </c>
      <c r="AT10" s="632">
        <v>2.6139999999999999</v>
      </c>
      <c r="AU10" s="623">
        <v>2.613</v>
      </c>
      <c r="AV10" s="623">
        <v>2.6230000000000002</v>
      </c>
      <c r="AW10" s="623">
        <v>2.6190000000000002</v>
      </c>
      <c r="AX10" s="623">
        <v>2.6240000000000001</v>
      </c>
      <c r="AY10" s="623">
        <v>2.6240000000000001</v>
      </c>
      <c r="AZ10" s="623">
        <v>2.6429999999999998</v>
      </c>
      <c r="BA10" s="623">
        <v>2.6640000000000001</v>
      </c>
      <c r="BB10" s="623">
        <v>2.6739999999999999</v>
      </c>
      <c r="BC10" s="623">
        <v>2.6949999999999998</v>
      </c>
      <c r="BD10" s="623">
        <v>2.694</v>
      </c>
      <c r="BE10" s="623">
        <v>2.706</v>
      </c>
      <c r="BF10" s="623">
        <v>2.714</v>
      </c>
      <c r="BG10" s="623">
        <v>2.746</v>
      </c>
      <c r="BH10" s="623">
        <v>2.7650000000000001</v>
      </c>
      <c r="BI10" s="623">
        <v>2.78</v>
      </c>
      <c r="BJ10" s="623">
        <v>2.806</v>
      </c>
      <c r="BK10" s="623">
        <v>2.827</v>
      </c>
      <c r="BL10" s="623">
        <v>2.8420000000000001</v>
      </c>
      <c r="BM10" s="623">
        <v>2.855</v>
      </c>
      <c r="BN10" s="623">
        <v>2.88</v>
      </c>
      <c r="BO10" s="623">
        <v>2.911</v>
      </c>
      <c r="BP10" s="623">
        <v>2.931</v>
      </c>
      <c r="BQ10" s="623">
        <v>2.95</v>
      </c>
      <c r="BR10" s="623">
        <v>2.972</v>
      </c>
      <c r="BS10" s="623">
        <v>2.9980000000000002</v>
      </c>
      <c r="BT10" s="623">
        <v>3.0230000000000001</v>
      </c>
      <c r="BU10" s="623">
        <v>3.0489999999999999</v>
      </c>
      <c r="BV10" s="623">
        <v>3.073</v>
      </c>
      <c r="BW10" s="623">
        <v>3.0979999999999999</v>
      </c>
      <c r="BX10" s="623">
        <v>3.1219999999999999</v>
      </c>
      <c r="BY10" s="623">
        <v>3.149</v>
      </c>
      <c r="BZ10" s="623">
        <v>3.1749999999999998</v>
      </c>
      <c r="CA10" s="623">
        <v>3.2010000000000001</v>
      </c>
      <c r="CB10" s="623">
        <v>3.2250000000000001</v>
      </c>
      <c r="CC10" s="623">
        <v>3.2519999999999998</v>
      </c>
      <c r="CD10" s="623">
        <v>3.278</v>
      </c>
    </row>
    <row r="13" spans="1:83">
      <c r="BF13" s="253" t="s">
        <v>712</v>
      </c>
      <c r="BG13" s="252"/>
      <c r="BH13" s="252"/>
      <c r="BI13" s="272" t="s">
        <v>790</v>
      </c>
      <c r="BJ13" s="271"/>
      <c r="BK13" s="271"/>
      <c r="BL13" s="271"/>
      <c r="BM13" s="271"/>
      <c r="BN13" s="271"/>
      <c r="BO13" s="252"/>
      <c r="BP13" s="252"/>
      <c r="BQ13" s="252"/>
    </row>
    <row r="14" spans="1:83">
      <c r="BF14" s="270"/>
      <c r="BG14" s="269"/>
      <c r="BH14" s="269"/>
      <c r="BI14" s="269"/>
      <c r="BJ14" s="269"/>
      <c r="BK14" s="269"/>
      <c r="BL14" s="269"/>
      <c r="BM14" s="269"/>
      <c r="BN14" s="269"/>
      <c r="BO14" s="269"/>
      <c r="BP14" s="269"/>
      <c r="BQ14" s="268"/>
    </row>
    <row r="15" spans="1:83">
      <c r="BF15" s="259"/>
      <c r="BG15" s="262" t="s">
        <v>601</v>
      </c>
      <c r="BH15" s="252" t="s">
        <v>791</v>
      </c>
      <c r="BI15" s="252"/>
      <c r="BJ15" s="252"/>
      <c r="BK15" s="252"/>
      <c r="BL15" s="252"/>
      <c r="BM15" s="252"/>
      <c r="BN15" s="252"/>
      <c r="BO15" s="252"/>
      <c r="BP15" s="252"/>
      <c r="BQ15" s="267"/>
    </row>
    <row r="16" spans="1:83">
      <c r="BF16" s="259"/>
      <c r="BG16" s="252"/>
      <c r="BH16" s="628" t="s">
        <v>153</v>
      </c>
      <c r="BI16" s="252"/>
      <c r="BJ16" s="252"/>
      <c r="BK16" s="252"/>
      <c r="BL16" s="252"/>
      <c r="BM16" s="252"/>
      <c r="BN16" s="252"/>
      <c r="BO16" s="252"/>
      <c r="BP16" s="252"/>
      <c r="BQ16" s="265" t="s">
        <v>599</v>
      </c>
    </row>
    <row r="17" spans="58:69">
      <c r="BF17" s="259"/>
      <c r="BG17" s="252"/>
      <c r="BH17" s="633">
        <f>BL9</f>
        <v>2.8260000000000001</v>
      </c>
      <c r="BI17" s="252"/>
      <c r="BJ17" s="252"/>
      <c r="BK17" s="252"/>
      <c r="BL17" s="252"/>
      <c r="BM17" s="252"/>
      <c r="BN17" s="252"/>
      <c r="BO17" s="252"/>
      <c r="BP17" s="252"/>
      <c r="BQ17" s="263">
        <f>BH17</f>
        <v>2.8260000000000001</v>
      </c>
    </row>
    <row r="18" spans="58:69">
      <c r="BF18" s="259"/>
      <c r="BG18" s="252"/>
      <c r="BH18" s="252"/>
      <c r="BI18" s="252"/>
      <c r="BJ18" s="252"/>
      <c r="BK18" s="252"/>
      <c r="BL18" s="252"/>
      <c r="BM18" s="252"/>
      <c r="BN18" s="252"/>
      <c r="BO18" s="252"/>
      <c r="BP18" s="252"/>
      <c r="BQ18" s="260"/>
    </row>
    <row r="19" spans="58:69">
      <c r="BF19" s="259"/>
      <c r="BG19" s="262" t="s">
        <v>598</v>
      </c>
      <c r="BH19" s="252" t="s">
        <v>792</v>
      </c>
      <c r="BI19" s="252"/>
      <c r="BJ19" s="252"/>
      <c r="BK19" s="252"/>
      <c r="BL19" s="252"/>
      <c r="BM19" s="252"/>
      <c r="BN19" s="252"/>
      <c r="BO19" s="252"/>
      <c r="BP19" s="252"/>
      <c r="BQ19" s="260"/>
    </row>
    <row r="20" spans="58:69">
      <c r="BF20" s="259"/>
      <c r="BG20" s="252"/>
      <c r="BH20" s="634" t="str">
        <f>BM7</f>
        <v>2019Q3</v>
      </c>
      <c r="BI20" s="631" t="str">
        <f t="shared" ref="BI20:BO20" si="0">BN7</f>
        <v>2019Q4</v>
      </c>
      <c r="BJ20" s="631" t="str">
        <f t="shared" si="0"/>
        <v>2020Q1</v>
      </c>
      <c r="BK20" s="631" t="str">
        <f t="shared" si="0"/>
        <v>2020Q2</v>
      </c>
      <c r="BL20" s="631" t="str">
        <f t="shared" si="0"/>
        <v>2020Q3</v>
      </c>
      <c r="BM20" s="631" t="str">
        <f t="shared" si="0"/>
        <v>2020Q4</v>
      </c>
      <c r="BN20" s="631" t="str">
        <f t="shared" si="0"/>
        <v>2021Q1</v>
      </c>
      <c r="BO20" s="631" t="str">
        <f t="shared" si="0"/>
        <v>2021Q2</v>
      </c>
      <c r="BP20" s="252"/>
      <c r="BQ20" s="260"/>
    </row>
    <row r="21" spans="58:69">
      <c r="BF21" s="259"/>
      <c r="BG21" s="252"/>
      <c r="BH21" s="632">
        <f>BM9</f>
        <v>2.8330000000000002</v>
      </c>
      <c r="BI21" s="632">
        <f t="shared" ref="BI21:BO21" si="1">BN9</f>
        <v>2.8519999999999999</v>
      </c>
      <c r="BJ21" s="632">
        <f t="shared" si="1"/>
        <v>2.8759999999999999</v>
      </c>
      <c r="BK21" s="632">
        <f t="shared" si="1"/>
        <v>2.8879999999999999</v>
      </c>
      <c r="BL21" s="632">
        <f t="shared" si="1"/>
        <v>2.9</v>
      </c>
      <c r="BM21" s="632">
        <f t="shared" si="1"/>
        <v>2.9129999999999998</v>
      </c>
      <c r="BN21" s="632">
        <f t="shared" si="1"/>
        <v>2.931</v>
      </c>
      <c r="BO21" s="632">
        <f t="shared" si="1"/>
        <v>2.9470000000000001</v>
      </c>
      <c r="BP21" s="252"/>
      <c r="BQ21" s="263">
        <f>AVERAGE(BH21:BO21)</f>
        <v>2.8925000000000001</v>
      </c>
    </row>
    <row r="22" spans="58:69">
      <c r="BF22" s="259"/>
      <c r="BG22" s="252"/>
      <c r="BH22" s="252"/>
      <c r="BI22" s="252"/>
      <c r="BJ22" s="252"/>
      <c r="BK22" s="252"/>
      <c r="BL22" s="252"/>
      <c r="BM22" s="252"/>
      <c r="BN22" s="252"/>
      <c r="BO22" s="252"/>
      <c r="BP22" s="252"/>
      <c r="BQ22" s="260"/>
    </row>
    <row r="23" spans="58:69">
      <c r="BF23" s="259"/>
      <c r="BG23" s="252"/>
      <c r="BH23" s="252"/>
      <c r="BI23" s="252"/>
      <c r="BJ23" s="252"/>
      <c r="BK23" s="252"/>
      <c r="BL23" s="252"/>
      <c r="BM23" s="252"/>
      <c r="BN23" s="252"/>
      <c r="BO23" s="252"/>
      <c r="BP23" s="258" t="s">
        <v>24</v>
      </c>
      <c r="BQ23" s="396">
        <f>(BQ21-BQ17)/BQ17</f>
        <v>2.3531493276716206E-2</v>
      </c>
    </row>
    <row r="24" spans="58:69">
      <c r="BF24" s="256"/>
      <c r="BG24" s="255"/>
      <c r="BH24" s="255"/>
      <c r="BI24" s="255"/>
      <c r="BJ24" s="255"/>
      <c r="BK24" s="255"/>
      <c r="BL24" s="255"/>
      <c r="BM24" s="255"/>
      <c r="BN24" s="255"/>
      <c r="BO24" s="255"/>
      <c r="BP24" s="255"/>
      <c r="BQ24" s="254"/>
    </row>
    <row r="28" spans="58:69">
      <c r="BF28" s="628"/>
    </row>
    <row r="29" spans="58:69">
      <c r="BF29" s="253" t="s">
        <v>712</v>
      </c>
      <c r="BG29" s="252"/>
      <c r="BH29" s="252"/>
      <c r="BI29" s="272" t="s">
        <v>793</v>
      </c>
      <c r="BJ29" s="271"/>
      <c r="BK29" s="271"/>
      <c r="BL29" s="271"/>
      <c r="BM29" s="271"/>
      <c r="BN29" s="271"/>
      <c r="BO29" s="252"/>
      <c r="BP29" s="252"/>
      <c r="BQ29" s="252"/>
    </row>
    <row r="30" spans="58:69">
      <c r="BF30" s="270"/>
      <c r="BG30" s="269"/>
      <c r="BH30" s="269"/>
      <c r="BI30" s="269"/>
      <c r="BJ30" s="269"/>
      <c r="BK30" s="269"/>
      <c r="BL30" s="269"/>
      <c r="BM30" s="269"/>
      <c r="BN30" s="269"/>
      <c r="BO30" s="269"/>
      <c r="BP30" s="269"/>
      <c r="BQ30" s="268"/>
    </row>
    <row r="31" spans="58:69">
      <c r="BF31" s="259"/>
      <c r="BG31" s="262" t="s">
        <v>601</v>
      </c>
      <c r="BH31" s="252" t="s">
        <v>794</v>
      </c>
      <c r="BI31" s="252"/>
      <c r="BJ31" s="252"/>
      <c r="BK31" s="252"/>
      <c r="BL31" s="252"/>
      <c r="BM31" s="252"/>
      <c r="BN31" s="252"/>
      <c r="BO31" s="252"/>
      <c r="BP31" s="252"/>
      <c r="BQ31" s="267"/>
    </row>
    <row r="32" spans="58:69">
      <c r="BF32" s="259"/>
      <c r="BG32" s="252"/>
      <c r="BH32" s="628" t="s">
        <v>155</v>
      </c>
      <c r="BI32" s="252"/>
      <c r="BJ32" s="252"/>
      <c r="BK32" s="252"/>
      <c r="BL32" s="252"/>
      <c r="BM32" s="252"/>
      <c r="BN32" s="252"/>
      <c r="BO32" s="252"/>
      <c r="BP32" s="252"/>
      <c r="BQ32" s="265" t="s">
        <v>599</v>
      </c>
    </row>
    <row r="33" spans="58:71">
      <c r="BF33" s="259"/>
      <c r="BG33" s="252"/>
      <c r="BH33" s="633">
        <f>BN9</f>
        <v>2.8519999999999999</v>
      </c>
      <c r="BI33" s="252"/>
      <c r="BJ33" s="252"/>
      <c r="BK33" s="252"/>
      <c r="BL33" s="252"/>
      <c r="BM33" s="252"/>
      <c r="BN33" s="252"/>
      <c r="BO33" s="252"/>
      <c r="BP33" s="252"/>
      <c r="BQ33" s="263">
        <f>BH33</f>
        <v>2.8519999999999999</v>
      </c>
    </row>
    <row r="34" spans="58:71">
      <c r="BF34" s="259"/>
      <c r="BG34" s="252"/>
      <c r="BH34" s="252"/>
      <c r="BI34" s="252"/>
      <c r="BJ34" s="252"/>
      <c r="BK34" s="252"/>
      <c r="BL34" s="252"/>
      <c r="BM34" s="252"/>
      <c r="BN34" s="252"/>
      <c r="BO34" s="252"/>
      <c r="BP34" s="252"/>
      <c r="BQ34" s="260"/>
    </row>
    <row r="35" spans="58:71">
      <c r="BF35" s="259"/>
      <c r="BG35" s="262" t="s">
        <v>598</v>
      </c>
      <c r="BH35" s="252" t="s">
        <v>795</v>
      </c>
      <c r="BI35" s="252"/>
      <c r="BJ35" s="252"/>
      <c r="BK35" s="252"/>
      <c r="BL35" s="252"/>
      <c r="BM35" s="252"/>
      <c r="BN35" s="252"/>
      <c r="BO35" s="252"/>
      <c r="BP35" s="252"/>
      <c r="BQ35" s="260"/>
      <c r="BS35" s="623">
        <f>(BQ37-BQ33)/BQ33</f>
        <v>2.5376928471248276E-2</v>
      </c>
    </row>
    <row r="36" spans="58:71">
      <c r="BF36" s="259"/>
      <c r="BG36" s="252"/>
      <c r="BH36" s="634" t="str">
        <f>BO7</f>
        <v>2020Q1</v>
      </c>
      <c r="BI36" s="634" t="str">
        <f t="shared" ref="BI36:BO36" si="2">BP7</f>
        <v>2020Q2</v>
      </c>
      <c r="BJ36" s="634" t="str">
        <f t="shared" si="2"/>
        <v>2020Q3</v>
      </c>
      <c r="BK36" s="634" t="str">
        <f t="shared" si="2"/>
        <v>2020Q4</v>
      </c>
      <c r="BL36" s="634" t="str">
        <f t="shared" si="2"/>
        <v>2021Q1</v>
      </c>
      <c r="BM36" s="634" t="str">
        <f t="shared" si="2"/>
        <v>2021Q2</v>
      </c>
      <c r="BN36" s="634" t="str">
        <f t="shared" si="2"/>
        <v>2021Q3</v>
      </c>
      <c r="BO36" s="634" t="str">
        <f t="shared" si="2"/>
        <v>2021Q4</v>
      </c>
      <c r="BP36" s="252"/>
      <c r="BQ36" s="260"/>
    </row>
    <row r="37" spans="58:71">
      <c r="BF37" s="259"/>
      <c r="BG37" s="252"/>
      <c r="BH37" s="632">
        <f>BO9</f>
        <v>2.8759999999999999</v>
      </c>
      <c r="BI37" s="632">
        <f t="shared" ref="BI37:BO37" si="3">BP9</f>
        <v>2.8879999999999999</v>
      </c>
      <c r="BJ37" s="632">
        <f t="shared" si="3"/>
        <v>2.9</v>
      </c>
      <c r="BK37" s="632">
        <f t="shared" si="3"/>
        <v>2.9129999999999998</v>
      </c>
      <c r="BL37" s="632">
        <f t="shared" si="3"/>
        <v>2.931</v>
      </c>
      <c r="BM37" s="632">
        <f t="shared" si="3"/>
        <v>2.9470000000000001</v>
      </c>
      <c r="BN37" s="632">
        <f t="shared" si="3"/>
        <v>2.9630000000000001</v>
      </c>
      <c r="BO37" s="632">
        <f t="shared" si="3"/>
        <v>2.9769999999999999</v>
      </c>
      <c r="BP37" s="252"/>
      <c r="BQ37" s="263">
        <f>AVERAGE(BH37:BO37)</f>
        <v>2.9243749999999999</v>
      </c>
    </row>
    <row r="38" spans="58:71">
      <c r="BF38" s="259"/>
      <c r="BG38" s="252"/>
      <c r="BH38" s="252"/>
      <c r="BI38" s="252"/>
      <c r="BJ38" s="252"/>
      <c r="BK38" s="252"/>
      <c r="BL38" s="252"/>
      <c r="BM38" s="252"/>
      <c r="BN38" s="252"/>
      <c r="BO38" s="252"/>
      <c r="BP38" s="252"/>
      <c r="BQ38" s="260"/>
    </row>
    <row r="39" spans="58:71">
      <c r="BF39" s="259"/>
      <c r="BG39" s="252"/>
      <c r="BH39" s="252"/>
      <c r="BI39" s="252"/>
      <c r="BJ39" s="252"/>
      <c r="BK39" s="252"/>
      <c r="BL39" s="252"/>
      <c r="BM39" s="252"/>
      <c r="BN39" s="252"/>
      <c r="BO39" s="252"/>
      <c r="BP39" s="258" t="s">
        <v>24</v>
      </c>
      <c r="BQ39" s="396">
        <f>(BQ37-BQ33)/BQ33</f>
        <v>2.5376928471248276E-2</v>
      </c>
    </row>
    <row r="40" spans="58:71">
      <c r="BF40" s="256"/>
      <c r="BG40" s="255"/>
      <c r="BH40" s="255"/>
      <c r="BI40" s="255"/>
      <c r="BJ40" s="255"/>
      <c r="BK40" s="255"/>
      <c r="BL40" s="255"/>
      <c r="BM40" s="255"/>
      <c r="BN40" s="255"/>
      <c r="BO40" s="255"/>
      <c r="BP40" s="255"/>
      <c r="BQ40" s="254"/>
    </row>
  </sheetData>
  <pageMargins left="0.25" right="0.25" top="1" bottom="1" header="0.5" footer="0.5"/>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BW42"/>
  <sheetViews>
    <sheetView workbookViewId="0">
      <selection activeCell="BE13" sqref="BE13"/>
    </sheetView>
  </sheetViews>
  <sheetFormatPr defaultRowHeight="12.75"/>
  <cols>
    <col min="1" max="1" width="38.42578125" style="498" customWidth="1"/>
    <col min="2" max="2" width="12.85546875" style="499" customWidth="1"/>
    <col min="3" max="74" width="10.28515625" style="498" customWidth="1"/>
    <col min="75" max="256" width="9.140625" style="498"/>
    <col min="257" max="257" width="38.42578125" style="498" customWidth="1"/>
    <col min="258" max="258" width="12.85546875" style="498" customWidth="1"/>
    <col min="259" max="330" width="10.28515625" style="498" customWidth="1"/>
    <col min="331" max="512" width="9.140625" style="498"/>
    <col min="513" max="513" width="38.42578125" style="498" customWidth="1"/>
    <col min="514" max="514" width="12.85546875" style="498" customWidth="1"/>
    <col min="515" max="586" width="10.28515625" style="498" customWidth="1"/>
    <col min="587" max="768" width="9.140625" style="498"/>
    <col min="769" max="769" width="38.42578125" style="498" customWidth="1"/>
    <col min="770" max="770" width="12.85546875" style="498" customWidth="1"/>
    <col min="771" max="842" width="10.28515625" style="498" customWidth="1"/>
    <col min="843" max="1024" width="9.140625" style="498"/>
    <col min="1025" max="1025" width="38.42578125" style="498" customWidth="1"/>
    <col min="1026" max="1026" width="12.85546875" style="498" customWidth="1"/>
    <col min="1027" max="1098" width="10.28515625" style="498" customWidth="1"/>
    <col min="1099" max="1280" width="9.140625" style="498"/>
    <col min="1281" max="1281" width="38.42578125" style="498" customWidth="1"/>
    <col min="1282" max="1282" width="12.85546875" style="498" customWidth="1"/>
    <col min="1283" max="1354" width="10.28515625" style="498" customWidth="1"/>
    <col min="1355" max="1536" width="9.140625" style="498"/>
    <col min="1537" max="1537" width="38.42578125" style="498" customWidth="1"/>
    <col min="1538" max="1538" width="12.85546875" style="498" customWidth="1"/>
    <col min="1539" max="1610" width="10.28515625" style="498" customWidth="1"/>
    <col min="1611" max="1792" width="9.140625" style="498"/>
    <col min="1793" max="1793" width="38.42578125" style="498" customWidth="1"/>
    <col min="1794" max="1794" width="12.85546875" style="498" customWidth="1"/>
    <col min="1795" max="1866" width="10.28515625" style="498" customWidth="1"/>
    <col min="1867" max="2048" width="9.140625" style="498"/>
    <col min="2049" max="2049" width="38.42578125" style="498" customWidth="1"/>
    <col min="2050" max="2050" width="12.85546875" style="498" customWidth="1"/>
    <col min="2051" max="2122" width="10.28515625" style="498" customWidth="1"/>
    <col min="2123" max="2304" width="9.140625" style="498"/>
    <col min="2305" max="2305" width="38.42578125" style="498" customWidth="1"/>
    <col min="2306" max="2306" width="12.85546875" style="498" customWidth="1"/>
    <col min="2307" max="2378" width="10.28515625" style="498" customWidth="1"/>
    <col min="2379" max="2560" width="9.140625" style="498"/>
    <col min="2561" max="2561" width="38.42578125" style="498" customWidth="1"/>
    <col min="2562" max="2562" width="12.85546875" style="498" customWidth="1"/>
    <col min="2563" max="2634" width="10.28515625" style="498" customWidth="1"/>
    <col min="2635" max="2816" width="9.140625" style="498"/>
    <col min="2817" max="2817" width="38.42578125" style="498" customWidth="1"/>
    <col min="2818" max="2818" width="12.85546875" style="498" customWidth="1"/>
    <col min="2819" max="2890" width="10.28515625" style="498" customWidth="1"/>
    <col min="2891" max="3072" width="9.140625" style="498"/>
    <col min="3073" max="3073" width="38.42578125" style="498" customWidth="1"/>
    <col min="3074" max="3074" width="12.85546875" style="498" customWidth="1"/>
    <col min="3075" max="3146" width="10.28515625" style="498" customWidth="1"/>
    <col min="3147" max="3328" width="9.140625" style="498"/>
    <col min="3329" max="3329" width="38.42578125" style="498" customWidth="1"/>
    <col min="3330" max="3330" width="12.85546875" style="498" customWidth="1"/>
    <col min="3331" max="3402" width="10.28515625" style="498" customWidth="1"/>
    <col min="3403" max="3584" width="9.140625" style="498"/>
    <col min="3585" max="3585" width="38.42578125" style="498" customWidth="1"/>
    <col min="3586" max="3586" width="12.85546875" style="498" customWidth="1"/>
    <col min="3587" max="3658" width="10.28515625" style="498" customWidth="1"/>
    <col min="3659" max="3840" width="9.140625" style="498"/>
    <col min="3841" max="3841" width="38.42578125" style="498" customWidth="1"/>
    <col min="3842" max="3842" width="12.85546875" style="498" customWidth="1"/>
    <col min="3843" max="3914" width="10.28515625" style="498" customWidth="1"/>
    <col min="3915" max="4096" width="9.140625" style="498"/>
    <col min="4097" max="4097" width="38.42578125" style="498" customWidth="1"/>
    <col min="4098" max="4098" width="12.85546875" style="498" customWidth="1"/>
    <col min="4099" max="4170" width="10.28515625" style="498" customWidth="1"/>
    <col min="4171" max="4352" width="9.140625" style="498"/>
    <col min="4353" max="4353" width="38.42578125" style="498" customWidth="1"/>
    <col min="4354" max="4354" width="12.85546875" style="498" customWidth="1"/>
    <col min="4355" max="4426" width="10.28515625" style="498" customWidth="1"/>
    <col min="4427" max="4608" width="9.140625" style="498"/>
    <col min="4609" max="4609" width="38.42578125" style="498" customWidth="1"/>
    <col min="4610" max="4610" width="12.85546875" style="498" customWidth="1"/>
    <col min="4611" max="4682" width="10.28515625" style="498" customWidth="1"/>
    <col min="4683" max="4864" width="9.140625" style="498"/>
    <col min="4865" max="4865" width="38.42578125" style="498" customWidth="1"/>
    <col min="4866" max="4866" width="12.85546875" style="498" customWidth="1"/>
    <col min="4867" max="4938" width="10.28515625" style="498" customWidth="1"/>
    <col min="4939" max="5120" width="9.140625" style="498"/>
    <col min="5121" max="5121" width="38.42578125" style="498" customWidth="1"/>
    <col min="5122" max="5122" width="12.85546875" style="498" customWidth="1"/>
    <col min="5123" max="5194" width="10.28515625" style="498" customWidth="1"/>
    <col min="5195" max="5376" width="9.140625" style="498"/>
    <col min="5377" max="5377" width="38.42578125" style="498" customWidth="1"/>
    <col min="5378" max="5378" width="12.85546875" style="498" customWidth="1"/>
    <col min="5379" max="5450" width="10.28515625" style="498" customWidth="1"/>
    <col min="5451" max="5632" width="9.140625" style="498"/>
    <col min="5633" max="5633" width="38.42578125" style="498" customWidth="1"/>
    <col min="5634" max="5634" width="12.85546875" style="498" customWidth="1"/>
    <col min="5635" max="5706" width="10.28515625" style="498" customWidth="1"/>
    <col min="5707" max="5888" width="9.140625" style="498"/>
    <col min="5889" max="5889" width="38.42578125" style="498" customWidth="1"/>
    <col min="5890" max="5890" width="12.85546875" style="498" customWidth="1"/>
    <col min="5891" max="5962" width="10.28515625" style="498" customWidth="1"/>
    <col min="5963" max="6144" width="9.140625" style="498"/>
    <col min="6145" max="6145" width="38.42578125" style="498" customWidth="1"/>
    <col min="6146" max="6146" width="12.85546875" style="498" customWidth="1"/>
    <col min="6147" max="6218" width="10.28515625" style="498" customWidth="1"/>
    <col min="6219" max="6400" width="9.140625" style="498"/>
    <col min="6401" max="6401" width="38.42578125" style="498" customWidth="1"/>
    <col min="6402" max="6402" width="12.85546875" style="498" customWidth="1"/>
    <col min="6403" max="6474" width="10.28515625" style="498" customWidth="1"/>
    <col min="6475" max="6656" width="9.140625" style="498"/>
    <col min="6657" max="6657" width="38.42578125" style="498" customWidth="1"/>
    <col min="6658" max="6658" width="12.85546875" style="498" customWidth="1"/>
    <col min="6659" max="6730" width="10.28515625" style="498" customWidth="1"/>
    <col min="6731" max="6912" width="9.140625" style="498"/>
    <col min="6913" max="6913" width="38.42578125" style="498" customWidth="1"/>
    <col min="6914" max="6914" width="12.85546875" style="498" customWidth="1"/>
    <col min="6915" max="6986" width="10.28515625" style="498" customWidth="1"/>
    <col min="6987" max="7168" width="9.140625" style="498"/>
    <col min="7169" max="7169" width="38.42578125" style="498" customWidth="1"/>
    <col min="7170" max="7170" width="12.85546875" style="498" customWidth="1"/>
    <col min="7171" max="7242" width="10.28515625" style="498" customWidth="1"/>
    <col min="7243" max="7424" width="9.140625" style="498"/>
    <col min="7425" max="7425" width="38.42578125" style="498" customWidth="1"/>
    <col min="7426" max="7426" width="12.85546875" style="498" customWidth="1"/>
    <col min="7427" max="7498" width="10.28515625" style="498" customWidth="1"/>
    <col min="7499" max="7680" width="9.140625" style="498"/>
    <col min="7681" max="7681" width="38.42578125" style="498" customWidth="1"/>
    <col min="7682" max="7682" width="12.85546875" style="498" customWidth="1"/>
    <col min="7683" max="7754" width="10.28515625" style="498" customWidth="1"/>
    <col min="7755" max="7936" width="9.140625" style="498"/>
    <col min="7937" max="7937" width="38.42578125" style="498" customWidth="1"/>
    <col min="7938" max="7938" width="12.85546875" style="498" customWidth="1"/>
    <col min="7939" max="8010" width="10.28515625" style="498" customWidth="1"/>
    <col min="8011" max="8192" width="9.140625" style="498"/>
    <col min="8193" max="8193" width="38.42578125" style="498" customWidth="1"/>
    <col min="8194" max="8194" width="12.85546875" style="498" customWidth="1"/>
    <col min="8195" max="8266" width="10.28515625" style="498" customWidth="1"/>
    <col min="8267" max="8448" width="9.140625" style="498"/>
    <col min="8449" max="8449" width="38.42578125" style="498" customWidth="1"/>
    <col min="8450" max="8450" width="12.85546875" style="498" customWidth="1"/>
    <col min="8451" max="8522" width="10.28515625" style="498" customWidth="1"/>
    <col min="8523" max="8704" width="9.140625" style="498"/>
    <col min="8705" max="8705" width="38.42578125" style="498" customWidth="1"/>
    <col min="8706" max="8706" width="12.85546875" style="498" customWidth="1"/>
    <col min="8707" max="8778" width="10.28515625" style="498" customWidth="1"/>
    <col min="8779" max="8960" width="9.140625" style="498"/>
    <col min="8961" max="8961" width="38.42578125" style="498" customWidth="1"/>
    <col min="8962" max="8962" width="12.85546875" style="498" customWidth="1"/>
    <col min="8963" max="9034" width="10.28515625" style="498" customWidth="1"/>
    <col min="9035" max="9216" width="9.140625" style="498"/>
    <col min="9217" max="9217" width="38.42578125" style="498" customWidth="1"/>
    <col min="9218" max="9218" width="12.85546875" style="498" customWidth="1"/>
    <col min="9219" max="9290" width="10.28515625" style="498" customWidth="1"/>
    <col min="9291" max="9472" width="9.140625" style="498"/>
    <col min="9473" max="9473" width="38.42578125" style="498" customWidth="1"/>
    <col min="9474" max="9474" width="12.85546875" style="498" customWidth="1"/>
    <col min="9475" max="9546" width="10.28515625" style="498" customWidth="1"/>
    <col min="9547" max="9728" width="9.140625" style="498"/>
    <col min="9729" max="9729" width="38.42578125" style="498" customWidth="1"/>
    <col min="9730" max="9730" width="12.85546875" style="498" customWidth="1"/>
    <col min="9731" max="9802" width="10.28515625" style="498" customWidth="1"/>
    <col min="9803" max="9984" width="9.140625" style="498"/>
    <col min="9985" max="9985" width="38.42578125" style="498" customWidth="1"/>
    <col min="9986" max="9986" width="12.85546875" style="498" customWidth="1"/>
    <col min="9987" max="10058" width="10.28515625" style="498" customWidth="1"/>
    <col min="10059" max="10240" width="9.140625" style="498"/>
    <col min="10241" max="10241" width="38.42578125" style="498" customWidth="1"/>
    <col min="10242" max="10242" width="12.85546875" style="498" customWidth="1"/>
    <col min="10243" max="10314" width="10.28515625" style="498" customWidth="1"/>
    <col min="10315" max="10496" width="9.140625" style="498"/>
    <col min="10497" max="10497" width="38.42578125" style="498" customWidth="1"/>
    <col min="10498" max="10498" width="12.85546875" style="498" customWidth="1"/>
    <col min="10499" max="10570" width="10.28515625" style="498" customWidth="1"/>
    <col min="10571" max="10752" width="9.140625" style="498"/>
    <col min="10753" max="10753" width="38.42578125" style="498" customWidth="1"/>
    <col min="10754" max="10754" width="12.85546875" style="498" customWidth="1"/>
    <col min="10755" max="10826" width="10.28515625" style="498" customWidth="1"/>
    <col min="10827" max="11008" width="9.140625" style="498"/>
    <col min="11009" max="11009" width="38.42578125" style="498" customWidth="1"/>
    <col min="11010" max="11010" width="12.85546875" style="498" customWidth="1"/>
    <col min="11011" max="11082" width="10.28515625" style="498" customWidth="1"/>
    <col min="11083" max="11264" width="9.140625" style="498"/>
    <col min="11265" max="11265" width="38.42578125" style="498" customWidth="1"/>
    <col min="11266" max="11266" width="12.85546875" style="498" customWidth="1"/>
    <col min="11267" max="11338" width="10.28515625" style="498" customWidth="1"/>
    <col min="11339" max="11520" width="9.140625" style="498"/>
    <col min="11521" max="11521" width="38.42578125" style="498" customWidth="1"/>
    <col min="11522" max="11522" width="12.85546875" style="498" customWidth="1"/>
    <col min="11523" max="11594" width="10.28515625" style="498" customWidth="1"/>
    <col min="11595" max="11776" width="9.140625" style="498"/>
    <col min="11777" max="11777" width="38.42578125" style="498" customWidth="1"/>
    <col min="11778" max="11778" width="12.85546875" style="498" customWidth="1"/>
    <col min="11779" max="11850" width="10.28515625" style="498" customWidth="1"/>
    <col min="11851" max="12032" width="9.140625" style="498"/>
    <col min="12033" max="12033" width="38.42578125" style="498" customWidth="1"/>
    <col min="12034" max="12034" width="12.85546875" style="498" customWidth="1"/>
    <col min="12035" max="12106" width="10.28515625" style="498" customWidth="1"/>
    <col min="12107" max="12288" width="9.140625" style="498"/>
    <col min="12289" max="12289" width="38.42578125" style="498" customWidth="1"/>
    <col min="12290" max="12290" width="12.85546875" style="498" customWidth="1"/>
    <col min="12291" max="12362" width="10.28515625" style="498" customWidth="1"/>
    <col min="12363" max="12544" width="9.140625" style="498"/>
    <col min="12545" max="12545" width="38.42578125" style="498" customWidth="1"/>
    <col min="12546" max="12546" width="12.85546875" style="498" customWidth="1"/>
    <col min="12547" max="12618" width="10.28515625" style="498" customWidth="1"/>
    <col min="12619" max="12800" width="9.140625" style="498"/>
    <col min="12801" max="12801" width="38.42578125" style="498" customWidth="1"/>
    <col min="12802" max="12802" width="12.85546875" style="498" customWidth="1"/>
    <col min="12803" max="12874" width="10.28515625" style="498" customWidth="1"/>
    <col min="12875" max="13056" width="9.140625" style="498"/>
    <col min="13057" max="13057" width="38.42578125" style="498" customWidth="1"/>
    <col min="13058" max="13058" width="12.85546875" style="498" customWidth="1"/>
    <col min="13059" max="13130" width="10.28515625" style="498" customWidth="1"/>
    <col min="13131" max="13312" width="9.140625" style="498"/>
    <col min="13313" max="13313" width="38.42578125" style="498" customWidth="1"/>
    <col min="13314" max="13314" width="12.85546875" style="498" customWidth="1"/>
    <col min="13315" max="13386" width="10.28515625" style="498" customWidth="1"/>
    <col min="13387" max="13568" width="9.140625" style="498"/>
    <col min="13569" max="13569" width="38.42578125" style="498" customWidth="1"/>
    <col min="13570" max="13570" width="12.85546875" style="498" customWidth="1"/>
    <col min="13571" max="13642" width="10.28515625" style="498" customWidth="1"/>
    <col min="13643" max="13824" width="9.140625" style="498"/>
    <col min="13825" max="13825" width="38.42578125" style="498" customWidth="1"/>
    <col min="13826" max="13826" width="12.85546875" style="498" customWidth="1"/>
    <col min="13827" max="13898" width="10.28515625" style="498" customWidth="1"/>
    <col min="13899" max="14080" width="9.140625" style="498"/>
    <col min="14081" max="14081" width="38.42578125" style="498" customWidth="1"/>
    <col min="14082" max="14082" width="12.85546875" style="498" customWidth="1"/>
    <col min="14083" max="14154" width="10.28515625" style="498" customWidth="1"/>
    <col min="14155" max="14336" width="9.140625" style="498"/>
    <col min="14337" max="14337" width="38.42578125" style="498" customWidth="1"/>
    <col min="14338" max="14338" width="12.85546875" style="498" customWidth="1"/>
    <col min="14339" max="14410" width="10.28515625" style="498" customWidth="1"/>
    <col min="14411" max="14592" width="9.140625" style="498"/>
    <col min="14593" max="14593" width="38.42578125" style="498" customWidth="1"/>
    <col min="14594" max="14594" width="12.85546875" style="498" customWidth="1"/>
    <col min="14595" max="14666" width="10.28515625" style="498" customWidth="1"/>
    <col min="14667" max="14848" width="9.140625" style="498"/>
    <col min="14849" max="14849" width="38.42578125" style="498" customWidth="1"/>
    <col min="14850" max="14850" width="12.85546875" style="498" customWidth="1"/>
    <col min="14851" max="14922" width="10.28515625" style="498" customWidth="1"/>
    <col min="14923" max="15104" width="9.140625" style="498"/>
    <col min="15105" max="15105" width="38.42578125" style="498" customWidth="1"/>
    <col min="15106" max="15106" width="12.85546875" style="498" customWidth="1"/>
    <col min="15107" max="15178" width="10.28515625" style="498" customWidth="1"/>
    <col min="15179" max="15360" width="9.140625" style="498"/>
    <col min="15361" max="15361" width="38.42578125" style="498" customWidth="1"/>
    <col min="15362" max="15362" width="12.85546875" style="498" customWidth="1"/>
    <col min="15363" max="15434" width="10.28515625" style="498" customWidth="1"/>
    <col min="15435" max="15616" width="9.140625" style="498"/>
    <col min="15617" max="15617" width="38.42578125" style="498" customWidth="1"/>
    <col min="15618" max="15618" width="12.85546875" style="498" customWidth="1"/>
    <col min="15619" max="15690" width="10.28515625" style="498" customWidth="1"/>
    <col min="15691" max="15872" width="9.140625" style="498"/>
    <col min="15873" max="15873" width="38.42578125" style="498" customWidth="1"/>
    <col min="15874" max="15874" width="12.85546875" style="498" customWidth="1"/>
    <col min="15875" max="15946" width="10.28515625" style="498" customWidth="1"/>
    <col min="15947" max="16128" width="9.140625" style="498"/>
    <col min="16129" max="16129" width="38.42578125" style="498" customWidth="1"/>
    <col min="16130" max="16130" width="12.85546875" style="498" customWidth="1"/>
    <col min="16131" max="16202" width="10.28515625" style="498" customWidth="1"/>
    <col min="16203" max="16384" width="9.140625" style="498"/>
  </cols>
  <sheetData>
    <row r="1" spans="1:75" ht="18">
      <c r="A1" s="1829" t="s">
        <v>89</v>
      </c>
      <c r="B1" s="1830"/>
    </row>
    <row r="2" spans="1:75" ht="15.75">
      <c r="A2" s="1831" t="s">
        <v>737</v>
      </c>
      <c r="B2" s="1832"/>
    </row>
    <row r="3" spans="1:75" ht="15.75" thickBot="1">
      <c r="A3" s="1833" t="s">
        <v>90</v>
      </c>
      <c r="B3" s="1834"/>
    </row>
    <row r="6" spans="1:75">
      <c r="AW6" s="389" t="s">
        <v>614</v>
      </c>
      <c r="AX6" s="390" t="s">
        <v>614</v>
      </c>
      <c r="AY6" s="390" t="s">
        <v>614</v>
      </c>
      <c r="AZ6" s="390" t="s">
        <v>614</v>
      </c>
      <c r="BA6" s="391" t="s">
        <v>613</v>
      </c>
      <c r="BB6" s="391" t="s">
        <v>613</v>
      </c>
      <c r="BC6" s="391" t="s">
        <v>613</v>
      </c>
      <c r="BD6" s="391" t="s">
        <v>613</v>
      </c>
      <c r="BE6" s="392" t="s">
        <v>612</v>
      </c>
      <c r="BF6" s="392" t="s">
        <v>612</v>
      </c>
      <c r="BG6" s="392" t="s">
        <v>612</v>
      </c>
      <c r="BH6" s="392" t="s">
        <v>612</v>
      </c>
      <c r="BI6" s="393" t="s">
        <v>611</v>
      </c>
      <c r="BJ6" s="393" t="s">
        <v>611</v>
      </c>
      <c r="BK6" s="393" t="s">
        <v>611</v>
      </c>
      <c r="BL6" s="393" t="s">
        <v>611</v>
      </c>
      <c r="BM6" s="394" t="s">
        <v>710</v>
      </c>
      <c r="BN6" s="394" t="s">
        <v>710</v>
      </c>
      <c r="BO6" s="394" t="s">
        <v>710</v>
      </c>
      <c r="BP6" s="394" t="s">
        <v>710</v>
      </c>
      <c r="BQ6" s="395" t="s">
        <v>711</v>
      </c>
      <c r="BR6" s="395" t="s">
        <v>711</v>
      </c>
      <c r="BS6" s="395" t="s">
        <v>711</v>
      </c>
      <c r="BT6" s="395" t="s">
        <v>711</v>
      </c>
    </row>
    <row r="7" spans="1:75" s="499" customFormat="1">
      <c r="B7" s="499" t="s">
        <v>91</v>
      </c>
      <c r="C7" s="500" t="s">
        <v>92</v>
      </c>
      <c r="D7" s="500" t="s">
        <v>93</v>
      </c>
      <c r="E7" s="500" t="s">
        <v>94</v>
      </c>
      <c r="F7" s="500" t="s">
        <v>95</v>
      </c>
      <c r="G7" s="500" t="s">
        <v>96</v>
      </c>
      <c r="H7" s="500" t="s">
        <v>97</v>
      </c>
      <c r="I7" s="500" t="s">
        <v>98</v>
      </c>
      <c r="J7" s="500" t="s">
        <v>99</v>
      </c>
      <c r="K7" s="500" t="s">
        <v>100</v>
      </c>
      <c r="L7" s="500" t="s">
        <v>101</v>
      </c>
      <c r="M7" s="500" t="s">
        <v>102</v>
      </c>
      <c r="N7" s="500" t="s">
        <v>103</v>
      </c>
      <c r="O7" s="500" t="s">
        <v>104</v>
      </c>
      <c r="P7" s="500" t="s">
        <v>105</v>
      </c>
      <c r="Q7" s="500" t="s">
        <v>106</v>
      </c>
      <c r="R7" s="500" t="s">
        <v>107</v>
      </c>
      <c r="S7" s="500" t="s">
        <v>108</v>
      </c>
      <c r="T7" s="500" t="s">
        <v>109</v>
      </c>
      <c r="U7" s="500" t="s">
        <v>110</v>
      </c>
      <c r="V7" s="500" t="s">
        <v>111</v>
      </c>
      <c r="W7" s="500" t="s">
        <v>112</v>
      </c>
      <c r="X7" s="500" t="s">
        <v>113</v>
      </c>
      <c r="Y7" s="500" t="s">
        <v>114</v>
      </c>
      <c r="Z7" s="500" t="s">
        <v>115</v>
      </c>
      <c r="AA7" s="500" t="s">
        <v>116</v>
      </c>
      <c r="AB7" s="500" t="s">
        <v>117</v>
      </c>
      <c r="AC7" s="500" t="s">
        <v>118</v>
      </c>
      <c r="AD7" s="500" t="s">
        <v>119</v>
      </c>
      <c r="AE7" s="500" t="s">
        <v>120</v>
      </c>
      <c r="AF7" s="500" t="s">
        <v>121</v>
      </c>
      <c r="AG7" s="500" t="s">
        <v>122</v>
      </c>
      <c r="AH7" s="500" t="s">
        <v>123</v>
      </c>
      <c r="AI7" s="500" t="s">
        <v>124</v>
      </c>
      <c r="AJ7" s="500" t="s">
        <v>125</v>
      </c>
      <c r="AK7" s="500" t="s">
        <v>126</v>
      </c>
      <c r="AL7" s="500" t="s">
        <v>127</v>
      </c>
      <c r="AM7" s="500" t="s">
        <v>128</v>
      </c>
      <c r="AN7" s="500" t="s">
        <v>129</v>
      </c>
      <c r="AO7" s="500" t="s">
        <v>130</v>
      </c>
      <c r="AP7" s="500" t="s">
        <v>131</v>
      </c>
      <c r="AQ7" s="500" t="s">
        <v>132</v>
      </c>
      <c r="AR7" s="500" t="s">
        <v>133</v>
      </c>
      <c r="AS7" s="500" t="s">
        <v>134</v>
      </c>
      <c r="AT7" s="500" t="s">
        <v>135</v>
      </c>
      <c r="AU7" s="499" t="s">
        <v>136</v>
      </c>
      <c r="AV7" s="499" t="s">
        <v>137</v>
      </c>
      <c r="AW7" s="499" t="s">
        <v>138</v>
      </c>
      <c r="AX7" s="499" t="s">
        <v>139</v>
      </c>
      <c r="AY7" s="499" t="s">
        <v>140</v>
      </c>
      <c r="AZ7" s="499" t="s">
        <v>141</v>
      </c>
      <c r="BA7" s="499" t="s">
        <v>142</v>
      </c>
      <c r="BB7" s="499" t="s">
        <v>143</v>
      </c>
      <c r="BC7" s="499" t="s">
        <v>144</v>
      </c>
      <c r="BD7" s="499" t="s">
        <v>145</v>
      </c>
      <c r="BE7" s="499" t="s">
        <v>146</v>
      </c>
      <c r="BF7" s="499" t="s">
        <v>147</v>
      </c>
      <c r="BG7" s="499" t="s">
        <v>148</v>
      </c>
      <c r="BH7" s="499" t="s">
        <v>149</v>
      </c>
      <c r="BI7" s="499" t="s">
        <v>150</v>
      </c>
      <c r="BJ7" s="499" t="s">
        <v>151</v>
      </c>
      <c r="BK7" s="499" t="s">
        <v>152</v>
      </c>
      <c r="BL7" s="499" t="s">
        <v>153</v>
      </c>
      <c r="BM7" s="499" t="s">
        <v>154</v>
      </c>
      <c r="BN7" s="499" t="s">
        <v>155</v>
      </c>
      <c r="BO7" s="499" t="s">
        <v>610</v>
      </c>
      <c r="BP7" s="499" t="s">
        <v>609</v>
      </c>
      <c r="BQ7" s="499" t="s">
        <v>608</v>
      </c>
      <c r="BR7" s="499" t="s">
        <v>607</v>
      </c>
      <c r="BS7" s="499" t="s">
        <v>606</v>
      </c>
      <c r="BT7" s="499" t="s">
        <v>605</v>
      </c>
      <c r="BU7" s="499" t="s">
        <v>604</v>
      </c>
      <c r="BV7" s="499" t="s">
        <v>603</v>
      </c>
      <c r="BW7" s="499" t="s">
        <v>602</v>
      </c>
    </row>
    <row r="8" spans="1:75">
      <c r="A8" s="499" t="s">
        <v>156</v>
      </c>
      <c r="B8" s="499" t="s">
        <v>157</v>
      </c>
      <c r="C8" s="501">
        <v>2.036</v>
      </c>
      <c r="D8" s="501">
        <v>2.0609999999999999</v>
      </c>
      <c r="E8" s="501">
        <v>2.0659999999999998</v>
      </c>
      <c r="F8" s="501">
        <v>2.0880000000000001</v>
      </c>
      <c r="G8" s="501">
        <v>2.105</v>
      </c>
      <c r="H8" s="501">
        <v>2.1160000000000001</v>
      </c>
      <c r="I8" s="501">
        <v>2.15</v>
      </c>
      <c r="J8" s="501">
        <v>2.17</v>
      </c>
      <c r="K8" s="501">
        <v>2.1880000000000002</v>
      </c>
      <c r="L8" s="501">
        <v>2.2149999999999999</v>
      </c>
      <c r="M8" s="501">
        <v>2.2349999999999999</v>
      </c>
      <c r="N8" s="501">
        <v>2.222</v>
      </c>
      <c r="O8" s="501">
        <v>2.2349999999999999</v>
      </c>
      <c r="P8" s="501">
        <v>2.262</v>
      </c>
      <c r="Q8" s="501">
        <v>2.2749999999999999</v>
      </c>
      <c r="R8" s="501">
        <v>2.3029999999999999</v>
      </c>
      <c r="S8" s="501">
        <v>2.3220000000000001</v>
      </c>
      <c r="T8" s="501">
        <v>2.363</v>
      </c>
      <c r="U8" s="501">
        <v>2.403</v>
      </c>
      <c r="V8" s="501">
        <v>2.3519999999999999</v>
      </c>
      <c r="W8" s="501">
        <v>2.3460000000000001</v>
      </c>
      <c r="X8" s="501">
        <v>2.351</v>
      </c>
      <c r="Y8" s="501">
        <v>2.371</v>
      </c>
      <c r="Z8" s="501">
        <v>2.3849999999999998</v>
      </c>
      <c r="AA8" s="501">
        <v>2.3849999999999998</v>
      </c>
      <c r="AB8" s="501">
        <v>2.3860000000000001</v>
      </c>
      <c r="AC8" s="501">
        <v>2.4009999999999998</v>
      </c>
      <c r="AD8" s="501">
        <v>2.4239999999999999</v>
      </c>
      <c r="AE8" s="501">
        <v>2.4369999999999998</v>
      </c>
      <c r="AF8" s="501">
        <v>2.4809999999999999</v>
      </c>
      <c r="AG8" s="501">
        <v>2.492</v>
      </c>
      <c r="AH8" s="501">
        <v>2.4990000000000001</v>
      </c>
      <c r="AI8" s="501">
        <v>2.52</v>
      </c>
      <c r="AJ8" s="501">
        <v>2.524</v>
      </c>
      <c r="AK8" s="501">
        <v>2.5329999999999999</v>
      </c>
      <c r="AL8" s="501">
        <v>2.5499999999999998</v>
      </c>
      <c r="AM8" s="501">
        <v>2.5630000000000002</v>
      </c>
      <c r="AN8" s="501">
        <v>2.5590000000000002</v>
      </c>
      <c r="AO8" s="501">
        <v>2.5750000000000002</v>
      </c>
      <c r="AP8" s="501">
        <v>2.589</v>
      </c>
      <c r="AQ8" s="501">
        <v>2.6059999999999999</v>
      </c>
      <c r="AR8" s="501">
        <v>2.6139999999999999</v>
      </c>
      <c r="AS8" s="501">
        <v>2.6160000000000001</v>
      </c>
      <c r="AT8" s="501">
        <v>2.6190000000000002</v>
      </c>
      <c r="AU8" s="501">
        <v>2.6219999999999999</v>
      </c>
      <c r="AV8" s="501">
        <v>2.63</v>
      </c>
      <c r="AW8" s="501">
        <v>2.6240000000000001</v>
      </c>
      <c r="AX8" s="501">
        <v>2.6259999999999999</v>
      </c>
      <c r="AY8" s="501">
        <v>2.6240000000000001</v>
      </c>
      <c r="AZ8" s="501">
        <v>2.6269999999999998</v>
      </c>
      <c r="BA8" s="501">
        <v>2.6429999999999998</v>
      </c>
      <c r="BB8" s="501">
        <v>2.6669999999999998</v>
      </c>
      <c r="BC8" s="501">
        <v>2.6749999999999998</v>
      </c>
      <c r="BD8" s="501">
        <v>2.6920000000000002</v>
      </c>
      <c r="BE8" s="501">
        <v>2.7130000000000001</v>
      </c>
      <c r="BF8" s="501">
        <v>2.7250000000000001</v>
      </c>
      <c r="BG8" s="501">
        <v>2.7440000000000002</v>
      </c>
      <c r="BH8" s="501">
        <v>2.7639999999999998</v>
      </c>
      <c r="BI8" s="501">
        <v>2.7829999999999999</v>
      </c>
      <c r="BJ8" s="501">
        <v>2.802</v>
      </c>
      <c r="BK8" s="501">
        <v>2.82</v>
      </c>
      <c r="BL8" s="501">
        <v>2.8380000000000001</v>
      </c>
      <c r="BM8" s="501">
        <v>2.8559999999999999</v>
      </c>
      <c r="BN8" s="501">
        <v>2.875</v>
      </c>
      <c r="BO8" s="501">
        <v>2.8940000000000001</v>
      </c>
      <c r="BP8" s="501">
        <v>2.9129999999999998</v>
      </c>
      <c r="BQ8" s="501">
        <v>2.9329999999999998</v>
      </c>
      <c r="BR8" s="501">
        <v>2.9529999999999998</v>
      </c>
      <c r="BS8" s="501">
        <v>2.972</v>
      </c>
      <c r="BT8" s="501">
        <v>2.9929999999999999</v>
      </c>
      <c r="BU8" s="501">
        <v>3.0150000000000001</v>
      </c>
      <c r="BV8" s="501">
        <v>3.0339999999999998</v>
      </c>
    </row>
    <row r="9" spans="1:75">
      <c r="A9" s="499" t="s">
        <v>158</v>
      </c>
      <c r="B9" s="499" t="s">
        <v>159</v>
      </c>
      <c r="C9" s="501">
        <v>2.036</v>
      </c>
      <c r="D9" s="501">
        <v>2.0609999999999999</v>
      </c>
      <c r="E9" s="501">
        <v>2.0659999999999998</v>
      </c>
      <c r="F9" s="501">
        <v>2.0880000000000001</v>
      </c>
      <c r="G9" s="501">
        <v>2.105</v>
      </c>
      <c r="H9" s="501">
        <v>2.1160000000000001</v>
      </c>
      <c r="I9" s="501">
        <v>2.15</v>
      </c>
      <c r="J9" s="501">
        <v>2.17</v>
      </c>
      <c r="K9" s="501">
        <v>2.1880000000000002</v>
      </c>
      <c r="L9" s="501">
        <v>2.2149999999999999</v>
      </c>
      <c r="M9" s="501">
        <v>2.2349999999999999</v>
      </c>
      <c r="N9" s="501">
        <v>2.222</v>
      </c>
      <c r="O9" s="501">
        <v>2.2349999999999999</v>
      </c>
      <c r="P9" s="501">
        <v>2.262</v>
      </c>
      <c r="Q9" s="501">
        <v>2.2749999999999999</v>
      </c>
      <c r="R9" s="501">
        <v>2.3029999999999999</v>
      </c>
      <c r="S9" s="501">
        <v>2.3220000000000001</v>
      </c>
      <c r="T9" s="501">
        <v>2.363</v>
      </c>
      <c r="U9" s="501">
        <v>2.403</v>
      </c>
      <c r="V9" s="501">
        <v>2.3519999999999999</v>
      </c>
      <c r="W9" s="501">
        <v>2.3460000000000001</v>
      </c>
      <c r="X9" s="501">
        <v>2.351</v>
      </c>
      <c r="Y9" s="501">
        <v>2.371</v>
      </c>
      <c r="Z9" s="501">
        <v>2.3849999999999998</v>
      </c>
      <c r="AA9" s="501">
        <v>2.3849999999999998</v>
      </c>
      <c r="AB9" s="501">
        <v>2.3860000000000001</v>
      </c>
      <c r="AC9" s="501">
        <v>2.4009999999999998</v>
      </c>
      <c r="AD9" s="501">
        <v>2.4239999999999999</v>
      </c>
      <c r="AE9" s="501">
        <v>2.4369999999999998</v>
      </c>
      <c r="AF9" s="501">
        <v>2.4809999999999999</v>
      </c>
      <c r="AG9" s="501">
        <v>2.492</v>
      </c>
      <c r="AH9" s="501">
        <v>2.4990000000000001</v>
      </c>
      <c r="AI9" s="501">
        <v>2.52</v>
      </c>
      <c r="AJ9" s="501">
        <v>2.524</v>
      </c>
      <c r="AK9" s="501">
        <v>2.5329999999999999</v>
      </c>
      <c r="AL9" s="501">
        <v>2.5499999999999998</v>
      </c>
      <c r="AM9" s="501">
        <v>2.5630000000000002</v>
      </c>
      <c r="AN9" s="501">
        <v>2.5590000000000002</v>
      </c>
      <c r="AO9" s="501">
        <v>2.5750000000000002</v>
      </c>
      <c r="AP9" s="501">
        <v>2.589</v>
      </c>
      <c r="AQ9" s="501">
        <v>2.6059999999999999</v>
      </c>
      <c r="AR9" s="501">
        <v>2.6139999999999999</v>
      </c>
      <c r="AS9" s="501">
        <v>2.6160000000000001</v>
      </c>
      <c r="AT9" s="501">
        <v>2.6190000000000002</v>
      </c>
      <c r="AU9" s="501">
        <v>2.6219999999999999</v>
      </c>
      <c r="AV9" s="501">
        <v>2.63</v>
      </c>
      <c r="AW9" s="501">
        <v>2.6240000000000001</v>
      </c>
      <c r="AX9" s="501">
        <v>2.6259999999999999</v>
      </c>
      <c r="AY9" s="501">
        <v>2.6240000000000001</v>
      </c>
      <c r="AZ9" s="501">
        <v>2.6269999999999998</v>
      </c>
      <c r="BA9" s="501">
        <v>2.6429999999999998</v>
      </c>
      <c r="BB9" s="501">
        <v>2.6669999999999998</v>
      </c>
      <c r="BC9" s="501">
        <v>2.6749999999999998</v>
      </c>
      <c r="BD9" s="501">
        <v>2.6869999999999998</v>
      </c>
      <c r="BE9" s="501">
        <v>2.7069999999999999</v>
      </c>
      <c r="BF9" s="501">
        <v>2.7170000000000001</v>
      </c>
      <c r="BG9" s="501">
        <v>2.7349999999999999</v>
      </c>
      <c r="BH9" s="501">
        <v>2.7509999999999999</v>
      </c>
      <c r="BI9" s="501">
        <v>2.7669999999999999</v>
      </c>
      <c r="BJ9" s="501">
        <v>2.7839999999999998</v>
      </c>
      <c r="BK9" s="501">
        <v>2.7989999999999999</v>
      </c>
      <c r="BL9" s="501">
        <v>2.8140000000000001</v>
      </c>
      <c r="BM9" s="501">
        <v>2.831</v>
      </c>
      <c r="BN9" s="501">
        <v>2.847</v>
      </c>
      <c r="BO9" s="501">
        <v>2.863</v>
      </c>
      <c r="BP9" s="501">
        <v>2.88</v>
      </c>
      <c r="BQ9" s="501">
        <v>2.8969999999999998</v>
      </c>
      <c r="BR9" s="501">
        <v>2.9140000000000001</v>
      </c>
      <c r="BS9" s="501">
        <v>2.9319999999999999</v>
      </c>
      <c r="BT9" s="501">
        <v>2.9510000000000001</v>
      </c>
      <c r="BU9" s="501">
        <v>2.97</v>
      </c>
      <c r="BV9" s="501">
        <v>2.9870000000000001</v>
      </c>
    </row>
    <row r="10" spans="1:75">
      <c r="A10" s="499" t="s">
        <v>160</v>
      </c>
      <c r="B10" s="499" t="s">
        <v>161</v>
      </c>
      <c r="C10" s="501">
        <v>2.036</v>
      </c>
      <c r="D10" s="501">
        <v>2.0609999999999999</v>
      </c>
      <c r="E10" s="501">
        <v>2.0659999999999998</v>
      </c>
      <c r="F10" s="501">
        <v>2.0880000000000001</v>
      </c>
      <c r="G10" s="501">
        <v>2.105</v>
      </c>
      <c r="H10" s="501">
        <v>2.1160000000000001</v>
      </c>
      <c r="I10" s="501">
        <v>2.15</v>
      </c>
      <c r="J10" s="501">
        <v>2.17</v>
      </c>
      <c r="K10" s="501">
        <v>2.1880000000000002</v>
      </c>
      <c r="L10" s="501">
        <v>2.2149999999999999</v>
      </c>
      <c r="M10" s="501">
        <v>2.2349999999999999</v>
      </c>
      <c r="N10" s="501">
        <v>2.222</v>
      </c>
      <c r="O10" s="501">
        <v>2.2349999999999999</v>
      </c>
      <c r="P10" s="501">
        <v>2.262</v>
      </c>
      <c r="Q10" s="501">
        <v>2.2749999999999999</v>
      </c>
      <c r="R10" s="501">
        <v>2.3029999999999999</v>
      </c>
      <c r="S10" s="501">
        <v>2.3220000000000001</v>
      </c>
      <c r="T10" s="501">
        <v>2.363</v>
      </c>
      <c r="U10" s="501">
        <v>2.403</v>
      </c>
      <c r="V10" s="501">
        <v>2.3519999999999999</v>
      </c>
      <c r="W10" s="501">
        <v>2.3460000000000001</v>
      </c>
      <c r="X10" s="501">
        <v>2.351</v>
      </c>
      <c r="Y10" s="501">
        <v>2.371</v>
      </c>
      <c r="Z10" s="501">
        <v>2.3849999999999998</v>
      </c>
      <c r="AA10" s="501">
        <v>2.3849999999999998</v>
      </c>
      <c r="AB10" s="501">
        <v>2.3860000000000001</v>
      </c>
      <c r="AC10" s="501">
        <v>2.4009999999999998</v>
      </c>
      <c r="AD10" s="501">
        <v>2.4239999999999999</v>
      </c>
      <c r="AE10" s="501">
        <v>2.4369999999999998</v>
      </c>
      <c r="AF10" s="501">
        <v>2.4809999999999999</v>
      </c>
      <c r="AG10" s="501">
        <v>2.492</v>
      </c>
      <c r="AH10" s="501">
        <v>2.4990000000000001</v>
      </c>
      <c r="AI10" s="501">
        <v>2.52</v>
      </c>
      <c r="AJ10" s="501">
        <v>2.524</v>
      </c>
      <c r="AK10" s="501">
        <v>2.5329999999999999</v>
      </c>
      <c r="AL10" s="501">
        <v>2.5499999999999998</v>
      </c>
      <c r="AM10" s="501">
        <v>2.5630000000000002</v>
      </c>
      <c r="AN10" s="501">
        <v>2.5590000000000002</v>
      </c>
      <c r="AO10" s="501">
        <v>2.5750000000000002</v>
      </c>
      <c r="AP10" s="501">
        <v>2.589</v>
      </c>
      <c r="AQ10" s="501">
        <v>2.6059999999999999</v>
      </c>
      <c r="AR10" s="501">
        <v>2.6139999999999999</v>
      </c>
      <c r="AS10" s="501">
        <v>2.6160000000000001</v>
      </c>
      <c r="AT10" s="501">
        <v>2.6190000000000002</v>
      </c>
      <c r="AU10" s="501">
        <v>2.6219999999999999</v>
      </c>
      <c r="AV10" s="501">
        <v>2.63</v>
      </c>
      <c r="AW10" s="501">
        <v>2.6240000000000001</v>
      </c>
      <c r="AX10" s="501">
        <v>2.6259999999999999</v>
      </c>
      <c r="AY10" s="501">
        <v>2.6240000000000001</v>
      </c>
      <c r="AZ10" s="501">
        <v>2.6269999999999998</v>
      </c>
      <c r="BA10" s="501">
        <v>2.6429999999999998</v>
      </c>
      <c r="BB10" s="501">
        <v>2.6669999999999998</v>
      </c>
      <c r="BC10" s="501">
        <v>2.6749999999999998</v>
      </c>
      <c r="BD10" s="501">
        <v>2.694</v>
      </c>
      <c r="BE10" s="501">
        <v>2.7170000000000001</v>
      </c>
      <c r="BF10" s="501">
        <v>2.7320000000000002</v>
      </c>
      <c r="BG10" s="501">
        <v>2.7530000000000001</v>
      </c>
      <c r="BH10" s="501">
        <v>2.7770000000000001</v>
      </c>
      <c r="BI10" s="501">
        <v>2.7989999999999999</v>
      </c>
      <c r="BJ10" s="501">
        <v>2.823</v>
      </c>
      <c r="BK10" s="501">
        <v>2.8450000000000002</v>
      </c>
      <c r="BL10" s="501">
        <v>2.8690000000000002</v>
      </c>
      <c r="BM10" s="501">
        <v>2.8929999999999998</v>
      </c>
      <c r="BN10" s="501">
        <v>2.9180000000000001</v>
      </c>
      <c r="BO10" s="501">
        <v>2.9430000000000001</v>
      </c>
      <c r="BP10" s="501">
        <v>2.9689999999999999</v>
      </c>
      <c r="BQ10" s="501">
        <v>2.996</v>
      </c>
      <c r="BR10" s="501">
        <v>3.024</v>
      </c>
      <c r="BS10" s="501">
        <v>3.0510000000000002</v>
      </c>
      <c r="BT10" s="501">
        <v>3.08</v>
      </c>
      <c r="BU10" s="501">
        <v>3.11</v>
      </c>
      <c r="BV10" s="501">
        <v>3.1379999999999999</v>
      </c>
    </row>
    <row r="12" spans="1:75">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row>
    <row r="13" spans="1:75">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2"/>
      <c r="AM13" s="502"/>
      <c r="AN13" s="502"/>
      <c r="AO13" s="502"/>
      <c r="AP13" s="502"/>
      <c r="AQ13" s="502"/>
      <c r="AR13" s="502"/>
      <c r="AS13" s="502"/>
      <c r="AT13" s="502"/>
    </row>
    <row r="14" spans="1:75">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row>
    <row r="15" spans="1:75">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row>
    <row r="16" spans="1:75">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c r="AR16" s="501"/>
      <c r="AS16" s="501"/>
      <c r="AT16" s="501"/>
    </row>
    <row r="17" spans="3:6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Z17" s="253" t="s">
        <v>712</v>
      </c>
      <c r="BA17" s="252"/>
      <c r="BB17" s="252"/>
      <c r="BC17" s="272" t="s">
        <v>713</v>
      </c>
      <c r="BD17" s="271"/>
      <c r="BE17" s="271"/>
      <c r="BF17" s="271"/>
      <c r="BG17" s="271"/>
      <c r="BH17" s="271"/>
      <c r="BI17" s="252"/>
      <c r="BJ17" s="252"/>
      <c r="BK17" s="252"/>
    </row>
    <row r="18" spans="3:63">
      <c r="AZ18" s="270"/>
      <c r="BA18" s="269"/>
      <c r="BB18" s="269"/>
      <c r="BC18" s="269"/>
      <c r="BD18" s="269"/>
      <c r="BE18" s="269"/>
      <c r="BF18" s="269"/>
      <c r="BG18" s="269"/>
      <c r="BH18" s="269"/>
      <c r="BI18" s="269"/>
      <c r="BJ18" s="269"/>
      <c r="BK18" s="268"/>
    </row>
    <row r="19" spans="3:63">
      <c r="AZ19" s="259"/>
      <c r="BA19" s="262" t="s">
        <v>601</v>
      </c>
      <c r="BB19" s="252" t="s">
        <v>714</v>
      </c>
      <c r="BC19" s="252"/>
      <c r="BD19" s="252"/>
      <c r="BE19" s="252"/>
      <c r="BF19" s="252"/>
      <c r="BG19" s="252"/>
      <c r="BH19" s="252"/>
      <c r="BI19" s="252"/>
      <c r="BJ19" s="252"/>
      <c r="BK19" s="267"/>
    </row>
    <row r="20" spans="3:63">
      <c r="AZ20" s="259"/>
      <c r="BA20" s="252"/>
      <c r="BB20" s="499" t="s">
        <v>147</v>
      </c>
      <c r="BC20" s="252"/>
      <c r="BD20" s="252"/>
      <c r="BE20" s="252"/>
      <c r="BF20" s="252"/>
      <c r="BG20" s="252"/>
      <c r="BH20" s="252"/>
      <c r="BI20" s="252"/>
      <c r="BJ20" s="252"/>
      <c r="BK20" s="265" t="s">
        <v>599</v>
      </c>
    </row>
    <row r="21" spans="3:63">
      <c r="AZ21" s="259"/>
      <c r="BA21" s="252"/>
      <c r="BB21" s="501">
        <f>BF9</f>
        <v>2.7170000000000001</v>
      </c>
      <c r="BC21" s="252"/>
      <c r="BD21" s="252"/>
      <c r="BE21" s="252"/>
      <c r="BF21" s="252"/>
      <c r="BG21" s="252"/>
      <c r="BH21" s="252"/>
      <c r="BI21" s="252"/>
      <c r="BJ21" s="252"/>
      <c r="BK21" s="263">
        <f>BB21</f>
        <v>2.7170000000000001</v>
      </c>
    </row>
    <row r="22" spans="3:63">
      <c r="AZ22" s="259"/>
      <c r="BA22" s="252"/>
      <c r="BB22" s="252"/>
      <c r="BC22" s="252"/>
      <c r="BD22" s="252"/>
      <c r="BE22" s="252"/>
      <c r="BF22" s="252"/>
      <c r="BG22" s="252"/>
      <c r="BH22" s="252"/>
      <c r="BI22" s="252"/>
      <c r="BJ22" s="252"/>
      <c r="BK22" s="260"/>
    </row>
    <row r="23" spans="3:63">
      <c r="AZ23" s="259"/>
      <c r="BA23" s="262" t="s">
        <v>598</v>
      </c>
      <c r="BB23" s="252" t="s">
        <v>715</v>
      </c>
      <c r="BC23" s="252"/>
      <c r="BD23" s="252"/>
      <c r="BE23" s="252"/>
      <c r="BF23" s="252"/>
      <c r="BG23" s="252"/>
      <c r="BH23" s="252"/>
      <c r="BI23" s="252"/>
      <c r="BJ23" s="252"/>
      <c r="BK23" s="260"/>
    </row>
    <row r="24" spans="3:63">
      <c r="AZ24" s="259"/>
      <c r="BA24" s="252"/>
      <c r="BB24" s="499" t="s">
        <v>148</v>
      </c>
      <c r="BC24" s="499" t="s">
        <v>149</v>
      </c>
      <c r="BD24" s="499" t="s">
        <v>150</v>
      </c>
      <c r="BE24" s="499" t="s">
        <v>151</v>
      </c>
      <c r="BF24" s="499" t="s">
        <v>152</v>
      </c>
      <c r="BG24" s="499" t="s">
        <v>153</v>
      </c>
      <c r="BH24" s="499" t="s">
        <v>154</v>
      </c>
      <c r="BI24" s="499" t="s">
        <v>155</v>
      </c>
      <c r="BJ24" s="252"/>
      <c r="BK24" s="260"/>
    </row>
    <row r="25" spans="3:63">
      <c r="AZ25" s="259"/>
      <c r="BA25" s="252"/>
      <c r="BB25" s="501">
        <f>BG9</f>
        <v>2.7349999999999999</v>
      </c>
      <c r="BC25" s="501">
        <f t="shared" ref="BC25:BI25" si="0">BH9</f>
        <v>2.7509999999999999</v>
      </c>
      <c r="BD25" s="501">
        <f t="shared" si="0"/>
        <v>2.7669999999999999</v>
      </c>
      <c r="BE25" s="501">
        <f t="shared" si="0"/>
        <v>2.7839999999999998</v>
      </c>
      <c r="BF25" s="501">
        <f t="shared" si="0"/>
        <v>2.7989999999999999</v>
      </c>
      <c r="BG25" s="501">
        <f t="shared" si="0"/>
        <v>2.8140000000000001</v>
      </c>
      <c r="BH25" s="501">
        <f t="shared" si="0"/>
        <v>2.831</v>
      </c>
      <c r="BI25" s="501">
        <f t="shared" si="0"/>
        <v>2.847</v>
      </c>
      <c r="BJ25" s="252"/>
      <c r="BK25" s="263">
        <f>AVERAGE(BB25:BI25)</f>
        <v>2.7909999999999999</v>
      </c>
    </row>
    <row r="26" spans="3:63" ht="13.5" thickBot="1">
      <c r="AZ26" s="259"/>
      <c r="BA26" s="252"/>
      <c r="BB26" s="252"/>
      <c r="BC26" s="252"/>
      <c r="BD26" s="252"/>
      <c r="BE26" s="252"/>
      <c r="BF26" s="252"/>
      <c r="BG26" s="252"/>
      <c r="BH26" s="252"/>
      <c r="BI26" s="252"/>
      <c r="BJ26" s="252"/>
      <c r="BK26" s="260"/>
    </row>
    <row r="27" spans="3:63" ht="13.5" thickBot="1">
      <c r="AZ27" s="259"/>
      <c r="BA27" s="252"/>
      <c r="BB27" s="252"/>
      <c r="BC27" s="252"/>
      <c r="BD27" s="252"/>
      <c r="BE27" s="252"/>
      <c r="BF27" s="252"/>
      <c r="BG27" s="252"/>
      <c r="BH27" s="252"/>
      <c r="BI27" s="252"/>
      <c r="BJ27" s="258" t="s">
        <v>24</v>
      </c>
      <c r="BK27" s="504">
        <f>(BK25-BK21)/BK21</f>
        <v>2.7235921972764018E-2</v>
      </c>
    </row>
    <row r="28" spans="3:63">
      <c r="AZ28" s="256"/>
      <c r="BA28" s="255"/>
      <c r="BB28" s="255"/>
      <c r="BC28" s="255"/>
      <c r="BD28" s="255"/>
      <c r="BE28" s="255"/>
      <c r="BF28" s="255"/>
      <c r="BG28" s="255"/>
      <c r="BH28" s="255"/>
      <c r="BI28" s="255"/>
      <c r="BJ28" s="255"/>
      <c r="BK28" s="254"/>
    </row>
    <row r="29" spans="3:63">
      <c r="AZ29" s="252"/>
      <c r="BA29" s="252"/>
      <c r="BB29" s="252"/>
      <c r="BC29" s="252"/>
      <c r="BD29" s="252"/>
      <c r="BE29" s="252"/>
      <c r="BF29" s="252"/>
      <c r="BG29" s="252"/>
      <c r="BH29" s="252"/>
      <c r="BI29" s="252"/>
      <c r="BJ29" s="252"/>
      <c r="BK29" s="252"/>
    </row>
    <row r="30" spans="3:63">
      <c r="AZ30" s="252"/>
      <c r="BA30" s="252"/>
      <c r="BB30" s="252"/>
      <c r="BC30" s="252"/>
      <c r="BD30" s="252"/>
      <c r="BE30" s="252"/>
      <c r="BF30" s="252"/>
      <c r="BG30" s="252"/>
      <c r="BH30" s="252"/>
      <c r="BI30" s="252"/>
      <c r="BJ30" s="252"/>
      <c r="BK30" s="252"/>
    </row>
    <row r="31" spans="3:63">
      <c r="AZ31" s="253" t="s">
        <v>738</v>
      </c>
      <c r="BA31" s="252"/>
      <c r="BB31" s="252"/>
      <c r="BC31" s="272" t="s">
        <v>739</v>
      </c>
      <c r="BD31" s="271"/>
      <c r="BE31" s="271"/>
      <c r="BF31" s="271"/>
      <c r="BG31" s="271"/>
      <c r="BH31" s="271"/>
      <c r="BI31" s="252"/>
      <c r="BJ31" s="252"/>
      <c r="BK31" s="252"/>
    </row>
    <row r="32" spans="3:63">
      <c r="AZ32" s="270"/>
      <c r="BA32" s="269"/>
      <c r="BB32" s="269"/>
      <c r="BC32" s="269"/>
      <c r="BD32" s="269"/>
      <c r="BE32" s="269"/>
      <c r="BF32" s="269"/>
      <c r="BG32" s="269"/>
      <c r="BH32" s="269"/>
      <c r="BI32" s="269"/>
      <c r="BJ32" s="269"/>
      <c r="BK32" s="268"/>
    </row>
    <row r="33" spans="52:63">
      <c r="AZ33" s="259"/>
      <c r="BA33" s="262" t="s">
        <v>601</v>
      </c>
      <c r="BB33" s="252" t="s">
        <v>615</v>
      </c>
      <c r="BC33" s="252"/>
      <c r="BD33" s="252"/>
      <c r="BE33" s="252"/>
      <c r="BF33" s="252"/>
      <c r="BG33" s="252"/>
      <c r="BH33" s="252"/>
      <c r="BI33" s="252"/>
      <c r="BJ33" s="252"/>
      <c r="BK33" s="267"/>
    </row>
    <row r="34" spans="52:63">
      <c r="AZ34" s="259"/>
      <c r="BA34" s="252"/>
      <c r="BB34" s="500" t="s">
        <v>134</v>
      </c>
      <c r="BC34" s="500" t="s">
        <v>135</v>
      </c>
      <c r="BD34" s="499" t="s">
        <v>136</v>
      </c>
      <c r="BE34" s="499" t="s">
        <v>137</v>
      </c>
      <c r="BF34" s="252"/>
      <c r="BG34" s="252"/>
      <c r="BH34" s="252"/>
      <c r="BI34" s="252"/>
      <c r="BJ34" s="252"/>
      <c r="BK34" s="265" t="s">
        <v>599</v>
      </c>
    </row>
    <row r="35" spans="52:63">
      <c r="AZ35" s="259"/>
      <c r="BA35" s="252"/>
      <c r="BB35" s="264">
        <f>AT11</f>
        <v>0</v>
      </c>
      <c r="BC35" s="264">
        <f>AU11</f>
        <v>0</v>
      </c>
      <c r="BD35" s="264">
        <f>AV11</f>
        <v>0</v>
      </c>
      <c r="BE35" s="264">
        <f>AW11</f>
        <v>0</v>
      </c>
      <c r="BF35" s="252"/>
      <c r="BG35" s="252"/>
      <c r="BH35" s="252"/>
      <c r="BI35" s="252"/>
      <c r="BJ35" s="252"/>
      <c r="BK35" s="263">
        <f>AVERAGE(BB35:BE35)</f>
        <v>0</v>
      </c>
    </row>
    <row r="36" spans="52:63">
      <c r="AZ36" s="259"/>
      <c r="BA36" s="252"/>
      <c r="BB36" s="252"/>
      <c r="BC36" s="252"/>
      <c r="BD36" s="252"/>
      <c r="BE36" s="252"/>
      <c r="BF36" s="252"/>
      <c r="BG36" s="252"/>
      <c r="BH36" s="252"/>
      <c r="BI36" s="252"/>
      <c r="BJ36" s="252"/>
      <c r="BK36" s="260"/>
    </row>
    <row r="37" spans="52:63">
      <c r="AZ37" s="259"/>
      <c r="BA37" s="262" t="s">
        <v>598</v>
      </c>
      <c r="BB37" s="252" t="s">
        <v>740</v>
      </c>
      <c r="BC37" s="252"/>
      <c r="BD37" s="252"/>
      <c r="BE37" s="252"/>
      <c r="BF37" s="252"/>
      <c r="BG37" s="252"/>
      <c r="BH37" s="252"/>
      <c r="BI37" s="252"/>
      <c r="BJ37" s="252"/>
      <c r="BK37" s="260"/>
    </row>
    <row r="38" spans="52:63">
      <c r="AZ38" s="259"/>
      <c r="BA38" s="252"/>
      <c r="BB38" s="499" t="s">
        <v>146</v>
      </c>
      <c r="BC38" s="499" t="s">
        <v>147</v>
      </c>
      <c r="BD38" s="499" t="s">
        <v>148</v>
      </c>
      <c r="BE38" s="499" t="s">
        <v>149</v>
      </c>
      <c r="BF38" s="499" t="s">
        <v>150</v>
      </c>
      <c r="BG38" s="499" t="s">
        <v>151</v>
      </c>
      <c r="BH38" s="499" t="s">
        <v>152</v>
      </c>
      <c r="BI38" s="499" t="s">
        <v>153</v>
      </c>
      <c r="BJ38" s="252"/>
      <c r="BK38" s="260"/>
    </row>
    <row r="39" spans="52:63">
      <c r="AZ39" s="259"/>
      <c r="BA39" s="252"/>
      <c r="BB39" s="264">
        <f>BF11</f>
        <v>0</v>
      </c>
      <c r="BC39" s="264">
        <f t="shared" ref="BC39:BI39" si="1">BG11</f>
        <v>0</v>
      </c>
      <c r="BD39" s="264">
        <f t="shared" si="1"/>
        <v>0</v>
      </c>
      <c r="BE39" s="264">
        <f t="shared" si="1"/>
        <v>0</v>
      </c>
      <c r="BF39" s="264">
        <f t="shared" si="1"/>
        <v>0</v>
      </c>
      <c r="BG39" s="264">
        <f t="shared" si="1"/>
        <v>0</v>
      </c>
      <c r="BH39" s="264">
        <f t="shared" si="1"/>
        <v>0</v>
      </c>
      <c r="BI39" s="264">
        <f t="shared" si="1"/>
        <v>0</v>
      </c>
      <c r="BJ39" s="252"/>
      <c r="BK39" s="263">
        <f>AVERAGE(BB39:BI39)</f>
        <v>0</v>
      </c>
    </row>
    <row r="40" spans="52:63">
      <c r="AZ40" s="259"/>
      <c r="BA40" s="252"/>
      <c r="BB40" s="252"/>
      <c r="BC40" s="252"/>
      <c r="BD40" s="252"/>
      <c r="BE40" s="252"/>
      <c r="BF40" s="252"/>
      <c r="BG40" s="252"/>
      <c r="BH40" s="252"/>
      <c r="BI40" s="252"/>
      <c r="BJ40" s="252"/>
      <c r="BK40" s="260"/>
    </row>
    <row r="41" spans="52:63">
      <c r="AZ41" s="259"/>
      <c r="BA41" s="252"/>
      <c r="BB41" s="252"/>
      <c r="BC41" s="252"/>
      <c r="BD41" s="252"/>
      <c r="BE41" s="252"/>
      <c r="BF41" s="252"/>
      <c r="BG41" s="252"/>
      <c r="BH41" s="252"/>
      <c r="BI41" s="252"/>
      <c r="BJ41" s="258" t="s">
        <v>24</v>
      </c>
      <c r="BK41" s="396" t="e">
        <f>(BK39-BK35)/BK35</f>
        <v>#DIV/0!</v>
      </c>
    </row>
    <row r="42" spans="52:63">
      <c r="AZ42" s="256"/>
      <c r="BA42" s="255"/>
      <c r="BB42" s="255"/>
      <c r="BC42" s="255"/>
      <c r="BD42" s="255"/>
      <c r="BE42" s="255"/>
      <c r="BF42" s="255"/>
      <c r="BG42" s="255"/>
      <c r="BH42" s="255"/>
      <c r="BI42" s="255"/>
      <c r="BJ42" s="255"/>
      <c r="BK42" s="254"/>
    </row>
  </sheetData>
  <mergeCells count="3">
    <mergeCell ref="A1:B1"/>
    <mergeCell ref="A2:B2"/>
    <mergeCell ref="A3:B3"/>
  </mergeCells>
  <pageMargins left="0.25" right="0.25" top="1" bottom="1" header="0.5" footer="0.5"/>
  <pageSetup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9"/>
  <sheetViews>
    <sheetView zoomScale="75" zoomScaleNormal="75" workbookViewId="0">
      <selection activeCell="K6" sqref="K6"/>
    </sheetView>
  </sheetViews>
  <sheetFormatPr defaultRowHeight="15"/>
  <cols>
    <col min="1" max="1" width="27.28515625" customWidth="1"/>
    <col min="2" max="3" width="12.42578125" customWidth="1"/>
    <col min="4" max="4" width="13.7109375" customWidth="1"/>
    <col min="5" max="5" width="61" customWidth="1"/>
    <col min="6" max="6" width="44.42578125" style="114" customWidth="1"/>
  </cols>
  <sheetData>
    <row r="1" spans="1:6">
      <c r="C1" s="441" t="s">
        <v>735</v>
      </c>
      <c r="D1" s="489" t="s">
        <v>736</v>
      </c>
    </row>
    <row r="2" spans="1:6">
      <c r="A2" s="246" t="s">
        <v>698</v>
      </c>
      <c r="B2" s="382" t="s">
        <v>699</v>
      </c>
      <c r="C2" s="487" t="s">
        <v>709</v>
      </c>
      <c r="D2" s="490" t="s">
        <v>716</v>
      </c>
      <c r="E2" s="246" t="s">
        <v>700</v>
      </c>
      <c r="F2" s="381" t="s">
        <v>701</v>
      </c>
    </row>
    <row r="3" spans="1:6" ht="16.5" customHeight="1" thickBot="1">
      <c r="A3" s="288" t="s">
        <v>697</v>
      </c>
      <c r="B3" s="246"/>
      <c r="C3" s="488">
        <f>B16</f>
        <v>2.6746987951807216E-2</v>
      </c>
      <c r="D3" s="491" t="e">
        <f>#REF!</f>
        <v>#REF!</v>
      </c>
      <c r="E3" s="246"/>
      <c r="F3" s="381"/>
    </row>
    <row r="4" spans="1:6" ht="30" customHeight="1">
      <c r="A4" s="242" t="s">
        <v>32</v>
      </c>
      <c r="B4" s="434">
        <f ca="1">'3039&amp;3049 UFR data'!DR3</f>
        <v>58021.917775951981</v>
      </c>
      <c r="C4" s="486">
        <f ca="1">B4*(1+$C$3)</f>
        <v>59573.829311646114</v>
      </c>
      <c r="D4" s="492" t="e">
        <f ca="1">C4*(1+$D$3)</f>
        <v>#REF!</v>
      </c>
      <c r="E4" s="244" t="s">
        <v>577</v>
      </c>
      <c r="F4" s="380" t="s">
        <v>674</v>
      </c>
    </row>
    <row r="5" spans="1:6" ht="30" customHeight="1">
      <c r="A5" s="242" t="s">
        <v>575</v>
      </c>
      <c r="B5" s="434">
        <f>50000</f>
        <v>50000</v>
      </c>
      <c r="C5" s="442">
        <f t="shared" ref="C5:C12" si="0">B5*(1+$C$3)</f>
        <v>51337.349397590362</v>
      </c>
      <c r="D5" s="492" t="e">
        <f t="shared" ref="D5:D12" si="1">C5*(1+$D$3)</f>
        <v>#REF!</v>
      </c>
      <c r="E5" s="244" t="s">
        <v>696</v>
      </c>
      <c r="F5" s="114" t="s">
        <v>678</v>
      </c>
    </row>
    <row r="6" spans="1:6" ht="30" customHeight="1">
      <c r="A6" s="242" t="s">
        <v>576</v>
      </c>
      <c r="B6" s="434">
        <f ca="1">ROUND('3039&amp;3049 UFR data'!GU3,0)</f>
        <v>27367</v>
      </c>
      <c r="C6" s="442">
        <f t="shared" ca="1" si="0"/>
        <v>28098.984819277106</v>
      </c>
      <c r="D6" s="492" t="e">
        <f t="shared" ca="1" si="1"/>
        <v>#REF!</v>
      </c>
      <c r="E6" s="245" t="s">
        <v>577</v>
      </c>
      <c r="F6" s="114" t="s">
        <v>675</v>
      </c>
    </row>
    <row r="7" spans="1:6" ht="30" customHeight="1">
      <c r="A7" s="242" t="s">
        <v>578</v>
      </c>
      <c r="B7" s="434">
        <f ca="1">ROUND('3039&amp;3049 UFR data'!HG3,0)</f>
        <v>33860</v>
      </c>
      <c r="C7" s="442">
        <f t="shared" ca="1" si="0"/>
        <v>34765.653012048191</v>
      </c>
      <c r="D7" s="492" t="e">
        <f t="shared" ca="1" si="1"/>
        <v>#REF!</v>
      </c>
      <c r="E7" s="245" t="s">
        <v>577</v>
      </c>
      <c r="F7" s="114" t="s">
        <v>672</v>
      </c>
    </row>
    <row r="8" spans="1:6" ht="30" customHeight="1">
      <c r="A8" s="242" t="s">
        <v>64</v>
      </c>
      <c r="B8" s="434">
        <f ca="1">ROUND('3039&amp;3049 UFR data'!HJ4,0)</f>
        <v>30787</v>
      </c>
      <c r="C8" s="442">
        <f t="shared" ca="1" si="0"/>
        <v>31610.459518072286</v>
      </c>
      <c r="D8" s="492" t="e">
        <f t="shared" ca="1" si="1"/>
        <v>#REF!</v>
      </c>
      <c r="E8" s="245" t="s">
        <v>580</v>
      </c>
      <c r="F8" s="114" t="s">
        <v>679</v>
      </c>
    </row>
    <row r="9" spans="1:6" ht="30" customHeight="1">
      <c r="A9" s="242" t="s">
        <v>579</v>
      </c>
      <c r="B9" s="434">
        <f ca="1">ROUND('3039&amp;3049 UFR data'!HM4,)</f>
        <v>27725</v>
      </c>
      <c r="C9" s="442">
        <f t="shared" ca="1" si="0"/>
        <v>28466.560240963856</v>
      </c>
      <c r="D9" s="492" t="e">
        <f t="shared" ca="1" si="1"/>
        <v>#REF!</v>
      </c>
      <c r="E9" s="245" t="s">
        <v>580</v>
      </c>
      <c r="F9" s="114" t="s">
        <v>673</v>
      </c>
    </row>
    <row r="10" spans="1:6" ht="30" customHeight="1">
      <c r="A10" s="242" t="s">
        <v>66</v>
      </c>
      <c r="B10" s="434">
        <f ca="1">B9</f>
        <v>27725</v>
      </c>
      <c r="C10" s="442">
        <f t="shared" ca="1" si="0"/>
        <v>28466.560240963856</v>
      </c>
      <c r="D10" s="492" t="e">
        <f t="shared" ca="1" si="1"/>
        <v>#REF!</v>
      </c>
      <c r="E10" s="245" t="s">
        <v>581</v>
      </c>
      <c r="F10" s="114" t="s">
        <v>206</v>
      </c>
    </row>
    <row r="11" spans="1:6" ht="30" customHeight="1">
      <c r="A11" s="370" t="s">
        <v>641</v>
      </c>
      <c r="B11" s="435">
        <f ca="1">B9*0.88</f>
        <v>24398</v>
      </c>
      <c r="C11" s="443">
        <f t="shared" ca="1" si="0"/>
        <v>25050.573012048193</v>
      </c>
      <c r="D11" s="492" t="e">
        <f t="shared" ca="1" si="1"/>
        <v>#REF!</v>
      </c>
      <c r="E11" s="371" t="s">
        <v>637</v>
      </c>
      <c r="F11" s="114" t="s">
        <v>670</v>
      </c>
    </row>
    <row r="12" spans="1:6" ht="30" customHeight="1">
      <c r="A12" s="242" t="s">
        <v>642</v>
      </c>
      <c r="B12" s="434">
        <f ca="1">0.88*B8</f>
        <v>27092.560000000001</v>
      </c>
      <c r="C12" s="442">
        <f t="shared" ca="1" si="0"/>
        <v>27817.204375903613</v>
      </c>
      <c r="D12" s="492" t="e">
        <f t="shared" ca="1" si="1"/>
        <v>#REF!</v>
      </c>
      <c r="E12" s="244" t="s">
        <v>643</v>
      </c>
      <c r="F12" s="114" t="s">
        <v>206</v>
      </c>
    </row>
    <row r="13" spans="1:6" ht="30" customHeight="1">
      <c r="A13" s="288" t="s">
        <v>667</v>
      </c>
      <c r="B13" s="373"/>
      <c r="C13" s="444"/>
      <c r="D13" s="493"/>
      <c r="E13" s="374"/>
    </row>
    <row r="14" spans="1:6" ht="30" customHeight="1">
      <c r="A14" s="242" t="s">
        <v>70</v>
      </c>
      <c r="B14" s="436">
        <v>0.21709999999999999</v>
      </c>
      <c r="C14" s="445">
        <f>B14</f>
        <v>0.21709999999999999</v>
      </c>
      <c r="D14" s="494"/>
      <c r="E14" s="245" t="s">
        <v>717</v>
      </c>
      <c r="F14" s="367" t="s">
        <v>669</v>
      </c>
    </row>
    <row r="15" spans="1:6" ht="30" customHeight="1">
      <c r="A15" s="375" t="s">
        <v>591</v>
      </c>
      <c r="B15" s="437">
        <v>0.10979999999999999</v>
      </c>
      <c r="C15" s="446">
        <f>B15</f>
        <v>0.10979999999999999</v>
      </c>
      <c r="D15" s="494"/>
      <c r="E15" s="245" t="s">
        <v>718</v>
      </c>
      <c r="F15" s="367" t="s">
        <v>669</v>
      </c>
    </row>
    <row r="16" spans="1:6" ht="30" customHeight="1">
      <c r="A16" s="370" t="s">
        <v>619</v>
      </c>
      <c r="B16" s="438">
        <f>CAF!BC24</f>
        <v>2.6746987951807216E-2</v>
      </c>
      <c r="C16" s="447" t="e">
        <f>D3</f>
        <v>#REF!</v>
      </c>
      <c r="D16" s="495"/>
      <c r="E16" s="376" t="s">
        <v>719</v>
      </c>
      <c r="F16" s="367" t="s">
        <v>669</v>
      </c>
    </row>
    <row r="17" spans="1:18" ht="30" customHeight="1">
      <c r="A17" s="379" t="s">
        <v>668</v>
      </c>
      <c r="B17" s="377"/>
      <c r="C17" s="448"/>
      <c r="D17" s="496"/>
      <c r="E17" s="378"/>
    </row>
    <row r="18" spans="1:18" ht="30" customHeight="1">
      <c r="A18" s="375" t="s">
        <v>638</v>
      </c>
      <c r="B18" s="439">
        <v>78.78</v>
      </c>
      <c r="C18" s="449">
        <f t="shared" ref="C18:C26" si="2">B18*(1+$C$3)</f>
        <v>80.887127710843373</v>
      </c>
      <c r="D18" s="497" t="e">
        <f t="shared" ref="D18:D21" si="3">C18*(1+$D$3)</f>
        <v>#REF!</v>
      </c>
      <c r="E18" s="372" t="s">
        <v>640</v>
      </c>
      <c r="F18" s="380" t="s">
        <v>670</v>
      </c>
    </row>
    <row r="19" spans="1:18" ht="30" customHeight="1">
      <c r="A19" s="242" t="s">
        <v>6</v>
      </c>
      <c r="B19" s="440">
        <v>16.5</v>
      </c>
      <c r="C19" s="450">
        <f t="shared" si="2"/>
        <v>16.94132530120482</v>
      </c>
      <c r="D19" s="497" t="e">
        <f t="shared" si="3"/>
        <v>#REF!</v>
      </c>
      <c r="E19" s="245" t="s">
        <v>654</v>
      </c>
      <c r="F19" s="380" t="s">
        <v>676</v>
      </c>
    </row>
    <row r="20" spans="1:18" ht="42" customHeight="1">
      <c r="A20" s="242" t="s">
        <v>14</v>
      </c>
      <c r="B20" s="440">
        <v>7.45</v>
      </c>
      <c r="C20" s="450">
        <f t="shared" si="2"/>
        <v>7.649265060240964</v>
      </c>
      <c r="D20" s="497">
        <v>8.16</v>
      </c>
      <c r="E20" s="244" t="s">
        <v>708</v>
      </c>
      <c r="F20" s="114" t="s">
        <v>670</v>
      </c>
    </row>
    <row r="21" spans="1:18" ht="30" customHeight="1">
      <c r="A21" s="245" t="s">
        <v>626</v>
      </c>
      <c r="B21" s="440">
        <v>0.45</v>
      </c>
      <c r="C21" s="450">
        <f t="shared" si="2"/>
        <v>0.46203614457831327</v>
      </c>
      <c r="D21" s="497" t="e">
        <f t="shared" si="3"/>
        <v>#REF!</v>
      </c>
      <c r="E21" s="245" t="s">
        <v>639</v>
      </c>
      <c r="F21" s="114" t="s">
        <v>671</v>
      </c>
    </row>
    <row r="22" spans="1:18" ht="45" customHeight="1">
      <c r="A22" s="245" t="s">
        <v>5</v>
      </c>
      <c r="B22" s="440">
        <v>163.24</v>
      </c>
      <c r="C22" s="450">
        <f t="shared" si="2"/>
        <v>167.60617831325303</v>
      </c>
      <c r="D22" s="497" t="e">
        <f t="shared" ref="D22" si="4">C22*(1+$D$3)</f>
        <v>#REF!</v>
      </c>
      <c r="E22" s="244" t="s">
        <v>657</v>
      </c>
      <c r="F22" s="114" t="s">
        <v>675</v>
      </c>
    </row>
    <row r="23" spans="1:18" ht="30" customHeight="1">
      <c r="A23" s="244" t="s">
        <v>655</v>
      </c>
      <c r="B23" s="440">
        <v>17.93</v>
      </c>
      <c r="C23" s="450">
        <f t="shared" si="2"/>
        <v>18.409573493975902</v>
      </c>
      <c r="D23" s="497" t="e">
        <f t="shared" ref="D23:D26" si="5">C23*(1+$D$3)</f>
        <v>#REF!</v>
      </c>
      <c r="E23" s="245" t="s">
        <v>656</v>
      </c>
      <c r="F23" s="114" t="s">
        <v>670</v>
      </c>
    </row>
    <row r="24" spans="1:18" ht="60" customHeight="1">
      <c r="A24" s="244" t="s">
        <v>658</v>
      </c>
      <c r="B24" s="434">
        <v>1197</v>
      </c>
      <c r="C24" s="442">
        <f t="shared" si="2"/>
        <v>1229.0161445783133</v>
      </c>
      <c r="D24" s="492" t="e">
        <f t="shared" si="5"/>
        <v>#REF!</v>
      </c>
      <c r="E24" s="244" t="s">
        <v>707</v>
      </c>
      <c r="F24" s="114" t="s">
        <v>670</v>
      </c>
    </row>
    <row r="25" spans="1:18" ht="60" customHeight="1">
      <c r="A25" s="245" t="s">
        <v>677</v>
      </c>
      <c r="B25" s="434">
        <v>128</v>
      </c>
      <c r="C25" s="442">
        <f t="shared" si="2"/>
        <v>131.42361445783132</v>
      </c>
      <c r="D25" s="492" t="e">
        <f t="shared" si="5"/>
        <v>#REF!</v>
      </c>
      <c r="E25" s="383" t="s">
        <v>706</v>
      </c>
      <c r="F25" s="114" t="s">
        <v>675</v>
      </c>
      <c r="J25" s="229"/>
      <c r="K25" s="229"/>
      <c r="L25" s="229"/>
      <c r="M25" s="229"/>
      <c r="N25" s="229"/>
      <c r="O25" s="229"/>
      <c r="P25" s="229"/>
      <c r="Q25" s="229"/>
      <c r="R25" s="229"/>
    </row>
    <row r="26" spans="1:18" ht="30" customHeight="1" thickBot="1">
      <c r="A26" s="369" t="s">
        <v>663</v>
      </c>
      <c r="B26" s="434">
        <v>3000</v>
      </c>
      <c r="C26" s="451">
        <f t="shared" si="2"/>
        <v>3080.2409638554213</v>
      </c>
      <c r="D26" s="492" t="e">
        <f t="shared" si="5"/>
        <v>#REF!</v>
      </c>
      <c r="E26" s="242" t="s">
        <v>664</v>
      </c>
      <c r="F26" s="367" t="s">
        <v>168</v>
      </c>
      <c r="J26" s="229"/>
      <c r="K26" s="229"/>
      <c r="L26" s="229"/>
      <c r="M26" s="229"/>
      <c r="N26" s="229"/>
      <c r="O26" s="229"/>
      <c r="P26" s="229"/>
    </row>
    <row r="32" spans="1:18" ht="24.75" customHeight="1">
      <c r="A32" s="398" t="s">
        <v>720</v>
      </c>
      <c r="B32" s="397"/>
    </row>
    <row r="33" spans="1:18" ht="27.75" customHeight="1">
      <c r="A33" s="245" t="s">
        <v>15</v>
      </c>
      <c r="B33" s="243">
        <v>52305</v>
      </c>
      <c r="C33" s="243">
        <f t="shared" ref="C33:C39" si="6">B33*(1+$C$3)</f>
        <v>53704.001204819273</v>
      </c>
      <c r="D33" s="243"/>
      <c r="E33" s="244" t="s">
        <v>694</v>
      </c>
      <c r="F33" s="367" t="s">
        <v>680</v>
      </c>
    </row>
    <row r="34" spans="1:18" ht="25.5" customHeight="1">
      <c r="A34" s="245" t="s">
        <v>17</v>
      </c>
      <c r="B34" s="243">
        <v>50000</v>
      </c>
      <c r="C34" s="243">
        <f t="shared" si="6"/>
        <v>51337.349397590362</v>
      </c>
      <c r="D34" s="243"/>
      <c r="E34" s="244" t="s">
        <v>696</v>
      </c>
      <c r="F34" s="367" t="s">
        <v>680</v>
      </c>
    </row>
    <row r="35" spans="1:18" ht="26.25" customHeight="1">
      <c r="A35" s="245" t="s">
        <v>659</v>
      </c>
      <c r="B35" s="243">
        <v>45000</v>
      </c>
      <c r="C35" s="243">
        <f t="shared" si="6"/>
        <v>46203.614457831325</v>
      </c>
      <c r="D35" s="243"/>
      <c r="E35" s="245" t="s">
        <v>661</v>
      </c>
      <c r="F35" s="367" t="s">
        <v>680</v>
      </c>
    </row>
    <row r="36" spans="1:18" ht="31.5" customHeight="1">
      <c r="A36" s="245" t="s">
        <v>660</v>
      </c>
      <c r="B36" s="243">
        <v>64674</v>
      </c>
      <c r="C36" s="243">
        <f t="shared" si="6"/>
        <v>66403.834698795181</v>
      </c>
      <c r="D36" s="243"/>
      <c r="E36" s="244" t="s">
        <v>695</v>
      </c>
      <c r="F36" s="367" t="s">
        <v>680</v>
      </c>
    </row>
    <row r="37" spans="1:18" s="367" customFormat="1" ht="30" customHeight="1">
      <c r="A37" s="245" t="s">
        <v>683</v>
      </c>
      <c r="B37" s="243">
        <v>571</v>
      </c>
      <c r="C37" s="243">
        <f t="shared" si="6"/>
        <v>586.27253012048186</v>
      </c>
      <c r="D37" s="243"/>
      <c r="E37" s="244" t="s">
        <v>693</v>
      </c>
      <c r="F37" s="367" t="s">
        <v>680</v>
      </c>
      <c r="J37" s="229"/>
      <c r="K37" s="229"/>
      <c r="L37" s="229"/>
      <c r="M37" s="229"/>
      <c r="N37" s="229"/>
      <c r="O37" s="229"/>
      <c r="P37" s="229"/>
      <c r="Q37" s="374"/>
      <c r="R37" s="374"/>
    </row>
    <row r="38" spans="1:18" ht="30" customHeight="1">
      <c r="A38" s="242" t="s">
        <v>684</v>
      </c>
      <c r="B38" s="251">
        <v>17.190000000000001</v>
      </c>
      <c r="C38" s="251">
        <f t="shared" si="6"/>
        <v>17.649780722891567</v>
      </c>
      <c r="D38" s="251"/>
      <c r="E38" s="369" t="s">
        <v>691</v>
      </c>
      <c r="F38" s="367" t="s">
        <v>685</v>
      </c>
      <c r="J38" s="229"/>
      <c r="K38" s="229"/>
      <c r="L38" s="229"/>
      <c r="M38" s="229"/>
      <c r="N38" s="229"/>
      <c r="O38" s="229"/>
      <c r="P38" s="229"/>
      <c r="Q38" s="229"/>
      <c r="R38" s="229"/>
    </row>
    <row r="39" spans="1:18" s="367" customFormat="1" ht="30" customHeight="1">
      <c r="A39" s="244" t="s">
        <v>681</v>
      </c>
      <c r="B39" s="243">
        <v>700</v>
      </c>
      <c r="C39" s="243">
        <f t="shared" si="6"/>
        <v>718.72289156626505</v>
      </c>
      <c r="D39" s="243"/>
      <c r="E39" s="245" t="s">
        <v>662</v>
      </c>
      <c r="F39" s="367" t="s">
        <v>682</v>
      </c>
      <c r="J39" s="229"/>
      <c r="K39" s="229"/>
      <c r="L39" s="229"/>
      <c r="M39" s="229"/>
      <c r="N39" s="229"/>
      <c r="O39" s="229"/>
      <c r="P39" s="229"/>
      <c r="Q39" s="374"/>
      <c r="R39" s="374"/>
    </row>
  </sheetData>
  <pageMargins left="0.25" right="0.25" top="0.75" bottom="0.75" header="0.3" footer="0.3"/>
  <pageSetup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tabColor rgb="FF002060"/>
    <pageSetUpPr fitToPage="1"/>
  </sheetPr>
  <dimension ref="B1:O54"/>
  <sheetViews>
    <sheetView topLeftCell="A10" zoomScale="77" zoomScaleNormal="77" workbookViewId="0">
      <selection activeCell="O26" sqref="O26"/>
    </sheetView>
  </sheetViews>
  <sheetFormatPr defaultColWidth="9.140625" defaultRowHeight="15.75"/>
  <cols>
    <col min="1" max="1" width="9.140625" style="5" customWidth="1"/>
    <col min="2" max="2" width="34.28515625" style="5" customWidth="1"/>
    <col min="3" max="3" width="12.7109375" style="5" customWidth="1"/>
    <col min="4" max="4" width="8.7109375" style="5" customWidth="1"/>
    <col min="5" max="5" width="11.7109375" style="6" customWidth="1"/>
    <col min="6" max="6" width="11.28515625" style="6" bestFit="1" customWidth="1"/>
    <col min="7" max="7" width="21.5703125" style="6" customWidth="1"/>
    <col min="8" max="8" width="12.7109375" style="6" customWidth="1"/>
    <col min="9" max="9" width="8.7109375" style="5" customWidth="1"/>
    <col min="10" max="16384" width="9.140625" style="5"/>
  </cols>
  <sheetData>
    <row r="1" spans="2:15" ht="15" customHeight="1">
      <c r="B1" s="5" t="s">
        <v>652</v>
      </c>
      <c r="D1" s="6"/>
      <c r="H1" s="5"/>
    </row>
    <row r="2" spans="2:15" ht="15" customHeight="1">
      <c r="B2" s="1683" t="s">
        <v>179</v>
      </c>
      <c r="C2" s="1683"/>
      <c r="D2" s="1683"/>
      <c r="E2" s="1683"/>
      <c r="F2" s="316"/>
      <c r="G2" s="316"/>
      <c r="H2" s="5"/>
    </row>
    <row r="3" spans="2:15" ht="15" customHeight="1">
      <c r="B3" s="107"/>
      <c r="C3" s="115"/>
      <c r="D3" s="116"/>
      <c r="E3" s="116"/>
      <c r="F3" s="116"/>
      <c r="G3" s="116"/>
      <c r="H3" s="5"/>
    </row>
    <row r="4" spans="2:15" ht="15" customHeight="1">
      <c r="B4" s="1839" t="s">
        <v>69</v>
      </c>
      <c r="C4" s="1840"/>
      <c r="D4" s="1840"/>
      <c r="E4" s="1841"/>
      <c r="F4" s="334"/>
      <c r="G4" s="334"/>
      <c r="H4" s="5"/>
    </row>
    <row r="5" spans="2:15" ht="15" customHeight="1">
      <c r="B5" s="117"/>
      <c r="C5" s="118"/>
      <c r="D5" s="331" t="s">
        <v>647</v>
      </c>
      <c r="E5" s="336">
        <v>20</v>
      </c>
      <c r="F5" s="332"/>
      <c r="G5" s="332"/>
      <c r="H5" s="5"/>
    </row>
    <row r="6" spans="2:15" ht="15" customHeight="1">
      <c r="B6" s="330"/>
      <c r="C6" s="331"/>
      <c r="D6" s="331" t="s">
        <v>646</v>
      </c>
      <c r="E6" s="337">
        <f>E5*365</f>
        <v>7300</v>
      </c>
      <c r="F6" s="332"/>
      <c r="G6" s="332"/>
      <c r="H6" s="5"/>
      <c r="O6" s="119"/>
    </row>
    <row r="7" spans="2:15" ht="15" customHeight="1">
      <c r="B7" s="330"/>
      <c r="C7" s="331"/>
      <c r="D7" s="332"/>
      <c r="E7" s="337"/>
      <c r="F7" s="332"/>
      <c r="G7" s="332"/>
      <c r="H7" s="5"/>
      <c r="O7" s="119"/>
    </row>
    <row r="8" spans="2:15" ht="15" customHeight="1">
      <c r="B8" s="317"/>
      <c r="C8" s="339" t="s">
        <v>61</v>
      </c>
      <c r="D8" s="340" t="s">
        <v>0</v>
      </c>
      <c r="E8" s="341" t="s">
        <v>63</v>
      </c>
      <c r="F8" s="335"/>
      <c r="G8" s="335"/>
      <c r="H8" s="121"/>
      <c r="I8" s="121"/>
      <c r="J8" s="121"/>
      <c r="K8" s="121"/>
      <c r="L8" s="121"/>
      <c r="M8" s="121"/>
      <c r="O8" s="119"/>
    </row>
    <row r="9" spans="2:15" ht="15" customHeight="1">
      <c r="B9" s="123" t="s">
        <v>15</v>
      </c>
      <c r="C9" s="325">
        <f>'Project Benchmarks'!B33</f>
        <v>52305</v>
      </c>
      <c r="D9" s="125">
        <v>0.6</v>
      </c>
      <c r="E9" s="343">
        <f>C9*D9</f>
        <v>31383</v>
      </c>
      <c r="F9" s="346"/>
      <c r="H9" s="1836"/>
      <c r="I9" s="1837"/>
      <c r="J9" s="1837"/>
      <c r="K9" s="1837"/>
      <c r="L9" s="1837"/>
      <c r="M9" s="1837"/>
      <c r="O9" s="119"/>
    </row>
    <row r="10" spans="2:15" ht="15" customHeight="1">
      <c r="B10" s="123" t="s">
        <v>17</v>
      </c>
      <c r="C10" s="325">
        <f>'Project Benchmarks'!B34</f>
        <v>50000</v>
      </c>
      <c r="D10" s="125">
        <v>1</v>
      </c>
      <c r="E10" s="343">
        <f>C10*D10</f>
        <v>50000</v>
      </c>
      <c r="F10" s="346"/>
      <c r="H10" s="1836"/>
      <c r="I10" s="1838"/>
      <c r="J10" s="1838"/>
      <c r="K10" s="1838"/>
      <c r="L10" s="1838"/>
      <c r="M10" s="1838"/>
      <c r="O10" s="119"/>
    </row>
    <row r="11" spans="2:15" ht="15" customHeight="1">
      <c r="B11" s="123" t="s">
        <v>58</v>
      </c>
      <c r="C11" s="325">
        <f>'Project Benchmarks'!B35</f>
        <v>45000</v>
      </c>
      <c r="D11" s="125">
        <v>1</v>
      </c>
      <c r="E11" s="343">
        <f t="shared" ref="E11:E15" si="0">C11*D11</f>
        <v>45000</v>
      </c>
      <c r="F11" s="346"/>
      <c r="H11" s="1835"/>
      <c r="I11" s="1835"/>
      <c r="J11" s="1835"/>
      <c r="K11" s="1835"/>
      <c r="L11" s="1835"/>
      <c r="M11" s="1835"/>
      <c r="O11" s="119"/>
    </row>
    <row r="12" spans="2:15" ht="15" customHeight="1">
      <c r="B12" s="123" t="s">
        <v>18</v>
      </c>
      <c r="C12" s="325">
        <f>'Project Benchmarks'!B36</f>
        <v>64674</v>
      </c>
      <c r="D12" s="125">
        <v>0.5</v>
      </c>
      <c r="E12" s="343">
        <f t="shared" si="0"/>
        <v>32337</v>
      </c>
      <c r="F12" s="342"/>
      <c r="H12" s="1835"/>
      <c r="I12" s="1835"/>
      <c r="J12" s="1835"/>
      <c r="K12" s="1835"/>
      <c r="L12" s="1835"/>
      <c r="M12" s="1835"/>
      <c r="O12" s="119"/>
    </row>
    <row r="13" spans="2:15" ht="15" customHeight="1">
      <c r="B13" s="123" t="s">
        <v>12</v>
      </c>
      <c r="C13" s="325">
        <f ca="1">'Project Benchmarks'!B8</f>
        <v>30787</v>
      </c>
      <c r="D13" s="125">
        <v>7.7</v>
      </c>
      <c r="E13" s="343">
        <f t="shared" ca="1" si="0"/>
        <v>237059.9</v>
      </c>
      <c r="F13" s="359"/>
      <c r="G13" s="289"/>
      <c r="H13" s="385"/>
      <c r="I13" s="385"/>
      <c r="J13" s="1835"/>
      <c r="K13" s="1835"/>
      <c r="L13" s="1835"/>
      <c r="M13" s="1835"/>
      <c r="O13" s="119"/>
    </row>
    <row r="14" spans="2:15" ht="15" customHeight="1">
      <c r="B14" s="123" t="s">
        <v>13</v>
      </c>
      <c r="C14" s="325">
        <f ca="1">'Project Benchmarks'!B12</f>
        <v>27092.560000000001</v>
      </c>
      <c r="D14" s="125">
        <f>D13*I20</f>
        <v>1.1846153846153846</v>
      </c>
      <c r="E14" s="343">
        <f t="shared" ca="1" si="0"/>
        <v>32094.263384615388</v>
      </c>
      <c r="F14" s="122"/>
      <c r="G14" s="303" t="s">
        <v>80</v>
      </c>
      <c r="H14" s="304" t="s">
        <v>81</v>
      </c>
      <c r="I14" s="305" t="s">
        <v>82</v>
      </c>
      <c r="J14" s="1835"/>
      <c r="K14" s="1835"/>
      <c r="L14" s="1835"/>
      <c r="M14" s="1835"/>
      <c r="O14" s="119"/>
    </row>
    <row r="15" spans="2:15" ht="15" customHeight="1">
      <c r="B15" s="123" t="s">
        <v>644</v>
      </c>
      <c r="C15" s="325">
        <f ca="1">'Project Benchmarks'!B10</f>
        <v>27725</v>
      </c>
      <c r="D15" s="125">
        <v>0.1</v>
      </c>
      <c r="E15" s="343">
        <f t="shared" ca="1" si="0"/>
        <v>2772.5</v>
      </c>
      <c r="F15" s="122"/>
      <c r="G15" s="306" t="s">
        <v>84</v>
      </c>
      <c r="H15" s="307">
        <v>10</v>
      </c>
      <c r="I15" s="308">
        <f>H15*8</f>
        <v>80</v>
      </c>
      <c r="J15" s="1835"/>
      <c r="K15" s="1835"/>
      <c r="L15" s="1835"/>
      <c r="M15" s="1835"/>
      <c r="O15" s="119"/>
    </row>
    <row r="16" spans="2:15" ht="15" customHeight="1">
      <c r="B16" s="326" t="s">
        <v>645</v>
      </c>
      <c r="C16" s="327"/>
      <c r="D16" s="328">
        <f>SUM(D9:D15)</f>
        <v>12.084615384615384</v>
      </c>
      <c r="E16" s="344">
        <f ca="1">SUM(E9:E15)</f>
        <v>430646.66338461539</v>
      </c>
      <c r="F16" s="122"/>
      <c r="G16" s="306" t="s">
        <v>85</v>
      </c>
      <c r="H16" s="307">
        <v>10</v>
      </c>
      <c r="I16" s="308">
        <f>H16*8</f>
        <v>80</v>
      </c>
      <c r="J16" s="1835"/>
      <c r="K16" s="1835"/>
      <c r="L16" s="1835"/>
      <c r="M16" s="1835"/>
      <c r="O16" s="119"/>
    </row>
    <row r="17" spans="2:15" ht="15" customHeight="1">
      <c r="B17" s="120"/>
      <c r="C17" s="115"/>
      <c r="D17" s="116"/>
      <c r="E17" s="343"/>
      <c r="F17" s="116"/>
      <c r="G17" s="306" t="s">
        <v>86</v>
      </c>
      <c r="H17" s="307">
        <v>10</v>
      </c>
      <c r="I17" s="308">
        <f>H17*8</f>
        <v>80</v>
      </c>
      <c r="J17" s="121"/>
      <c r="K17" s="121"/>
      <c r="L17" s="121"/>
      <c r="M17" s="121"/>
      <c r="O17" s="119"/>
    </row>
    <row r="18" spans="2:15" ht="15" customHeight="1" thickBot="1">
      <c r="B18" s="120" t="s">
        <v>21</v>
      </c>
      <c r="C18" s="124">
        <f>'Project Benchmarks'!B14</f>
        <v>0.21709999999999999</v>
      </c>
      <c r="D18" s="116"/>
      <c r="E18" s="343">
        <f ca="1">E16*C18</f>
        <v>93493.390620799997</v>
      </c>
      <c r="F18" s="122"/>
      <c r="G18" s="309" t="s">
        <v>87</v>
      </c>
      <c r="H18" s="307">
        <v>10</v>
      </c>
      <c r="I18" s="310">
        <f>H18*8</f>
        <v>80</v>
      </c>
      <c r="J18" s="119"/>
      <c r="K18" s="119"/>
      <c r="L18" s="119"/>
      <c r="M18" s="126"/>
      <c r="O18" s="119"/>
    </row>
    <row r="19" spans="2:15" ht="15" customHeight="1" thickTop="1">
      <c r="B19" s="326" t="s">
        <v>4</v>
      </c>
      <c r="C19" s="327"/>
      <c r="D19" s="329"/>
      <c r="E19" s="344">
        <f ca="1">SUM(E16+E18)</f>
        <v>524140.05400541541</v>
      </c>
      <c r="F19" s="122"/>
      <c r="G19" s="306"/>
      <c r="H19" s="311" t="s">
        <v>83</v>
      </c>
      <c r="I19" s="308">
        <f>SUM(I15:I18)</f>
        <v>320</v>
      </c>
      <c r="J19" s="107"/>
      <c r="K19" s="107"/>
      <c r="L19" s="107"/>
      <c r="M19" s="106"/>
    </row>
    <row r="20" spans="2:15" ht="15" customHeight="1">
      <c r="B20" s="120"/>
      <c r="C20" s="115"/>
      <c r="D20" s="116"/>
      <c r="E20" s="343"/>
      <c r="F20" s="116"/>
      <c r="G20" s="1594" t="s">
        <v>88</v>
      </c>
      <c r="H20" s="1595"/>
      <c r="I20" s="312">
        <f>I19/(52*40)</f>
        <v>0.15384615384615385</v>
      </c>
    </row>
    <row r="21" spans="2:15" ht="15" customHeight="1">
      <c r="B21" s="120" t="s">
        <v>22</v>
      </c>
      <c r="C21" s="115"/>
      <c r="D21" s="116"/>
      <c r="E21" s="343">
        <f>'Project Benchmarks'!B39</f>
        <v>700</v>
      </c>
      <c r="F21" s="345"/>
      <c r="H21" s="5"/>
    </row>
    <row r="22" spans="2:15" ht="15" customHeight="1">
      <c r="B22" s="120" t="s">
        <v>650</v>
      </c>
      <c r="C22" s="322">
        <f>'Project Benchmarks'!B20</f>
        <v>7.45</v>
      </c>
      <c r="D22" s="129"/>
      <c r="E22" s="343">
        <f>(C22*2*52*E5)+((2/3)*C22*5*52*E5)</f>
        <v>41322.666666666672</v>
      </c>
      <c r="F22" s="342"/>
      <c r="H22" s="5"/>
    </row>
    <row r="23" spans="2:15" ht="15" customHeight="1">
      <c r="B23" s="360" t="s">
        <v>651</v>
      </c>
      <c r="C23" s="322"/>
      <c r="D23" s="129"/>
      <c r="E23" s="343"/>
      <c r="F23" s="342"/>
      <c r="H23" s="5"/>
    </row>
    <row r="24" spans="2:15" ht="15" customHeight="1">
      <c r="B24" s="120" t="s">
        <v>648</v>
      </c>
      <c r="C24" s="347">
        <f>'Project Benchmarks'!B37</f>
        <v>571</v>
      </c>
      <c r="D24" s="122"/>
      <c r="E24" s="343">
        <f>C24*E5</f>
        <v>11420</v>
      </c>
      <c r="F24" s="345"/>
      <c r="H24" s="5"/>
    </row>
    <row r="25" spans="2:15" ht="15" customHeight="1">
      <c r="B25" s="120"/>
      <c r="C25" s="347"/>
      <c r="D25" s="122"/>
      <c r="E25" s="343"/>
      <c r="H25" s="5"/>
    </row>
    <row r="26" spans="2:15" ht="15" customHeight="1">
      <c r="B26" s="326" t="s">
        <v>210</v>
      </c>
      <c r="C26" s="127"/>
      <c r="D26" s="128"/>
      <c r="E26" s="344">
        <f ca="1">SUM(E19)+SUM(E21:E24)</f>
        <v>577582.72067208204</v>
      </c>
      <c r="F26" s="122"/>
      <c r="H26" s="5"/>
    </row>
    <row r="27" spans="2:15" ht="15" customHeight="1">
      <c r="B27" s="120"/>
      <c r="C27" s="115"/>
      <c r="D27" s="116"/>
      <c r="E27" s="343"/>
      <c r="F27" s="116"/>
      <c r="H27" s="5"/>
    </row>
    <row r="28" spans="2:15" ht="15" customHeight="1">
      <c r="B28" s="120" t="s">
        <v>649</v>
      </c>
      <c r="C28" s="348">
        <f>'Project Benchmarks'!B15</f>
        <v>0.10979999999999999</v>
      </c>
      <c r="D28" s="130"/>
      <c r="E28" s="343">
        <f ca="1">E26*C28</f>
        <v>63418.582729794602</v>
      </c>
      <c r="F28" s="122"/>
      <c r="H28" s="5"/>
    </row>
    <row r="29" spans="2:15" ht="15" customHeight="1">
      <c r="B29" s="120"/>
      <c r="C29" s="348"/>
      <c r="D29" s="130"/>
      <c r="E29" s="343"/>
      <c r="F29" s="122"/>
      <c r="H29" s="5"/>
    </row>
    <row r="30" spans="2:15" ht="15" customHeight="1" thickBot="1">
      <c r="B30" s="355" t="s">
        <v>593</v>
      </c>
      <c r="C30" s="353"/>
      <c r="D30" s="354"/>
      <c r="E30" s="356">
        <f ca="1">SUM(E26+E28)</f>
        <v>641001.30340187659</v>
      </c>
      <c r="F30" s="122"/>
      <c r="H30" s="5"/>
    </row>
    <row r="31" spans="2:15" ht="15" customHeight="1" thickTop="1">
      <c r="B31" s="350"/>
      <c r="C31" s="349"/>
      <c r="D31" s="351"/>
      <c r="E31" s="352"/>
      <c r="F31" s="122"/>
      <c r="G31" s="116"/>
      <c r="H31" s="5"/>
    </row>
    <row r="32" spans="2:15" ht="15" customHeight="1">
      <c r="B32" s="120" t="s">
        <v>24</v>
      </c>
      <c r="C32" s="348">
        <f>'Project Benchmarks'!B16</f>
        <v>2.6746987951807216E-2</v>
      </c>
      <c r="D32" s="130"/>
      <c r="E32" s="343">
        <f ca="1">E30*C32</f>
        <v>17144.854139182717</v>
      </c>
      <c r="F32" s="116"/>
      <c r="G32" s="116"/>
      <c r="H32" s="5"/>
    </row>
    <row r="33" spans="2:8" ht="15" customHeight="1">
      <c r="B33" s="120"/>
      <c r="C33" s="348"/>
      <c r="D33" s="130"/>
      <c r="E33" s="343"/>
      <c r="F33" s="129"/>
      <c r="G33" s="338"/>
      <c r="H33" s="5"/>
    </row>
    <row r="34" spans="2:8" ht="15" customHeight="1">
      <c r="B34" s="326" t="s">
        <v>596</v>
      </c>
      <c r="C34" s="327"/>
      <c r="D34" s="329"/>
      <c r="E34" s="344">
        <f ca="1">SUM(E30+E32)</f>
        <v>658146.15754105931</v>
      </c>
      <c r="F34" s="324"/>
      <c r="G34" s="338"/>
      <c r="H34" s="5"/>
    </row>
    <row r="35" spans="2:8" ht="15" customHeight="1">
      <c r="B35" s="120"/>
      <c r="C35" s="115"/>
      <c r="D35" s="116"/>
      <c r="E35" s="132"/>
      <c r="F35" s="122"/>
      <c r="G35" s="122"/>
      <c r="H35" s="116"/>
    </row>
    <row r="36" spans="2:8" ht="15" customHeight="1">
      <c r="B36" s="120" t="s">
        <v>25</v>
      </c>
      <c r="C36" s="115"/>
      <c r="D36" s="116"/>
      <c r="E36" s="357">
        <f ca="1">E34/E6</f>
        <v>90.157007882336885</v>
      </c>
      <c r="F36" s="7"/>
      <c r="G36" s="7"/>
    </row>
    <row r="37" spans="2:8" ht="15" customHeight="1">
      <c r="B37" s="131" t="s">
        <v>636</v>
      </c>
      <c r="C37" s="333">
        <v>0.95</v>
      </c>
      <c r="D37" s="333"/>
      <c r="E37" s="358">
        <f ca="1">ROUND(E36/C37,2)</f>
        <v>94.9</v>
      </c>
    </row>
    <row r="38" spans="2:8" ht="15" customHeight="1">
      <c r="B38" s="115"/>
      <c r="C38" s="116"/>
      <c r="D38" s="116"/>
      <c r="E38" s="322"/>
      <c r="F38"/>
      <c r="G38" s="7"/>
    </row>
    <row r="39" spans="2:8" ht="15" customHeight="1">
      <c r="B39" s="115"/>
      <c r="C39" s="116"/>
      <c r="D39" s="116"/>
      <c r="E39" s="322"/>
      <c r="F39"/>
      <c r="G39" s="7"/>
    </row>
    <row r="40" spans="2:8" ht="15" customHeight="1">
      <c r="C40" s="8"/>
      <c r="D40" s="8"/>
      <c r="E40" s="7"/>
    </row>
    <row r="41" spans="2:8" ht="15" customHeight="1">
      <c r="H41" s="5"/>
    </row>
    <row r="42" spans="2:8" ht="15" customHeight="1">
      <c r="H42" s="5"/>
    </row>
    <row r="43" spans="2:8" ht="15" customHeight="1">
      <c r="H43" s="5"/>
    </row>
    <row r="44" spans="2:8" ht="15" customHeight="1">
      <c r="H44" s="5"/>
    </row>
    <row r="45" spans="2:8" ht="18" customHeight="1">
      <c r="H45" s="5"/>
    </row>
    <row r="46" spans="2:8" ht="18" customHeight="1">
      <c r="H46" s="5"/>
    </row>
    <row r="47" spans="2:8" ht="18" customHeight="1">
      <c r="H47" s="5"/>
    </row>
    <row r="48" spans="2:8" ht="18" customHeight="1"/>
    <row r="49" spans="3:4" ht="18" customHeight="1"/>
    <row r="50" spans="3:4" ht="18" customHeight="1"/>
    <row r="51" spans="3:4" ht="18" customHeight="1"/>
    <row r="52" spans="3:4" ht="18" customHeight="1"/>
    <row r="53" spans="3:4" ht="18" customHeight="1">
      <c r="C53" s="9"/>
      <c r="D53" s="9"/>
    </row>
    <row r="54" spans="3:4" ht="18" customHeight="1"/>
  </sheetData>
  <mergeCells count="23">
    <mergeCell ref="G20:H20"/>
    <mergeCell ref="B2:E2"/>
    <mergeCell ref="B4:E4"/>
    <mergeCell ref="L11:L12"/>
    <mergeCell ref="M11:M12"/>
    <mergeCell ref="K9:K10"/>
    <mergeCell ref="L9:L10"/>
    <mergeCell ref="M9:M10"/>
    <mergeCell ref="J15:J16"/>
    <mergeCell ref="K15:K16"/>
    <mergeCell ref="J13:J14"/>
    <mergeCell ref="M13:M14"/>
    <mergeCell ref="K13:K14"/>
    <mergeCell ref="L15:L16"/>
    <mergeCell ref="M15:M16"/>
    <mergeCell ref="L13:L14"/>
    <mergeCell ref="J11:J12"/>
    <mergeCell ref="K11:K12"/>
    <mergeCell ref="H9:H10"/>
    <mergeCell ref="I9:I10"/>
    <mergeCell ref="J9:J10"/>
    <mergeCell ref="H11:H12"/>
    <mergeCell ref="I11:I12"/>
  </mergeCells>
  <phoneticPr fontId="36" type="noConversion"/>
  <pageMargins left="0.7" right="0.7" top="0.75" bottom="0.75" header="0.3" footer="0.3"/>
  <pageSetup scale="85"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tabColor rgb="FF002060"/>
    <pageSetUpPr fitToPage="1"/>
  </sheetPr>
  <dimension ref="B1:J52"/>
  <sheetViews>
    <sheetView zoomScale="70" zoomScaleNormal="70" workbookViewId="0">
      <selection activeCell="O26" sqref="O26"/>
    </sheetView>
  </sheetViews>
  <sheetFormatPr defaultColWidth="9.140625" defaultRowHeight="15" customHeight="1"/>
  <cols>
    <col min="1" max="1" width="9.140625" style="5"/>
    <col min="2" max="2" width="34.28515625" style="5" customWidth="1"/>
    <col min="3" max="3" width="12.7109375" style="5" customWidth="1"/>
    <col min="4" max="4" width="8.7109375" style="5" customWidth="1"/>
    <col min="5" max="5" width="11.7109375" style="6" customWidth="1"/>
    <col min="6" max="6" width="11.28515625" style="6" bestFit="1" customWidth="1"/>
    <col min="7" max="7" width="9.140625" style="5"/>
    <col min="8" max="8" width="18.7109375" style="5" customWidth="1"/>
    <col min="9" max="9" width="12.7109375" style="5" customWidth="1"/>
    <col min="10" max="10" width="8.7109375" style="5" customWidth="1"/>
    <col min="11" max="16384" width="9.140625" style="5"/>
  </cols>
  <sheetData>
    <row r="1" spans="2:10" ht="15" customHeight="1">
      <c r="B1" s="5" t="s">
        <v>652</v>
      </c>
      <c r="D1" s="6"/>
    </row>
    <row r="2" spans="2:10" ht="15" customHeight="1">
      <c r="B2" s="1683" t="s">
        <v>692</v>
      </c>
      <c r="C2" s="1683"/>
      <c r="D2" s="1683"/>
      <c r="E2" s="1683"/>
      <c r="F2" s="316"/>
    </row>
    <row r="3" spans="2:10" ht="15" customHeight="1">
      <c r="B3" s="107"/>
      <c r="C3" s="115"/>
      <c r="D3" s="116"/>
      <c r="E3" s="116"/>
      <c r="F3" s="116"/>
    </row>
    <row r="4" spans="2:10" ht="15" customHeight="1">
      <c r="B4" s="1839" t="s">
        <v>69</v>
      </c>
      <c r="C4" s="1840"/>
      <c r="D4" s="1840"/>
      <c r="E4" s="1841"/>
      <c r="F4" s="334"/>
    </row>
    <row r="5" spans="2:10" ht="15" customHeight="1">
      <c r="B5" s="117"/>
      <c r="C5" s="118"/>
      <c r="D5" s="331" t="s">
        <v>647</v>
      </c>
      <c r="E5" s="336">
        <v>20</v>
      </c>
      <c r="F5" s="332"/>
    </row>
    <row r="6" spans="2:10" ht="15" customHeight="1">
      <c r="B6" s="330"/>
      <c r="C6" s="331"/>
      <c r="D6" s="331" t="s">
        <v>646</v>
      </c>
      <c r="E6" s="337">
        <f>E5*365</f>
        <v>7300</v>
      </c>
      <c r="F6" s="332"/>
    </row>
    <row r="7" spans="2:10" ht="15" customHeight="1">
      <c r="B7" s="330"/>
      <c r="C7" s="331"/>
      <c r="D7" s="332"/>
      <c r="E7" s="337"/>
      <c r="F7" s="332"/>
    </row>
    <row r="8" spans="2:10" ht="15" customHeight="1">
      <c r="B8" s="317"/>
      <c r="C8" s="339" t="s">
        <v>61</v>
      </c>
      <c r="D8" s="340" t="s">
        <v>0</v>
      </c>
      <c r="E8" s="341" t="s">
        <v>63</v>
      </c>
      <c r="F8" s="335"/>
    </row>
    <row r="9" spans="2:10" ht="15" customHeight="1">
      <c r="B9" s="123" t="s">
        <v>15</v>
      </c>
      <c r="C9" s="325">
        <f>'Project Benchmarks'!B33</f>
        <v>52305</v>
      </c>
      <c r="D9" s="125">
        <v>0.6</v>
      </c>
      <c r="E9" s="343">
        <f>C9*D9</f>
        <v>31383</v>
      </c>
      <c r="F9" s="346"/>
    </row>
    <row r="10" spans="2:10" ht="15" customHeight="1">
      <c r="B10" s="123" t="s">
        <v>17</v>
      </c>
      <c r="C10" s="325">
        <f>'Project Benchmarks'!B34</f>
        <v>50000</v>
      </c>
      <c r="D10" s="125">
        <v>1</v>
      </c>
      <c r="E10" s="343">
        <f>C10*D10</f>
        <v>50000</v>
      </c>
      <c r="F10" s="346"/>
    </row>
    <row r="11" spans="2:10" ht="15" customHeight="1">
      <c r="B11" s="123" t="s">
        <v>58</v>
      </c>
      <c r="C11" s="325">
        <f>'Project Benchmarks'!B35</f>
        <v>45000</v>
      </c>
      <c r="D11" s="125">
        <v>1</v>
      </c>
      <c r="E11" s="343">
        <f t="shared" ref="E11:E15" si="0">C11*D11</f>
        <v>45000</v>
      </c>
      <c r="F11" s="346"/>
    </row>
    <row r="12" spans="2:10" ht="15" customHeight="1">
      <c r="B12" s="123" t="s">
        <v>18</v>
      </c>
      <c r="C12" s="325">
        <f>'Project Benchmarks'!B36</f>
        <v>64674</v>
      </c>
      <c r="D12" s="125">
        <v>0.5</v>
      </c>
      <c r="E12" s="343">
        <f t="shared" si="0"/>
        <v>32337</v>
      </c>
      <c r="F12" s="342"/>
    </row>
    <row r="13" spans="2:10" ht="15" customHeight="1">
      <c r="B13" s="123" t="s">
        <v>12</v>
      </c>
      <c r="C13" s="325">
        <f ca="1">'Project Benchmarks'!B8</f>
        <v>30787</v>
      </c>
      <c r="D13" s="125">
        <v>7.7</v>
      </c>
      <c r="E13" s="343">
        <f t="shared" ca="1" si="0"/>
        <v>237059.9</v>
      </c>
      <c r="F13" s="359"/>
    </row>
    <row r="14" spans="2:10" ht="15" customHeight="1">
      <c r="B14" s="123" t="s">
        <v>13</v>
      </c>
      <c r="C14" s="325">
        <f ca="1">'Project Benchmarks'!B12</f>
        <v>27092.560000000001</v>
      </c>
      <c r="D14" s="125">
        <f>J20*D13</f>
        <v>1.1846153846153846</v>
      </c>
      <c r="E14" s="343">
        <f t="shared" ca="1" si="0"/>
        <v>32094.263384615388</v>
      </c>
      <c r="F14" s="122"/>
      <c r="H14" s="303" t="s">
        <v>80</v>
      </c>
      <c r="I14" s="304" t="s">
        <v>81</v>
      </c>
      <c r="J14" s="305" t="s">
        <v>82</v>
      </c>
    </row>
    <row r="15" spans="2:10" ht="15" customHeight="1">
      <c r="B15" s="123" t="s">
        <v>644</v>
      </c>
      <c r="C15" s="325">
        <f ca="1">'Project Benchmarks'!B10</f>
        <v>27725</v>
      </c>
      <c r="D15" s="125">
        <v>0.1</v>
      </c>
      <c r="E15" s="343">
        <f t="shared" ca="1" si="0"/>
        <v>2772.5</v>
      </c>
      <c r="F15" s="122"/>
      <c r="H15" s="306" t="s">
        <v>84</v>
      </c>
      <c r="I15" s="307">
        <v>10</v>
      </c>
      <c r="J15" s="308">
        <f>I15*8</f>
        <v>80</v>
      </c>
    </row>
    <row r="16" spans="2:10" ht="15" customHeight="1">
      <c r="B16" s="326" t="s">
        <v>645</v>
      </c>
      <c r="C16" s="327"/>
      <c r="D16" s="328">
        <f>SUM(D9:D15)</f>
        <v>12.084615384615384</v>
      </c>
      <c r="E16" s="344">
        <f ca="1">SUM(E9:E15)</f>
        <v>430646.66338461539</v>
      </c>
      <c r="F16" s="122"/>
      <c r="H16" s="306" t="s">
        <v>85</v>
      </c>
      <c r="I16" s="307">
        <v>10</v>
      </c>
      <c r="J16" s="308">
        <f>I16*8</f>
        <v>80</v>
      </c>
    </row>
    <row r="17" spans="2:10" ht="15" customHeight="1">
      <c r="B17" s="120"/>
      <c r="C17" s="115"/>
      <c r="D17" s="116"/>
      <c r="E17" s="343"/>
      <c r="F17" s="116"/>
      <c r="H17" s="306" t="s">
        <v>86</v>
      </c>
      <c r="I17" s="307">
        <v>10</v>
      </c>
      <c r="J17" s="308">
        <f>I17*8</f>
        <v>80</v>
      </c>
    </row>
    <row r="18" spans="2:10" ht="15" customHeight="1" thickBot="1">
      <c r="B18" s="120" t="s">
        <v>21</v>
      </c>
      <c r="C18" s="124">
        <f>'Project Benchmarks'!B14</f>
        <v>0.21709999999999999</v>
      </c>
      <c r="D18" s="116"/>
      <c r="E18" s="343">
        <f ca="1">E16*C18</f>
        <v>93493.390620799997</v>
      </c>
      <c r="F18" s="122"/>
      <c r="H18" s="309" t="s">
        <v>87</v>
      </c>
      <c r="I18" s="307">
        <v>10</v>
      </c>
      <c r="J18" s="310">
        <f>I18*8</f>
        <v>80</v>
      </c>
    </row>
    <row r="19" spans="2:10" ht="15" customHeight="1" thickTop="1">
      <c r="B19" s="326" t="s">
        <v>4</v>
      </c>
      <c r="C19" s="327"/>
      <c r="D19" s="329"/>
      <c r="E19" s="344">
        <f ca="1">SUM(E16+E18)</f>
        <v>524140.05400541541</v>
      </c>
      <c r="F19" s="122"/>
      <c r="H19" s="306"/>
      <c r="I19" s="311" t="s">
        <v>83</v>
      </c>
      <c r="J19" s="308">
        <f>SUM(J15:J18)</f>
        <v>320</v>
      </c>
    </row>
    <row r="20" spans="2:10" ht="15" customHeight="1">
      <c r="B20" s="120"/>
      <c r="C20" s="115"/>
      <c r="D20" s="116"/>
      <c r="E20" s="343"/>
      <c r="F20" s="116"/>
      <c r="H20" s="1594" t="s">
        <v>88</v>
      </c>
      <c r="I20" s="1595"/>
      <c r="J20" s="312">
        <f>J19/(52*40)</f>
        <v>0.15384615384615385</v>
      </c>
    </row>
    <row r="21" spans="2:10" ht="15" customHeight="1">
      <c r="B21" s="120" t="s">
        <v>184</v>
      </c>
      <c r="C21" s="368">
        <f>'Project Benchmarks'!B38</f>
        <v>17.190000000000001</v>
      </c>
      <c r="D21" s="116"/>
      <c r="E21" s="343">
        <f>C21*E6</f>
        <v>125487.00000000001</v>
      </c>
      <c r="F21" s="345"/>
    </row>
    <row r="22" spans="2:10" ht="15" customHeight="1">
      <c r="B22" s="120" t="s">
        <v>650</v>
      </c>
      <c r="C22" s="322">
        <f>'Project Benchmarks'!B20</f>
        <v>7.45</v>
      </c>
      <c r="D22" s="129"/>
      <c r="E22" s="343">
        <f>(C22*2*52*E5)+((2/3)*C22*5*52*E5)</f>
        <v>41322.666666666672</v>
      </c>
      <c r="F22" s="342"/>
    </row>
    <row r="23" spans="2:10" ht="15" customHeight="1">
      <c r="B23" s="120" t="s">
        <v>648</v>
      </c>
      <c r="C23" s="347">
        <f>'Project Benchmarks'!B37</f>
        <v>571</v>
      </c>
      <c r="D23" s="122"/>
      <c r="E23" s="343">
        <f>C23*E5</f>
        <v>11420</v>
      </c>
      <c r="F23" s="345"/>
    </row>
    <row r="24" spans="2:10" ht="15" customHeight="1">
      <c r="B24" s="120"/>
      <c r="C24" s="347"/>
      <c r="D24" s="122"/>
      <c r="E24" s="343"/>
    </row>
    <row r="25" spans="2:10" ht="15" customHeight="1">
      <c r="B25" s="326" t="s">
        <v>210</v>
      </c>
      <c r="C25" s="127"/>
      <c r="D25" s="128"/>
      <c r="E25" s="344">
        <f ca="1">SUM(E19)+SUM(E21:E23)</f>
        <v>702369.72067208216</v>
      </c>
    </row>
    <row r="26" spans="2:10" ht="15" customHeight="1">
      <c r="B26" s="120"/>
      <c r="C26" s="115"/>
      <c r="D26" s="116"/>
      <c r="E26" s="343"/>
      <c r="F26" s="122"/>
    </row>
    <row r="27" spans="2:10" ht="15" customHeight="1">
      <c r="B27" s="120" t="s">
        <v>649</v>
      </c>
      <c r="C27" s="348">
        <f>'Project Benchmarks'!B15</f>
        <v>0.10979999999999999</v>
      </c>
      <c r="D27" s="130"/>
      <c r="E27" s="343">
        <f ca="1">E25*C27</f>
        <v>77120.195329794617</v>
      </c>
      <c r="F27" s="116"/>
    </row>
    <row r="28" spans="2:10" ht="15" customHeight="1">
      <c r="B28" s="120"/>
      <c r="C28" s="348"/>
      <c r="D28" s="130"/>
      <c r="E28" s="343"/>
      <c r="F28" s="122"/>
    </row>
    <row r="29" spans="2:10" ht="15" customHeight="1" thickBot="1">
      <c r="B29" s="355" t="s">
        <v>593</v>
      </c>
      <c r="C29" s="353"/>
      <c r="D29" s="354"/>
      <c r="E29" s="356">
        <f ca="1">SUM(E25+E27)</f>
        <v>779489.91600187682</v>
      </c>
      <c r="F29" s="122"/>
    </row>
    <row r="30" spans="2:10" ht="15" customHeight="1" thickTop="1">
      <c r="B30" s="350"/>
      <c r="C30" s="349"/>
      <c r="D30" s="351"/>
      <c r="E30" s="352"/>
      <c r="F30" s="122"/>
    </row>
    <row r="31" spans="2:10" ht="15" customHeight="1">
      <c r="B31" s="115" t="s">
        <v>24</v>
      </c>
      <c r="C31" s="348">
        <f>'Project Benchmarks'!B16</f>
        <v>2.6746987951807216E-2</v>
      </c>
      <c r="D31" s="130"/>
      <c r="E31" s="347">
        <f ca="1">E29*C31</f>
        <v>20849.00739185742</v>
      </c>
      <c r="F31" s="122"/>
    </row>
    <row r="32" spans="2:10" ht="15" customHeight="1">
      <c r="B32" s="115"/>
      <c r="C32" s="348"/>
      <c r="D32" s="130"/>
      <c r="E32" s="347"/>
      <c r="F32" s="116"/>
    </row>
    <row r="33" spans="2:6" ht="15" customHeight="1">
      <c r="B33" s="326" t="s">
        <v>596</v>
      </c>
      <c r="C33" s="327"/>
      <c r="D33" s="329"/>
      <c r="E33" s="344">
        <f ca="1">SUM(E29+E31)</f>
        <v>800338.92339373427</v>
      </c>
      <c r="F33" s="129"/>
    </row>
    <row r="34" spans="2:6" ht="15" customHeight="1">
      <c r="B34" s="120"/>
      <c r="C34" s="115"/>
      <c r="D34" s="116"/>
      <c r="E34" s="132"/>
      <c r="F34" s="324"/>
    </row>
    <row r="35" spans="2:6" ht="15" customHeight="1">
      <c r="B35" s="120" t="s">
        <v>25</v>
      </c>
      <c r="C35" s="115"/>
      <c r="D35" s="116"/>
      <c r="E35" s="357">
        <f ca="1">E33/E6</f>
        <v>109.63546895804579</v>
      </c>
      <c r="F35" s="122"/>
    </row>
    <row r="36" spans="2:6" ht="15" customHeight="1">
      <c r="B36" s="131" t="s">
        <v>636</v>
      </c>
      <c r="C36" s="333">
        <v>0.95</v>
      </c>
      <c r="D36" s="333"/>
      <c r="E36" s="358">
        <f ca="1">ROUND(E35/C36,2)</f>
        <v>115.41</v>
      </c>
      <c r="F36" s="7"/>
    </row>
    <row r="37" spans="2:6" ht="15" customHeight="1">
      <c r="B37" s="115"/>
      <c r="C37" s="116"/>
      <c r="D37" s="116"/>
      <c r="E37" s="322"/>
      <c r="F37"/>
    </row>
    <row r="38" spans="2:6" ht="15" customHeight="1">
      <c r="B38" s="115"/>
      <c r="C38" s="116"/>
      <c r="D38" s="116"/>
      <c r="E38" s="322"/>
      <c r="F38"/>
    </row>
    <row r="39" spans="2:6" ht="15" customHeight="1">
      <c r="C39" s="8"/>
      <c r="D39" s="8"/>
      <c r="E39" s="7"/>
    </row>
    <row r="52" spans="3:4" ht="15" customHeight="1">
      <c r="C52" s="9"/>
      <c r="D52" s="9"/>
    </row>
  </sheetData>
  <mergeCells count="3">
    <mergeCell ref="B2:E2"/>
    <mergeCell ref="B4:E4"/>
    <mergeCell ref="H20:I20"/>
  </mergeCells>
  <pageMargins left="0.7" right="0.7" top="0.75" bottom="0.75" header="0.3" footer="0.3"/>
  <pageSetup scale="87" fitToWidth="0"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B1:J40"/>
  <sheetViews>
    <sheetView topLeftCell="A31" zoomScale="80" zoomScaleNormal="80" workbookViewId="0">
      <selection activeCell="B1" sqref="B1:H40"/>
    </sheetView>
  </sheetViews>
  <sheetFormatPr defaultColWidth="20.140625" defaultRowHeight="18.75"/>
  <cols>
    <col min="1" max="1" width="5" style="4" customWidth="1"/>
    <col min="2" max="2" width="36.7109375" style="4" customWidth="1"/>
    <col min="3" max="3" width="24.5703125" style="4" customWidth="1"/>
    <col min="4" max="6" width="20.140625" style="4" customWidth="1"/>
    <col min="7" max="7" width="47.42578125" style="1" customWidth="1"/>
    <col min="8" max="8" width="22.42578125" style="4" customWidth="1"/>
    <col min="9" max="16384" width="20.140625" style="4"/>
  </cols>
  <sheetData>
    <row r="1" spans="2:9">
      <c r="B1" s="4" t="s">
        <v>57</v>
      </c>
    </row>
    <row r="2" spans="2:9" ht="23.25">
      <c r="B2" s="1842" t="s">
        <v>56</v>
      </c>
      <c r="C2" s="1842"/>
      <c r="D2" s="1842"/>
      <c r="E2" s="1842"/>
      <c r="F2" s="1842"/>
      <c r="G2" s="1842"/>
    </row>
    <row r="3" spans="2:9">
      <c r="B3" s="10" t="s">
        <v>26</v>
      </c>
      <c r="C3" s="1"/>
      <c r="D3" s="11"/>
    </row>
    <row r="4" spans="2:9">
      <c r="D4" s="11"/>
    </row>
    <row r="5" spans="2:9">
      <c r="B5" s="12" t="s">
        <v>9</v>
      </c>
      <c r="C5" s="13">
        <v>6</v>
      </c>
      <c r="D5" s="14"/>
      <c r="E5" s="13" t="s">
        <v>10</v>
      </c>
      <c r="F5" s="15">
        <f>6*365</f>
        <v>2190</v>
      </c>
      <c r="G5" s="15"/>
    </row>
    <row r="6" spans="2:9">
      <c r="B6" s="16"/>
      <c r="C6" s="17"/>
      <c r="D6" s="11"/>
      <c r="F6" s="18"/>
      <c r="G6" s="19"/>
    </row>
    <row r="7" spans="2:9">
      <c r="B7" s="2" t="s">
        <v>27</v>
      </c>
      <c r="C7" s="20"/>
      <c r="D7" s="21" t="s">
        <v>0</v>
      </c>
      <c r="E7" s="22" t="s">
        <v>28</v>
      </c>
      <c r="F7" s="22" t="s">
        <v>29</v>
      </c>
      <c r="G7" s="19" t="s">
        <v>30</v>
      </c>
      <c r="I7" s="23"/>
    </row>
    <row r="8" spans="2:9">
      <c r="B8" s="24"/>
      <c r="C8" s="25"/>
      <c r="D8" s="26"/>
      <c r="E8" s="27"/>
      <c r="F8" s="28"/>
      <c r="G8" s="19"/>
    </row>
    <row r="9" spans="2:9">
      <c r="B9" s="3" t="s">
        <v>31</v>
      </c>
      <c r="D9" s="26"/>
      <c r="E9" s="27"/>
      <c r="F9" s="28"/>
      <c r="G9" s="19"/>
    </row>
    <row r="10" spans="2:9">
      <c r="B10" s="29" t="s">
        <v>32</v>
      </c>
      <c r="C10" s="30"/>
      <c r="D10" s="31">
        <v>1</v>
      </c>
      <c r="E10" s="32">
        <v>47464</v>
      </c>
      <c r="F10" s="33">
        <f>D10*E10</f>
        <v>47464</v>
      </c>
      <c r="G10" s="19" t="s">
        <v>16</v>
      </c>
    </row>
    <row r="11" spans="2:9">
      <c r="B11" s="3"/>
      <c r="D11" s="34"/>
      <c r="E11" s="32"/>
      <c r="F11" s="28"/>
      <c r="G11" s="19"/>
    </row>
    <row r="12" spans="2:9">
      <c r="B12" s="35" t="s">
        <v>33</v>
      </c>
      <c r="D12" s="34"/>
      <c r="E12" s="36"/>
      <c r="F12" s="28"/>
      <c r="G12" s="19"/>
    </row>
    <row r="13" spans="2:9" ht="18.75" customHeight="1">
      <c r="B13" s="37" t="s">
        <v>11</v>
      </c>
      <c r="C13" s="30"/>
      <c r="D13" s="34">
        <v>0.25</v>
      </c>
      <c r="E13" s="32">
        <v>28569</v>
      </c>
      <c r="F13" s="38">
        <f>D13*E13</f>
        <v>7142.25</v>
      </c>
      <c r="G13" s="39" t="s">
        <v>19</v>
      </c>
    </row>
    <row r="14" spans="2:9">
      <c r="B14" s="3"/>
      <c r="D14" s="34"/>
      <c r="E14" s="40"/>
      <c r="F14" s="38"/>
      <c r="G14" s="19"/>
    </row>
    <row r="15" spans="2:9">
      <c r="B15" s="41"/>
      <c r="C15" s="42"/>
      <c r="D15" s="34"/>
      <c r="E15" s="36"/>
      <c r="F15" s="38"/>
      <c r="G15" s="19"/>
    </row>
    <row r="16" spans="2:9">
      <c r="B16" s="41" t="s">
        <v>12</v>
      </c>
      <c r="C16" s="30"/>
      <c r="D16" s="43" t="e">
        <f>#REF!/2</f>
        <v>#REF!</v>
      </c>
      <c r="E16" s="32">
        <v>28569</v>
      </c>
      <c r="F16" s="38" t="e">
        <f>D16*E16</f>
        <v>#REF!</v>
      </c>
      <c r="G16" s="39" t="s">
        <v>19</v>
      </c>
    </row>
    <row r="17" spans="2:10">
      <c r="B17" s="41" t="s">
        <v>34</v>
      </c>
      <c r="C17" s="30"/>
      <c r="D17" s="34" t="e">
        <f>#REF!/2</f>
        <v>#REF!</v>
      </c>
      <c r="E17" s="32">
        <v>26705</v>
      </c>
      <c r="F17" s="38" t="e">
        <f>D17*E17</f>
        <v>#REF!</v>
      </c>
      <c r="G17" s="19" t="s">
        <v>35</v>
      </c>
    </row>
    <row r="18" spans="2:10">
      <c r="B18" s="44" t="s">
        <v>13</v>
      </c>
      <c r="C18" s="30"/>
      <c r="D18" s="45" t="e">
        <f>#REF!/2</f>
        <v>#REF!</v>
      </c>
      <c r="E18" s="32">
        <f>'[17]Safe H edits PL PegL 4 11 13   '!$E$23</f>
        <v>23313</v>
      </c>
      <c r="F18" s="38" t="e">
        <f>D18*E18</f>
        <v>#REF!</v>
      </c>
      <c r="G18" s="19" t="s">
        <v>20</v>
      </c>
    </row>
    <row r="19" spans="2:10">
      <c r="B19" s="2" t="s">
        <v>3</v>
      </c>
      <c r="C19" s="46"/>
      <c r="D19" s="47" t="e">
        <f>SUM(D9:D18)</f>
        <v>#REF!</v>
      </c>
      <c r="E19" s="46"/>
      <c r="F19" s="48" t="e">
        <f>SUM(F9:F18)</f>
        <v>#REF!</v>
      </c>
      <c r="G19" s="19"/>
    </row>
    <row r="20" spans="2:10">
      <c r="B20" s="3"/>
      <c r="D20" s="11"/>
      <c r="F20" s="49"/>
      <c r="G20" s="19"/>
    </row>
    <row r="21" spans="2:10">
      <c r="B21" s="3" t="s">
        <v>36</v>
      </c>
      <c r="C21" s="50">
        <v>0.21709999999999999</v>
      </c>
      <c r="D21" s="11"/>
      <c r="F21" s="38" t="e">
        <f>(F19-F18)*C21</f>
        <v>#REF!</v>
      </c>
      <c r="G21" s="19" t="s">
        <v>16</v>
      </c>
    </row>
    <row r="22" spans="2:10">
      <c r="B22" s="3"/>
      <c r="D22" s="11"/>
      <c r="F22" s="51"/>
      <c r="G22" s="19"/>
    </row>
    <row r="23" spans="2:10">
      <c r="B23" s="2" t="s">
        <v>37</v>
      </c>
      <c r="C23" s="46"/>
      <c r="D23" s="52"/>
      <c r="E23" s="46"/>
      <c r="F23" s="48" t="e">
        <f>SUM(F19+F21)</f>
        <v>#REF!</v>
      </c>
      <c r="G23" s="19"/>
    </row>
    <row r="24" spans="2:10">
      <c r="B24" s="3" t="s">
        <v>38</v>
      </c>
      <c r="C24" s="1" t="s">
        <v>39</v>
      </c>
      <c r="D24" s="11" t="s">
        <v>54</v>
      </c>
      <c r="E24" s="1" t="s">
        <v>55</v>
      </c>
      <c r="F24" s="38">
        <f>78.78*52</f>
        <v>4096.5600000000004</v>
      </c>
      <c r="G24" s="19" t="s">
        <v>40</v>
      </c>
    </row>
    <row r="25" spans="2:10">
      <c r="B25" s="3"/>
      <c r="C25" s="1"/>
      <c r="D25" s="11"/>
      <c r="E25" s="1"/>
      <c r="F25" s="38"/>
      <c r="G25" s="19"/>
      <c r="J25" s="5"/>
    </row>
    <row r="26" spans="2:10">
      <c r="B26" s="53" t="s">
        <v>41</v>
      </c>
      <c r="C26" s="54" t="s">
        <v>42</v>
      </c>
      <c r="D26" s="55">
        <v>17.93</v>
      </c>
      <c r="E26" s="11"/>
      <c r="F26" s="56">
        <f>F5*D26</f>
        <v>39266.699999999997</v>
      </c>
      <c r="G26" s="39" t="s">
        <v>43</v>
      </c>
      <c r="H26" s="57"/>
      <c r="I26" s="57"/>
      <c r="J26" s="5"/>
    </row>
    <row r="27" spans="2:10">
      <c r="B27" s="3"/>
      <c r="C27" s="58"/>
      <c r="D27" s="11"/>
      <c r="F27" s="19"/>
      <c r="G27" s="19"/>
      <c r="J27" s="5"/>
    </row>
    <row r="28" spans="2:10">
      <c r="B28" s="3"/>
      <c r="C28" s="58"/>
      <c r="D28" s="11"/>
      <c r="F28" s="19"/>
      <c r="G28" s="19"/>
      <c r="J28" s="5"/>
    </row>
    <row r="29" spans="2:10">
      <c r="B29" s="3" t="s">
        <v>14</v>
      </c>
      <c r="C29" s="59" t="s">
        <v>44</v>
      </c>
      <c r="D29" s="60">
        <v>7.45</v>
      </c>
      <c r="F29" s="38">
        <f>D29*F5</f>
        <v>16315.5</v>
      </c>
      <c r="G29" s="19" t="s">
        <v>23</v>
      </c>
      <c r="J29" s="5"/>
    </row>
    <row r="30" spans="2:10">
      <c r="B30" s="3"/>
      <c r="C30" s="58"/>
      <c r="D30" s="11"/>
      <c r="F30" s="19"/>
      <c r="G30" s="19"/>
      <c r="J30" s="5"/>
    </row>
    <row r="31" spans="2:10">
      <c r="B31" s="3" t="s">
        <v>7</v>
      </c>
      <c r="C31" s="58" t="s">
        <v>45</v>
      </c>
      <c r="D31" s="61" t="e">
        <f>#REF!</f>
        <v>#REF!</v>
      </c>
      <c r="F31" s="33" t="e">
        <f>C5*D31</f>
        <v>#REF!</v>
      </c>
      <c r="G31" s="19" t="s">
        <v>46</v>
      </c>
      <c r="J31" s="5"/>
    </row>
    <row r="32" spans="2:10">
      <c r="B32" s="3"/>
      <c r="D32" s="11"/>
      <c r="F32" s="19"/>
      <c r="G32" s="19"/>
      <c r="J32" s="5"/>
    </row>
    <row r="33" spans="2:10">
      <c r="B33" s="2" t="s">
        <v>47</v>
      </c>
      <c r="C33" s="46"/>
      <c r="D33" s="52"/>
      <c r="E33" s="46"/>
      <c r="F33" s="48" t="e">
        <f>F23+SUM(F24:F31)</f>
        <v>#REF!</v>
      </c>
      <c r="G33" s="19"/>
      <c r="J33" s="5"/>
    </row>
    <row r="34" spans="2:10">
      <c r="B34" s="12"/>
      <c r="C34" s="62"/>
      <c r="D34" s="14"/>
      <c r="E34" s="62"/>
      <c r="F34" s="15"/>
      <c r="G34" s="19"/>
      <c r="J34" s="5"/>
    </row>
    <row r="35" spans="2:10">
      <c r="B35" s="3" t="s">
        <v>8</v>
      </c>
      <c r="C35" s="50">
        <v>0.10979999999999999</v>
      </c>
      <c r="D35" s="11"/>
      <c r="F35" s="38" t="e">
        <f>F33*C35</f>
        <v>#REF!</v>
      </c>
      <c r="G35" s="19" t="s">
        <v>16</v>
      </c>
      <c r="J35" s="5"/>
    </row>
    <row r="36" spans="2:10">
      <c r="B36" s="3"/>
      <c r="D36" s="11"/>
      <c r="F36" s="51"/>
      <c r="G36" s="19"/>
      <c r="J36" s="5"/>
    </row>
    <row r="37" spans="2:10">
      <c r="B37" s="16" t="s">
        <v>48</v>
      </c>
      <c r="C37" s="17"/>
      <c r="D37" s="63"/>
      <c r="E37" s="17"/>
      <c r="F37" s="64" t="e">
        <f>SUM(F33+F35)</f>
        <v>#REF!</v>
      </c>
      <c r="G37" s="19"/>
      <c r="J37" s="5"/>
    </row>
    <row r="38" spans="2:10">
      <c r="B38" s="3" t="s">
        <v>24</v>
      </c>
      <c r="C38" s="50">
        <v>4.2700000000000002E-2</v>
      </c>
      <c r="D38" s="11"/>
      <c r="F38" s="65" t="e">
        <f>F37*C38</f>
        <v>#REF!</v>
      </c>
      <c r="G38" s="19" t="s">
        <v>49</v>
      </c>
      <c r="H38" s="1" t="s">
        <v>50</v>
      </c>
      <c r="J38" s="5"/>
    </row>
    <row r="39" spans="2:10">
      <c r="B39" s="16" t="s">
        <v>51</v>
      </c>
      <c r="C39" s="17"/>
      <c r="D39" s="63"/>
      <c r="E39" s="17"/>
      <c r="F39" s="64" t="e">
        <f>SUM(F37+F38)</f>
        <v>#REF!</v>
      </c>
      <c r="G39" s="66"/>
    </row>
    <row r="40" spans="2:10">
      <c r="B40" s="2" t="s">
        <v>52</v>
      </c>
      <c r="C40" s="67" t="s">
        <v>53</v>
      </c>
      <c r="D40" s="69">
        <v>0.95</v>
      </c>
      <c r="E40" s="46"/>
      <c r="F40" s="68" t="e">
        <f>F39/(F5*D40)</f>
        <v>#REF!</v>
      </c>
    </row>
  </sheetData>
  <mergeCells count="1">
    <mergeCell ref="B2:G2"/>
  </mergeCells>
  <phoneticPr fontId="36" type="noConversion"/>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pageSetUpPr fitToPage="1"/>
  </sheetPr>
  <dimension ref="A1:BW25"/>
  <sheetViews>
    <sheetView topLeftCell="AY2" zoomScale="85" zoomScaleNormal="85" workbookViewId="0">
      <selection activeCell="O26" sqref="O26"/>
    </sheetView>
  </sheetViews>
  <sheetFormatPr defaultColWidth="9.140625" defaultRowHeight="12.75"/>
  <cols>
    <col min="1" max="1" width="38.42578125" style="252" customWidth="1"/>
    <col min="2" max="2" width="12.85546875" style="253" customWidth="1"/>
    <col min="3" max="74" width="10.7109375" style="252" customWidth="1"/>
    <col min="75" max="16384" width="9.140625" style="252"/>
  </cols>
  <sheetData>
    <row r="1" spans="1:75" customFormat="1" ht="18">
      <c r="A1" s="1843" t="s">
        <v>89</v>
      </c>
      <c r="B1" s="1844"/>
    </row>
    <row r="2" spans="1:75" customFormat="1" ht="15.75">
      <c r="A2" s="287" t="s">
        <v>618</v>
      </c>
      <c r="B2" s="286"/>
    </row>
    <row r="3" spans="1:75" customFormat="1" ht="15.75" thickBot="1">
      <c r="A3" s="285" t="s">
        <v>90</v>
      </c>
      <c r="B3" s="284"/>
    </row>
    <row r="4" spans="1:75" customFormat="1" ht="15">
      <c r="B4" s="261"/>
    </row>
    <row r="5" spans="1:75" customFormat="1" ht="15">
      <c r="B5" s="261"/>
    </row>
    <row r="6" spans="1:75" customFormat="1" ht="15">
      <c r="B6" s="261"/>
      <c r="AG6" s="283" t="s">
        <v>617</v>
      </c>
      <c r="AH6" s="283" t="s">
        <v>617</v>
      </c>
      <c r="AI6" s="283" t="s">
        <v>617</v>
      </c>
      <c r="AJ6" s="283" t="s">
        <v>617</v>
      </c>
      <c r="AK6" s="282" t="s">
        <v>616</v>
      </c>
      <c r="AL6" s="282" t="s">
        <v>616</v>
      </c>
      <c r="AM6" s="282" t="s">
        <v>616</v>
      </c>
      <c r="AN6" s="282" t="s">
        <v>616</v>
      </c>
      <c r="AO6" s="281" t="s">
        <v>600</v>
      </c>
      <c r="AP6" s="281" t="s">
        <v>600</v>
      </c>
      <c r="AQ6" s="281" t="s">
        <v>600</v>
      </c>
      <c r="AR6" s="281" t="s">
        <v>600</v>
      </c>
      <c r="AS6" s="280" t="s">
        <v>615</v>
      </c>
      <c r="AT6" s="279" t="s">
        <v>615</v>
      </c>
      <c r="AU6" s="279" t="s">
        <v>615</v>
      </c>
      <c r="AV6" s="278" t="s">
        <v>615</v>
      </c>
      <c r="AW6" s="277" t="s">
        <v>614</v>
      </c>
      <c r="AX6" s="277" t="s">
        <v>614</v>
      </c>
      <c r="AY6" s="277" t="s">
        <v>614</v>
      </c>
      <c r="AZ6" s="277" t="s">
        <v>614</v>
      </c>
      <c r="BA6" s="276" t="s">
        <v>613</v>
      </c>
      <c r="BB6" s="276" t="s">
        <v>613</v>
      </c>
      <c r="BC6" s="276" t="s">
        <v>613</v>
      </c>
      <c r="BD6" s="276" t="s">
        <v>613</v>
      </c>
      <c r="BE6" s="275" t="s">
        <v>612</v>
      </c>
      <c r="BF6" s="275" t="s">
        <v>612</v>
      </c>
      <c r="BG6" s="275" t="s">
        <v>612</v>
      </c>
      <c r="BH6" s="275" t="s">
        <v>612</v>
      </c>
      <c r="BI6" s="274" t="s">
        <v>611</v>
      </c>
      <c r="BJ6" s="274" t="s">
        <v>611</v>
      </c>
      <c r="BK6" s="274" t="s">
        <v>611</v>
      </c>
      <c r="BL6" s="274" t="s">
        <v>611</v>
      </c>
    </row>
    <row r="7" spans="1:75" s="261" customFormat="1">
      <c r="B7" s="261" t="s">
        <v>91</v>
      </c>
      <c r="C7" s="266" t="s">
        <v>92</v>
      </c>
      <c r="D7" s="266" t="s">
        <v>93</v>
      </c>
      <c r="E7" s="266" t="s">
        <v>94</v>
      </c>
      <c r="F7" s="266" t="s">
        <v>95</v>
      </c>
      <c r="G7" s="266" t="s">
        <v>96</v>
      </c>
      <c r="H7" s="266" t="s">
        <v>97</v>
      </c>
      <c r="I7" s="266" t="s">
        <v>98</v>
      </c>
      <c r="J7" s="266" t="s">
        <v>99</v>
      </c>
      <c r="K7" s="266" t="s">
        <v>100</v>
      </c>
      <c r="L7" s="266" t="s">
        <v>101</v>
      </c>
      <c r="M7" s="266" t="s">
        <v>102</v>
      </c>
      <c r="N7" s="266" t="s">
        <v>103</v>
      </c>
      <c r="O7" s="266" t="s">
        <v>104</v>
      </c>
      <c r="P7" s="266" t="s">
        <v>105</v>
      </c>
      <c r="Q7" s="266" t="s">
        <v>106</v>
      </c>
      <c r="R7" s="266" t="s">
        <v>107</v>
      </c>
      <c r="S7" s="266" t="s">
        <v>108</v>
      </c>
      <c r="T7" s="266" t="s">
        <v>109</v>
      </c>
      <c r="U7" s="266" t="s">
        <v>110</v>
      </c>
      <c r="V7" s="266" t="s">
        <v>111</v>
      </c>
      <c r="W7" s="266" t="s">
        <v>112</v>
      </c>
      <c r="X7" s="266" t="s">
        <v>113</v>
      </c>
      <c r="Y7" s="266" t="s">
        <v>114</v>
      </c>
      <c r="Z7" s="266" t="s">
        <v>115</v>
      </c>
      <c r="AA7" s="266" t="s">
        <v>116</v>
      </c>
      <c r="AB7" s="266" t="s">
        <v>117</v>
      </c>
      <c r="AC7" s="266" t="s">
        <v>118</v>
      </c>
      <c r="AD7" s="266" t="s">
        <v>119</v>
      </c>
      <c r="AE7" s="266" t="s">
        <v>120</v>
      </c>
      <c r="AF7" s="266" t="s">
        <v>121</v>
      </c>
      <c r="AG7" s="266" t="s">
        <v>122</v>
      </c>
      <c r="AH7" s="266" t="s">
        <v>123</v>
      </c>
      <c r="AI7" s="266" t="s">
        <v>124</v>
      </c>
      <c r="AJ7" s="266" t="s">
        <v>125</v>
      </c>
      <c r="AK7" s="266" t="s">
        <v>126</v>
      </c>
      <c r="AL7" s="266" t="s">
        <v>127</v>
      </c>
      <c r="AM7" s="266" t="s">
        <v>128</v>
      </c>
      <c r="AN7" s="266" t="s">
        <v>129</v>
      </c>
      <c r="AO7" s="266" t="s">
        <v>130</v>
      </c>
      <c r="AP7" s="266" t="s">
        <v>131</v>
      </c>
      <c r="AQ7" s="266" t="s">
        <v>132</v>
      </c>
      <c r="AR7" s="266" t="s">
        <v>133</v>
      </c>
      <c r="AS7" s="266" t="s">
        <v>134</v>
      </c>
      <c r="AT7" s="266" t="s">
        <v>135</v>
      </c>
      <c r="AU7" s="261" t="s">
        <v>136</v>
      </c>
      <c r="AV7" s="261" t="s">
        <v>137</v>
      </c>
      <c r="AW7" s="261" t="s">
        <v>138</v>
      </c>
      <c r="AX7" s="261" t="s">
        <v>139</v>
      </c>
      <c r="AY7" s="261" t="s">
        <v>140</v>
      </c>
      <c r="AZ7" s="261" t="s">
        <v>141</v>
      </c>
      <c r="BA7" s="261" t="s">
        <v>142</v>
      </c>
      <c r="BB7" s="261" t="s">
        <v>143</v>
      </c>
      <c r="BC7" s="261" t="s">
        <v>144</v>
      </c>
      <c r="BD7" s="261" t="s">
        <v>145</v>
      </c>
      <c r="BE7" s="261" t="s">
        <v>146</v>
      </c>
      <c r="BF7" s="261" t="s">
        <v>147</v>
      </c>
      <c r="BG7" s="261" t="s">
        <v>148</v>
      </c>
      <c r="BH7" s="261" t="s">
        <v>149</v>
      </c>
      <c r="BI7" s="261" t="s">
        <v>150</v>
      </c>
      <c r="BJ7" s="261" t="s">
        <v>151</v>
      </c>
      <c r="BK7" s="261" t="s">
        <v>152</v>
      </c>
      <c r="BL7" s="261" t="s">
        <v>153</v>
      </c>
      <c r="BM7" s="261" t="s">
        <v>154</v>
      </c>
      <c r="BN7" s="261" t="s">
        <v>155</v>
      </c>
      <c r="BO7" s="261" t="s">
        <v>610</v>
      </c>
      <c r="BP7" s="261" t="s">
        <v>609</v>
      </c>
      <c r="BQ7" s="261" t="s">
        <v>608</v>
      </c>
      <c r="BR7" s="261" t="s">
        <v>607</v>
      </c>
      <c r="BS7" s="261" t="s">
        <v>606</v>
      </c>
      <c r="BT7" s="261" t="s">
        <v>605</v>
      </c>
      <c r="BU7" s="261" t="s">
        <v>604</v>
      </c>
      <c r="BV7" s="261" t="s">
        <v>603</v>
      </c>
      <c r="BW7" s="261" t="s">
        <v>602</v>
      </c>
    </row>
    <row r="8" spans="1:75" customFormat="1" ht="15">
      <c r="A8" s="261" t="s">
        <v>156</v>
      </c>
      <c r="B8" s="261" t="s">
        <v>157</v>
      </c>
      <c r="C8" s="273">
        <v>2.036</v>
      </c>
      <c r="D8" s="273">
        <v>2.0609999999999999</v>
      </c>
      <c r="E8" s="273">
        <v>2.0659999999999998</v>
      </c>
      <c r="F8" s="273">
        <v>2.089</v>
      </c>
      <c r="G8" s="273">
        <v>2.105</v>
      </c>
      <c r="H8" s="273">
        <v>2.1160000000000001</v>
      </c>
      <c r="I8" s="273">
        <v>2.15</v>
      </c>
      <c r="J8" s="273">
        <v>2.1709999999999998</v>
      </c>
      <c r="K8" s="273">
        <v>2.1880000000000002</v>
      </c>
      <c r="L8" s="273">
        <v>2.2149999999999999</v>
      </c>
      <c r="M8" s="273">
        <v>2.2349999999999999</v>
      </c>
      <c r="N8" s="273">
        <v>2.2229999999999999</v>
      </c>
      <c r="O8" s="273">
        <v>2.2349999999999999</v>
      </c>
      <c r="P8" s="273">
        <v>2.2599999999999998</v>
      </c>
      <c r="Q8" s="273">
        <v>2.2759999999999998</v>
      </c>
      <c r="R8" s="273">
        <v>2.3029999999999999</v>
      </c>
      <c r="S8" s="273">
        <v>2.3210000000000002</v>
      </c>
      <c r="T8" s="273">
        <v>2.363</v>
      </c>
      <c r="U8" s="273">
        <v>2.403</v>
      </c>
      <c r="V8" s="273">
        <v>2.3519999999999999</v>
      </c>
      <c r="W8" s="273">
        <v>2.3460000000000001</v>
      </c>
      <c r="X8" s="273">
        <v>2.351</v>
      </c>
      <c r="Y8" s="273">
        <v>2.371</v>
      </c>
      <c r="Z8" s="273">
        <v>2.3839999999999999</v>
      </c>
      <c r="AA8" s="273">
        <v>2.3839999999999999</v>
      </c>
      <c r="AB8" s="273">
        <v>2.3849999999999998</v>
      </c>
      <c r="AC8" s="273">
        <v>2.399</v>
      </c>
      <c r="AD8" s="273">
        <v>2.4220000000000002</v>
      </c>
      <c r="AE8" s="273">
        <v>2.4359999999999999</v>
      </c>
      <c r="AF8" s="273">
        <v>2.4790000000000001</v>
      </c>
      <c r="AG8" s="273">
        <v>2.4889999999999999</v>
      </c>
      <c r="AH8" s="273">
        <v>2.4969999999999999</v>
      </c>
      <c r="AI8" s="273">
        <v>2.5169999999999999</v>
      </c>
      <c r="AJ8" s="273">
        <v>2.52</v>
      </c>
      <c r="AK8" s="273">
        <v>2.528</v>
      </c>
      <c r="AL8" s="273">
        <v>2.5470000000000002</v>
      </c>
      <c r="AM8" s="273">
        <v>2.56</v>
      </c>
      <c r="AN8" s="273">
        <v>2.556</v>
      </c>
      <c r="AO8" s="273">
        <v>2.573</v>
      </c>
      <c r="AP8" s="273">
        <v>2.589</v>
      </c>
      <c r="AQ8" s="273">
        <v>2.6030000000000002</v>
      </c>
      <c r="AR8" s="273">
        <v>2.61</v>
      </c>
      <c r="AS8" s="273">
        <v>2.613</v>
      </c>
      <c r="AT8" s="273">
        <v>2.6070000000000002</v>
      </c>
      <c r="AU8">
        <v>2.5859999999999999</v>
      </c>
      <c r="AV8">
        <v>2.5819999999999999</v>
      </c>
      <c r="AW8">
        <v>2.5939999999999999</v>
      </c>
      <c r="AX8">
        <v>2.6120000000000001</v>
      </c>
      <c r="AY8">
        <v>2.6219999999999999</v>
      </c>
      <c r="AZ8">
        <v>2.641</v>
      </c>
      <c r="BA8">
        <v>2.66</v>
      </c>
      <c r="BB8">
        <v>2.6779999999999999</v>
      </c>
      <c r="BC8">
        <v>2.6890000000000001</v>
      </c>
      <c r="BD8">
        <v>2.7069999999999999</v>
      </c>
      <c r="BE8">
        <v>2.7250000000000001</v>
      </c>
      <c r="BF8">
        <v>2.7440000000000002</v>
      </c>
      <c r="BG8">
        <v>2.762</v>
      </c>
      <c r="BH8">
        <v>2.78</v>
      </c>
      <c r="BI8">
        <v>2.798</v>
      </c>
      <c r="BJ8">
        <v>2.8159999999999998</v>
      </c>
      <c r="BK8">
        <v>2.8359999999999999</v>
      </c>
      <c r="BL8">
        <v>2.8530000000000002</v>
      </c>
      <c r="BM8">
        <v>2.8690000000000002</v>
      </c>
      <c r="BN8">
        <v>2.8839999999999999</v>
      </c>
      <c r="BO8">
        <v>2.8919999999999999</v>
      </c>
      <c r="BP8">
        <v>2.9060000000000001</v>
      </c>
      <c r="BQ8">
        <v>2.9220000000000002</v>
      </c>
      <c r="BR8">
        <v>2.9369999999999998</v>
      </c>
      <c r="BS8">
        <v>2.9540000000000002</v>
      </c>
      <c r="BT8">
        <v>2.9710000000000001</v>
      </c>
      <c r="BU8">
        <v>2.9910000000000001</v>
      </c>
      <c r="BV8">
        <v>3.0089999999999999</v>
      </c>
    </row>
    <row r="9" spans="1:75" customFormat="1" ht="15">
      <c r="A9" s="261" t="s">
        <v>158</v>
      </c>
      <c r="B9" s="261" t="s">
        <v>159</v>
      </c>
      <c r="C9" s="273">
        <v>2.036</v>
      </c>
      <c r="D9" s="273">
        <v>2.0609999999999999</v>
      </c>
      <c r="E9" s="273">
        <v>2.0659999999999998</v>
      </c>
      <c r="F9" s="273">
        <v>2.089</v>
      </c>
      <c r="G9" s="273">
        <v>2.105</v>
      </c>
      <c r="H9" s="273">
        <v>2.1160000000000001</v>
      </c>
      <c r="I9" s="273">
        <v>2.15</v>
      </c>
      <c r="J9" s="273">
        <v>2.1709999999999998</v>
      </c>
      <c r="K9" s="273">
        <v>2.1880000000000002</v>
      </c>
      <c r="L9" s="273">
        <v>2.2149999999999999</v>
      </c>
      <c r="M9" s="273">
        <v>2.2349999999999999</v>
      </c>
      <c r="N9" s="273">
        <v>2.2229999999999999</v>
      </c>
      <c r="O9" s="273">
        <v>2.2349999999999999</v>
      </c>
      <c r="P9" s="273">
        <v>2.2599999999999998</v>
      </c>
      <c r="Q9" s="273">
        <v>2.2759999999999998</v>
      </c>
      <c r="R9" s="273">
        <v>2.3029999999999999</v>
      </c>
      <c r="S9" s="273">
        <v>2.3210000000000002</v>
      </c>
      <c r="T9" s="273">
        <v>2.363</v>
      </c>
      <c r="U9" s="273">
        <v>2.403</v>
      </c>
      <c r="V9" s="273">
        <v>2.3519999999999999</v>
      </c>
      <c r="W9" s="273">
        <v>2.3460000000000001</v>
      </c>
      <c r="X9" s="273">
        <v>2.351</v>
      </c>
      <c r="Y9" s="273">
        <v>2.371</v>
      </c>
      <c r="Z9" s="273">
        <v>2.3839999999999999</v>
      </c>
      <c r="AA9" s="273">
        <v>2.3839999999999999</v>
      </c>
      <c r="AB9" s="273">
        <v>2.3849999999999998</v>
      </c>
      <c r="AC9" s="273">
        <v>2.399</v>
      </c>
      <c r="AD9" s="273">
        <v>2.4220000000000002</v>
      </c>
      <c r="AE9" s="273">
        <v>2.4359999999999999</v>
      </c>
      <c r="AF9" s="273">
        <v>2.4790000000000001</v>
      </c>
      <c r="AG9" s="273">
        <v>2.4889999999999999</v>
      </c>
      <c r="AH9" s="273">
        <v>2.4969999999999999</v>
      </c>
      <c r="AI9" s="273">
        <v>2.5169999999999999</v>
      </c>
      <c r="AJ9" s="273">
        <v>2.52</v>
      </c>
      <c r="AK9" s="273">
        <v>2.528</v>
      </c>
      <c r="AL9" s="273">
        <v>2.5470000000000002</v>
      </c>
      <c r="AM9" s="273">
        <v>2.56</v>
      </c>
      <c r="AN9" s="273">
        <v>2.556</v>
      </c>
      <c r="AO9" s="273">
        <v>2.573</v>
      </c>
      <c r="AP9" s="273">
        <v>2.589</v>
      </c>
      <c r="AQ9" s="273">
        <v>2.6030000000000002</v>
      </c>
      <c r="AR9" s="273">
        <v>2.61</v>
      </c>
      <c r="AS9" s="273">
        <v>2.613</v>
      </c>
      <c r="AT9" s="273">
        <v>2.6070000000000002</v>
      </c>
      <c r="AU9">
        <v>2.5859999999999999</v>
      </c>
      <c r="AV9">
        <v>2.581</v>
      </c>
      <c r="AW9">
        <v>2.59</v>
      </c>
      <c r="AX9">
        <v>2.6070000000000002</v>
      </c>
      <c r="AY9">
        <v>2.6139999999999999</v>
      </c>
      <c r="AZ9">
        <v>2.6320000000000001</v>
      </c>
      <c r="BA9">
        <v>2.6459999999999999</v>
      </c>
      <c r="BB9">
        <v>2.6589999999999998</v>
      </c>
      <c r="BC9">
        <v>2.669</v>
      </c>
      <c r="BD9">
        <v>2.68</v>
      </c>
      <c r="BE9">
        <v>2.6949999999999998</v>
      </c>
      <c r="BF9">
        <v>2.71</v>
      </c>
      <c r="BG9">
        <v>2.7290000000000001</v>
      </c>
      <c r="BH9">
        <v>2.742</v>
      </c>
      <c r="BI9">
        <v>2.7570000000000001</v>
      </c>
      <c r="BJ9">
        <v>2.774</v>
      </c>
      <c r="BK9">
        <v>2.7930000000000001</v>
      </c>
      <c r="BL9">
        <v>2.8090000000000002</v>
      </c>
      <c r="BM9">
        <v>2.8239999999999998</v>
      </c>
      <c r="BN9">
        <v>2.8380000000000001</v>
      </c>
      <c r="BO9">
        <v>2.847</v>
      </c>
      <c r="BP9">
        <v>2.86</v>
      </c>
      <c r="BQ9">
        <v>2.8730000000000002</v>
      </c>
      <c r="BR9">
        <v>2.8879999999999999</v>
      </c>
      <c r="BS9">
        <v>2.9039999999999999</v>
      </c>
      <c r="BT9">
        <v>2.9209999999999998</v>
      </c>
      <c r="BU9">
        <v>2.9390000000000001</v>
      </c>
      <c r="BV9">
        <v>2.9569999999999999</v>
      </c>
    </row>
    <row r="10" spans="1:75" customFormat="1" ht="15">
      <c r="A10" s="261" t="s">
        <v>160</v>
      </c>
      <c r="B10" s="261" t="s">
        <v>161</v>
      </c>
      <c r="C10" s="273">
        <v>2.036</v>
      </c>
      <c r="D10" s="273">
        <v>2.0609999999999999</v>
      </c>
      <c r="E10" s="273">
        <v>2.0659999999999998</v>
      </c>
      <c r="F10" s="273">
        <v>2.089</v>
      </c>
      <c r="G10" s="273">
        <v>2.105</v>
      </c>
      <c r="H10" s="273">
        <v>2.1160000000000001</v>
      </c>
      <c r="I10" s="273">
        <v>2.15</v>
      </c>
      <c r="J10" s="273">
        <v>2.1709999999999998</v>
      </c>
      <c r="K10" s="273">
        <v>2.1880000000000002</v>
      </c>
      <c r="L10" s="273">
        <v>2.2149999999999999</v>
      </c>
      <c r="M10" s="273">
        <v>2.2349999999999999</v>
      </c>
      <c r="N10" s="273">
        <v>2.2229999999999999</v>
      </c>
      <c r="O10" s="273">
        <v>2.2349999999999999</v>
      </c>
      <c r="P10" s="273">
        <v>2.2599999999999998</v>
      </c>
      <c r="Q10" s="273">
        <v>2.2759999999999998</v>
      </c>
      <c r="R10" s="273">
        <v>2.3029999999999999</v>
      </c>
      <c r="S10" s="273">
        <v>2.3210000000000002</v>
      </c>
      <c r="T10" s="273">
        <v>2.363</v>
      </c>
      <c r="U10" s="273">
        <v>2.403</v>
      </c>
      <c r="V10" s="273">
        <v>2.3519999999999999</v>
      </c>
      <c r="W10" s="273">
        <v>2.3460000000000001</v>
      </c>
      <c r="X10" s="273">
        <v>2.351</v>
      </c>
      <c r="Y10" s="273">
        <v>2.371</v>
      </c>
      <c r="Z10" s="273">
        <v>2.3839999999999999</v>
      </c>
      <c r="AA10" s="273">
        <v>2.3839999999999999</v>
      </c>
      <c r="AB10" s="273">
        <v>2.3849999999999998</v>
      </c>
      <c r="AC10" s="273">
        <v>2.399</v>
      </c>
      <c r="AD10" s="273">
        <v>2.4220000000000002</v>
      </c>
      <c r="AE10" s="273">
        <v>2.4359999999999999</v>
      </c>
      <c r="AF10" s="273">
        <v>2.4790000000000001</v>
      </c>
      <c r="AG10" s="273">
        <v>2.4889999999999999</v>
      </c>
      <c r="AH10" s="273">
        <v>2.4969999999999999</v>
      </c>
      <c r="AI10" s="273">
        <v>2.5169999999999999</v>
      </c>
      <c r="AJ10" s="273">
        <v>2.52</v>
      </c>
      <c r="AK10" s="273">
        <v>2.528</v>
      </c>
      <c r="AL10" s="273">
        <v>2.5470000000000002</v>
      </c>
      <c r="AM10" s="273">
        <v>2.56</v>
      </c>
      <c r="AN10" s="273">
        <v>2.556</v>
      </c>
      <c r="AO10" s="273">
        <v>2.573</v>
      </c>
      <c r="AP10" s="273">
        <v>2.589</v>
      </c>
      <c r="AQ10" s="273">
        <v>2.6030000000000002</v>
      </c>
      <c r="AR10" s="273">
        <v>2.61</v>
      </c>
      <c r="AS10" s="273">
        <v>2.613</v>
      </c>
      <c r="AT10" s="273">
        <v>2.6070000000000002</v>
      </c>
      <c r="AU10">
        <v>2.5859999999999999</v>
      </c>
      <c r="AV10">
        <v>2.5830000000000002</v>
      </c>
      <c r="AW10">
        <v>2.5960000000000001</v>
      </c>
      <c r="AX10">
        <v>2.6179999999999999</v>
      </c>
      <c r="AY10">
        <v>2.6309999999999998</v>
      </c>
      <c r="AZ10">
        <v>2.6520000000000001</v>
      </c>
      <c r="BA10">
        <v>2.6749999999999998</v>
      </c>
      <c r="BB10">
        <v>2.698</v>
      </c>
      <c r="BC10">
        <v>2.714</v>
      </c>
      <c r="BD10">
        <v>2.7360000000000002</v>
      </c>
      <c r="BE10">
        <v>2.76</v>
      </c>
      <c r="BF10">
        <v>2.7839999999999998</v>
      </c>
      <c r="BG10">
        <v>2.8090000000000002</v>
      </c>
      <c r="BH10">
        <v>2.8319999999999999</v>
      </c>
      <c r="BI10">
        <v>2.8570000000000002</v>
      </c>
      <c r="BJ10">
        <v>2.8809999999999998</v>
      </c>
      <c r="BK10">
        <v>2.9089999999999998</v>
      </c>
      <c r="BL10">
        <v>2.9329999999999998</v>
      </c>
      <c r="BM10">
        <v>2.9569999999999999</v>
      </c>
      <c r="BN10">
        <v>2.9790000000000001</v>
      </c>
      <c r="BO10">
        <v>2.996</v>
      </c>
      <c r="BP10">
        <v>3.0179999999999998</v>
      </c>
      <c r="BQ10">
        <v>3.0430000000000001</v>
      </c>
      <c r="BR10">
        <v>3.0670000000000002</v>
      </c>
      <c r="BS10">
        <v>3.093</v>
      </c>
      <c r="BT10">
        <v>3.1190000000000002</v>
      </c>
      <c r="BU10">
        <v>3.149</v>
      </c>
      <c r="BV10">
        <v>3.177</v>
      </c>
    </row>
    <row r="14" spans="1:75">
      <c r="AR14" s="253"/>
      <c r="AU14" s="272"/>
      <c r="AV14" s="271"/>
      <c r="AW14" s="271"/>
      <c r="AX14" s="271"/>
      <c r="AY14" s="271"/>
      <c r="AZ14" s="271"/>
    </row>
    <row r="15" spans="1:75">
      <c r="AR15" s="270"/>
      <c r="AS15" s="269"/>
      <c r="AT15" s="269"/>
      <c r="AU15" s="269"/>
      <c r="AV15" s="269"/>
      <c r="AW15" s="269"/>
      <c r="AX15" s="269"/>
      <c r="AY15" s="269"/>
      <c r="AZ15" s="269"/>
      <c r="BA15" s="269"/>
      <c r="BB15" s="269"/>
      <c r="BC15" s="268"/>
    </row>
    <row r="16" spans="1:75">
      <c r="AR16" s="259"/>
      <c r="AS16" s="262" t="s">
        <v>601</v>
      </c>
      <c r="AT16" s="252" t="s">
        <v>600</v>
      </c>
      <c r="BC16" s="267"/>
    </row>
    <row r="17" spans="44:55">
      <c r="AR17" s="259"/>
      <c r="AT17" s="266" t="s">
        <v>130</v>
      </c>
      <c r="AU17" s="266" t="s">
        <v>131</v>
      </c>
      <c r="AV17" s="266" t="s">
        <v>132</v>
      </c>
      <c r="AW17" s="266" t="s">
        <v>133</v>
      </c>
      <c r="BC17" s="265" t="s">
        <v>599</v>
      </c>
    </row>
    <row r="18" spans="44:55">
      <c r="AR18" s="259"/>
      <c r="AT18" s="264">
        <f>AO9</f>
        <v>2.573</v>
      </c>
      <c r="AU18" s="264">
        <f>AP9</f>
        <v>2.589</v>
      </c>
      <c r="AV18" s="264">
        <f>AQ9</f>
        <v>2.6030000000000002</v>
      </c>
      <c r="AW18" s="264">
        <f>AR9</f>
        <v>2.61</v>
      </c>
      <c r="BC18" s="263">
        <f>AVERAGE(AT18:AW18)</f>
        <v>2.59375</v>
      </c>
    </row>
    <row r="19" spans="44:55">
      <c r="AR19" s="259"/>
      <c r="BC19" s="263"/>
    </row>
    <row r="20" spans="44:55">
      <c r="AR20" s="259"/>
      <c r="AS20" s="262" t="s">
        <v>598</v>
      </c>
      <c r="AT20" s="252" t="s">
        <v>597</v>
      </c>
      <c r="BC20" s="263"/>
    </row>
    <row r="21" spans="44:55">
      <c r="AR21" s="259"/>
      <c r="AT21" s="261" t="s">
        <v>140</v>
      </c>
      <c r="AU21" s="261" t="s">
        <v>141</v>
      </c>
      <c r="AV21" s="261" t="s">
        <v>142</v>
      </c>
      <c r="AW21" s="261" t="s">
        <v>143</v>
      </c>
      <c r="AX21" s="261" t="s">
        <v>144</v>
      </c>
      <c r="AY21" s="261" t="s">
        <v>145</v>
      </c>
      <c r="AZ21" s="261" t="s">
        <v>146</v>
      </c>
      <c r="BA21" s="261" t="s">
        <v>147</v>
      </c>
      <c r="BC21" s="263"/>
    </row>
    <row r="22" spans="44:55">
      <c r="AR22" s="259"/>
      <c r="AT22" s="252">
        <f t="shared" ref="AT22:BA22" si="0">AY9</f>
        <v>2.6139999999999999</v>
      </c>
      <c r="AU22" s="252">
        <f t="shared" si="0"/>
        <v>2.6320000000000001</v>
      </c>
      <c r="AV22" s="252">
        <f t="shared" si="0"/>
        <v>2.6459999999999999</v>
      </c>
      <c r="AW22" s="252">
        <f t="shared" si="0"/>
        <v>2.6589999999999998</v>
      </c>
      <c r="AX22" s="252">
        <f t="shared" si="0"/>
        <v>2.669</v>
      </c>
      <c r="AY22" s="252">
        <f t="shared" si="0"/>
        <v>2.68</v>
      </c>
      <c r="AZ22" s="252">
        <f t="shared" si="0"/>
        <v>2.6949999999999998</v>
      </c>
      <c r="BA22" s="252">
        <f t="shared" si="0"/>
        <v>2.71</v>
      </c>
      <c r="BC22" s="263">
        <f>AVERAGE(AT22:BA22)</f>
        <v>2.663125</v>
      </c>
    </row>
    <row r="23" spans="44:55">
      <c r="AR23" s="259"/>
      <c r="BC23" s="260"/>
    </row>
    <row r="24" spans="44:55">
      <c r="AR24" s="259"/>
      <c r="BB24" s="258" t="s">
        <v>24</v>
      </c>
      <c r="BC24" s="257">
        <f>(BC22-BC18)/BC18</f>
        <v>2.6746987951807216E-2</v>
      </c>
    </row>
    <row r="25" spans="44:55">
      <c r="AR25" s="256"/>
      <c r="AS25" s="255"/>
      <c r="AT25" s="255"/>
      <c r="AU25" s="255"/>
      <c r="AV25" s="255"/>
      <c r="AW25" s="255"/>
      <c r="AX25" s="255"/>
      <c r="AY25" s="255"/>
      <c r="AZ25" s="255"/>
      <c r="BA25" s="255"/>
      <c r="BB25" s="255"/>
      <c r="BC25" s="254"/>
    </row>
  </sheetData>
  <mergeCells count="1">
    <mergeCell ref="A1:B1"/>
  </mergeCells>
  <pageMargins left="0.7" right="0.7" top="0.75" bottom="0.75" header="0.3" footer="0.3"/>
  <pageSetup scale="1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IE304"/>
  <sheetViews>
    <sheetView topLeftCell="DO1" zoomScale="85" zoomScaleNormal="85" workbookViewId="0">
      <selection activeCell="O26" sqref="O26"/>
    </sheetView>
  </sheetViews>
  <sheetFormatPr defaultColWidth="8.85546875" defaultRowHeight="15"/>
  <cols>
    <col min="1" max="1" width="40.7109375" style="203" customWidth="1"/>
    <col min="2" max="2" width="10.7109375" style="203" customWidth="1"/>
    <col min="3" max="121" width="18.7109375" style="203" customWidth="1"/>
    <col min="122" max="122" width="18.7109375" style="207" customWidth="1"/>
    <col min="123" max="124" width="18.7109375" style="203" customWidth="1"/>
    <col min="125" max="125" width="18.7109375" style="207" customWidth="1"/>
    <col min="126" max="127" width="18.7109375" style="203" customWidth="1"/>
    <col min="128" max="128" width="18.7109375" style="207" customWidth="1"/>
    <col min="129" max="130" width="18.7109375" style="203" customWidth="1"/>
    <col min="131" max="131" width="18.7109375" style="207" customWidth="1"/>
    <col min="132" max="133" width="18.7109375" style="203" customWidth="1"/>
    <col min="134" max="134" width="18.7109375" style="207" customWidth="1"/>
    <col min="135" max="136" width="18.7109375" style="203" customWidth="1"/>
    <col min="137" max="137" width="18.7109375" style="207" customWidth="1"/>
    <col min="138" max="139" width="18.7109375" style="203" customWidth="1"/>
    <col min="140" max="140" width="18.7109375" style="207" customWidth="1"/>
    <col min="141" max="142" width="18.7109375" style="203" customWidth="1"/>
    <col min="143" max="143" width="18.7109375" style="207" customWidth="1"/>
    <col min="144" max="145" width="18.7109375" style="203" customWidth="1"/>
    <col min="146" max="146" width="18.7109375" style="207" customWidth="1"/>
    <col min="147" max="148" width="18.7109375" style="203" customWidth="1"/>
    <col min="149" max="149" width="18.7109375" style="207" customWidth="1"/>
    <col min="150" max="151" width="18.7109375" style="203" customWidth="1"/>
    <col min="152" max="152" width="18.7109375" style="207" customWidth="1"/>
    <col min="153" max="154" width="18.7109375" style="203" customWidth="1"/>
    <col min="155" max="155" width="18.7109375" style="207" customWidth="1"/>
    <col min="156" max="157" width="18.7109375" style="203" customWidth="1"/>
    <col min="158" max="158" width="18.7109375" style="207" customWidth="1"/>
    <col min="159" max="160" width="18.7109375" style="203" customWidth="1"/>
    <col min="161" max="161" width="18.7109375" style="207" customWidth="1"/>
    <col min="162" max="163" width="18.7109375" style="203" customWidth="1"/>
    <col min="164" max="164" width="18.7109375" style="207" customWidth="1"/>
    <col min="165" max="166" width="18.7109375" style="203" customWidth="1"/>
    <col min="167" max="167" width="18.7109375" style="207" customWidth="1"/>
    <col min="168" max="169" width="18.7109375" style="203" customWidth="1"/>
    <col min="170" max="170" width="18.7109375" style="207" customWidth="1"/>
    <col min="171" max="172" width="18.7109375" style="203" customWidth="1"/>
    <col min="173" max="173" width="18.7109375" style="207" customWidth="1"/>
    <col min="174" max="175" width="18.7109375" style="203" customWidth="1"/>
    <col min="176" max="176" width="18.7109375" style="207" customWidth="1"/>
    <col min="177" max="178" width="18.7109375" style="203" customWidth="1"/>
    <col min="179" max="179" width="18.7109375" style="207" customWidth="1"/>
    <col min="180" max="181" width="18.7109375" style="203" customWidth="1"/>
    <col min="182" max="182" width="18.7109375" style="207" customWidth="1"/>
    <col min="183" max="184" width="18.7109375" style="203" customWidth="1"/>
    <col min="185" max="185" width="18.7109375" style="207" customWidth="1"/>
    <col min="186" max="187" width="18.7109375" style="203" customWidth="1"/>
    <col min="188" max="188" width="18.7109375" style="207" customWidth="1"/>
    <col min="189" max="190" width="18.7109375" style="203" customWidth="1"/>
    <col min="191" max="191" width="18.7109375" style="207" customWidth="1"/>
    <col min="192" max="193" width="18.7109375" style="203" customWidth="1"/>
    <col min="194" max="194" width="18.7109375" style="207" customWidth="1"/>
    <col min="195" max="196" width="18.7109375" style="203" customWidth="1"/>
    <col min="197" max="197" width="18.7109375" style="207" customWidth="1"/>
    <col min="198" max="199" width="18.7109375" style="203" customWidth="1"/>
    <col min="200" max="200" width="18.7109375" style="207" customWidth="1"/>
    <col min="201" max="202" width="18.7109375" style="203" customWidth="1"/>
    <col min="203" max="203" width="18.7109375" style="207" customWidth="1"/>
    <col min="204" max="205" width="18.7109375" style="203" customWidth="1"/>
    <col min="206" max="206" width="18.7109375" style="207" customWidth="1"/>
    <col min="207" max="208" width="18.7109375" style="203" customWidth="1"/>
    <col min="209" max="209" width="18.7109375" style="207" customWidth="1"/>
    <col min="210" max="211" width="18.7109375" style="203" customWidth="1"/>
    <col min="212" max="212" width="18.7109375" style="207" customWidth="1"/>
    <col min="213" max="214" width="18.7109375" style="203" customWidth="1"/>
    <col min="215" max="215" width="18.7109375" style="207" customWidth="1"/>
    <col min="216" max="217" width="18.7109375" style="203" customWidth="1"/>
    <col min="218" max="218" width="18.7109375" style="207" customWidth="1"/>
    <col min="219" max="220" width="18.7109375" style="203" customWidth="1"/>
    <col min="221" max="221" width="18.7109375" style="207" customWidth="1"/>
    <col min="222" max="223" width="18.7109375" style="203" customWidth="1"/>
    <col min="224" max="224" width="18.7109375" style="207" customWidth="1"/>
    <col min="225" max="226" width="18.7109375" style="203" customWidth="1"/>
    <col min="227" max="227" width="18.7109375" style="207" customWidth="1"/>
    <col min="228" max="229" width="18.7109375" style="203" customWidth="1"/>
    <col min="230" max="230" width="18.7109375" style="207" customWidth="1"/>
    <col min="231" max="234" width="18.7109375" style="203" customWidth="1"/>
    <col min="235" max="235" width="17" style="203" bestFit="1" customWidth="1"/>
    <col min="236" max="236" width="14.7109375" style="203" bestFit="1" customWidth="1"/>
    <col min="237" max="16384" width="8.85546875" style="203"/>
  </cols>
  <sheetData>
    <row r="1" spans="1:239">
      <c r="A1" s="202">
        <v>19</v>
      </c>
      <c r="B1" s="202" t="s">
        <v>214</v>
      </c>
      <c r="BM1" s="204" t="s">
        <v>215</v>
      </c>
      <c r="BN1" s="205">
        <v>7.6607000538783027E-2</v>
      </c>
      <c r="CW1" s="204" t="s">
        <v>215</v>
      </c>
      <c r="CX1" s="205">
        <v>2.9874406909536702E-2</v>
      </c>
      <c r="DO1" s="204" t="s">
        <v>216</v>
      </c>
      <c r="DP1" s="206">
        <v>18720</v>
      </c>
      <c r="DQ1" s="204" t="s">
        <v>215</v>
      </c>
      <c r="DR1" s="207">
        <v>18720</v>
      </c>
      <c r="DT1" s="204" t="s">
        <v>215</v>
      </c>
      <c r="DU1" s="207">
        <v>42566.295686672565</v>
      </c>
      <c r="DW1" s="204" t="s">
        <v>215</v>
      </c>
      <c r="DX1" s="207">
        <v>21918.769792407944</v>
      </c>
      <c r="DZ1" s="204" t="s">
        <v>215</v>
      </c>
      <c r="EA1" s="207">
        <v>72840.621621621613</v>
      </c>
      <c r="EC1" s="204" t="s">
        <v>215</v>
      </c>
      <c r="ED1" s="207" t="s">
        <v>217</v>
      </c>
      <c r="EF1" s="204" t="s">
        <v>215</v>
      </c>
      <c r="EG1" s="207" t="s">
        <v>217</v>
      </c>
      <c r="EI1" s="204" t="s">
        <v>215</v>
      </c>
      <c r="EJ1" s="207">
        <v>18720</v>
      </c>
      <c r="EL1" s="204" t="s">
        <v>215</v>
      </c>
      <c r="EM1" s="207">
        <v>58267.5</v>
      </c>
      <c r="EO1" s="204" t="s">
        <v>215</v>
      </c>
      <c r="EP1" s="207">
        <v>46726.666666666672</v>
      </c>
      <c r="ER1" s="204" t="s">
        <v>215</v>
      </c>
      <c r="ES1" s="207" t="s">
        <v>217</v>
      </c>
      <c r="EU1" s="204" t="s">
        <v>215</v>
      </c>
      <c r="EV1" s="207">
        <v>84652.173913043487</v>
      </c>
      <c r="EX1" s="204" t="s">
        <v>215</v>
      </c>
      <c r="EY1" s="207" t="s">
        <v>217</v>
      </c>
      <c r="FA1" s="204" t="s">
        <v>215</v>
      </c>
      <c r="FB1" s="207" t="s">
        <v>217</v>
      </c>
      <c r="FD1" s="204" t="s">
        <v>215</v>
      </c>
      <c r="FE1" s="207" t="s">
        <v>217</v>
      </c>
      <c r="FG1" s="204" t="s">
        <v>215</v>
      </c>
      <c r="FH1" s="207" t="s">
        <v>217</v>
      </c>
      <c r="FJ1" s="204" t="s">
        <v>215</v>
      </c>
      <c r="FK1" s="207" t="s">
        <v>217</v>
      </c>
      <c r="FM1" s="204" t="s">
        <v>215</v>
      </c>
      <c r="FN1" s="207" t="s">
        <v>217</v>
      </c>
      <c r="FP1" s="204" t="s">
        <v>215</v>
      </c>
      <c r="FQ1" s="207" t="s">
        <v>217</v>
      </c>
      <c r="FS1" s="204" t="s">
        <v>215</v>
      </c>
      <c r="FT1" s="207" t="s">
        <v>217</v>
      </c>
      <c r="FV1" s="204" t="s">
        <v>215</v>
      </c>
      <c r="FW1" s="207" t="s">
        <v>217</v>
      </c>
      <c r="FY1" s="204" t="s">
        <v>215</v>
      </c>
      <c r="FZ1" s="207" t="s">
        <v>217</v>
      </c>
      <c r="GB1" s="204" t="s">
        <v>215</v>
      </c>
      <c r="GC1" s="207">
        <v>53228.174603174601</v>
      </c>
      <c r="GE1" s="204" t="s">
        <v>215</v>
      </c>
      <c r="GF1" s="207" t="s">
        <v>217</v>
      </c>
      <c r="GH1" s="204" t="s">
        <v>215</v>
      </c>
      <c r="GI1" s="207" t="s">
        <v>217</v>
      </c>
      <c r="GK1" s="204" t="s">
        <v>215</v>
      </c>
      <c r="GL1" s="207">
        <v>41359.650887573938</v>
      </c>
      <c r="GN1" s="204" t="s">
        <v>215</v>
      </c>
      <c r="GO1" s="207" t="s">
        <v>217</v>
      </c>
      <c r="GQ1" s="204" t="s">
        <v>215</v>
      </c>
      <c r="GR1" s="207" t="s">
        <v>217</v>
      </c>
      <c r="GT1" s="204" t="s">
        <v>215</v>
      </c>
      <c r="GU1" s="207">
        <v>27366.666666666668</v>
      </c>
      <c r="GW1" s="204" t="s">
        <v>215</v>
      </c>
      <c r="GX1" s="207" t="s">
        <v>217</v>
      </c>
      <c r="GZ1" s="204" t="s">
        <v>215</v>
      </c>
      <c r="HA1" s="207">
        <v>25662.681411773985</v>
      </c>
      <c r="HC1" s="204" t="s">
        <v>215</v>
      </c>
      <c r="HD1" s="207">
        <v>22213.748166516176</v>
      </c>
      <c r="HF1" s="204" t="s">
        <v>215</v>
      </c>
      <c r="HG1" s="207">
        <v>22634.623575220892</v>
      </c>
      <c r="HI1" s="204" t="s">
        <v>215</v>
      </c>
      <c r="HJ1" s="207">
        <v>23853.828452767812</v>
      </c>
      <c r="HL1" s="204" t="s">
        <v>215</v>
      </c>
      <c r="HM1" s="207">
        <v>18720</v>
      </c>
      <c r="HO1" s="204" t="s">
        <v>215</v>
      </c>
      <c r="HP1" s="207">
        <v>18720</v>
      </c>
      <c r="HR1" s="204" t="s">
        <v>215</v>
      </c>
      <c r="HS1" s="207">
        <v>34798.171258976196</v>
      </c>
      <c r="HU1" s="204" t="s">
        <v>215</v>
      </c>
      <c r="HV1" s="207" t="s">
        <v>217</v>
      </c>
    </row>
    <row r="2" spans="1:239">
      <c r="BM2" s="204" t="s">
        <v>218</v>
      </c>
      <c r="BN2" s="205">
        <v>0.39182048763085919</v>
      </c>
      <c r="CW2" s="204" t="s">
        <v>218</v>
      </c>
      <c r="CX2" s="205">
        <v>0.21824268030099159</v>
      </c>
      <c r="DQ2" s="204" t="s">
        <v>218</v>
      </c>
      <c r="DR2" s="207">
        <v>122170.96674467108</v>
      </c>
      <c r="DT2" s="204" t="s">
        <v>218</v>
      </c>
      <c r="DU2" s="207">
        <v>115630.71854443327</v>
      </c>
      <c r="DW2" s="204" t="s">
        <v>218</v>
      </c>
      <c r="DX2" s="207">
        <v>76092.751134491235</v>
      </c>
      <c r="DZ2" s="204" t="s">
        <v>218</v>
      </c>
      <c r="EA2" s="207">
        <v>98862.135135135133</v>
      </c>
      <c r="EC2" s="204" t="s">
        <v>218</v>
      </c>
      <c r="ED2" s="207" t="s">
        <v>217</v>
      </c>
      <c r="EF2" s="204" t="s">
        <v>218</v>
      </c>
      <c r="EG2" s="207" t="s">
        <v>217</v>
      </c>
      <c r="EI2" s="204" t="s">
        <v>218</v>
      </c>
      <c r="EJ2" s="207">
        <v>112786.15384615384</v>
      </c>
      <c r="EL2" s="204" t="s">
        <v>218</v>
      </c>
      <c r="EM2" s="207">
        <v>66147.5</v>
      </c>
      <c r="EO2" s="204" t="s">
        <v>218</v>
      </c>
      <c r="EP2" s="207">
        <v>46726.666666666672</v>
      </c>
      <c r="ER2" s="204" t="s">
        <v>218</v>
      </c>
      <c r="ES2" s="207" t="s">
        <v>217</v>
      </c>
      <c r="EU2" s="204" t="s">
        <v>218</v>
      </c>
      <c r="EV2" s="207">
        <v>84652.173913043487</v>
      </c>
      <c r="EX2" s="204" t="s">
        <v>218</v>
      </c>
      <c r="EY2" s="207" t="s">
        <v>217</v>
      </c>
      <c r="FA2" s="204" t="s">
        <v>218</v>
      </c>
      <c r="FB2" s="207" t="s">
        <v>217</v>
      </c>
      <c r="FD2" s="204" t="s">
        <v>218</v>
      </c>
      <c r="FE2" s="207" t="s">
        <v>217</v>
      </c>
      <c r="FG2" s="204" t="s">
        <v>218</v>
      </c>
      <c r="FH2" s="207" t="s">
        <v>217</v>
      </c>
      <c r="FJ2" s="204" t="s">
        <v>218</v>
      </c>
      <c r="FK2" s="207" t="s">
        <v>217</v>
      </c>
      <c r="FM2" s="204" t="s">
        <v>218</v>
      </c>
      <c r="FN2" s="207" t="s">
        <v>217</v>
      </c>
      <c r="FP2" s="204" t="s">
        <v>218</v>
      </c>
      <c r="FQ2" s="207" t="s">
        <v>217</v>
      </c>
      <c r="FS2" s="204" t="s">
        <v>218</v>
      </c>
      <c r="FT2" s="207" t="s">
        <v>217</v>
      </c>
      <c r="FV2" s="204" t="s">
        <v>218</v>
      </c>
      <c r="FW2" s="207" t="s">
        <v>217</v>
      </c>
      <c r="FY2" s="204" t="s">
        <v>218</v>
      </c>
      <c r="FZ2" s="207" t="s">
        <v>217</v>
      </c>
      <c r="GB2" s="204" t="s">
        <v>218</v>
      </c>
      <c r="GC2" s="207">
        <v>53228.174603174601</v>
      </c>
      <c r="GE2" s="204" t="s">
        <v>218</v>
      </c>
      <c r="GF2" s="207" t="s">
        <v>217</v>
      </c>
      <c r="GH2" s="204" t="s">
        <v>218</v>
      </c>
      <c r="GI2" s="207" t="s">
        <v>217</v>
      </c>
      <c r="GK2" s="204" t="s">
        <v>218</v>
      </c>
      <c r="GL2" s="207">
        <v>72949.44970414204</v>
      </c>
      <c r="GN2" s="204" t="s">
        <v>218</v>
      </c>
      <c r="GO2" s="207" t="s">
        <v>217</v>
      </c>
      <c r="GQ2" s="204" t="s">
        <v>218</v>
      </c>
      <c r="GR2" s="207" t="s">
        <v>217</v>
      </c>
      <c r="GT2" s="204" t="s">
        <v>218</v>
      </c>
      <c r="GU2" s="207">
        <v>27366.666666666668</v>
      </c>
      <c r="GW2" s="204" t="s">
        <v>218</v>
      </c>
      <c r="GX2" s="207" t="s">
        <v>217</v>
      </c>
      <c r="GZ2" s="204" t="s">
        <v>218</v>
      </c>
      <c r="HA2" s="207">
        <v>50785.564284724693</v>
      </c>
      <c r="HC2" s="204" t="s">
        <v>218</v>
      </c>
      <c r="HD2" s="207">
        <v>75769.54271789435</v>
      </c>
      <c r="HF2" s="204" t="s">
        <v>218</v>
      </c>
      <c r="HG2" s="207">
        <v>45085.882410196733</v>
      </c>
      <c r="HI2" s="204" t="s">
        <v>218</v>
      </c>
      <c r="HJ2" s="207">
        <v>41788.265025247754</v>
      </c>
      <c r="HL2" s="204" t="s">
        <v>218</v>
      </c>
      <c r="HM2" s="207">
        <v>39154.655312859759</v>
      </c>
      <c r="HO2" s="204" t="s">
        <v>218</v>
      </c>
      <c r="HP2" s="207">
        <v>77929.000632030773</v>
      </c>
      <c r="HR2" s="204" t="s">
        <v>218</v>
      </c>
      <c r="HS2" s="207">
        <v>41400.452395311171</v>
      </c>
      <c r="HU2" s="204" t="s">
        <v>218</v>
      </c>
      <c r="HV2" s="207" t="s">
        <v>217</v>
      </c>
    </row>
    <row r="3" spans="1:239">
      <c r="BM3" s="208" t="s">
        <v>219</v>
      </c>
      <c r="BN3" s="209">
        <f ca="1">AVERAGE(BN12:OFFSET(BN12,$A$1-1,0))</f>
        <v>0.23171554776230952</v>
      </c>
      <c r="CW3" s="208" t="s">
        <v>219</v>
      </c>
      <c r="CX3" s="209">
        <f ca="1">AVERAGE(CX12:OFFSET(CX12,$A$1-1,0))</f>
        <v>0.11874431747185948</v>
      </c>
      <c r="DQ3" s="208" t="s">
        <v>219</v>
      </c>
      <c r="DR3" s="210">
        <f ca="1">IF(COUNT(DR12:OFFSET(DR12,$A$1-1,0))&gt;0,AVERAGE(DR12:OFFSET(DR12,$A$1-1,0)),"-")</f>
        <v>58021.917775951981</v>
      </c>
      <c r="DT3" s="208" t="s">
        <v>219</v>
      </c>
      <c r="DU3" s="210">
        <f ca="1">IF(COUNT(DU12:OFFSET(DU12,$A$1-1,0))&gt;0,AVERAGE(DU12:OFFSET(DU12,$A$1-1,0)),"-")</f>
        <v>79098.507115552915</v>
      </c>
      <c r="DW3" s="208" t="s">
        <v>219</v>
      </c>
      <c r="DX3" s="210">
        <f ca="1">IF(COUNT(DX12:OFFSET(DX12,$A$1-1,0))&gt;0,AVERAGE(DX12:OFFSET(DX12,$A$1-1,0)),"-")</f>
        <v>49005.760463449587</v>
      </c>
      <c r="DZ3" s="208" t="s">
        <v>219</v>
      </c>
      <c r="EA3" s="210">
        <f ca="1">IF(COUNT(EA12:OFFSET(EA12,$A$1-1,0))&gt;0,AVERAGE(EA12:OFFSET(EA12,$A$1-1,0)),"-")</f>
        <v>85851.378378378373</v>
      </c>
      <c r="EC3" s="208" t="s">
        <v>219</v>
      </c>
      <c r="ED3" s="210" t="str">
        <f ca="1">IF(COUNT(ED12:OFFSET(ED12,$A$1-1,0))&gt;0,AVERAGE(ED12:OFFSET(ED12,$A$1-1,0)),"-")</f>
        <v>-</v>
      </c>
      <c r="EF3" s="208" t="s">
        <v>219</v>
      </c>
      <c r="EG3" s="210" t="str">
        <f ca="1">IF(COUNT(EG12:OFFSET(EG12,$A$1-1,0))&gt;0,AVERAGE(EG12:OFFSET(EG12,$A$1-1,0)),"-")</f>
        <v>-</v>
      </c>
      <c r="EI3" s="208" t="s">
        <v>219</v>
      </c>
      <c r="EJ3" s="210">
        <f ca="1">IF(COUNT(EJ12:OFFSET(EJ12,$A$1-1,0))&gt;0,AVERAGE(EJ12:OFFSET(EJ12,$A$1-1,0)),"-")</f>
        <v>50075.384615384617</v>
      </c>
      <c r="EL3" s="208" t="s">
        <v>219</v>
      </c>
      <c r="EM3" s="210">
        <f ca="1">IF(COUNT(EM12:OFFSET(EM12,$A$1-1,0))&gt;0,AVERAGE(EM12:OFFSET(EM12,$A$1-1,0)),"-")</f>
        <v>62207.5</v>
      </c>
      <c r="EO3" s="208" t="s">
        <v>219</v>
      </c>
      <c r="EP3" s="210">
        <f ca="1">IF(COUNT(EP12:OFFSET(EP12,$A$1-1,0))&gt;0,AVERAGE(EP12:OFFSET(EP12,$A$1-1,0)),"-")</f>
        <v>46726.666666666672</v>
      </c>
      <c r="ER3" s="208" t="s">
        <v>219</v>
      </c>
      <c r="ES3" s="210" t="str">
        <f ca="1">IF(COUNT(ES12:OFFSET(ES12,$A$1-1,0))&gt;0,AVERAGE(ES12:OFFSET(ES12,$A$1-1,0)),"-")</f>
        <v>-</v>
      </c>
      <c r="EU3" s="208" t="s">
        <v>219</v>
      </c>
      <c r="EV3" s="210">
        <f ca="1">IF(COUNT(EV12:OFFSET(EV12,$A$1-1,0))&gt;0,AVERAGE(EV12:OFFSET(EV12,$A$1-1,0)),"-")</f>
        <v>84652.173913043487</v>
      </c>
      <c r="EX3" s="208" t="s">
        <v>219</v>
      </c>
      <c r="EY3" s="210" t="str">
        <f ca="1">IF(COUNT(EY12:OFFSET(EY12,$A$1-1,0))&gt;0,AVERAGE(EY12:OFFSET(EY12,$A$1-1,0)),"-")</f>
        <v>-</v>
      </c>
      <c r="FA3" s="208" t="s">
        <v>219</v>
      </c>
      <c r="FB3" s="210" t="str">
        <f ca="1">IF(COUNT(FB12:OFFSET(FB12,$A$1-1,0))&gt;0,AVERAGE(FB12:OFFSET(FB12,$A$1-1,0)),"-")</f>
        <v>-</v>
      </c>
      <c r="FD3" s="208" t="s">
        <v>219</v>
      </c>
      <c r="FE3" s="210" t="str">
        <f ca="1">IF(COUNT(FE12:OFFSET(FE12,$A$1-1,0))&gt;0,AVERAGE(FE12:OFFSET(FE12,$A$1-1,0)),"-")</f>
        <v>-</v>
      </c>
      <c r="FG3" s="208" t="s">
        <v>219</v>
      </c>
      <c r="FH3" s="210" t="str">
        <f ca="1">IF(COUNT(FH12:OFFSET(FH12,$A$1-1,0))&gt;0,AVERAGE(FH12:OFFSET(FH12,$A$1-1,0)),"-")</f>
        <v>-</v>
      </c>
      <c r="FJ3" s="208" t="s">
        <v>219</v>
      </c>
      <c r="FK3" s="210" t="str">
        <f ca="1">IF(COUNT(FK12:OFFSET(FK12,$A$1-1,0))&gt;0,AVERAGE(FK12:OFFSET(FK12,$A$1-1,0)),"-")</f>
        <v>-</v>
      </c>
      <c r="FM3" s="208" t="s">
        <v>219</v>
      </c>
      <c r="FN3" s="210" t="str">
        <f ca="1">IF(COUNT(FN12:OFFSET(FN12,$A$1-1,0))&gt;0,AVERAGE(FN12:OFFSET(FN12,$A$1-1,0)),"-")</f>
        <v>-</v>
      </c>
      <c r="FP3" s="208" t="s">
        <v>219</v>
      </c>
      <c r="FQ3" s="210" t="str">
        <f ca="1">IF(COUNT(FQ12:OFFSET(FQ12,$A$1-1,0))&gt;0,AVERAGE(FQ12:OFFSET(FQ12,$A$1-1,0)),"-")</f>
        <v>-</v>
      </c>
      <c r="FS3" s="208" t="s">
        <v>219</v>
      </c>
      <c r="FT3" s="210" t="str">
        <f ca="1">IF(COUNT(FT12:OFFSET(FT12,$A$1-1,0))&gt;0,AVERAGE(FT12:OFFSET(FT12,$A$1-1,0)),"-")</f>
        <v>-</v>
      </c>
      <c r="FV3" s="208" t="s">
        <v>219</v>
      </c>
      <c r="FW3" s="210" t="str">
        <f ca="1">IF(COUNT(FW12:OFFSET(FW12,$A$1-1,0))&gt;0,AVERAGE(FW12:OFFSET(FW12,$A$1-1,0)),"-")</f>
        <v>-</v>
      </c>
      <c r="FY3" s="208" t="s">
        <v>219</v>
      </c>
      <c r="FZ3" s="210" t="str">
        <f ca="1">IF(COUNT(FZ12:OFFSET(FZ12,$A$1-1,0))&gt;0,AVERAGE(FZ12:OFFSET(FZ12,$A$1-1,0)),"-")</f>
        <v>-</v>
      </c>
      <c r="GB3" s="208" t="s">
        <v>219</v>
      </c>
      <c r="GC3" s="210">
        <f ca="1">IF(COUNT(GC12:OFFSET(GC12,$A$1-1,0))&gt;0,AVERAGE(GC12:OFFSET(GC12,$A$1-1,0)),"-")</f>
        <v>53228.174603174601</v>
      </c>
      <c r="GE3" s="208" t="s">
        <v>219</v>
      </c>
      <c r="GF3" s="210" t="str">
        <f ca="1">IF(COUNT(GF12:OFFSET(GF12,$A$1-1,0))&gt;0,AVERAGE(GF12:OFFSET(GF12,$A$1-1,0)),"-")</f>
        <v>-</v>
      </c>
      <c r="GH3" s="208" t="s">
        <v>219</v>
      </c>
      <c r="GI3" s="210" t="str">
        <f ca="1">IF(COUNT(GI12:OFFSET(GI12,$A$1-1,0))&gt;0,AVERAGE(GI12:OFFSET(GI12,$A$1-1,0)),"-")</f>
        <v>-</v>
      </c>
      <c r="GK3" s="208" t="s">
        <v>219</v>
      </c>
      <c r="GL3" s="210">
        <f ca="1">IF(COUNT(GL12:OFFSET(GL12,$A$1-1,0))&gt;0,AVERAGE(GL12:OFFSET(GL12,$A$1-1,0)),"-")</f>
        <v>57154.550295857989</v>
      </c>
      <c r="GN3" s="208" t="s">
        <v>219</v>
      </c>
      <c r="GO3" s="210" t="str">
        <f ca="1">IF(COUNT(GO12:OFFSET(GO12,$A$1-1,0))&gt;0,AVERAGE(GO12:OFFSET(GO12,$A$1-1,0)),"-")</f>
        <v>-</v>
      </c>
      <c r="GQ3" s="208" t="s">
        <v>219</v>
      </c>
      <c r="GR3" s="210" t="str">
        <f ca="1">IF(COUNT(GR12:OFFSET(GR12,$A$1-1,0))&gt;0,AVERAGE(GR12:OFFSET(GR12,$A$1-1,0)),"-")</f>
        <v>-</v>
      </c>
      <c r="GT3" s="208" t="s">
        <v>219</v>
      </c>
      <c r="GU3" s="210">
        <f ca="1">IF(COUNT(GU12:OFFSET(GU12,$A$1-1,0))&gt;0,AVERAGE(GU12:OFFSET(GU12,$A$1-1,0)),"-")</f>
        <v>27366.666666666668</v>
      </c>
      <c r="GW3" s="208" t="s">
        <v>219</v>
      </c>
      <c r="GX3" s="210" t="str">
        <f ca="1">IF(COUNT(GX12:OFFSET(GX12,$A$1-1,0))&gt;0,AVERAGE(GX12:OFFSET(GX12,$A$1-1,0)),"-")</f>
        <v>-</v>
      </c>
      <c r="GZ3" s="208" t="s">
        <v>219</v>
      </c>
      <c r="HA3" s="210">
        <f ca="1">IF(COUNT(HA12:OFFSET(HA12,$A$1-1,0))&gt;0,AVERAGE(HA12:OFFSET(HA12,$A$1-1,0)),"-")</f>
        <v>38224.122848249339</v>
      </c>
      <c r="HC3" s="208" t="s">
        <v>219</v>
      </c>
      <c r="HD3" s="210">
        <f ca="1">IF(COUNT(HD12:OFFSET(HD12,$A$1-1,0))&gt;0,AVERAGE(HD12:OFFSET(HD12,$A$1-1,0)),"-")</f>
        <v>48991.645442205263</v>
      </c>
      <c r="HF3" s="208" t="s">
        <v>219</v>
      </c>
      <c r="HG3" s="210">
        <f ca="1">IF(COUNT(HG12:OFFSET(HG12,$A$1-1,0))&gt;0,AVERAGE(HG12:OFFSET(HG12,$A$1-1,0)),"-")</f>
        <v>33860.252992708811</v>
      </c>
      <c r="HI3" s="208" t="s">
        <v>219</v>
      </c>
      <c r="HJ3" s="210">
        <f ca="1">IF(COUNT(HJ12:OFFSET(HJ12,$A$1-1,0))&gt;0,AVERAGE(HJ12:OFFSET(HJ12,$A$1-1,0)),"-")</f>
        <v>32821.046739007783</v>
      </c>
      <c r="HL3" s="208" t="s">
        <v>219</v>
      </c>
      <c r="HM3" s="210">
        <f ca="1">IF(COUNT(HM12:OFFSET(HM12,$A$1-1,0))&gt;0,AVERAGE(HM12:OFFSET(HM12,$A$1-1,0)),"-")</f>
        <v>28846.786954126448</v>
      </c>
      <c r="HO3" s="208" t="s">
        <v>219</v>
      </c>
      <c r="HP3" s="210">
        <f ca="1">IF(COUNT(HP12:OFFSET(HP12,$A$1-1,0))&gt;0,AVERAGE(HP12:OFFSET(HP12,$A$1-1,0)),"-")</f>
        <v>37467.944795321637</v>
      </c>
      <c r="HR3" s="208" t="s">
        <v>219</v>
      </c>
      <c r="HS3" s="210">
        <f ca="1">IF(COUNT(HS12:OFFSET(HS12,$A$1-1,0))&gt;0,AVERAGE(HS12:OFFSET(HS12,$A$1-1,0)),"-")</f>
        <v>38099.311827143683</v>
      </c>
      <c r="HU3" s="208" t="s">
        <v>219</v>
      </c>
      <c r="HV3" s="210" t="str">
        <f ca="1">IF(COUNT(HV12:OFFSET(HV12,$A$1-1,0))&gt;0,AVERAGE(HV12:OFFSET(HV12,$A$1-1,0)),"-")</f>
        <v>-</v>
      </c>
    </row>
    <row r="4" spans="1:239">
      <c r="BM4" s="211" t="s">
        <v>220</v>
      </c>
      <c r="BN4" s="212">
        <f ca="1">(SUMIF(BN12:OFFSET(BN12,$A$1-1,0),"&gt;0",BL12:OFFSET(BL12,$A$1-1,0)) + SUMIF(BN12:OFFSET(BN12,$A$1-1,0),"&gt;0",BM12:OFFSET(BM12,$A$1-1,0)))/SUMIF(BN12:OFFSET(BN12,$A$1-1,0),"&gt;0",BK12:OFFSET(BK12,$A$1-1,0))</f>
        <v>0.22809563032025212</v>
      </c>
      <c r="CW4" s="211" t="s">
        <v>220</v>
      </c>
      <c r="CX4" s="212">
        <f>IF(COUNTIF(CX12:CX300,"&gt;0"),SUMIF(CX12:CX300,"&gt;0",IB12:IB300)/SUMIF(CX12:CX300,"&gt;0",IC12:IC300),"-")</f>
        <v>0.12441925188994828</v>
      </c>
      <c r="DQ4" s="211" t="s">
        <v>220</v>
      </c>
      <c r="DR4" s="213">
        <f ca="1">IF(COUNT(DR12:OFFSET(DR12,$A$1-1,0))&gt;0,SUMIF(DR12:OFFSET(DR12,$A$1-1,0),"&gt;0",DP12:OFFSET(DP12,$A$1-1,0)) / SUMIF(DR12:OFFSET(DR12,$A$1-1,0),"&gt;0",DQ12:OFFSET(DQ12,$A$1-1,0)),"-")</f>
        <v>57117.394396551717</v>
      </c>
      <c r="DT4" s="211" t="s">
        <v>220</v>
      </c>
      <c r="DU4" s="213">
        <f ca="1">IF(COUNT(DU12:OFFSET(DU12,$A$1-1,0))&gt;0,SUMIF(DU12:OFFSET(DU12,$A$1-1,0),"&gt;0",DS12:OFFSET(DS12,$A$1-1,0)) / SUMIF(DU12:OFFSET(DU12,$A$1-1,0),"&gt;0",DT12:OFFSET(DT12,$A$1-1,0)),"-")</f>
        <v>76598.589389757733</v>
      </c>
      <c r="DW4" s="211" t="s">
        <v>220</v>
      </c>
      <c r="DX4" s="213">
        <f ca="1">IF(COUNT(DX12:OFFSET(DX12,$A$1-1,0))&gt;0,SUMIF(DX12:OFFSET(DX12,$A$1-1,0),"&gt;0",DV12:OFFSET(DV12,$A$1-1,0)) / SUMIF(DX12:OFFSET(DX12,$A$1-1,0),"&gt;0",DW12:OFFSET(DW12,$A$1-1,0)),"-")</f>
        <v>54294.899521531101</v>
      </c>
      <c r="DZ4" s="211" t="s">
        <v>220</v>
      </c>
      <c r="EA4" s="213">
        <f ca="1">IF(COUNT(EA12:OFFSET(EA12,$A$1-1,0))&gt;0,SUMIF(EA12:OFFSET(EA12,$A$1-1,0),"&gt;0",DY12:OFFSET(DY12,$A$1-1,0)) / SUMIF(EA12:OFFSET(EA12,$A$1-1,0),"&gt;0",DZ12:OFFSET(DZ12,$A$1-1,0)),"-")</f>
        <v>82859.854014598532</v>
      </c>
      <c r="EC4" s="211" t="s">
        <v>220</v>
      </c>
      <c r="ED4" s="213" t="str">
        <f ca="1">IF(COUNT(ED12:OFFSET(ED12,$A$1-1,0))&gt;0,SUMIF(ED12:OFFSET(ED12,$A$1-1,0),"&gt;0",EB12:OFFSET(EB12,$A$1-1,0)) / SUMIF(ED12:OFFSET(ED12,$A$1-1,0),"&gt;0",EC12:OFFSET(EC12,$A$1-1,0)),"-")</f>
        <v>-</v>
      </c>
      <c r="EF4" s="211" t="s">
        <v>220</v>
      </c>
      <c r="EG4" s="213" t="str">
        <f ca="1">IF(COUNT(EG12:OFFSET(EG12,$A$1-1,0))&gt;0,SUMIF(EG12:OFFSET(EG12,$A$1-1,0),"&gt;0",EE12:OFFSET(EE12,$A$1-1,0)) / SUMIF(EG12:OFFSET(EG12,$A$1-1,0),"&gt;0",EF12:OFFSET(EF12,$A$1-1,0)),"-")</f>
        <v>-</v>
      </c>
      <c r="EI4" s="211" t="s">
        <v>220</v>
      </c>
      <c r="EJ4" s="213">
        <f ca="1">IF(COUNT(EJ12:OFFSET(EJ12,$A$1-1,0))&gt;0,SUMIF(EJ12:OFFSET(EJ12,$A$1-1,0),"&gt;0",EH12:OFFSET(EH12,$A$1-1,0)) / SUMIF(EJ12:OFFSET(EJ12,$A$1-1,0),"&gt;0",EI12:OFFSET(EI12,$A$1-1,0)),"-")</f>
        <v>79055.555555555547</v>
      </c>
      <c r="EL4" s="211" t="s">
        <v>220</v>
      </c>
      <c r="EM4" s="213">
        <f ca="1">IF(COUNT(EM12:OFFSET(EM12,$A$1-1,0))&gt;0,SUMIF(EM12:OFFSET(EM12,$A$1-1,0),"&gt;0",EK12:OFFSET(EK12,$A$1-1,0)) / SUMIF(EM12:OFFSET(EM12,$A$1-1,0),"&gt;0",EL12:OFFSET(EL12,$A$1-1,0)),"-")</f>
        <v>63819.318181818184</v>
      </c>
      <c r="EO4" s="211" t="s">
        <v>220</v>
      </c>
      <c r="EP4" s="213">
        <f ca="1">IF(COUNT(EP12:OFFSET(EP12,$A$1-1,0))&gt;0,SUMIF(EP12:OFFSET(EP12,$A$1-1,0),"&gt;0",EN12:OFFSET(EN12,$A$1-1,0)) / SUMIF(EP12:OFFSET(EP12,$A$1-1,0),"&gt;0",EO12:OFFSET(EO12,$A$1-1,0)),"-")</f>
        <v>46726.666666666672</v>
      </c>
      <c r="ER4" s="211" t="s">
        <v>220</v>
      </c>
      <c r="ES4" s="213" t="str">
        <f ca="1">IF(COUNT(ES12:OFFSET(ES12,$A$1-1,0))&gt;0,SUMIF(ES12:OFFSET(ES12,$A$1-1,0),"&gt;0",EQ12:OFFSET(EQ12,$A$1-1,0)) / SUMIF(ES12:OFFSET(ES12,$A$1-1,0),"&gt;0",ER12:OFFSET(ER12,$A$1-1,0)),"-")</f>
        <v>-</v>
      </c>
      <c r="EU4" s="211" t="s">
        <v>220</v>
      </c>
      <c r="EV4" s="213">
        <f ca="1">IF(COUNT(EV12:OFFSET(EV12,$A$1-1,0))&gt;0,SUMIF(EV12:OFFSET(EV12,$A$1-1,0),"&gt;0",ET12:OFFSET(ET12,$A$1-1,0)) / SUMIF(EV12:OFFSET(EV12,$A$1-1,0),"&gt;0",EU12:OFFSET(EU12,$A$1-1,0)),"-")</f>
        <v>84652.173913043487</v>
      </c>
      <c r="EX4" s="211" t="s">
        <v>220</v>
      </c>
      <c r="EY4" s="213" t="str">
        <f ca="1">IF(COUNT(EY12:OFFSET(EY12,$A$1-1,0))&gt;0,SUMIF(EY12:OFFSET(EY12,$A$1-1,0),"&gt;0",EW12:OFFSET(EW12,$A$1-1,0)) / SUMIF(EY12:OFFSET(EY12,$A$1-1,0),"&gt;0",EX12:OFFSET(EX12,$A$1-1,0)),"-")</f>
        <v>-</v>
      </c>
      <c r="FA4" s="211" t="s">
        <v>220</v>
      </c>
      <c r="FB4" s="213" t="str">
        <f ca="1">IF(COUNT(FB12:OFFSET(FB12,$A$1-1,0))&gt;0,SUMIF(FB12:OFFSET(FB12,$A$1-1,0),"&gt;0",EZ12:OFFSET(EZ12,$A$1-1,0)) / SUMIF(FB12:OFFSET(FB12,$A$1-1,0),"&gt;0",FA12:OFFSET(FA12,$A$1-1,0)),"-")</f>
        <v>-</v>
      </c>
      <c r="FD4" s="211" t="s">
        <v>220</v>
      </c>
      <c r="FE4" s="213" t="str">
        <f ca="1">IF(COUNT(FE12:OFFSET(FE12,$A$1-1,0))&gt;0,SUMIF(FE12:OFFSET(FE12,$A$1-1,0),"&gt;0",FC12:OFFSET(FC12,$A$1-1,0)) / SUMIF(FE12:OFFSET(FE12,$A$1-1,0),"&gt;0",FD12:OFFSET(FD12,$A$1-1,0)),"-")</f>
        <v>-</v>
      </c>
      <c r="FG4" s="211" t="s">
        <v>220</v>
      </c>
      <c r="FH4" s="213" t="str">
        <f ca="1">IF(COUNT(FH12:OFFSET(FH12,$A$1-1,0))&gt;0,SUMIF(FH12:OFFSET(FH12,$A$1-1,0),"&gt;0",FF12:OFFSET(FF12,$A$1-1,0)) / SUMIF(FH12:OFFSET(FH12,$A$1-1,0),"&gt;0",FG12:OFFSET(FG12,$A$1-1,0)),"-")</f>
        <v>-</v>
      </c>
      <c r="FJ4" s="211" t="s">
        <v>220</v>
      </c>
      <c r="FK4" s="213" t="str">
        <f ca="1">IF(COUNT(FK12:OFFSET(FK12,$A$1-1,0))&gt;0,SUMIF(FK12:OFFSET(FK12,$A$1-1,0),"&gt;0",FI12:OFFSET(FI12,$A$1-1,0)) / SUMIF(FK12:OFFSET(FK12,$A$1-1,0),"&gt;0",FJ12:OFFSET(FJ12,$A$1-1,0)),"-")</f>
        <v>-</v>
      </c>
      <c r="FM4" s="211" t="s">
        <v>220</v>
      </c>
      <c r="FN4" s="213" t="str">
        <f ca="1">IF(COUNT(FN12:OFFSET(FN12,$A$1-1,0))&gt;0,SUMIF(FN12:OFFSET(FN12,$A$1-1,0),"&gt;0",FL12:OFFSET(FL12,$A$1-1,0)) / SUMIF(FN12:OFFSET(FN12,$A$1-1,0),"&gt;0",FM12:OFFSET(FM12,$A$1-1,0)),"-")</f>
        <v>-</v>
      </c>
      <c r="FP4" s="211" t="s">
        <v>220</v>
      </c>
      <c r="FQ4" s="213" t="str">
        <f ca="1">IF(COUNT(FQ12:OFFSET(FQ12,$A$1-1,0))&gt;0,SUMIF(FQ12:OFFSET(FQ12,$A$1-1,0),"&gt;0",FO12:OFFSET(FO12,$A$1-1,0)) / SUMIF(FQ12:OFFSET(FQ12,$A$1-1,0),"&gt;0",FP12:OFFSET(FP12,$A$1-1,0)),"-")</f>
        <v>-</v>
      </c>
      <c r="FS4" s="211" t="s">
        <v>220</v>
      </c>
      <c r="FT4" s="213" t="str">
        <f ca="1">IF(COUNT(FT12:OFFSET(FT12,$A$1-1,0))&gt;0,SUMIF(FT12:OFFSET(FT12,$A$1-1,0),"&gt;0",FR12:OFFSET(FR12,$A$1-1,0)) / SUMIF(FT12:OFFSET(FT12,$A$1-1,0),"&gt;0",FS12:OFFSET(FS12,$A$1-1,0)),"-")</f>
        <v>-</v>
      </c>
      <c r="FV4" s="211" t="s">
        <v>220</v>
      </c>
      <c r="FW4" s="213" t="str">
        <f ca="1">IF(COUNT(FW12:OFFSET(FW12,$A$1-1,0))&gt;0,SUMIF(FW12:OFFSET(FW12,$A$1-1,0),"&gt;0",FU12:OFFSET(FU12,$A$1-1,0)) / SUMIF(FW12:OFFSET(FW12,$A$1-1,0),"&gt;0",FV12:OFFSET(FV12,$A$1-1,0)),"-")</f>
        <v>-</v>
      </c>
      <c r="FY4" s="211" t="s">
        <v>220</v>
      </c>
      <c r="FZ4" s="213" t="str">
        <f ca="1">IF(COUNT(FZ12:OFFSET(FZ12,$A$1-1,0))&gt;0,SUMIF(FZ12:OFFSET(FZ12,$A$1-1,0),"&gt;0",FX12:OFFSET(FX12,$A$1-1,0)) / SUMIF(FZ12:OFFSET(FZ12,$A$1-1,0),"&gt;0",FY12:OFFSET(FY12,$A$1-1,0)),"-")</f>
        <v>-</v>
      </c>
      <c r="GB4" s="211" t="s">
        <v>220</v>
      </c>
      <c r="GC4" s="213">
        <f ca="1">IF(COUNT(GC12:OFFSET(GC12,$A$1-1,0))&gt;0,SUMIF(GC12:OFFSET(GC12,$A$1-1,0),"&gt;0",GA12:OFFSET(GA12,$A$1-1,0)) / SUMIF(GC12:OFFSET(GC12,$A$1-1,0),"&gt;0",GB12:OFFSET(GB12,$A$1-1,0)),"-")</f>
        <v>53228.174603174601</v>
      </c>
      <c r="GE4" s="211" t="s">
        <v>220</v>
      </c>
      <c r="GF4" s="213" t="str">
        <f ca="1">IF(COUNT(GF12:OFFSET(GF12,$A$1-1,0))&gt;0,SUMIF(GF12:OFFSET(GF12,$A$1-1,0),"&gt;0",GD12:OFFSET(GD12,$A$1-1,0)) / SUMIF(GF12:OFFSET(GF12,$A$1-1,0),"&gt;0",GE12:OFFSET(GE12,$A$1-1,0)),"-")</f>
        <v>-</v>
      </c>
      <c r="GH4" s="211" t="s">
        <v>220</v>
      </c>
      <c r="GI4" s="213" t="str">
        <f ca="1">IF(COUNT(GI12:OFFSET(GI12,$A$1-1,0))&gt;0,SUMIF(GI12:OFFSET(GI12,$A$1-1,0),"&gt;0",GG12:OFFSET(GG12,$A$1-1,0)) / SUMIF(GI12:OFFSET(GI12,$A$1-1,0),"&gt;0",GH12:OFFSET(GH12,$A$1-1,0)),"-")</f>
        <v>-</v>
      </c>
      <c r="GK4" s="211" t="s">
        <v>220</v>
      </c>
      <c r="GL4" s="213">
        <f ca="1">IF(COUNT(GL12:OFFSET(GL12,$A$1-1,0))&gt;0,SUMIF(GL12:OFFSET(GL12,$A$1-1,0),"&gt;0",GJ12:OFFSET(GJ12,$A$1-1,0)) / SUMIF(GL12:OFFSET(GL12,$A$1-1,0),"&gt;0",GK12:OFFSET(GK12,$A$1-1,0)),"-")</f>
        <v>56684.169278996866</v>
      </c>
      <c r="GN4" s="211" t="s">
        <v>220</v>
      </c>
      <c r="GO4" s="213" t="str">
        <f ca="1">IF(COUNT(GO12:OFFSET(GO12,$A$1-1,0))&gt;0,SUMIF(GO12:OFFSET(GO12,$A$1-1,0),"&gt;0",GM12:OFFSET(GM12,$A$1-1,0)) / SUMIF(GO12:OFFSET(GO12,$A$1-1,0),"&gt;0",GN12:OFFSET(GN12,$A$1-1,0)),"-")</f>
        <v>-</v>
      </c>
      <c r="GQ4" s="211" t="s">
        <v>220</v>
      </c>
      <c r="GR4" s="213" t="str">
        <f ca="1">IF(COUNT(GR12:OFFSET(GR12,$A$1-1,0))&gt;0,SUMIF(GR12:OFFSET(GR12,$A$1-1,0),"&gt;0",GP12:OFFSET(GP12,$A$1-1,0)) / SUMIF(GR12:OFFSET(GR12,$A$1-1,0),"&gt;0",GQ12:OFFSET(GQ12,$A$1-1,0)),"-")</f>
        <v>-</v>
      </c>
      <c r="GT4" s="211" t="s">
        <v>220</v>
      </c>
      <c r="GU4" s="213">
        <f ca="1">IF(COUNT(GU12:OFFSET(GU12,$A$1-1,0))&gt;0,SUMIF(GU12:OFFSET(GU12,$A$1-1,0),"&gt;0",GS12:OFFSET(GS12,$A$1-1,0)) / SUMIF(GU12:OFFSET(GU12,$A$1-1,0),"&gt;0",GT12:OFFSET(GT12,$A$1-1,0)),"-")</f>
        <v>27366.666666666668</v>
      </c>
      <c r="GW4" s="211" t="s">
        <v>220</v>
      </c>
      <c r="GX4" s="213" t="str">
        <f ca="1">IF(COUNT(GX12:OFFSET(GX12,$A$1-1,0))&gt;0,SUMIF(GX12:OFFSET(GX12,$A$1-1,0),"&gt;0",GV12:OFFSET(GV12,$A$1-1,0)) / SUMIF(GX12:OFFSET(GX12,$A$1-1,0),"&gt;0",GW12:OFFSET(GW12,$A$1-1,0)),"-")</f>
        <v>-</v>
      </c>
      <c r="GZ4" s="211" t="s">
        <v>220</v>
      </c>
      <c r="HA4" s="213">
        <f ca="1">IF(COUNT(HA12:OFFSET(HA12,$A$1-1,0))&gt;0,SUMIF(HA12:OFFSET(HA12,$A$1-1,0),"&gt;0",GY12:OFFSET(GY12,$A$1-1,0)) / SUMIF(HA12:OFFSET(HA12,$A$1-1,0),"&gt;0",GZ12:OFFSET(GZ12,$A$1-1,0)),"-")</f>
        <v>40009.417475728151</v>
      </c>
      <c r="HC4" s="211" t="s">
        <v>220</v>
      </c>
      <c r="HD4" s="213">
        <f ca="1">IF(COUNT(HD12:OFFSET(HD12,$A$1-1,0))&gt;0,SUMIF(HD12:OFFSET(HD12,$A$1-1,0),"&gt;0",HB12:OFFSET(HB12,$A$1-1,0)) / SUMIF(HD12:OFFSET(HD12,$A$1-1,0),"&gt;0",HC12:OFFSET(HC12,$A$1-1,0)),"-")</f>
        <v>38351.61118034539</v>
      </c>
      <c r="HF4" s="211" t="s">
        <v>220</v>
      </c>
      <c r="HG4" s="213">
        <f ca="1">IF(COUNT(HG12:OFFSET(HG12,$A$1-1,0))&gt;0,SUMIF(HG12:OFFSET(HG12,$A$1-1,0),"&gt;0",HE12:OFFSET(HE12,$A$1-1,0)) / SUMIF(HG12:OFFSET(HG12,$A$1-1,0),"&gt;0",HF12:OFFSET(HF12,$A$1-1,0)),"-")</f>
        <v>38636.487606620496</v>
      </c>
      <c r="HI4" s="211" t="s">
        <v>220</v>
      </c>
      <c r="HJ4" s="213">
        <f ca="1">IF(COUNT(HJ12:OFFSET(HJ12,$A$1-1,0))&gt;0,SUMIF(HJ12:OFFSET(HJ12,$A$1-1,0),"&gt;0",HH12:OFFSET(HH12,$A$1-1,0)) / SUMIF(HJ12:OFFSET(HJ12,$A$1-1,0),"&gt;0",HI12:OFFSET(HI12,$A$1-1,0)),"-")</f>
        <v>30787.330137914549</v>
      </c>
      <c r="HL4" s="211" t="s">
        <v>220</v>
      </c>
      <c r="HM4" s="213">
        <f ca="1">IF(COUNT(HM12:OFFSET(HM12,$A$1-1,0))&gt;0,SUMIF(HM12:OFFSET(HM12,$A$1-1,0),"&gt;0",HK12:OFFSET(HK12,$A$1-1,0)) / SUMIF(HM12:OFFSET(HM12,$A$1-1,0),"&gt;0",HL12:OFFSET(HL12,$A$1-1,0)),"-")</f>
        <v>27724.862586484203</v>
      </c>
      <c r="HO4" s="211" t="s">
        <v>220</v>
      </c>
      <c r="HP4" s="213">
        <f ca="1">IF(COUNT(HP12:OFFSET(HP12,$A$1-1,0))&gt;0,SUMIF(HP12:OFFSET(HP12,$A$1-1,0),"&gt;0",HN12:OFFSET(HN12,$A$1-1,0)) / SUMIF(HP12:OFFSET(HP12,$A$1-1,0),"&gt;0",HO12:OFFSET(HO12,$A$1-1,0)),"-")</f>
        <v>37075.599999999999</v>
      </c>
      <c r="HR4" s="211" t="s">
        <v>220</v>
      </c>
      <c r="HS4" s="213">
        <f ca="1">IF(COUNT(HS12:OFFSET(HS12,$A$1-1,0))&gt;0,SUMIF(HS12:OFFSET(HS12,$A$1-1,0),"&gt;0",HQ12:OFFSET(HQ12,$A$1-1,0)) / SUMIF(HS12:OFFSET(HS12,$A$1-1,0),"&gt;0",HR12:OFFSET(HR12,$A$1-1,0)),"-")</f>
        <v>36878.89742431089</v>
      </c>
      <c r="HU4" s="211" t="s">
        <v>220</v>
      </c>
      <c r="HV4" s="213" t="str">
        <f ca="1">IF(COUNT(HV12:OFFSET(HV12,$A$1-1,0))&gt;0,SUMIF(HV12:OFFSET(HV12,$A$1-1,0),"&gt;0",HT12:OFFSET(HT12,$A$1-1,0)) / SUMIF(HV12:OFFSET(HV12,$A$1-1,0),"&gt;0",HU12:OFFSET(HU12,$A$1-1,0)),"-")</f>
        <v>-</v>
      </c>
    </row>
    <row r="5" spans="1:239">
      <c r="BM5" s="211" t="s">
        <v>221</v>
      </c>
      <c r="BN5" s="212">
        <f ca="1">MEDIAN(BN12:OFFSET(BN12,$A$1-1,0))</f>
        <v>0.221052855252134</v>
      </c>
      <c r="CW5" s="211" t="s">
        <v>221</v>
      </c>
      <c r="CX5" s="212">
        <f ca="1">MEDIAN(CX12:OFFSET(CX12,$A$1-1,0))</f>
        <v>0.11580853239052846</v>
      </c>
      <c r="DQ5" s="211" t="s">
        <v>221</v>
      </c>
      <c r="DR5" s="213">
        <f ca="1">IF(COUNT(DR12:OFFSET(DR12,$A$1-1,0))&gt;0,MEDIAN(DR12:OFFSET(DR12,$A$1-1,0)),"-")</f>
        <v>55211.356821589201</v>
      </c>
      <c r="DT5" s="211" t="s">
        <v>221</v>
      </c>
      <c r="DU5" s="213">
        <f ca="1">IF(COUNT(DU12:OFFSET(DU12,$A$1-1,0))&gt;0,MEDIAN(DU12:OFFSET(DU12,$A$1-1,0)),"-")</f>
        <v>74175.572519083973</v>
      </c>
      <c r="DW5" s="211" t="s">
        <v>221</v>
      </c>
      <c r="DX5" s="213">
        <f ca="1">IF(COUNT(DX12:OFFSET(DX12,$A$1-1,0))&gt;0,MEDIAN(DX12:OFFSET(DX12,$A$1-1,0)),"-")</f>
        <v>47531</v>
      </c>
      <c r="DZ5" s="211" t="s">
        <v>221</v>
      </c>
      <c r="EA5" s="213">
        <f ca="1">IF(COUNT(EA12:OFFSET(EA12,$A$1-1,0))&gt;0,MEDIAN(EA12:OFFSET(EA12,$A$1-1,0)),"-")</f>
        <v>85851.378378378373</v>
      </c>
      <c r="EC5" s="211" t="s">
        <v>221</v>
      </c>
      <c r="ED5" s="213" t="str">
        <f ca="1">IF(COUNT(ED12:OFFSET(ED12,$A$1-1,0))&gt;0,MEDIAN(ED12:OFFSET(ED12,$A$1-1,0)),"-")</f>
        <v>-</v>
      </c>
      <c r="EF5" s="211" t="s">
        <v>221</v>
      </c>
      <c r="EG5" s="213" t="str">
        <f ca="1">IF(COUNT(EG12:OFFSET(EG12,$A$1-1,0))&gt;0,MEDIAN(EG12:OFFSET(EG12,$A$1-1,0)),"-")</f>
        <v>-</v>
      </c>
      <c r="EI5" s="211" t="s">
        <v>221</v>
      </c>
      <c r="EJ5" s="213">
        <f ca="1">IF(COUNT(EJ12:OFFSET(EJ12,$A$1-1,0))&gt;0,MEDIAN(EJ12:OFFSET(EJ12,$A$1-1,0)),"-")</f>
        <v>50075.384615384617</v>
      </c>
      <c r="EL5" s="211" t="s">
        <v>221</v>
      </c>
      <c r="EM5" s="213">
        <f ca="1">IF(COUNT(EM12:OFFSET(EM12,$A$1-1,0))&gt;0,MEDIAN(EM12:OFFSET(EM12,$A$1-1,0)),"-")</f>
        <v>62207.5</v>
      </c>
      <c r="EO5" s="211" t="s">
        <v>221</v>
      </c>
      <c r="EP5" s="213">
        <f ca="1">IF(COUNT(EP12:OFFSET(EP12,$A$1-1,0))&gt;0,MEDIAN(EP12:OFFSET(EP12,$A$1-1,0)),"-")</f>
        <v>46726.666666666672</v>
      </c>
      <c r="ER5" s="211" t="s">
        <v>221</v>
      </c>
      <c r="ES5" s="213" t="str">
        <f ca="1">IF(COUNT(ES12:OFFSET(ES12,$A$1-1,0))&gt;0,MEDIAN(ES12:OFFSET(ES12,$A$1-1,0)),"-")</f>
        <v>-</v>
      </c>
      <c r="EU5" s="211" t="s">
        <v>221</v>
      </c>
      <c r="EV5" s="213">
        <f ca="1">IF(COUNT(EV12:OFFSET(EV12,$A$1-1,0))&gt;0,MEDIAN(EV12:OFFSET(EV12,$A$1-1,0)),"-")</f>
        <v>84652.173913043487</v>
      </c>
      <c r="EX5" s="211" t="s">
        <v>221</v>
      </c>
      <c r="EY5" s="213" t="str">
        <f ca="1">IF(COUNT(EY12:OFFSET(EY12,$A$1-1,0))&gt;0,MEDIAN(EY12:OFFSET(EY12,$A$1-1,0)),"-")</f>
        <v>-</v>
      </c>
      <c r="FA5" s="211" t="s">
        <v>221</v>
      </c>
      <c r="FB5" s="213" t="str">
        <f ca="1">IF(COUNT(FB12:OFFSET(FB12,$A$1-1,0))&gt;0,MEDIAN(FB12:OFFSET(FB12,$A$1-1,0)),"-")</f>
        <v>-</v>
      </c>
      <c r="FD5" s="211" t="s">
        <v>221</v>
      </c>
      <c r="FE5" s="213" t="str">
        <f ca="1">IF(COUNT(FE12:OFFSET(FE12,$A$1-1,0))&gt;0,MEDIAN(FE12:OFFSET(FE12,$A$1-1,0)),"-")</f>
        <v>-</v>
      </c>
      <c r="FG5" s="211" t="s">
        <v>221</v>
      </c>
      <c r="FH5" s="213" t="str">
        <f ca="1">IF(COUNT(FH12:OFFSET(FH12,$A$1-1,0))&gt;0,MEDIAN(FH12:OFFSET(FH12,$A$1-1,0)),"-")</f>
        <v>-</v>
      </c>
      <c r="FJ5" s="211" t="s">
        <v>221</v>
      </c>
      <c r="FK5" s="213" t="str">
        <f ca="1">IF(COUNT(FK12:OFFSET(FK12,$A$1-1,0))&gt;0,MEDIAN(FK12:OFFSET(FK12,$A$1-1,0)),"-")</f>
        <v>-</v>
      </c>
      <c r="FM5" s="211" t="s">
        <v>221</v>
      </c>
      <c r="FN5" s="213" t="str">
        <f ca="1">IF(COUNT(FN12:OFFSET(FN12,$A$1-1,0))&gt;0,MEDIAN(FN12:OFFSET(FN12,$A$1-1,0)),"-")</f>
        <v>-</v>
      </c>
      <c r="FP5" s="211" t="s">
        <v>221</v>
      </c>
      <c r="FQ5" s="213" t="str">
        <f ca="1">IF(COUNT(FQ12:OFFSET(FQ12,$A$1-1,0))&gt;0,MEDIAN(FQ12:OFFSET(FQ12,$A$1-1,0)),"-")</f>
        <v>-</v>
      </c>
      <c r="FS5" s="211" t="s">
        <v>221</v>
      </c>
      <c r="FT5" s="213" t="str">
        <f ca="1">IF(COUNT(FT12:OFFSET(FT12,$A$1-1,0))&gt;0,MEDIAN(FT12:OFFSET(FT12,$A$1-1,0)),"-")</f>
        <v>-</v>
      </c>
      <c r="FV5" s="211" t="s">
        <v>221</v>
      </c>
      <c r="FW5" s="213" t="str">
        <f ca="1">IF(COUNT(FW12:OFFSET(FW12,$A$1-1,0))&gt;0,MEDIAN(FW12:OFFSET(FW12,$A$1-1,0)),"-")</f>
        <v>-</v>
      </c>
      <c r="FY5" s="211" t="s">
        <v>221</v>
      </c>
      <c r="FZ5" s="213" t="str">
        <f ca="1">IF(COUNT(FZ12:OFFSET(FZ12,$A$1-1,0))&gt;0,MEDIAN(FZ12:OFFSET(FZ12,$A$1-1,0)),"-")</f>
        <v>-</v>
      </c>
      <c r="GB5" s="211" t="s">
        <v>221</v>
      </c>
      <c r="GC5" s="213">
        <f ca="1">IF(COUNT(GC12:OFFSET(GC12,$A$1-1,0))&gt;0,MEDIAN(GC12:OFFSET(GC12,$A$1-1,0)),"-")</f>
        <v>53228.174603174601</v>
      </c>
      <c r="GE5" s="211" t="s">
        <v>221</v>
      </c>
      <c r="GF5" s="213" t="str">
        <f ca="1">IF(COUNT(GF12:OFFSET(GF12,$A$1-1,0))&gt;0,MEDIAN(GF12:OFFSET(GF12,$A$1-1,0)),"-")</f>
        <v>-</v>
      </c>
      <c r="GH5" s="211" t="s">
        <v>221</v>
      </c>
      <c r="GI5" s="213" t="str">
        <f ca="1">IF(COUNT(GI12:OFFSET(GI12,$A$1-1,0))&gt;0,MEDIAN(GI12:OFFSET(GI12,$A$1-1,0)),"-")</f>
        <v>-</v>
      </c>
      <c r="GK5" s="211" t="s">
        <v>221</v>
      </c>
      <c r="GL5" s="213">
        <f ca="1">IF(COUNT(GL12:OFFSET(GL12,$A$1-1,0))&gt;0,MEDIAN(GL12:OFFSET(GL12,$A$1-1,0)),"-")</f>
        <v>57154.550295857989</v>
      </c>
      <c r="GN5" s="211" t="s">
        <v>221</v>
      </c>
      <c r="GO5" s="213" t="str">
        <f ca="1">IF(COUNT(GO12:OFFSET(GO12,$A$1-1,0))&gt;0,MEDIAN(GO12:OFFSET(GO12,$A$1-1,0)),"-")</f>
        <v>-</v>
      </c>
      <c r="GQ5" s="211" t="s">
        <v>221</v>
      </c>
      <c r="GR5" s="213" t="str">
        <f ca="1">IF(COUNT(GR12:OFFSET(GR12,$A$1-1,0))&gt;0,MEDIAN(GR12:OFFSET(GR12,$A$1-1,0)),"-")</f>
        <v>-</v>
      </c>
      <c r="GT5" s="211" t="s">
        <v>221</v>
      </c>
      <c r="GU5" s="213">
        <f ca="1">IF(COUNT(GU12:OFFSET(GU12,$A$1-1,0))&gt;0,MEDIAN(GU12:OFFSET(GU12,$A$1-1,0)),"-")</f>
        <v>27366.666666666668</v>
      </c>
      <c r="GW5" s="211" t="s">
        <v>221</v>
      </c>
      <c r="GX5" s="213" t="str">
        <f ca="1">IF(COUNT(GX12:OFFSET(GX12,$A$1-1,0))&gt;0,MEDIAN(GX12:OFFSET(GX12,$A$1-1,0)),"-")</f>
        <v>-</v>
      </c>
      <c r="GZ5" s="211" t="s">
        <v>221</v>
      </c>
      <c r="HA5" s="213">
        <f ca="1">IF(COUNT(HA12:OFFSET(HA12,$A$1-1,0))&gt;0,MEDIAN(HA12:OFFSET(HA12,$A$1-1,0)),"-")</f>
        <v>34264</v>
      </c>
      <c r="HC5" s="211" t="s">
        <v>221</v>
      </c>
      <c r="HD5" s="213">
        <f ca="1">IF(COUNT(HD12:OFFSET(HD12,$A$1-1,0))&gt;0,MEDIAN(HD12:OFFSET(HD12,$A$1-1,0)),"-")</f>
        <v>42878.217821782178</v>
      </c>
      <c r="HF5" s="211" t="s">
        <v>221</v>
      </c>
      <c r="HG5" s="213">
        <f ca="1">IF(COUNT(HG12:OFFSET(HG12,$A$1-1,0))&gt;0,MEDIAN(HG12:OFFSET(HG12,$A$1-1,0)),"-")</f>
        <v>30823.03664921466</v>
      </c>
      <c r="HI5" s="211" t="s">
        <v>221</v>
      </c>
      <c r="HJ5" s="213">
        <f ca="1">IF(COUNT(HJ12:OFFSET(HJ12,$A$1-1,0))&gt;0,MEDIAN(HJ12:OFFSET(HJ12,$A$1-1,0)),"-")</f>
        <v>32959.426555612801</v>
      </c>
      <c r="HL5" s="211" t="s">
        <v>221</v>
      </c>
      <c r="HM5" s="213">
        <f ca="1">IF(COUNT(HM12:OFFSET(HM12,$A$1-1,0))&gt;0,MEDIAN(HM12:OFFSET(HM12,$A$1-1,0)),"-")</f>
        <v>26309.687250819465</v>
      </c>
      <c r="HO5" s="211" t="s">
        <v>221</v>
      </c>
      <c r="HP5" s="213">
        <f ca="1">IF(COUNT(HP12:OFFSET(HP12,$A$1-1,0))&gt;0,MEDIAN(HP12:OFFSET(HP12,$A$1-1,0)),"-")</f>
        <v>37100</v>
      </c>
      <c r="HR5" s="211" t="s">
        <v>221</v>
      </c>
      <c r="HS5" s="213">
        <f ca="1">IF(COUNT(HS12:OFFSET(HS12,$A$1-1,0))&gt;0,MEDIAN(HS12:OFFSET(HS12,$A$1-1,0)),"-")</f>
        <v>38760</v>
      </c>
      <c r="HU5" s="211" t="s">
        <v>221</v>
      </c>
      <c r="HV5" s="213" t="str">
        <f ca="1">IF(COUNT(HV12:OFFSET(HV12,$A$1-1,0))&gt;0,MEDIAN(HV12:OFFSET(HV12,$A$1-1,0)),"-")</f>
        <v>-</v>
      </c>
    </row>
    <row r="6" spans="1:239">
      <c r="BM6" s="211" t="s">
        <v>222</v>
      </c>
      <c r="BN6" s="212">
        <f ca="1">MAX(BN12:OFFSET(BN12,$A$1-1,0))</f>
        <v>0.36509940676607344</v>
      </c>
      <c r="CW6" s="211" t="s">
        <v>222</v>
      </c>
      <c r="CX6" s="212">
        <f ca="1">MAX(CX12:OFFSET(CX12,$A$1-1,0))</f>
        <v>0.20728727483352602</v>
      </c>
      <c r="DQ6" s="211" t="s">
        <v>222</v>
      </c>
      <c r="DR6" s="213">
        <f ca="1">IF(COUNT(DR12:OFFSET(DR12,$A$1-1,0))&gt;0,MAX(DR12:OFFSET(DR12,$A$1-1,0)),"-")</f>
        <v>91878.947368421053</v>
      </c>
      <c r="DT6" s="211" t="s">
        <v>222</v>
      </c>
      <c r="DU6" s="213">
        <f ca="1">IF(COUNT(DU12:OFFSET(DU12,$A$1-1,0))&gt;0,MAX(DU12:OFFSET(DU12,$A$1-1,0)),"-")</f>
        <v>105673.07692307692</v>
      </c>
      <c r="DW6" s="211" t="s">
        <v>222</v>
      </c>
      <c r="DX6" s="213">
        <f ca="1">IF(COUNT(DX12:OFFSET(DX12,$A$1-1,0))&gt;0,MAX(DX12:OFFSET(DX12,$A$1-1,0)),"-")</f>
        <v>74603</v>
      </c>
      <c r="DZ6" s="211" t="s">
        <v>222</v>
      </c>
      <c r="EA6" s="213">
        <f ca="1">IF(COUNT(EA12:OFFSET(EA12,$A$1-1,0))&gt;0,MAX(EA12:OFFSET(EA12,$A$1-1,0)),"-")</f>
        <v>92356.75675675676</v>
      </c>
      <c r="EC6" s="211" t="s">
        <v>222</v>
      </c>
      <c r="ED6" s="213" t="str">
        <f ca="1">IF(COUNT(ED12:OFFSET(ED12,$A$1-1,0))&gt;0,MAX(ED12:OFFSET(ED12,$A$1-1,0)),"-")</f>
        <v>-</v>
      </c>
      <c r="EF6" s="211" t="s">
        <v>222</v>
      </c>
      <c r="EG6" s="213" t="str">
        <f ca="1">IF(COUNT(EG12:OFFSET(EG12,$A$1-1,0))&gt;0,MAX(EG12:OFFSET(EG12,$A$1-1,0)),"-")</f>
        <v>-</v>
      </c>
      <c r="EI6" s="211" t="s">
        <v>222</v>
      </c>
      <c r="EJ6" s="213">
        <f ca="1">IF(COUNT(EJ12:OFFSET(EJ12,$A$1-1,0))&gt;0,MAX(EJ12:OFFSET(EJ12,$A$1-1,0)),"-")</f>
        <v>81430.769230769234</v>
      </c>
      <c r="EL6" s="211" t="s">
        <v>222</v>
      </c>
      <c r="EM6" s="213">
        <f ca="1">IF(COUNT(EM12:OFFSET(EM12,$A$1-1,0))&gt;0,MAX(EM12:OFFSET(EM12,$A$1-1,0)),"-")</f>
        <v>64177.5</v>
      </c>
      <c r="EO6" s="211" t="s">
        <v>222</v>
      </c>
      <c r="EP6" s="213">
        <f ca="1">IF(COUNT(EP12:OFFSET(EP12,$A$1-1,0))&gt;0,MAX(EP12:OFFSET(EP12,$A$1-1,0)),"-")</f>
        <v>46726.666666666672</v>
      </c>
      <c r="ER6" s="211" t="s">
        <v>222</v>
      </c>
      <c r="ES6" s="213" t="str">
        <f ca="1">IF(COUNT(ES12:OFFSET(ES12,$A$1-1,0))&gt;0,MAX(ES12:OFFSET(ES12,$A$1-1,0)),"-")</f>
        <v>-</v>
      </c>
      <c r="EU6" s="211" t="s">
        <v>222</v>
      </c>
      <c r="EV6" s="213">
        <f ca="1">IF(COUNT(EV12:OFFSET(EV12,$A$1-1,0))&gt;0,MAX(EV12:OFFSET(EV12,$A$1-1,0)),"-")</f>
        <v>84652.173913043487</v>
      </c>
      <c r="EX6" s="211" t="s">
        <v>222</v>
      </c>
      <c r="EY6" s="213" t="str">
        <f ca="1">IF(COUNT(EY12:OFFSET(EY12,$A$1-1,0))&gt;0,MAX(EY12:OFFSET(EY12,$A$1-1,0)),"-")</f>
        <v>-</v>
      </c>
      <c r="FA6" s="211" t="s">
        <v>222</v>
      </c>
      <c r="FB6" s="213" t="str">
        <f ca="1">IF(COUNT(FB12:OFFSET(FB12,$A$1-1,0))&gt;0,MAX(FB12:OFFSET(FB12,$A$1-1,0)),"-")</f>
        <v>-</v>
      </c>
      <c r="FD6" s="211" t="s">
        <v>222</v>
      </c>
      <c r="FE6" s="213" t="str">
        <f ca="1">IF(COUNT(FE12:OFFSET(FE12,$A$1-1,0))&gt;0,MAX(FE12:OFFSET(FE12,$A$1-1,0)),"-")</f>
        <v>-</v>
      </c>
      <c r="FG6" s="211" t="s">
        <v>222</v>
      </c>
      <c r="FH6" s="213" t="str">
        <f ca="1">IF(COUNT(FH12:OFFSET(FH12,$A$1-1,0))&gt;0,MAX(FH12:OFFSET(FH12,$A$1-1,0)),"-")</f>
        <v>-</v>
      </c>
      <c r="FJ6" s="211" t="s">
        <v>222</v>
      </c>
      <c r="FK6" s="213" t="str">
        <f ca="1">IF(COUNT(FK12:OFFSET(FK12,$A$1-1,0))&gt;0,MAX(FK12:OFFSET(FK12,$A$1-1,0)),"-")</f>
        <v>-</v>
      </c>
      <c r="FM6" s="211" t="s">
        <v>222</v>
      </c>
      <c r="FN6" s="213" t="str">
        <f ca="1">IF(COUNT(FN12:OFFSET(FN12,$A$1-1,0))&gt;0,MAX(FN12:OFFSET(FN12,$A$1-1,0)),"-")</f>
        <v>-</v>
      </c>
      <c r="FP6" s="211" t="s">
        <v>222</v>
      </c>
      <c r="FQ6" s="213" t="str">
        <f ca="1">IF(COUNT(FQ12:OFFSET(FQ12,$A$1-1,0))&gt;0,MAX(FQ12:OFFSET(FQ12,$A$1-1,0)),"-")</f>
        <v>-</v>
      </c>
      <c r="FS6" s="211" t="s">
        <v>222</v>
      </c>
      <c r="FT6" s="213" t="str">
        <f ca="1">IF(COUNT(FT12:OFFSET(FT12,$A$1-1,0))&gt;0,MAX(FT12:OFFSET(FT12,$A$1-1,0)),"-")</f>
        <v>-</v>
      </c>
      <c r="FV6" s="211" t="s">
        <v>222</v>
      </c>
      <c r="FW6" s="213" t="str">
        <f ca="1">IF(COUNT(FW12:OFFSET(FW12,$A$1-1,0))&gt;0,MAX(FW12:OFFSET(FW12,$A$1-1,0)),"-")</f>
        <v>-</v>
      </c>
      <c r="FY6" s="211" t="s">
        <v>222</v>
      </c>
      <c r="FZ6" s="213" t="str">
        <f ca="1">IF(COUNT(FZ12:OFFSET(FZ12,$A$1-1,0))&gt;0,MAX(FZ12:OFFSET(FZ12,$A$1-1,0)),"-")</f>
        <v>-</v>
      </c>
      <c r="GB6" s="211" t="s">
        <v>222</v>
      </c>
      <c r="GC6" s="213">
        <f ca="1">IF(COUNT(GC12:OFFSET(GC12,$A$1-1,0))&gt;0,MAX(GC12:OFFSET(GC12,$A$1-1,0)),"-")</f>
        <v>53228.174603174601</v>
      </c>
      <c r="GE6" s="211" t="s">
        <v>222</v>
      </c>
      <c r="GF6" s="213" t="str">
        <f ca="1">IF(COUNT(GF12:OFFSET(GF12,$A$1-1,0))&gt;0,MAX(GF12:OFFSET(GF12,$A$1-1,0)),"-")</f>
        <v>-</v>
      </c>
      <c r="GH6" s="211" t="s">
        <v>222</v>
      </c>
      <c r="GI6" s="213" t="str">
        <f ca="1">IF(COUNT(GI12:OFFSET(GI12,$A$1-1,0))&gt;0,MAX(GI12:OFFSET(GI12,$A$1-1,0)),"-")</f>
        <v>-</v>
      </c>
      <c r="GK6" s="211" t="s">
        <v>222</v>
      </c>
      <c r="GL6" s="213">
        <f ca="1">IF(COUNT(GL12:OFFSET(GL12,$A$1-1,0))&gt;0,MAX(GL12:OFFSET(GL12,$A$1-1,0)),"-")</f>
        <v>65052</v>
      </c>
      <c r="GN6" s="211" t="s">
        <v>222</v>
      </c>
      <c r="GO6" s="213" t="str">
        <f ca="1">IF(COUNT(GO12:OFFSET(GO12,$A$1-1,0))&gt;0,MAX(GO12:OFFSET(GO12,$A$1-1,0)),"-")</f>
        <v>-</v>
      </c>
      <c r="GQ6" s="211" t="s">
        <v>222</v>
      </c>
      <c r="GR6" s="213" t="str">
        <f ca="1">IF(COUNT(GR12:OFFSET(GR12,$A$1-1,0))&gt;0,MAX(GR12:OFFSET(GR12,$A$1-1,0)),"-")</f>
        <v>-</v>
      </c>
      <c r="GT6" s="211" t="s">
        <v>222</v>
      </c>
      <c r="GU6" s="213">
        <f ca="1">IF(COUNT(GU12:OFFSET(GU12,$A$1-1,0))&gt;0,MAX(GU12:OFFSET(GU12,$A$1-1,0)),"-")</f>
        <v>27366.666666666668</v>
      </c>
      <c r="GW6" s="211" t="s">
        <v>222</v>
      </c>
      <c r="GX6" s="213" t="str">
        <f ca="1">IF(COUNT(GX12:OFFSET(GX12,$A$1-1,0))&gt;0,MAX(GX12:OFFSET(GX12,$A$1-1,0)),"-")</f>
        <v>-</v>
      </c>
      <c r="GZ6" s="211" t="s">
        <v>222</v>
      </c>
      <c r="HA6" s="213">
        <f ca="1">IF(COUNT(HA12:OFFSET(HA12,$A$1-1,0))&gt;0,MAX(HA12:OFFSET(HA12,$A$1-1,0)),"-")</f>
        <v>49584.816753926701</v>
      </c>
      <c r="HC6" s="211" t="s">
        <v>222</v>
      </c>
      <c r="HD6" s="213">
        <f ca="1">IF(COUNT(HD12:OFFSET(HD12,$A$1-1,0))&gt;0,MAX(HD12:OFFSET(HD12,$A$1-1,0)),"-")</f>
        <v>66900</v>
      </c>
      <c r="HF6" s="211" t="s">
        <v>222</v>
      </c>
      <c r="HG6" s="213">
        <f ca="1">IF(COUNT(HG12:OFFSET(HG12,$A$1-1,0))&gt;0,MAX(HG12:OFFSET(HG12,$A$1-1,0)),"-")</f>
        <v>42546.961538461539</v>
      </c>
      <c r="HI6" s="211" t="s">
        <v>222</v>
      </c>
      <c r="HJ6" s="213">
        <f ca="1">IF(COUNT(HJ12:OFFSET(HJ12,$A$1-1,0))&gt;0,MAX(HJ12:OFFSET(HJ12,$A$1-1,0)),"-")</f>
        <v>39376.78</v>
      </c>
      <c r="HL6" s="211" t="s">
        <v>222</v>
      </c>
      <c r="HM6" s="213">
        <f ca="1">IF(COUNT(HM12:OFFSET(HM12,$A$1-1,0))&gt;0,MAX(HM12:OFFSET(HM12,$A$1-1,0)),"-")</f>
        <v>39017.315175097276</v>
      </c>
      <c r="HO6" s="211" t="s">
        <v>222</v>
      </c>
      <c r="HP6" s="213">
        <f ca="1">IF(COUNT(HP12:OFFSET(HP12,$A$1-1,0))&gt;0,MAX(HP12:OFFSET(HP12,$A$1-1,0)),"-")</f>
        <v>44155.555555555555</v>
      </c>
      <c r="HR6" s="211" t="s">
        <v>222</v>
      </c>
      <c r="HS6" s="213">
        <f ca="1">IF(COUNT(HS12:OFFSET(HS12,$A$1-1,0))&gt;0,MAX(HS12:OFFSET(HS12,$A$1-1,0)),"-")</f>
        <v>40238.938053097343</v>
      </c>
      <c r="HU6" s="211" t="s">
        <v>222</v>
      </c>
      <c r="HV6" s="213" t="str">
        <f ca="1">IF(COUNT(HV12:OFFSET(HV12,$A$1-1,0))&gt;0,MAX(HV12:OFFSET(HV12,$A$1-1,0)),"-")</f>
        <v>-</v>
      </c>
    </row>
    <row r="7" spans="1:239">
      <c r="A7" s="214" t="s">
        <v>223</v>
      </c>
      <c r="B7" s="215">
        <v>2014</v>
      </c>
      <c r="BM7" s="216" t="s">
        <v>224</v>
      </c>
      <c r="BN7" s="217">
        <f ca="1">MIN(BN12:OFFSET(BN12,$A$1-1,0))</f>
        <v>0.16075655261234292</v>
      </c>
      <c r="CW7" s="216" t="s">
        <v>224</v>
      </c>
      <c r="CX7" s="217">
        <f ca="1">MIN(CX12:OFFSET(CX12,$A$1-1,0))</f>
        <v>3.0821047704839729E-2</v>
      </c>
      <c r="DQ7" s="216" t="s">
        <v>224</v>
      </c>
      <c r="DR7" s="218">
        <f ca="1">IF(COUNT(DR12:OFFSET(DR12,$A$1-1,0))&gt;0,MIN(DR12:OFFSET(DR12,$A$1-1,0)),"-")</f>
        <v>45306.060606060601</v>
      </c>
      <c r="DT7" s="216" t="s">
        <v>224</v>
      </c>
      <c r="DU7" s="218">
        <f ca="1">IF(COUNT(DU12:OFFSET(DU12,$A$1-1,0))&gt;0,MIN(DU12:OFFSET(DU12,$A$1-1,0)),"-")</f>
        <v>52745.283018867922</v>
      </c>
      <c r="DW7" s="216" t="s">
        <v>224</v>
      </c>
      <c r="DX7" s="218">
        <f ca="1">IF(COUNT(DX12:OFFSET(DX12,$A$1-1,0))&gt;0,MIN(DX12:OFFSET(DX12,$A$1-1,0)),"-")</f>
        <v>32100</v>
      </c>
      <c r="DZ7" s="216" t="s">
        <v>224</v>
      </c>
      <c r="EA7" s="218">
        <f ca="1">IF(COUNT(EA12:OFFSET(EA12,$A$1-1,0))&gt;0,MIN(EA12:OFFSET(EA12,$A$1-1,0)),"-")</f>
        <v>79346</v>
      </c>
      <c r="EC7" s="216" t="s">
        <v>224</v>
      </c>
      <c r="ED7" s="218" t="str">
        <f ca="1">IF(COUNT(ED12:OFFSET(ED12,$A$1-1,0))&gt;0,MIN(ED12:OFFSET(ED12,$A$1-1,0)),"-")</f>
        <v>-</v>
      </c>
      <c r="EF7" s="216" t="s">
        <v>224</v>
      </c>
      <c r="EG7" s="218" t="str">
        <f ca="1">IF(COUNT(EG12:OFFSET(EG12,$A$1-1,0))&gt;0,MIN(EG12:OFFSET(EG12,$A$1-1,0)),"-")</f>
        <v>-</v>
      </c>
      <c r="EI7" s="216" t="s">
        <v>224</v>
      </c>
      <c r="EJ7" s="218">
        <f ca="1">IF(COUNT(EJ12:OFFSET(EJ12,$A$1-1,0))&gt;0,MIN(EJ12:OFFSET(EJ12,$A$1-1,0)),"-")</f>
        <v>18720</v>
      </c>
      <c r="EL7" s="216" t="s">
        <v>224</v>
      </c>
      <c r="EM7" s="218">
        <f ca="1">IF(COUNT(EM12:OFFSET(EM12,$A$1-1,0))&gt;0,MIN(EM12:OFFSET(EM12,$A$1-1,0)),"-")</f>
        <v>60237.5</v>
      </c>
      <c r="EO7" s="216" t="s">
        <v>224</v>
      </c>
      <c r="EP7" s="218">
        <f ca="1">IF(COUNT(EP12:OFFSET(EP12,$A$1-1,0))&gt;0,MIN(EP12:OFFSET(EP12,$A$1-1,0)),"-")</f>
        <v>46726.666666666672</v>
      </c>
      <c r="ER7" s="216" t="s">
        <v>224</v>
      </c>
      <c r="ES7" s="218" t="str">
        <f ca="1">IF(COUNT(ES12:OFFSET(ES12,$A$1-1,0))&gt;0,MIN(ES12:OFFSET(ES12,$A$1-1,0)),"-")</f>
        <v>-</v>
      </c>
      <c r="EU7" s="216" t="s">
        <v>224</v>
      </c>
      <c r="EV7" s="218">
        <f ca="1">IF(COUNT(EV12:OFFSET(EV12,$A$1-1,0))&gt;0,MIN(EV12:OFFSET(EV12,$A$1-1,0)),"-")</f>
        <v>84652.173913043487</v>
      </c>
      <c r="EX7" s="216" t="s">
        <v>224</v>
      </c>
      <c r="EY7" s="218" t="str">
        <f ca="1">IF(COUNT(EY12:OFFSET(EY12,$A$1-1,0))&gt;0,MIN(EY12:OFFSET(EY12,$A$1-1,0)),"-")</f>
        <v>-</v>
      </c>
      <c r="FA7" s="216" t="s">
        <v>224</v>
      </c>
      <c r="FB7" s="218" t="str">
        <f ca="1">IF(COUNT(FB12:OFFSET(FB12,$A$1-1,0))&gt;0,MIN(FB12:OFFSET(FB12,$A$1-1,0)),"-")</f>
        <v>-</v>
      </c>
      <c r="FD7" s="216" t="s">
        <v>224</v>
      </c>
      <c r="FE7" s="218" t="str">
        <f ca="1">IF(COUNT(FE12:OFFSET(FE12,$A$1-1,0))&gt;0,MIN(FE12:OFFSET(FE12,$A$1-1,0)),"-")</f>
        <v>-</v>
      </c>
      <c r="FG7" s="216" t="s">
        <v>224</v>
      </c>
      <c r="FH7" s="218" t="str">
        <f ca="1">IF(COUNT(FH12:OFFSET(FH12,$A$1-1,0))&gt;0,MIN(FH12:OFFSET(FH12,$A$1-1,0)),"-")</f>
        <v>-</v>
      </c>
      <c r="FJ7" s="216" t="s">
        <v>224</v>
      </c>
      <c r="FK7" s="218" t="str">
        <f ca="1">IF(COUNT(FK12:OFFSET(FK12,$A$1-1,0))&gt;0,MIN(FK12:OFFSET(FK12,$A$1-1,0)),"-")</f>
        <v>-</v>
      </c>
      <c r="FM7" s="216" t="s">
        <v>224</v>
      </c>
      <c r="FN7" s="218" t="str">
        <f ca="1">IF(COUNT(FN12:OFFSET(FN12,$A$1-1,0))&gt;0,MIN(FN12:OFFSET(FN12,$A$1-1,0)),"-")</f>
        <v>-</v>
      </c>
      <c r="FP7" s="216" t="s">
        <v>224</v>
      </c>
      <c r="FQ7" s="218" t="str">
        <f ca="1">IF(COUNT(FQ12:OFFSET(FQ12,$A$1-1,0))&gt;0,MIN(FQ12:OFFSET(FQ12,$A$1-1,0)),"-")</f>
        <v>-</v>
      </c>
      <c r="FS7" s="216" t="s">
        <v>224</v>
      </c>
      <c r="FT7" s="218" t="str">
        <f ca="1">IF(COUNT(FT12:OFFSET(FT12,$A$1-1,0))&gt;0,MIN(FT12:OFFSET(FT12,$A$1-1,0)),"-")</f>
        <v>-</v>
      </c>
      <c r="FV7" s="216" t="s">
        <v>224</v>
      </c>
      <c r="FW7" s="218" t="str">
        <f ca="1">IF(COUNT(FW12:OFFSET(FW12,$A$1-1,0))&gt;0,MIN(FW12:OFFSET(FW12,$A$1-1,0)),"-")</f>
        <v>-</v>
      </c>
      <c r="FY7" s="216" t="s">
        <v>224</v>
      </c>
      <c r="FZ7" s="218" t="str">
        <f ca="1">IF(COUNT(FZ12:OFFSET(FZ12,$A$1-1,0))&gt;0,MIN(FZ12:OFFSET(FZ12,$A$1-1,0)),"-")</f>
        <v>-</v>
      </c>
      <c r="GB7" s="216" t="s">
        <v>224</v>
      </c>
      <c r="GC7" s="218">
        <f ca="1">IF(COUNT(GC12:OFFSET(GC12,$A$1-1,0))&gt;0,MIN(GC12:OFFSET(GC12,$A$1-1,0)),"-")</f>
        <v>53228.174603174601</v>
      </c>
      <c r="GE7" s="216" t="s">
        <v>224</v>
      </c>
      <c r="GF7" s="218" t="str">
        <f ca="1">IF(COUNT(GF12:OFFSET(GF12,$A$1-1,0))&gt;0,MIN(GF12:OFFSET(GF12,$A$1-1,0)),"-")</f>
        <v>-</v>
      </c>
      <c r="GH7" s="216" t="s">
        <v>224</v>
      </c>
      <c r="GI7" s="218" t="str">
        <f ca="1">IF(COUNT(GI12:OFFSET(GI12,$A$1-1,0))&gt;0,MIN(GI12:OFFSET(GI12,$A$1-1,0)),"-")</f>
        <v>-</v>
      </c>
      <c r="GK7" s="216" t="s">
        <v>224</v>
      </c>
      <c r="GL7" s="218">
        <f ca="1">IF(COUNT(GL12:OFFSET(GL12,$A$1-1,0))&gt;0,MIN(GL12:OFFSET(GL12,$A$1-1,0)),"-")</f>
        <v>49257.100591715978</v>
      </c>
      <c r="GN7" s="216" t="s">
        <v>224</v>
      </c>
      <c r="GO7" s="218" t="str">
        <f ca="1">IF(COUNT(GO12:OFFSET(GO12,$A$1-1,0))&gt;0,MIN(GO12:OFFSET(GO12,$A$1-1,0)),"-")</f>
        <v>-</v>
      </c>
      <c r="GQ7" s="216" t="s">
        <v>224</v>
      </c>
      <c r="GR7" s="218" t="str">
        <f ca="1">IF(COUNT(GR12:OFFSET(GR12,$A$1-1,0))&gt;0,MIN(GR12:OFFSET(GR12,$A$1-1,0)),"-")</f>
        <v>-</v>
      </c>
      <c r="GT7" s="216" t="s">
        <v>224</v>
      </c>
      <c r="GU7" s="218">
        <f ca="1">IF(COUNT(GU12:OFFSET(GU12,$A$1-1,0))&gt;0,MIN(GU12:OFFSET(GU12,$A$1-1,0)),"-")</f>
        <v>27366.666666666668</v>
      </c>
      <c r="GW7" s="216" t="s">
        <v>224</v>
      </c>
      <c r="GX7" s="218" t="str">
        <f ca="1">IF(COUNT(GX12:OFFSET(GX12,$A$1-1,0))&gt;0,MIN(GX12:OFFSET(GX12,$A$1-1,0)),"-")</f>
        <v>-</v>
      </c>
      <c r="GZ7" s="216" t="s">
        <v>224</v>
      </c>
      <c r="HA7" s="218">
        <f ca="1">IF(COUNT(HA12:OFFSET(HA12,$A$1-1,0))&gt;0,MIN(HA12:OFFSET(HA12,$A$1-1,0)),"-")</f>
        <v>30859.615384615383</v>
      </c>
      <c r="HC7" s="216" t="s">
        <v>224</v>
      </c>
      <c r="HD7" s="218">
        <f ca="1">IF(COUNT(HD12:OFFSET(HD12,$A$1-1,0))&gt;0,MIN(HD12:OFFSET(HD12,$A$1-1,0)),"-")</f>
        <v>34551.530612244896</v>
      </c>
      <c r="HF7" s="216" t="s">
        <v>224</v>
      </c>
      <c r="HG7" s="218">
        <f ca="1">IF(COUNT(HG12:OFFSET(HG12,$A$1-1,0))&gt;0,MIN(HG12:OFFSET(HG12,$A$1-1,0)),"-")</f>
        <v>27511.530398322851</v>
      </c>
      <c r="HI7" s="216" t="s">
        <v>224</v>
      </c>
      <c r="HJ7" s="218">
        <f ca="1">IF(COUNT(HJ12:OFFSET(HJ12,$A$1-1,0))&gt;0,MIN(HJ12:OFFSET(HJ12,$A$1-1,0)),"-")</f>
        <v>25647.596225849935</v>
      </c>
      <c r="HL7" s="216" t="s">
        <v>224</v>
      </c>
      <c r="HM7" s="218">
        <f ca="1">IF(COUNT(HM12:OFFSET(HM12,$A$1-1,0))&gt;0,MIN(HM12:OFFSET(HM12,$A$1-1,0)),"-")</f>
        <v>25442.675159235667</v>
      </c>
      <c r="HO7" s="216" t="s">
        <v>224</v>
      </c>
      <c r="HP7" s="218">
        <f ca="1">IF(COUNT(HP12:OFFSET(HP12,$A$1-1,0))&gt;0,MIN(HP12:OFFSET(HP12,$A$1-1,0)),"-")</f>
        <v>31040</v>
      </c>
      <c r="HR7" s="216" t="s">
        <v>224</v>
      </c>
      <c r="HS7" s="218">
        <f ca="1">IF(COUNT(HS12:OFFSET(HS12,$A$1-1,0))&gt;0,MIN(HS12:OFFSET(HS12,$A$1-1,0)),"-")</f>
        <v>35721.153846153844</v>
      </c>
      <c r="HU7" s="216" t="s">
        <v>224</v>
      </c>
      <c r="HV7" s="218" t="str">
        <f ca="1">IF(COUNT(HV12:OFFSET(HV12,$A$1-1,0))&gt;0,MIN(HV12:OFFSET(HV12,$A$1-1,0)),"-")</f>
        <v>-</v>
      </c>
    </row>
    <row r="8" spans="1:239">
      <c r="A8" s="214" t="s">
        <v>225</v>
      </c>
      <c r="B8" s="214" t="s">
        <v>226</v>
      </c>
    </row>
    <row r="9" spans="1:239">
      <c r="A9" s="219"/>
      <c r="B9" s="220"/>
      <c r="C9" s="221" t="s">
        <v>227</v>
      </c>
      <c r="D9" s="221" t="s">
        <v>228</v>
      </c>
      <c r="E9" s="221" t="s">
        <v>229</v>
      </c>
      <c r="F9" s="221" t="s">
        <v>230</v>
      </c>
      <c r="G9" s="221" t="s">
        <v>231</v>
      </c>
      <c r="H9" s="221" t="s">
        <v>232</v>
      </c>
      <c r="I9" s="221" t="s">
        <v>233</v>
      </c>
      <c r="J9" s="221" t="s">
        <v>234</v>
      </c>
      <c r="K9" s="221" t="s">
        <v>235</v>
      </c>
      <c r="L9" s="221" t="s">
        <v>236</v>
      </c>
      <c r="M9" s="221" t="s">
        <v>237</v>
      </c>
      <c r="N9" s="221" t="s">
        <v>238</v>
      </c>
      <c r="O9" s="221" t="s">
        <v>239</v>
      </c>
      <c r="P9" s="221" t="s">
        <v>240</v>
      </c>
      <c r="Q9" s="221" t="s">
        <v>241</v>
      </c>
      <c r="R9" s="221" t="s">
        <v>242</v>
      </c>
      <c r="S9" s="221" t="s">
        <v>243</v>
      </c>
      <c r="T9" s="221" t="s">
        <v>244</v>
      </c>
      <c r="U9" s="221" t="s">
        <v>245</v>
      </c>
      <c r="V9" s="221" t="s">
        <v>246</v>
      </c>
      <c r="W9" s="221" t="s">
        <v>247</v>
      </c>
      <c r="X9" s="221" t="s">
        <v>248</v>
      </c>
      <c r="Y9" s="221" t="s">
        <v>249</v>
      </c>
      <c r="Z9" s="221" t="s">
        <v>250</v>
      </c>
      <c r="AA9" s="221" t="s">
        <v>251</v>
      </c>
      <c r="AB9" s="221" t="s">
        <v>252</v>
      </c>
      <c r="AC9" s="221" t="s">
        <v>253</v>
      </c>
      <c r="AD9" s="221" t="s">
        <v>254</v>
      </c>
      <c r="AE9" s="221" t="s">
        <v>255</v>
      </c>
      <c r="AF9" s="221" t="s">
        <v>256</v>
      </c>
      <c r="AG9" s="221" t="s">
        <v>257</v>
      </c>
      <c r="AH9" s="221" t="s">
        <v>258</v>
      </c>
      <c r="AI9" s="221" t="s">
        <v>259</v>
      </c>
      <c r="AJ9" s="221" t="s">
        <v>260</v>
      </c>
      <c r="AK9" s="221" t="s">
        <v>261</v>
      </c>
      <c r="AL9" s="221" t="s">
        <v>262</v>
      </c>
      <c r="AM9" s="221" t="s">
        <v>263</v>
      </c>
      <c r="AN9" s="221" t="s">
        <v>264</v>
      </c>
      <c r="AO9" s="221" t="s">
        <v>265</v>
      </c>
      <c r="AP9" s="221" t="s">
        <v>266</v>
      </c>
      <c r="AQ9" s="221" t="s">
        <v>267</v>
      </c>
      <c r="AR9" s="221" t="s">
        <v>268</v>
      </c>
      <c r="AS9" s="221" t="s">
        <v>269</v>
      </c>
      <c r="AT9" s="221" t="s">
        <v>270</v>
      </c>
      <c r="AU9" s="221" t="s">
        <v>271</v>
      </c>
      <c r="AV9" s="221" t="s">
        <v>272</v>
      </c>
      <c r="AW9" s="221" t="s">
        <v>273</v>
      </c>
      <c r="AX9" s="221" t="s">
        <v>274</v>
      </c>
      <c r="AY9" s="221" t="s">
        <v>275</v>
      </c>
      <c r="AZ9" s="221" t="s">
        <v>276</v>
      </c>
      <c r="BA9" s="221" t="s">
        <v>277</v>
      </c>
      <c r="BB9" s="221" t="s">
        <v>278</v>
      </c>
      <c r="BC9" s="221" t="s">
        <v>279</v>
      </c>
      <c r="BD9" s="221" t="s">
        <v>280</v>
      </c>
      <c r="BE9" s="221" t="s">
        <v>281</v>
      </c>
      <c r="BF9" s="221" t="s">
        <v>282</v>
      </c>
      <c r="BG9" s="221" t="s">
        <v>283</v>
      </c>
      <c r="BH9" s="221" t="s">
        <v>284</v>
      </c>
      <c r="BI9" s="221" t="s">
        <v>285</v>
      </c>
      <c r="BJ9" s="221" t="s">
        <v>286</v>
      </c>
      <c r="BK9" s="221" t="s">
        <v>287</v>
      </c>
      <c r="BL9" s="221" t="s">
        <v>288</v>
      </c>
      <c r="BM9" s="221" t="s">
        <v>289</v>
      </c>
      <c r="BN9" s="221"/>
      <c r="BO9" s="221" t="s">
        <v>290</v>
      </c>
      <c r="BP9" s="221" t="s">
        <v>291</v>
      </c>
      <c r="BQ9" s="221" t="s">
        <v>292</v>
      </c>
      <c r="BR9" s="221" t="s">
        <v>293</v>
      </c>
      <c r="BS9" s="221" t="s">
        <v>294</v>
      </c>
      <c r="BT9" s="221" t="s">
        <v>295</v>
      </c>
      <c r="BU9" s="221" t="s">
        <v>296</v>
      </c>
      <c r="BV9" s="221" t="s">
        <v>297</v>
      </c>
      <c r="BW9" s="221" t="s">
        <v>298</v>
      </c>
      <c r="BX9" s="221" t="s">
        <v>299</v>
      </c>
      <c r="BY9" s="221" t="s">
        <v>300</v>
      </c>
      <c r="BZ9" s="221" t="s">
        <v>301</v>
      </c>
      <c r="CA9" s="221" t="s">
        <v>302</v>
      </c>
      <c r="CB9" s="221" t="s">
        <v>303</v>
      </c>
      <c r="CC9" s="221" t="s">
        <v>304</v>
      </c>
      <c r="CD9" s="221" t="s">
        <v>305</v>
      </c>
      <c r="CE9" s="221" t="s">
        <v>306</v>
      </c>
      <c r="CF9" s="221" t="s">
        <v>307</v>
      </c>
      <c r="CG9" s="221" t="s">
        <v>308</v>
      </c>
      <c r="CH9" s="221" t="s">
        <v>309</v>
      </c>
      <c r="CI9" s="221" t="s">
        <v>310</v>
      </c>
      <c r="CJ9" s="221" t="s">
        <v>311</v>
      </c>
      <c r="CK9" s="221" t="s">
        <v>312</v>
      </c>
      <c r="CL9" s="221" t="s">
        <v>313</v>
      </c>
      <c r="CM9" s="221" t="s">
        <v>314</v>
      </c>
      <c r="CN9" s="221" t="s">
        <v>315</v>
      </c>
      <c r="CO9" s="221" t="s">
        <v>316</v>
      </c>
      <c r="CP9" s="221" t="s">
        <v>317</v>
      </c>
      <c r="CQ9" s="221" t="s">
        <v>318</v>
      </c>
      <c r="CR9" s="221" t="s">
        <v>319</v>
      </c>
      <c r="CS9" s="221" t="s">
        <v>320</v>
      </c>
      <c r="CT9" s="221" t="s">
        <v>321</v>
      </c>
      <c r="CU9" s="221" t="s">
        <v>322</v>
      </c>
      <c r="CV9" s="221" t="s">
        <v>323</v>
      </c>
      <c r="CW9" s="221" t="s">
        <v>324</v>
      </c>
      <c r="CX9" s="221"/>
      <c r="CY9" s="221" t="s">
        <v>325</v>
      </c>
      <c r="CZ9" s="221" t="s">
        <v>326</v>
      </c>
      <c r="DA9" s="221" t="s">
        <v>327</v>
      </c>
      <c r="DB9" s="221" t="s">
        <v>328</v>
      </c>
      <c r="DC9" s="221" t="s">
        <v>329</v>
      </c>
      <c r="DD9" s="221" t="s">
        <v>330</v>
      </c>
      <c r="DE9" s="221" t="s">
        <v>331</v>
      </c>
      <c r="DF9" s="221" t="s">
        <v>332</v>
      </c>
      <c r="DG9" s="221" t="s">
        <v>333</v>
      </c>
      <c r="DH9" s="221" t="s">
        <v>334</v>
      </c>
      <c r="DI9" s="221" t="s">
        <v>335</v>
      </c>
      <c r="DJ9" s="221" t="s">
        <v>336</v>
      </c>
      <c r="DK9" s="221" t="s">
        <v>337</v>
      </c>
      <c r="DL9" s="221" t="s">
        <v>338</v>
      </c>
      <c r="DM9" s="221" t="s">
        <v>339</v>
      </c>
      <c r="DN9" s="221" t="s">
        <v>340</v>
      </c>
      <c r="DO9" s="221" t="s">
        <v>341</v>
      </c>
      <c r="DP9" s="221" t="s">
        <v>342</v>
      </c>
      <c r="DQ9" s="222"/>
      <c r="DR9" s="223"/>
      <c r="DS9" s="221" t="s">
        <v>343</v>
      </c>
      <c r="DT9" s="222"/>
      <c r="DU9" s="223"/>
      <c r="DV9" s="221" t="s">
        <v>344</v>
      </c>
      <c r="DW9" s="222"/>
      <c r="DX9" s="223"/>
      <c r="DY9" s="221" t="s">
        <v>345</v>
      </c>
      <c r="DZ9" s="222"/>
      <c r="EA9" s="223"/>
      <c r="EB9" s="221" t="s">
        <v>346</v>
      </c>
      <c r="EC9" s="222"/>
      <c r="ED9" s="223"/>
      <c r="EE9" s="221" t="s">
        <v>347</v>
      </c>
      <c r="EF9" s="222"/>
      <c r="EG9" s="223"/>
      <c r="EH9" s="221" t="s">
        <v>348</v>
      </c>
      <c r="EI9" s="222"/>
      <c r="EJ9" s="223"/>
      <c r="EK9" s="221" t="s">
        <v>349</v>
      </c>
      <c r="EL9" s="222"/>
      <c r="EM9" s="223"/>
      <c r="EN9" s="221" t="s">
        <v>350</v>
      </c>
      <c r="EO9" s="222"/>
      <c r="EP9" s="223"/>
      <c r="EQ9" s="221" t="s">
        <v>351</v>
      </c>
      <c r="ER9" s="222"/>
      <c r="ES9" s="223"/>
      <c r="ET9" s="221" t="s">
        <v>352</v>
      </c>
      <c r="EU9" s="222"/>
      <c r="EV9" s="223"/>
      <c r="EW9" s="221" t="s">
        <v>353</v>
      </c>
      <c r="EX9" s="222"/>
      <c r="EY9" s="223"/>
      <c r="EZ9" s="221" t="s">
        <v>354</v>
      </c>
      <c r="FA9" s="222"/>
      <c r="FB9" s="223"/>
      <c r="FC9" s="221" t="s">
        <v>355</v>
      </c>
      <c r="FD9" s="222"/>
      <c r="FE9" s="223"/>
      <c r="FF9" s="221" t="s">
        <v>356</v>
      </c>
      <c r="FG9" s="222"/>
      <c r="FH9" s="223"/>
      <c r="FI9" s="221" t="s">
        <v>357</v>
      </c>
      <c r="FJ9" s="222"/>
      <c r="FK9" s="223"/>
      <c r="FL9" s="221" t="s">
        <v>358</v>
      </c>
      <c r="FM9" s="222"/>
      <c r="FN9" s="223"/>
      <c r="FO9" s="221" t="s">
        <v>359</v>
      </c>
      <c r="FP9" s="222"/>
      <c r="FQ9" s="223"/>
      <c r="FR9" s="221" t="s">
        <v>360</v>
      </c>
      <c r="FS9" s="222"/>
      <c r="FT9" s="223"/>
      <c r="FU9" s="221" t="s">
        <v>361</v>
      </c>
      <c r="FV9" s="222"/>
      <c r="FW9" s="223"/>
      <c r="FX9" s="221" t="s">
        <v>362</v>
      </c>
      <c r="FY9" s="222"/>
      <c r="FZ9" s="223"/>
      <c r="GA9" s="221" t="s">
        <v>363</v>
      </c>
      <c r="GB9" s="222"/>
      <c r="GC9" s="223"/>
      <c r="GD9" s="221" t="s">
        <v>364</v>
      </c>
      <c r="GE9" s="222"/>
      <c r="GF9" s="223"/>
      <c r="GG9" s="221" t="s">
        <v>365</v>
      </c>
      <c r="GH9" s="222"/>
      <c r="GI9" s="223"/>
      <c r="GJ9" s="221" t="s">
        <v>366</v>
      </c>
      <c r="GK9" s="222"/>
      <c r="GL9" s="223"/>
      <c r="GM9" s="221" t="s">
        <v>367</v>
      </c>
      <c r="GN9" s="222"/>
      <c r="GO9" s="223"/>
      <c r="GP9" s="221" t="s">
        <v>368</v>
      </c>
      <c r="GQ9" s="222"/>
      <c r="GR9" s="223"/>
      <c r="GS9" s="221" t="s">
        <v>369</v>
      </c>
      <c r="GT9" s="222"/>
      <c r="GU9" s="223"/>
      <c r="GV9" s="221" t="s">
        <v>370</v>
      </c>
      <c r="GW9" s="222"/>
      <c r="GX9" s="223"/>
      <c r="GY9" s="221" t="s">
        <v>371</v>
      </c>
      <c r="GZ9" s="222"/>
      <c r="HA9" s="223"/>
      <c r="HB9" s="221" t="s">
        <v>372</v>
      </c>
      <c r="HC9" s="222"/>
      <c r="HD9" s="223"/>
      <c r="HE9" s="221" t="s">
        <v>373</v>
      </c>
      <c r="HF9" s="222"/>
      <c r="HG9" s="223"/>
      <c r="HH9" s="221" t="s">
        <v>374</v>
      </c>
      <c r="HI9" s="222"/>
      <c r="HJ9" s="223"/>
      <c r="HK9" s="221" t="s">
        <v>375</v>
      </c>
      <c r="HL9" s="222"/>
      <c r="HM9" s="223"/>
      <c r="HN9" s="221" t="s">
        <v>376</v>
      </c>
      <c r="HO9" s="222"/>
      <c r="HP9" s="223"/>
      <c r="HQ9" s="221" t="s">
        <v>377</v>
      </c>
      <c r="HR9" s="222"/>
      <c r="HS9" s="223"/>
      <c r="HT9" s="221" t="s">
        <v>378</v>
      </c>
      <c r="HU9" s="222"/>
      <c r="HV9" s="223"/>
      <c r="HW9" s="221" t="s">
        <v>379</v>
      </c>
      <c r="HX9" s="222"/>
      <c r="HY9" s="221" t="s">
        <v>380</v>
      </c>
      <c r="HZ9" s="222"/>
      <c r="IA9"/>
      <c r="IB9"/>
    </row>
    <row r="10" spans="1:239" s="230" customFormat="1" ht="60">
      <c r="A10" s="224"/>
      <c r="B10" s="225"/>
      <c r="C10" s="226" t="s">
        <v>381</v>
      </c>
      <c r="D10" s="226" t="s">
        <v>382</v>
      </c>
      <c r="E10" s="226" t="s">
        <v>383</v>
      </c>
      <c r="F10" s="226" t="s">
        <v>384</v>
      </c>
      <c r="G10" s="226" t="s">
        <v>385</v>
      </c>
      <c r="H10" s="226" t="s">
        <v>386</v>
      </c>
      <c r="I10" s="226" t="s">
        <v>387</v>
      </c>
      <c r="J10" s="226" t="s">
        <v>388</v>
      </c>
      <c r="K10" s="226" t="s">
        <v>389</v>
      </c>
      <c r="L10" s="226" t="s">
        <v>390</v>
      </c>
      <c r="M10" s="226" t="s">
        <v>391</v>
      </c>
      <c r="N10" s="226" t="s">
        <v>392</v>
      </c>
      <c r="O10" s="226" t="s">
        <v>393</v>
      </c>
      <c r="P10" s="226" t="s">
        <v>394</v>
      </c>
      <c r="Q10" s="226" t="s">
        <v>395</v>
      </c>
      <c r="R10" s="226" t="s">
        <v>396</v>
      </c>
      <c r="S10" s="226" t="s">
        <v>397</v>
      </c>
      <c r="T10" s="226" t="s">
        <v>398</v>
      </c>
      <c r="U10" s="226" t="s">
        <v>399</v>
      </c>
      <c r="V10" s="226" t="s">
        <v>400</v>
      </c>
      <c r="W10" s="226" t="s">
        <v>401</v>
      </c>
      <c r="X10" s="226" t="s">
        <v>402</v>
      </c>
      <c r="Y10" s="226" t="s">
        <v>403</v>
      </c>
      <c r="Z10" s="226" t="s">
        <v>404</v>
      </c>
      <c r="AA10" s="226" t="s">
        <v>405</v>
      </c>
      <c r="AB10" s="226" t="s">
        <v>406</v>
      </c>
      <c r="AC10" s="226" t="s">
        <v>407</v>
      </c>
      <c r="AD10" s="226" t="s">
        <v>408</v>
      </c>
      <c r="AE10" s="226" t="s">
        <v>409</v>
      </c>
      <c r="AF10" s="226" t="s">
        <v>410</v>
      </c>
      <c r="AG10" s="226" t="s">
        <v>411</v>
      </c>
      <c r="AH10" s="226" t="s">
        <v>412</v>
      </c>
      <c r="AI10" s="226" t="s">
        <v>413</v>
      </c>
      <c r="AJ10" s="226" t="s">
        <v>414</v>
      </c>
      <c r="AK10" s="226" t="s">
        <v>415</v>
      </c>
      <c r="AL10" s="226" t="s">
        <v>416</v>
      </c>
      <c r="AM10" s="226" t="s">
        <v>417</v>
      </c>
      <c r="AN10" s="226" t="s">
        <v>418</v>
      </c>
      <c r="AO10" s="226" t="s">
        <v>419</v>
      </c>
      <c r="AP10" s="226" t="s">
        <v>420</v>
      </c>
      <c r="AQ10" s="226" t="s">
        <v>421</v>
      </c>
      <c r="AR10" s="226" t="s">
        <v>422</v>
      </c>
      <c r="AS10" s="226" t="s">
        <v>423</v>
      </c>
      <c r="AT10" s="226" t="s">
        <v>424</v>
      </c>
      <c r="AU10" s="226" t="s">
        <v>425</v>
      </c>
      <c r="AV10" s="226" t="s">
        <v>426</v>
      </c>
      <c r="AW10" s="226" t="s">
        <v>427</v>
      </c>
      <c r="AX10" s="226" t="s">
        <v>428</v>
      </c>
      <c r="AY10" s="226" t="s">
        <v>429</v>
      </c>
      <c r="AZ10" s="226" t="s">
        <v>430</v>
      </c>
      <c r="BA10" s="226" t="s">
        <v>431</v>
      </c>
      <c r="BB10" s="226" t="s">
        <v>432</v>
      </c>
      <c r="BC10" s="226" t="s">
        <v>433</v>
      </c>
      <c r="BD10" s="226" t="s">
        <v>434</v>
      </c>
      <c r="BE10" s="226" t="s">
        <v>435</v>
      </c>
      <c r="BF10" s="226" t="s">
        <v>436</v>
      </c>
      <c r="BG10" s="226" t="s">
        <v>437</v>
      </c>
      <c r="BH10" s="226" t="s">
        <v>438</v>
      </c>
      <c r="BI10" s="226" t="s">
        <v>439</v>
      </c>
      <c r="BJ10" s="226" t="s">
        <v>440</v>
      </c>
      <c r="BK10" s="226" t="s">
        <v>441</v>
      </c>
      <c r="BL10" s="226" t="s">
        <v>442</v>
      </c>
      <c r="BM10" s="226" t="s">
        <v>443</v>
      </c>
      <c r="BN10" s="226" t="s">
        <v>444</v>
      </c>
      <c r="BO10" s="226" t="s">
        <v>445</v>
      </c>
      <c r="BP10" s="226" t="s">
        <v>446</v>
      </c>
      <c r="BQ10" s="226" t="s">
        <v>447</v>
      </c>
      <c r="BR10" s="226" t="s">
        <v>448</v>
      </c>
      <c r="BS10" s="226" t="s">
        <v>449</v>
      </c>
      <c r="BT10" s="226" t="s">
        <v>450</v>
      </c>
      <c r="BU10" s="226" t="s">
        <v>451</v>
      </c>
      <c r="BV10" s="226" t="s">
        <v>452</v>
      </c>
      <c r="BW10" s="226" t="s">
        <v>453</v>
      </c>
      <c r="BX10" s="226" t="s">
        <v>454</v>
      </c>
      <c r="BY10" s="226" t="s">
        <v>455</v>
      </c>
      <c r="BZ10" s="226" t="s">
        <v>456</v>
      </c>
      <c r="CA10" s="226" t="s">
        <v>457</v>
      </c>
      <c r="CB10" s="226" t="s">
        <v>458</v>
      </c>
      <c r="CC10" s="226" t="s">
        <v>459</v>
      </c>
      <c r="CD10" s="226" t="s">
        <v>460</v>
      </c>
      <c r="CE10" s="226" t="s">
        <v>461</v>
      </c>
      <c r="CF10" s="226" t="s">
        <v>462</v>
      </c>
      <c r="CG10" s="226" t="s">
        <v>463</v>
      </c>
      <c r="CH10" s="226" t="s">
        <v>464</v>
      </c>
      <c r="CI10" s="226" t="s">
        <v>465</v>
      </c>
      <c r="CJ10" s="226" t="s">
        <v>466</v>
      </c>
      <c r="CK10" s="226" t="s">
        <v>467</v>
      </c>
      <c r="CL10" s="226" t="s">
        <v>468</v>
      </c>
      <c r="CM10" s="226" t="s">
        <v>469</v>
      </c>
      <c r="CN10" s="226" t="s">
        <v>470</v>
      </c>
      <c r="CO10" s="226" t="s">
        <v>471</v>
      </c>
      <c r="CP10" s="226" t="s">
        <v>472</v>
      </c>
      <c r="CQ10" s="226" t="s">
        <v>473</v>
      </c>
      <c r="CR10" s="226" t="s">
        <v>474</v>
      </c>
      <c r="CS10" s="226" t="s">
        <v>475</v>
      </c>
      <c r="CT10" s="226" t="s">
        <v>476</v>
      </c>
      <c r="CU10" s="226" t="s">
        <v>477</v>
      </c>
      <c r="CV10" s="226" t="s">
        <v>478</v>
      </c>
      <c r="CW10" s="226" t="s">
        <v>479</v>
      </c>
      <c r="CX10" s="226" t="s">
        <v>480</v>
      </c>
      <c r="CY10" s="226" t="s">
        <v>481</v>
      </c>
      <c r="CZ10" s="226" t="s">
        <v>482</v>
      </c>
      <c r="DA10" s="226" t="s">
        <v>483</v>
      </c>
      <c r="DB10" s="226" t="s">
        <v>484</v>
      </c>
      <c r="DC10" s="226" t="s">
        <v>485</v>
      </c>
      <c r="DD10" s="226" t="s">
        <v>486</v>
      </c>
      <c r="DE10" s="226" t="s">
        <v>487</v>
      </c>
      <c r="DF10" s="226" t="s">
        <v>488</v>
      </c>
      <c r="DG10" s="226" t="s">
        <v>489</v>
      </c>
      <c r="DH10" s="226" t="s">
        <v>490</v>
      </c>
      <c r="DI10" s="226" t="s">
        <v>491</v>
      </c>
      <c r="DJ10" s="226" t="s">
        <v>492</v>
      </c>
      <c r="DK10" s="226" t="s">
        <v>493</v>
      </c>
      <c r="DL10" s="226" t="s">
        <v>494</v>
      </c>
      <c r="DM10" s="226" t="s">
        <v>495</v>
      </c>
      <c r="DN10" s="226" t="s">
        <v>496</v>
      </c>
      <c r="DO10" s="226" t="s">
        <v>497</v>
      </c>
      <c r="DP10" s="226" t="s">
        <v>498</v>
      </c>
      <c r="DQ10" s="227"/>
      <c r="DR10" s="228"/>
      <c r="DS10" s="226" t="s">
        <v>499</v>
      </c>
      <c r="DT10" s="227"/>
      <c r="DU10" s="228"/>
      <c r="DV10" s="226" t="s">
        <v>500</v>
      </c>
      <c r="DW10" s="227"/>
      <c r="DX10" s="228"/>
      <c r="DY10" s="226" t="s">
        <v>501</v>
      </c>
      <c r="DZ10" s="227"/>
      <c r="EA10" s="228"/>
      <c r="EB10" s="226" t="s">
        <v>502</v>
      </c>
      <c r="EC10" s="227"/>
      <c r="ED10" s="228"/>
      <c r="EE10" s="226" t="s">
        <v>503</v>
      </c>
      <c r="EF10" s="227"/>
      <c r="EG10" s="228"/>
      <c r="EH10" s="226" t="s">
        <v>504</v>
      </c>
      <c r="EI10" s="227"/>
      <c r="EJ10" s="228"/>
      <c r="EK10" s="226" t="s">
        <v>505</v>
      </c>
      <c r="EL10" s="227"/>
      <c r="EM10" s="228"/>
      <c r="EN10" s="226" t="s">
        <v>506</v>
      </c>
      <c r="EO10" s="227"/>
      <c r="EP10" s="228"/>
      <c r="EQ10" s="226" t="s">
        <v>507</v>
      </c>
      <c r="ER10" s="227"/>
      <c r="ES10" s="228"/>
      <c r="ET10" s="226" t="s">
        <v>508</v>
      </c>
      <c r="EU10" s="227"/>
      <c r="EV10" s="228"/>
      <c r="EW10" s="226" t="s">
        <v>509</v>
      </c>
      <c r="EX10" s="227"/>
      <c r="EY10" s="228"/>
      <c r="EZ10" s="226" t="s">
        <v>510</v>
      </c>
      <c r="FA10" s="227"/>
      <c r="FB10" s="228"/>
      <c r="FC10" s="226" t="s">
        <v>511</v>
      </c>
      <c r="FD10" s="227"/>
      <c r="FE10" s="228"/>
      <c r="FF10" s="226" t="s">
        <v>512</v>
      </c>
      <c r="FG10" s="227"/>
      <c r="FH10" s="228"/>
      <c r="FI10" s="226" t="s">
        <v>513</v>
      </c>
      <c r="FJ10" s="227"/>
      <c r="FK10" s="228"/>
      <c r="FL10" s="226" t="s">
        <v>514</v>
      </c>
      <c r="FM10" s="227"/>
      <c r="FN10" s="228"/>
      <c r="FO10" s="226" t="s">
        <v>515</v>
      </c>
      <c r="FP10" s="227"/>
      <c r="FQ10" s="228"/>
      <c r="FR10" s="226" t="s">
        <v>516</v>
      </c>
      <c r="FS10" s="227"/>
      <c r="FT10" s="228"/>
      <c r="FU10" s="226" t="s">
        <v>517</v>
      </c>
      <c r="FV10" s="227"/>
      <c r="FW10" s="228"/>
      <c r="FX10" s="226" t="s">
        <v>518</v>
      </c>
      <c r="FY10" s="227"/>
      <c r="FZ10" s="228"/>
      <c r="GA10" s="226" t="s">
        <v>519</v>
      </c>
      <c r="GB10" s="227"/>
      <c r="GC10" s="228"/>
      <c r="GD10" s="226" t="s">
        <v>520</v>
      </c>
      <c r="GE10" s="227"/>
      <c r="GF10" s="228"/>
      <c r="GG10" s="226" t="s">
        <v>521</v>
      </c>
      <c r="GH10" s="227"/>
      <c r="GI10" s="228"/>
      <c r="GJ10" s="226" t="s">
        <v>522</v>
      </c>
      <c r="GK10" s="227"/>
      <c r="GL10" s="228"/>
      <c r="GM10" s="226" t="s">
        <v>523</v>
      </c>
      <c r="GN10" s="227"/>
      <c r="GO10" s="228"/>
      <c r="GP10" s="226" t="s">
        <v>524</v>
      </c>
      <c r="GQ10" s="227"/>
      <c r="GR10" s="228"/>
      <c r="GS10" s="226" t="s">
        <v>525</v>
      </c>
      <c r="GT10" s="227"/>
      <c r="GU10" s="228"/>
      <c r="GV10" s="226" t="s">
        <v>526</v>
      </c>
      <c r="GW10" s="227"/>
      <c r="GX10" s="228"/>
      <c r="GY10" s="226" t="s">
        <v>527</v>
      </c>
      <c r="GZ10" s="227"/>
      <c r="HA10" s="228"/>
      <c r="HB10" s="226" t="s">
        <v>528</v>
      </c>
      <c r="HC10" s="227"/>
      <c r="HD10" s="228"/>
      <c r="HE10" s="226" t="s">
        <v>529</v>
      </c>
      <c r="HF10" s="227"/>
      <c r="HG10" s="228"/>
      <c r="HH10" s="226" t="s">
        <v>530</v>
      </c>
      <c r="HI10" s="227"/>
      <c r="HJ10" s="228"/>
      <c r="HK10" s="226" t="s">
        <v>531</v>
      </c>
      <c r="HL10" s="227"/>
      <c r="HM10" s="228"/>
      <c r="HN10" s="226" t="s">
        <v>532</v>
      </c>
      <c r="HO10" s="227"/>
      <c r="HP10" s="228"/>
      <c r="HQ10" s="226" t="s">
        <v>533</v>
      </c>
      <c r="HR10" s="227"/>
      <c r="HS10" s="228"/>
      <c r="HT10" s="226" t="s">
        <v>534</v>
      </c>
      <c r="HU10" s="227"/>
      <c r="HV10" s="228"/>
      <c r="HW10" s="226" t="s">
        <v>535</v>
      </c>
      <c r="HX10" s="227"/>
      <c r="HY10" s="226" t="s">
        <v>536</v>
      </c>
      <c r="HZ10" s="227"/>
      <c r="IA10" s="229"/>
      <c r="IB10" s="229"/>
    </row>
    <row r="11" spans="1:239">
      <c r="A11" s="221" t="s">
        <v>537</v>
      </c>
      <c r="B11" s="221" t="s">
        <v>538</v>
      </c>
      <c r="C11" s="221" t="s">
        <v>539</v>
      </c>
      <c r="D11" s="221" t="s">
        <v>539</v>
      </c>
      <c r="E11" s="221" t="s">
        <v>539</v>
      </c>
      <c r="F11" s="221" t="s">
        <v>539</v>
      </c>
      <c r="G11" s="221" t="s">
        <v>539</v>
      </c>
      <c r="H11" s="221" t="s">
        <v>539</v>
      </c>
      <c r="I11" s="221" t="s">
        <v>539</v>
      </c>
      <c r="J11" s="221" t="s">
        <v>539</v>
      </c>
      <c r="K11" s="221" t="s">
        <v>539</v>
      </c>
      <c r="L11" s="221" t="s">
        <v>539</v>
      </c>
      <c r="M11" s="221" t="s">
        <v>539</v>
      </c>
      <c r="N11" s="221" t="s">
        <v>539</v>
      </c>
      <c r="O11" s="221" t="s">
        <v>539</v>
      </c>
      <c r="P11" s="221" t="s">
        <v>539</v>
      </c>
      <c r="Q11" s="221" t="s">
        <v>539</v>
      </c>
      <c r="R11" s="221" t="s">
        <v>539</v>
      </c>
      <c r="S11" s="221" t="s">
        <v>539</v>
      </c>
      <c r="T11" s="221" t="s">
        <v>539</v>
      </c>
      <c r="U11" s="221" t="s">
        <v>539</v>
      </c>
      <c r="V11" s="221" t="s">
        <v>539</v>
      </c>
      <c r="W11" s="221" t="s">
        <v>539</v>
      </c>
      <c r="X11" s="221" t="s">
        <v>539</v>
      </c>
      <c r="Y11" s="221" t="s">
        <v>539</v>
      </c>
      <c r="Z11" s="221" t="s">
        <v>539</v>
      </c>
      <c r="AA11" s="221" t="s">
        <v>539</v>
      </c>
      <c r="AB11" s="221" t="s">
        <v>539</v>
      </c>
      <c r="AC11" s="221" t="s">
        <v>539</v>
      </c>
      <c r="AD11" s="221" t="s">
        <v>539</v>
      </c>
      <c r="AE11" s="221" t="s">
        <v>539</v>
      </c>
      <c r="AF11" s="221" t="s">
        <v>539</v>
      </c>
      <c r="AG11" s="221" t="s">
        <v>539</v>
      </c>
      <c r="AH11" s="221" t="s">
        <v>539</v>
      </c>
      <c r="AI11" s="221" t="s">
        <v>539</v>
      </c>
      <c r="AJ11" s="221" t="s">
        <v>539</v>
      </c>
      <c r="AK11" s="221" t="s">
        <v>539</v>
      </c>
      <c r="AL11" s="221" t="s">
        <v>539</v>
      </c>
      <c r="AM11" s="221" t="s">
        <v>539</v>
      </c>
      <c r="AN11" s="221" t="s">
        <v>539</v>
      </c>
      <c r="AO11" s="221" t="s">
        <v>539</v>
      </c>
      <c r="AP11" s="221" t="s">
        <v>539</v>
      </c>
      <c r="AQ11" s="221" t="s">
        <v>539</v>
      </c>
      <c r="AR11" s="221" t="s">
        <v>539</v>
      </c>
      <c r="AS11" s="221" t="s">
        <v>539</v>
      </c>
      <c r="AT11" s="221" t="s">
        <v>539</v>
      </c>
      <c r="AU11" s="221" t="s">
        <v>539</v>
      </c>
      <c r="AV11" s="221" t="s">
        <v>539</v>
      </c>
      <c r="AW11" s="221" t="s">
        <v>539</v>
      </c>
      <c r="AX11" s="221" t="s">
        <v>539</v>
      </c>
      <c r="AY11" s="221" t="s">
        <v>539</v>
      </c>
      <c r="AZ11" s="221" t="s">
        <v>539</v>
      </c>
      <c r="BA11" s="221" t="s">
        <v>539</v>
      </c>
      <c r="BB11" s="221" t="s">
        <v>539</v>
      </c>
      <c r="BC11" s="221" t="s">
        <v>539</v>
      </c>
      <c r="BD11" s="221" t="s">
        <v>539</v>
      </c>
      <c r="BE11" s="221" t="s">
        <v>539</v>
      </c>
      <c r="BF11" s="221" t="s">
        <v>539</v>
      </c>
      <c r="BG11" s="221" t="s">
        <v>539</v>
      </c>
      <c r="BH11" s="221" t="s">
        <v>539</v>
      </c>
      <c r="BI11" s="221" t="s">
        <v>539</v>
      </c>
      <c r="BJ11" s="221" t="s">
        <v>539</v>
      </c>
      <c r="BK11" s="221" t="s">
        <v>539</v>
      </c>
      <c r="BL11" s="221" t="s">
        <v>539</v>
      </c>
      <c r="BM11" s="221" t="s">
        <v>539</v>
      </c>
      <c r="BN11" s="221"/>
      <c r="BO11" s="221" t="s">
        <v>539</v>
      </c>
      <c r="BP11" s="221" t="s">
        <v>539</v>
      </c>
      <c r="BQ11" s="221" t="s">
        <v>539</v>
      </c>
      <c r="BR11" s="221" t="s">
        <v>539</v>
      </c>
      <c r="BS11" s="221" t="s">
        <v>539</v>
      </c>
      <c r="BT11" s="221" t="s">
        <v>539</v>
      </c>
      <c r="BU11" s="221" t="s">
        <v>539</v>
      </c>
      <c r="BV11" s="221" t="s">
        <v>539</v>
      </c>
      <c r="BW11" s="221" t="s">
        <v>539</v>
      </c>
      <c r="BX11" s="221" t="s">
        <v>539</v>
      </c>
      <c r="BY11" s="221" t="s">
        <v>539</v>
      </c>
      <c r="BZ11" s="221" t="s">
        <v>539</v>
      </c>
      <c r="CA11" s="221" t="s">
        <v>539</v>
      </c>
      <c r="CB11" s="221" t="s">
        <v>539</v>
      </c>
      <c r="CC11" s="221" t="s">
        <v>539</v>
      </c>
      <c r="CD11" s="221" t="s">
        <v>539</v>
      </c>
      <c r="CE11" s="221" t="s">
        <v>539</v>
      </c>
      <c r="CF11" s="221" t="s">
        <v>539</v>
      </c>
      <c r="CG11" s="221" t="s">
        <v>539</v>
      </c>
      <c r="CH11" s="221" t="s">
        <v>539</v>
      </c>
      <c r="CI11" s="221" t="s">
        <v>539</v>
      </c>
      <c r="CJ11" s="221" t="s">
        <v>539</v>
      </c>
      <c r="CK11" s="221" t="s">
        <v>539</v>
      </c>
      <c r="CL11" s="221" t="s">
        <v>539</v>
      </c>
      <c r="CM11" s="221" t="s">
        <v>539</v>
      </c>
      <c r="CN11" s="221" t="s">
        <v>539</v>
      </c>
      <c r="CO11" s="221" t="s">
        <v>539</v>
      </c>
      <c r="CP11" s="221" t="s">
        <v>539</v>
      </c>
      <c r="CQ11" s="221" t="s">
        <v>539</v>
      </c>
      <c r="CR11" s="221" t="s">
        <v>539</v>
      </c>
      <c r="CS11" s="221" t="s">
        <v>539</v>
      </c>
      <c r="CT11" s="221" t="s">
        <v>539</v>
      </c>
      <c r="CU11" s="221" t="s">
        <v>539</v>
      </c>
      <c r="CV11" s="221" t="s">
        <v>539</v>
      </c>
      <c r="CW11" s="221" t="s">
        <v>539</v>
      </c>
      <c r="CX11" s="221"/>
      <c r="CY11" s="221" t="s">
        <v>539</v>
      </c>
      <c r="CZ11" s="221" t="s">
        <v>539</v>
      </c>
      <c r="DA11" s="221" t="s">
        <v>539</v>
      </c>
      <c r="DB11" s="221" t="s">
        <v>539</v>
      </c>
      <c r="DC11" s="221" t="s">
        <v>539</v>
      </c>
      <c r="DD11" s="221" t="s">
        <v>539</v>
      </c>
      <c r="DE11" s="221" t="s">
        <v>539</v>
      </c>
      <c r="DF11" s="221" t="s">
        <v>539</v>
      </c>
      <c r="DG11" s="221" t="s">
        <v>539</v>
      </c>
      <c r="DH11" s="221" t="s">
        <v>539</v>
      </c>
      <c r="DI11" s="221" t="s">
        <v>539</v>
      </c>
      <c r="DJ11" s="221" t="s">
        <v>539</v>
      </c>
      <c r="DK11" s="221" t="s">
        <v>539</v>
      </c>
      <c r="DL11" s="221" t="s">
        <v>539</v>
      </c>
      <c r="DM11" s="221" t="s">
        <v>539</v>
      </c>
      <c r="DN11" s="221" t="s">
        <v>539</v>
      </c>
      <c r="DO11" s="221" t="s">
        <v>539</v>
      </c>
      <c r="DP11" s="221" t="s">
        <v>539</v>
      </c>
      <c r="DQ11" s="231" t="s">
        <v>540</v>
      </c>
      <c r="DR11" s="223"/>
      <c r="DS11" s="221" t="s">
        <v>539</v>
      </c>
      <c r="DT11" s="231" t="s">
        <v>540</v>
      </c>
      <c r="DU11" s="223"/>
      <c r="DV11" s="221" t="s">
        <v>539</v>
      </c>
      <c r="DW11" s="231" t="s">
        <v>540</v>
      </c>
      <c r="DX11" s="223"/>
      <c r="DY11" s="221" t="s">
        <v>539</v>
      </c>
      <c r="DZ11" s="231" t="s">
        <v>540</v>
      </c>
      <c r="EA11" s="223"/>
      <c r="EB11" s="221" t="s">
        <v>539</v>
      </c>
      <c r="EC11" s="231" t="s">
        <v>540</v>
      </c>
      <c r="ED11" s="223"/>
      <c r="EE11" s="221" t="s">
        <v>539</v>
      </c>
      <c r="EF11" s="231" t="s">
        <v>540</v>
      </c>
      <c r="EG11" s="223"/>
      <c r="EH11" s="221" t="s">
        <v>539</v>
      </c>
      <c r="EI11" s="231" t="s">
        <v>540</v>
      </c>
      <c r="EJ11" s="223"/>
      <c r="EK11" s="221" t="s">
        <v>539</v>
      </c>
      <c r="EL11" s="231" t="s">
        <v>540</v>
      </c>
      <c r="EM11" s="223"/>
      <c r="EN11" s="221" t="s">
        <v>539</v>
      </c>
      <c r="EO11" s="231" t="s">
        <v>540</v>
      </c>
      <c r="EP11" s="223"/>
      <c r="EQ11" s="221" t="s">
        <v>539</v>
      </c>
      <c r="ER11" s="231" t="s">
        <v>540</v>
      </c>
      <c r="ES11" s="223"/>
      <c r="ET11" s="221" t="s">
        <v>539</v>
      </c>
      <c r="EU11" s="231" t="s">
        <v>540</v>
      </c>
      <c r="EV11" s="223"/>
      <c r="EW11" s="221" t="s">
        <v>539</v>
      </c>
      <c r="EX11" s="231" t="s">
        <v>540</v>
      </c>
      <c r="EY11" s="223"/>
      <c r="EZ11" s="221" t="s">
        <v>539</v>
      </c>
      <c r="FA11" s="231" t="s">
        <v>540</v>
      </c>
      <c r="FB11" s="223"/>
      <c r="FC11" s="221" t="s">
        <v>539</v>
      </c>
      <c r="FD11" s="231" t="s">
        <v>540</v>
      </c>
      <c r="FE11" s="223"/>
      <c r="FF11" s="221" t="s">
        <v>539</v>
      </c>
      <c r="FG11" s="231" t="s">
        <v>540</v>
      </c>
      <c r="FH11" s="223"/>
      <c r="FI11" s="221" t="s">
        <v>539</v>
      </c>
      <c r="FJ11" s="231" t="s">
        <v>540</v>
      </c>
      <c r="FK11" s="223"/>
      <c r="FL11" s="221" t="s">
        <v>539</v>
      </c>
      <c r="FM11" s="231" t="s">
        <v>540</v>
      </c>
      <c r="FN11" s="223"/>
      <c r="FO11" s="221" t="s">
        <v>539</v>
      </c>
      <c r="FP11" s="231" t="s">
        <v>540</v>
      </c>
      <c r="FQ11" s="223"/>
      <c r="FR11" s="221" t="s">
        <v>539</v>
      </c>
      <c r="FS11" s="231" t="s">
        <v>540</v>
      </c>
      <c r="FT11" s="223"/>
      <c r="FU11" s="221" t="s">
        <v>539</v>
      </c>
      <c r="FV11" s="231" t="s">
        <v>540</v>
      </c>
      <c r="FW11" s="223"/>
      <c r="FX11" s="221" t="s">
        <v>539</v>
      </c>
      <c r="FY11" s="231" t="s">
        <v>540</v>
      </c>
      <c r="FZ11" s="223"/>
      <c r="GA11" s="221" t="s">
        <v>539</v>
      </c>
      <c r="GB11" s="231" t="s">
        <v>540</v>
      </c>
      <c r="GC11" s="223"/>
      <c r="GD11" s="221" t="s">
        <v>539</v>
      </c>
      <c r="GE11" s="231" t="s">
        <v>540</v>
      </c>
      <c r="GF11" s="223"/>
      <c r="GG11" s="221" t="s">
        <v>539</v>
      </c>
      <c r="GH11" s="231" t="s">
        <v>540</v>
      </c>
      <c r="GI11" s="223"/>
      <c r="GJ11" s="221" t="s">
        <v>539</v>
      </c>
      <c r="GK11" s="231" t="s">
        <v>540</v>
      </c>
      <c r="GL11" s="223"/>
      <c r="GM11" s="221" t="s">
        <v>539</v>
      </c>
      <c r="GN11" s="231" t="s">
        <v>540</v>
      </c>
      <c r="GO11" s="223"/>
      <c r="GP11" s="221" t="s">
        <v>539</v>
      </c>
      <c r="GQ11" s="231" t="s">
        <v>540</v>
      </c>
      <c r="GR11" s="223"/>
      <c r="GS11" s="221" t="s">
        <v>539</v>
      </c>
      <c r="GT11" s="231" t="s">
        <v>540</v>
      </c>
      <c r="GU11" s="223"/>
      <c r="GV11" s="221" t="s">
        <v>539</v>
      </c>
      <c r="GW11" s="231" t="s">
        <v>540</v>
      </c>
      <c r="GX11" s="223"/>
      <c r="GY11" s="221" t="s">
        <v>539</v>
      </c>
      <c r="GZ11" s="231" t="s">
        <v>540</v>
      </c>
      <c r="HA11" s="223"/>
      <c r="HB11" s="221" t="s">
        <v>539</v>
      </c>
      <c r="HC11" s="231" t="s">
        <v>540</v>
      </c>
      <c r="HD11" s="223"/>
      <c r="HE11" s="221" t="s">
        <v>539</v>
      </c>
      <c r="HF11" s="231" t="s">
        <v>540</v>
      </c>
      <c r="HG11" s="223"/>
      <c r="HH11" s="221" t="s">
        <v>539</v>
      </c>
      <c r="HI11" s="231" t="s">
        <v>540</v>
      </c>
      <c r="HJ11" s="223"/>
      <c r="HK11" s="221" t="s">
        <v>539</v>
      </c>
      <c r="HL11" s="231" t="s">
        <v>540</v>
      </c>
      <c r="HM11" s="223"/>
      <c r="HN11" s="221" t="s">
        <v>539</v>
      </c>
      <c r="HO11" s="231" t="s">
        <v>540</v>
      </c>
      <c r="HP11" s="223"/>
      <c r="HQ11" s="221" t="s">
        <v>539</v>
      </c>
      <c r="HR11" s="231" t="s">
        <v>540</v>
      </c>
      <c r="HS11" s="223"/>
      <c r="HT11" s="221" t="s">
        <v>539</v>
      </c>
      <c r="HU11" s="231" t="s">
        <v>540</v>
      </c>
      <c r="HV11" s="223"/>
      <c r="HW11" s="221" t="s">
        <v>539</v>
      </c>
      <c r="HX11" s="231" t="s">
        <v>540</v>
      </c>
      <c r="HY11" s="221" t="s">
        <v>539</v>
      </c>
      <c r="HZ11" s="231" t="s">
        <v>540</v>
      </c>
      <c r="IA11"/>
      <c r="IB11"/>
    </row>
    <row r="12" spans="1:239">
      <c r="A12" s="221" t="s">
        <v>541</v>
      </c>
      <c r="B12" s="221" t="s">
        <v>542</v>
      </c>
      <c r="C12" s="232"/>
      <c r="D12" s="232"/>
      <c r="E12" s="232"/>
      <c r="F12" s="232"/>
      <c r="G12" s="232"/>
      <c r="H12" s="232"/>
      <c r="I12" s="232"/>
      <c r="J12" s="232">
        <v>615196</v>
      </c>
      <c r="K12" s="232"/>
      <c r="L12" s="232"/>
      <c r="M12" s="232"/>
      <c r="N12" s="232"/>
      <c r="O12" s="232"/>
      <c r="P12" s="232"/>
      <c r="Q12" s="232"/>
      <c r="R12" s="232"/>
      <c r="S12" s="232"/>
      <c r="T12" s="232"/>
      <c r="U12" s="232"/>
      <c r="V12" s="232"/>
      <c r="W12" s="232"/>
      <c r="X12" s="232"/>
      <c r="Y12" s="232"/>
      <c r="Z12" s="232"/>
      <c r="AA12" s="232"/>
      <c r="AB12" s="232"/>
      <c r="AC12" s="232"/>
      <c r="AD12" s="232"/>
      <c r="AE12" s="232">
        <v>4218</v>
      </c>
      <c r="AF12" s="232"/>
      <c r="AG12" s="232"/>
      <c r="AH12" s="232"/>
      <c r="AI12" s="232"/>
      <c r="AJ12" s="232"/>
      <c r="AK12" s="232"/>
      <c r="AL12" s="232"/>
      <c r="AM12" s="232"/>
      <c r="AN12" s="232"/>
      <c r="AO12" s="232"/>
      <c r="AP12" s="232"/>
      <c r="AQ12" s="232"/>
      <c r="AR12" s="232"/>
      <c r="AS12" s="232">
        <v>619414</v>
      </c>
      <c r="AT12" s="232"/>
      <c r="AU12" s="232"/>
      <c r="AV12" s="232"/>
      <c r="AW12" s="232"/>
      <c r="AX12" s="232"/>
      <c r="AY12" s="232">
        <v>443</v>
      </c>
      <c r="AZ12" s="232">
        <v>500</v>
      </c>
      <c r="BA12" s="232"/>
      <c r="BB12" s="232"/>
      <c r="BC12" s="232">
        <v>620357</v>
      </c>
      <c r="BD12" s="232">
        <v>434334</v>
      </c>
      <c r="BE12" s="232"/>
      <c r="BF12" s="232"/>
      <c r="BG12" s="232"/>
      <c r="BH12" s="232"/>
      <c r="BI12" s="232"/>
      <c r="BJ12" s="232"/>
      <c r="BK12" s="232">
        <v>434334</v>
      </c>
      <c r="BL12" s="232">
        <v>33430</v>
      </c>
      <c r="BM12" s="232">
        <v>49667</v>
      </c>
      <c r="BN12" s="233">
        <v>0.19132050449653953</v>
      </c>
      <c r="BO12" s="234">
        <v>2664</v>
      </c>
      <c r="BP12" s="232">
        <v>520095</v>
      </c>
      <c r="BQ12" s="232"/>
      <c r="BR12" s="232"/>
      <c r="BS12" s="232">
        <v>2090</v>
      </c>
      <c r="BT12" s="232"/>
      <c r="BU12" s="232">
        <v>2090</v>
      </c>
      <c r="BV12" s="232"/>
      <c r="BW12" s="232"/>
      <c r="BX12" s="232"/>
      <c r="BY12" s="232"/>
      <c r="BZ12" s="232">
        <v>424</v>
      </c>
      <c r="CA12" s="232">
        <v>4412</v>
      </c>
      <c r="CB12" s="232">
        <v>29710</v>
      </c>
      <c r="CC12" s="232"/>
      <c r="CD12" s="232"/>
      <c r="CE12" s="232"/>
      <c r="CF12" s="232">
        <v>42</v>
      </c>
      <c r="CG12" s="232"/>
      <c r="CH12" s="232">
        <v>240</v>
      </c>
      <c r="CI12" s="232"/>
      <c r="CJ12" s="232"/>
      <c r="CK12" s="232">
        <v>13146</v>
      </c>
      <c r="CL12" s="232"/>
      <c r="CM12" s="232"/>
      <c r="CN12" s="232">
        <v>47974</v>
      </c>
      <c r="CO12" s="232">
        <v>2697</v>
      </c>
      <c r="CP12" s="232"/>
      <c r="CQ12" s="232"/>
      <c r="CR12" s="232"/>
      <c r="CS12" s="232"/>
      <c r="CT12" s="232"/>
      <c r="CU12" s="232">
        <v>2697</v>
      </c>
      <c r="CV12" s="232">
        <v>61266</v>
      </c>
      <c r="CW12" s="232">
        <v>634122</v>
      </c>
      <c r="CX12" s="233">
        <v>0.10694834303908836</v>
      </c>
      <c r="CY12" s="234">
        <v>943</v>
      </c>
      <c r="CZ12" s="232"/>
      <c r="DA12" s="232">
        <v>635065</v>
      </c>
      <c r="DB12" s="232">
        <v>620357</v>
      </c>
      <c r="DC12" s="232">
        <v>-14708</v>
      </c>
      <c r="DD12" s="232"/>
      <c r="DE12" s="232"/>
      <c r="DF12" s="232"/>
      <c r="DG12" s="232"/>
      <c r="DH12" s="232"/>
      <c r="DI12" s="232">
        <v>943</v>
      </c>
      <c r="DJ12" s="232"/>
      <c r="DK12" s="232">
        <v>943</v>
      </c>
      <c r="DL12" s="232">
        <v>943</v>
      </c>
      <c r="DM12" s="232">
        <v>943</v>
      </c>
      <c r="DN12" s="232"/>
      <c r="DO12" s="232"/>
      <c r="DP12" s="232">
        <v>18011</v>
      </c>
      <c r="DQ12" s="231">
        <v>0.11</v>
      </c>
      <c r="DR12" s="235" t="s">
        <v>543</v>
      </c>
      <c r="DS12" s="234">
        <v>70266</v>
      </c>
      <c r="DT12" s="231">
        <v>1.05</v>
      </c>
      <c r="DU12" s="235">
        <v>66920</v>
      </c>
      <c r="DV12" s="232">
        <v>47531</v>
      </c>
      <c r="DW12" s="231">
        <v>1</v>
      </c>
      <c r="DX12" s="235">
        <v>47531</v>
      </c>
      <c r="DY12" s="232">
        <v>34172</v>
      </c>
      <c r="DZ12" s="231">
        <v>0.37</v>
      </c>
      <c r="EA12" s="235">
        <v>92356.75675675676</v>
      </c>
      <c r="EB12" s="232"/>
      <c r="EC12" s="231"/>
      <c r="ED12" s="235" t="s">
        <v>543</v>
      </c>
      <c r="EE12" s="232"/>
      <c r="EF12" s="231"/>
      <c r="EG12" s="235" t="s">
        <v>543</v>
      </c>
      <c r="EH12" s="232">
        <v>21172</v>
      </c>
      <c r="EI12" s="231">
        <v>0.26</v>
      </c>
      <c r="EJ12" s="235">
        <v>81430.769230769234</v>
      </c>
      <c r="EK12" s="232"/>
      <c r="EL12" s="231"/>
      <c r="EM12" s="235" t="s">
        <v>543</v>
      </c>
      <c r="EN12" s="232"/>
      <c r="EO12" s="231"/>
      <c r="EP12" s="235" t="s">
        <v>543</v>
      </c>
      <c r="EQ12" s="232"/>
      <c r="ER12" s="231"/>
      <c r="ES12" s="235" t="s">
        <v>543</v>
      </c>
      <c r="ET12" s="232"/>
      <c r="EU12" s="231"/>
      <c r="EV12" s="235" t="s">
        <v>543</v>
      </c>
      <c r="EW12" s="232"/>
      <c r="EX12" s="231"/>
      <c r="EY12" s="235" t="s">
        <v>543</v>
      </c>
      <c r="EZ12" s="232"/>
      <c r="FA12" s="231"/>
      <c r="FB12" s="235" t="s">
        <v>543</v>
      </c>
      <c r="FC12" s="232"/>
      <c r="FD12" s="231"/>
      <c r="FE12" s="235" t="s">
        <v>543</v>
      </c>
      <c r="FF12" s="232"/>
      <c r="FG12" s="231"/>
      <c r="FH12" s="235" t="s">
        <v>543</v>
      </c>
      <c r="FI12" s="232"/>
      <c r="FJ12" s="231"/>
      <c r="FK12" s="235" t="s">
        <v>543</v>
      </c>
      <c r="FL12" s="232"/>
      <c r="FM12" s="231"/>
      <c r="FN12" s="235" t="s">
        <v>543</v>
      </c>
      <c r="FO12" s="232"/>
      <c r="FP12" s="231"/>
      <c r="FQ12" s="235" t="s">
        <v>543</v>
      </c>
      <c r="FR12" s="232"/>
      <c r="FS12" s="231"/>
      <c r="FT12" s="235" t="s">
        <v>543</v>
      </c>
      <c r="FU12" s="232"/>
      <c r="FV12" s="231"/>
      <c r="FW12" s="235" t="s">
        <v>543</v>
      </c>
      <c r="FX12" s="232"/>
      <c r="FY12" s="231"/>
      <c r="FZ12" s="235" t="s">
        <v>543</v>
      </c>
      <c r="GA12" s="232"/>
      <c r="GB12" s="231"/>
      <c r="GC12" s="235" t="s">
        <v>543</v>
      </c>
      <c r="GD12" s="232"/>
      <c r="GE12" s="231"/>
      <c r="GF12" s="235" t="s">
        <v>543</v>
      </c>
      <c r="GG12" s="232"/>
      <c r="GH12" s="231"/>
      <c r="GI12" s="235" t="s">
        <v>543</v>
      </c>
      <c r="GJ12" s="232"/>
      <c r="GK12" s="231"/>
      <c r="GL12" s="235" t="s">
        <v>543</v>
      </c>
      <c r="GM12" s="232"/>
      <c r="GN12" s="231"/>
      <c r="GO12" s="235" t="s">
        <v>543</v>
      </c>
      <c r="GP12" s="232"/>
      <c r="GQ12" s="231"/>
      <c r="GR12" s="235" t="s">
        <v>543</v>
      </c>
      <c r="GS12" s="232"/>
      <c r="GT12" s="231"/>
      <c r="GU12" s="235" t="s">
        <v>543</v>
      </c>
      <c r="GV12" s="232"/>
      <c r="GW12" s="231"/>
      <c r="GX12" s="235" t="s">
        <v>543</v>
      </c>
      <c r="GY12" s="232"/>
      <c r="GZ12" s="231"/>
      <c r="HA12" s="235" t="s">
        <v>543</v>
      </c>
      <c r="HB12" s="232"/>
      <c r="HC12" s="231"/>
      <c r="HD12" s="235" t="s">
        <v>543</v>
      </c>
      <c r="HE12" s="232"/>
      <c r="HF12" s="231"/>
      <c r="HG12" s="235" t="s">
        <v>543</v>
      </c>
      <c r="HH12" s="232">
        <v>188135</v>
      </c>
      <c r="HI12" s="231">
        <v>6.94</v>
      </c>
      <c r="HJ12" s="235">
        <v>27108.78962536023</v>
      </c>
      <c r="HK12" s="232"/>
      <c r="HL12" s="231"/>
      <c r="HM12" s="235" t="s">
        <v>543</v>
      </c>
      <c r="HN12" s="232">
        <v>3974</v>
      </c>
      <c r="HO12" s="231">
        <v>0.09</v>
      </c>
      <c r="HP12" s="235">
        <v>44155.555555555555</v>
      </c>
      <c r="HQ12" s="232">
        <v>109</v>
      </c>
      <c r="HR12" s="231">
        <v>0</v>
      </c>
      <c r="HS12" s="235" t="s">
        <v>543</v>
      </c>
      <c r="HT12" s="232"/>
      <c r="HU12" s="231"/>
      <c r="HV12" s="235" t="s">
        <v>543</v>
      </c>
      <c r="HW12" s="232">
        <v>50964</v>
      </c>
      <c r="HX12" s="231">
        <v>0</v>
      </c>
      <c r="HY12" s="232">
        <v>434334</v>
      </c>
      <c r="HZ12" s="231">
        <v>9.82</v>
      </c>
      <c r="IA12"/>
      <c r="IB12" s="236">
        <v>61266</v>
      </c>
      <c r="IC12" s="237">
        <v>572856</v>
      </c>
      <c r="ID12" s="237">
        <v>0.10694834303908836</v>
      </c>
      <c r="IE12" s="237" t="b">
        <v>1</v>
      </c>
    </row>
    <row r="13" spans="1:239">
      <c r="A13" s="221" t="s">
        <v>544</v>
      </c>
      <c r="B13" s="221" t="s">
        <v>545</v>
      </c>
      <c r="C13" s="232">
        <v>8427</v>
      </c>
      <c r="D13" s="232"/>
      <c r="E13" s="232"/>
      <c r="F13" s="232">
        <v>8427</v>
      </c>
      <c r="G13" s="232"/>
      <c r="H13" s="232"/>
      <c r="I13" s="232"/>
      <c r="J13" s="232">
        <v>154928</v>
      </c>
      <c r="K13" s="232"/>
      <c r="L13" s="232"/>
      <c r="M13" s="232"/>
      <c r="N13" s="232"/>
      <c r="O13" s="232"/>
      <c r="P13" s="232"/>
      <c r="Q13" s="232"/>
      <c r="R13" s="232"/>
      <c r="S13" s="232"/>
      <c r="T13" s="232"/>
      <c r="U13" s="232"/>
      <c r="V13" s="232"/>
      <c r="W13" s="232"/>
      <c r="X13" s="232"/>
      <c r="Y13" s="232"/>
      <c r="Z13" s="232"/>
      <c r="AA13" s="232"/>
      <c r="AB13" s="232"/>
      <c r="AC13" s="232"/>
      <c r="AD13" s="232"/>
      <c r="AE13" s="232">
        <v>1230</v>
      </c>
      <c r="AF13" s="232"/>
      <c r="AG13" s="232"/>
      <c r="AH13" s="232"/>
      <c r="AI13" s="232">
        <v>352471</v>
      </c>
      <c r="AJ13" s="232"/>
      <c r="AK13" s="232"/>
      <c r="AL13" s="232"/>
      <c r="AM13" s="232"/>
      <c r="AN13" s="232">
        <v>18938</v>
      </c>
      <c r="AO13" s="232"/>
      <c r="AP13" s="232"/>
      <c r="AQ13" s="232"/>
      <c r="AR13" s="232"/>
      <c r="AS13" s="232">
        <v>527567</v>
      </c>
      <c r="AT13" s="232"/>
      <c r="AU13" s="232">
        <v>4222</v>
      </c>
      <c r="AV13" s="232"/>
      <c r="AW13" s="232"/>
      <c r="AX13" s="232"/>
      <c r="AY13" s="232"/>
      <c r="AZ13" s="232"/>
      <c r="BA13" s="232"/>
      <c r="BB13" s="232"/>
      <c r="BC13" s="232">
        <v>540216</v>
      </c>
      <c r="BD13" s="232">
        <v>329382</v>
      </c>
      <c r="BE13" s="232"/>
      <c r="BF13" s="232"/>
      <c r="BG13" s="232">
        <v>8424</v>
      </c>
      <c r="BH13" s="232"/>
      <c r="BI13" s="232">
        <v>8424</v>
      </c>
      <c r="BJ13" s="232"/>
      <c r="BK13" s="232">
        <v>337806</v>
      </c>
      <c r="BL13" s="232">
        <v>29701</v>
      </c>
      <c r="BM13" s="232">
        <v>30552</v>
      </c>
      <c r="BN13" s="233">
        <v>0.17836568918254855</v>
      </c>
      <c r="BO13" s="234">
        <v>2814</v>
      </c>
      <c r="BP13" s="232">
        <v>400873</v>
      </c>
      <c r="BQ13" s="232">
        <v>1300</v>
      </c>
      <c r="BR13" s="232">
        <v>22634</v>
      </c>
      <c r="BS13" s="232">
        <v>69742</v>
      </c>
      <c r="BT13" s="232">
        <v>2701</v>
      </c>
      <c r="BU13" s="232">
        <v>96377</v>
      </c>
      <c r="BV13" s="232">
        <v>24720</v>
      </c>
      <c r="BW13" s="232">
        <v>8810</v>
      </c>
      <c r="BX13" s="232"/>
      <c r="BY13" s="232"/>
      <c r="BZ13" s="232"/>
      <c r="CA13" s="232">
        <v>1201</v>
      </c>
      <c r="CB13" s="232">
        <v>12052</v>
      </c>
      <c r="CC13" s="232"/>
      <c r="CD13" s="232">
        <v>13788</v>
      </c>
      <c r="CE13" s="232"/>
      <c r="CF13" s="232">
        <v>424</v>
      </c>
      <c r="CG13" s="232">
        <v>211</v>
      </c>
      <c r="CH13" s="232"/>
      <c r="CI13" s="232"/>
      <c r="CJ13" s="232"/>
      <c r="CK13" s="232">
        <v>8215</v>
      </c>
      <c r="CL13" s="232"/>
      <c r="CM13" s="232"/>
      <c r="CN13" s="232">
        <v>69421</v>
      </c>
      <c r="CO13" s="232"/>
      <c r="CP13" s="232"/>
      <c r="CQ13" s="232"/>
      <c r="CR13" s="232">
        <v>6211</v>
      </c>
      <c r="CS13" s="232">
        <v>1015</v>
      </c>
      <c r="CT13" s="232"/>
      <c r="CU13" s="232">
        <v>7226</v>
      </c>
      <c r="CV13" s="232">
        <v>83205.046799999996</v>
      </c>
      <c r="CW13" s="232">
        <v>657102.04680000001</v>
      </c>
      <c r="CX13" s="233">
        <v>0.16513560203262045</v>
      </c>
      <c r="CY13" s="234"/>
      <c r="CZ13" s="232"/>
      <c r="DA13" s="232">
        <v>657102.04680000001</v>
      </c>
      <c r="DB13" s="232">
        <v>540216</v>
      </c>
      <c r="DC13" s="232">
        <v>-116886.0468</v>
      </c>
      <c r="DD13" s="232"/>
      <c r="DE13" s="232"/>
      <c r="DF13" s="232"/>
      <c r="DG13" s="232"/>
      <c r="DH13" s="232"/>
      <c r="DI13" s="232"/>
      <c r="DJ13" s="232"/>
      <c r="DK13" s="232"/>
      <c r="DL13" s="232"/>
      <c r="DM13" s="232">
        <v>12649</v>
      </c>
      <c r="DN13" s="232"/>
      <c r="DO13" s="232">
        <v>-12649</v>
      </c>
      <c r="DP13" s="232"/>
      <c r="DQ13" s="231"/>
      <c r="DR13" s="235" t="s">
        <v>543</v>
      </c>
      <c r="DS13" s="232">
        <v>808</v>
      </c>
      <c r="DT13" s="231">
        <v>0.01</v>
      </c>
      <c r="DU13" s="235">
        <v>80800</v>
      </c>
      <c r="DV13" s="232"/>
      <c r="DW13" s="231"/>
      <c r="DX13" s="235" t="s">
        <v>543</v>
      </c>
      <c r="DY13" s="232"/>
      <c r="DZ13" s="231"/>
      <c r="EA13" s="235" t="s">
        <v>543</v>
      </c>
      <c r="EB13" s="232"/>
      <c r="EC13" s="231"/>
      <c r="ED13" s="235" t="s">
        <v>543</v>
      </c>
      <c r="EE13" s="232"/>
      <c r="EF13" s="231"/>
      <c r="EG13" s="235" t="s">
        <v>543</v>
      </c>
      <c r="EH13" s="232"/>
      <c r="EI13" s="231"/>
      <c r="EJ13" s="235" t="s">
        <v>543</v>
      </c>
      <c r="EK13" s="232">
        <v>4819</v>
      </c>
      <c r="EL13" s="231">
        <v>0.08</v>
      </c>
      <c r="EM13" s="235">
        <v>60237.5</v>
      </c>
      <c r="EN13" s="232"/>
      <c r="EO13" s="231"/>
      <c r="EP13" s="235" t="s">
        <v>543</v>
      </c>
      <c r="EQ13" s="232"/>
      <c r="ER13" s="231"/>
      <c r="ES13" s="235" t="s">
        <v>543</v>
      </c>
      <c r="ET13" s="232"/>
      <c r="EU13" s="231"/>
      <c r="EV13" s="235" t="s">
        <v>543</v>
      </c>
      <c r="EW13" s="232"/>
      <c r="EX13" s="231"/>
      <c r="EY13" s="235" t="s">
        <v>543</v>
      </c>
      <c r="EZ13" s="232"/>
      <c r="FA13" s="231"/>
      <c r="FB13" s="235" t="s">
        <v>543</v>
      </c>
      <c r="FC13" s="232"/>
      <c r="FD13" s="231"/>
      <c r="FE13" s="235" t="s">
        <v>543</v>
      </c>
      <c r="FF13" s="232"/>
      <c r="FG13" s="231"/>
      <c r="FH13" s="235" t="s">
        <v>543</v>
      </c>
      <c r="FI13" s="232"/>
      <c r="FJ13" s="231"/>
      <c r="FK13" s="235" t="s">
        <v>543</v>
      </c>
      <c r="FL13" s="232"/>
      <c r="FM13" s="231"/>
      <c r="FN13" s="235" t="s">
        <v>543</v>
      </c>
      <c r="FO13" s="232"/>
      <c r="FP13" s="231"/>
      <c r="FQ13" s="235" t="s">
        <v>543</v>
      </c>
      <c r="FR13" s="232"/>
      <c r="FS13" s="231"/>
      <c r="FT13" s="235" t="s">
        <v>543</v>
      </c>
      <c r="FU13" s="232"/>
      <c r="FV13" s="231"/>
      <c r="FW13" s="235" t="s">
        <v>543</v>
      </c>
      <c r="FX13" s="232"/>
      <c r="FY13" s="231"/>
      <c r="FZ13" s="235" t="s">
        <v>543</v>
      </c>
      <c r="GA13" s="232"/>
      <c r="GB13" s="231"/>
      <c r="GC13" s="235" t="s">
        <v>543</v>
      </c>
      <c r="GD13" s="232"/>
      <c r="GE13" s="231"/>
      <c r="GF13" s="235" t="s">
        <v>543</v>
      </c>
      <c r="GG13" s="232"/>
      <c r="GH13" s="231"/>
      <c r="GI13" s="235" t="s">
        <v>543</v>
      </c>
      <c r="GJ13" s="232"/>
      <c r="GK13" s="231"/>
      <c r="GL13" s="235" t="s">
        <v>543</v>
      </c>
      <c r="GM13" s="232"/>
      <c r="GN13" s="231"/>
      <c r="GO13" s="235" t="s">
        <v>543</v>
      </c>
      <c r="GP13" s="232"/>
      <c r="GQ13" s="231"/>
      <c r="GR13" s="235" t="s">
        <v>543</v>
      </c>
      <c r="GS13" s="232"/>
      <c r="GT13" s="231"/>
      <c r="GU13" s="235" t="s">
        <v>543</v>
      </c>
      <c r="GV13" s="232"/>
      <c r="GW13" s="231"/>
      <c r="GX13" s="235" t="s">
        <v>543</v>
      </c>
      <c r="GY13" s="232"/>
      <c r="GZ13" s="231"/>
      <c r="HA13" s="235" t="s">
        <v>543</v>
      </c>
      <c r="HB13" s="232">
        <v>43307</v>
      </c>
      <c r="HC13" s="231">
        <v>1.01</v>
      </c>
      <c r="HD13" s="235">
        <v>42878.217821782178</v>
      </c>
      <c r="HE13" s="232">
        <v>58872</v>
      </c>
      <c r="HF13" s="231">
        <v>1.91</v>
      </c>
      <c r="HG13" s="235">
        <v>30823.03664921466</v>
      </c>
      <c r="HH13" s="232">
        <v>35815</v>
      </c>
      <c r="HI13" s="231">
        <v>1.08</v>
      </c>
      <c r="HJ13" s="235">
        <v>33162.037037037036</v>
      </c>
      <c r="HK13" s="232">
        <v>159780</v>
      </c>
      <c r="HL13" s="231">
        <v>6.28</v>
      </c>
      <c r="HM13" s="235">
        <v>25442.675159235667</v>
      </c>
      <c r="HN13" s="232">
        <v>1552</v>
      </c>
      <c r="HO13" s="231">
        <v>0.05</v>
      </c>
      <c r="HP13" s="235">
        <v>31040</v>
      </c>
      <c r="HQ13" s="232"/>
      <c r="HR13" s="231"/>
      <c r="HS13" s="235" t="s">
        <v>543</v>
      </c>
      <c r="HT13" s="232"/>
      <c r="HU13" s="231"/>
      <c r="HV13" s="235" t="s">
        <v>543</v>
      </c>
      <c r="HW13" s="232">
        <v>24429</v>
      </c>
      <c r="HX13" s="231">
        <v>0</v>
      </c>
      <c r="HY13" s="232">
        <v>329382</v>
      </c>
      <c r="HZ13" s="231">
        <v>10.42</v>
      </c>
      <c r="IA13"/>
      <c r="IB13" s="236">
        <v>93131.599365673785</v>
      </c>
      <c r="IC13" s="237">
        <v>563970.44743432617</v>
      </c>
      <c r="ID13" s="237">
        <v>0.16513560203262045</v>
      </c>
      <c r="IE13" s="237" t="b">
        <v>1</v>
      </c>
    </row>
    <row r="14" spans="1:239">
      <c r="A14" s="221" t="s">
        <v>546</v>
      </c>
      <c r="B14" s="221" t="s">
        <v>547</v>
      </c>
      <c r="C14" s="232"/>
      <c r="D14" s="232"/>
      <c r="E14" s="232"/>
      <c r="F14" s="232"/>
      <c r="G14" s="232"/>
      <c r="H14" s="232"/>
      <c r="I14" s="232"/>
      <c r="J14" s="232">
        <v>11006</v>
      </c>
      <c r="K14" s="232"/>
      <c r="L14" s="232"/>
      <c r="M14" s="232"/>
      <c r="N14" s="232"/>
      <c r="O14" s="232"/>
      <c r="P14" s="232"/>
      <c r="Q14" s="232"/>
      <c r="R14" s="232"/>
      <c r="S14" s="232"/>
      <c r="T14" s="232"/>
      <c r="U14" s="232"/>
      <c r="V14" s="232"/>
      <c r="W14" s="232"/>
      <c r="X14" s="232"/>
      <c r="Y14" s="232"/>
      <c r="Z14" s="232"/>
      <c r="AA14" s="232"/>
      <c r="AB14" s="232"/>
      <c r="AC14" s="232"/>
      <c r="AD14" s="232"/>
      <c r="AE14" s="232">
        <v>134</v>
      </c>
      <c r="AF14" s="232"/>
      <c r="AG14" s="232">
        <v>22897</v>
      </c>
      <c r="AH14" s="232"/>
      <c r="AI14" s="232"/>
      <c r="AJ14" s="232"/>
      <c r="AK14" s="232"/>
      <c r="AL14" s="232"/>
      <c r="AM14" s="232"/>
      <c r="AN14" s="232"/>
      <c r="AO14" s="232"/>
      <c r="AP14" s="232"/>
      <c r="AQ14" s="232"/>
      <c r="AR14" s="232"/>
      <c r="AS14" s="232">
        <v>34037</v>
      </c>
      <c r="AT14" s="232"/>
      <c r="AU14" s="232"/>
      <c r="AV14" s="232"/>
      <c r="AW14" s="232"/>
      <c r="AX14" s="232"/>
      <c r="AY14" s="232"/>
      <c r="AZ14" s="232"/>
      <c r="BA14" s="232"/>
      <c r="BB14" s="232"/>
      <c r="BC14" s="232">
        <v>34037</v>
      </c>
      <c r="BD14" s="232">
        <v>22876</v>
      </c>
      <c r="BE14" s="232"/>
      <c r="BF14" s="232"/>
      <c r="BG14" s="232"/>
      <c r="BH14" s="232"/>
      <c r="BI14" s="232"/>
      <c r="BJ14" s="232"/>
      <c r="BK14" s="232">
        <v>22876</v>
      </c>
      <c r="BL14" s="232">
        <v>2419</v>
      </c>
      <c r="BM14" s="232">
        <v>4070</v>
      </c>
      <c r="BN14" s="233">
        <v>0.28365973072215422</v>
      </c>
      <c r="BO14" s="234"/>
      <c r="BP14" s="232">
        <v>29365</v>
      </c>
      <c r="BQ14" s="232">
        <v>960</v>
      </c>
      <c r="BR14" s="232"/>
      <c r="BS14" s="232"/>
      <c r="BT14" s="232">
        <v>1211</v>
      </c>
      <c r="BU14" s="232">
        <v>2171</v>
      </c>
      <c r="BV14" s="232"/>
      <c r="BW14" s="232"/>
      <c r="BX14" s="232"/>
      <c r="BY14" s="232"/>
      <c r="BZ14" s="232">
        <v>716</v>
      </c>
      <c r="CA14" s="232"/>
      <c r="CB14" s="232">
        <v>200</v>
      </c>
      <c r="CC14" s="232"/>
      <c r="CD14" s="232"/>
      <c r="CE14" s="232"/>
      <c r="CF14" s="232"/>
      <c r="CG14" s="232"/>
      <c r="CH14" s="232"/>
      <c r="CI14" s="232"/>
      <c r="CJ14" s="232"/>
      <c r="CK14" s="232"/>
      <c r="CL14" s="232"/>
      <c r="CM14" s="232">
        <v>2100</v>
      </c>
      <c r="CN14" s="232">
        <v>3016</v>
      </c>
      <c r="CO14" s="232">
        <v>300</v>
      </c>
      <c r="CP14" s="232"/>
      <c r="CQ14" s="232"/>
      <c r="CR14" s="232"/>
      <c r="CS14" s="232"/>
      <c r="CT14" s="232"/>
      <c r="CU14" s="232">
        <v>300</v>
      </c>
      <c r="CV14" s="232">
        <v>5471.0011999999997</v>
      </c>
      <c r="CW14" s="232">
        <v>40323.001199999999</v>
      </c>
      <c r="CX14" s="233">
        <v>0.15697811316423735</v>
      </c>
      <c r="CY14" s="234"/>
      <c r="CZ14" s="232"/>
      <c r="DA14" s="232">
        <v>40323.001199999999</v>
      </c>
      <c r="DB14" s="232">
        <v>34037</v>
      </c>
      <c r="DC14" s="232">
        <v>-6286.0011999999997</v>
      </c>
      <c r="DD14" s="232"/>
      <c r="DE14" s="232"/>
      <c r="DF14" s="232"/>
      <c r="DG14" s="232"/>
      <c r="DH14" s="232"/>
      <c r="DI14" s="232"/>
      <c r="DJ14" s="232"/>
      <c r="DK14" s="232"/>
      <c r="DL14" s="232"/>
      <c r="DM14" s="232"/>
      <c r="DN14" s="232"/>
      <c r="DO14" s="232"/>
      <c r="DP14" s="232"/>
      <c r="DQ14" s="231"/>
      <c r="DR14" s="235" t="s">
        <v>543</v>
      </c>
      <c r="DS14" s="232"/>
      <c r="DT14" s="231"/>
      <c r="DU14" s="235" t="s">
        <v>543</v>
      </c>
      <c r="DV14" s="232"/>
      <c r="DW14" s="231"/>
      <c r="DX14" s="235" t="s">
        <v>543</v>
      </c>
      <c r="DY14" s="232"/>
      <c r="DZ14" s="231"/>
      <c r="EA14" s="235" t="s">
        <v>543</v>
      </c>
      <c r="EB14" s="232"/>
      <c r="EC14" s="231"/>
      <c r="ED14" s="235" t="s">
        <v>543</v>
      </c>
      <c r="EE14" s="232"/>
      <c r="EF14" s="231"/>
      <c r="EG14" s="235" t="s">
        <v>543</v>
      </c>
      <c r="EH14" s="232"/>
      <c r="EI14" s="231"/>
      <c r="EJ14" s="235" t="s">
        <v>543</v>
      </c>
      <c r="EK14" s="232"/>
      <c r="EL14" s="231"/>
      <c r="EM14" s="235" t="s">
        <v>543</v>
      </c>
      <c r="EN14" s="232"/>
      <c r="EO14" s="231"/>
      <c r="EP14" s="235" t="s">
        <v>543</v>
      </c>
      <c r="EQ14" s="232"/>
      <c r="ER14" s="231"/>
      <c r="ES14" s="235" t="s">
        <v>543</v>
      </c>
      <c r="ET14" s="232"/>
      <c r="EU14" s="231"/>
      <c r="EV14" s="235" t="s">
        <v>543</v>
      </c>
      <c r="EW14" s="232"/>
      <c r="EX14" s="231"/>
      <c r="EY14" s="235" t="s">
        <v>543</v>
      </c>
      <c r="EZ14" s="232"/>
      <c r="FA14" s="231"/>
      <c r="FB14" s="235" t="s">
        <v>543</v>
      </c>
      <c r="FC14" s="232"/>
      <c r="FD14" s="231"/>
      <c r="FE14" s="235" t="s">
        <v>543</v>
      </c>
      <c r="FF14" s="232"/>
      <c r="FG14" s="231"/>
      <c r="FH14" s="235" t="s">
        <v>543</v>
      </c>
      <c r="FI14" s="232"/>
      <c r="FJ14" s="231"/>
      <c r="FK14" s="235" t="s">
        <v>543</v>
      </c>
      <c r="FL14" s="232"/>
      <c r="FM14" s="231"/>
      <c r="FN14" s="235" t="s">
        <v>543</v>
      </c>
      <c r="FO14" s="232"/>
      <c r="FP14" s="231"/>
      <c r="FQ14" s="235" t="s">
        <v>543</v>
      </c>
      <c r="FR14" s="232"/>
      <c r="FS14" s="231"/>
      <c r="FT14" s="235" t="s">
        <v>543</v>
      </c>
      <c r="FU14" s="232"/>
      <c r="FV14" s="231"/>
      <c r="FW14" s="235" t="s">
        <v>543</v>
      </c>
      <c r="FX14" s="232"/>
      <c r="FY14" s="231"/>
      <c r="FZ14" s="235" t="s">
        <v>543</v>
      </c>
      <c r="GA14" s="232"/>
      <c r="GB14" s="231"/>
      <c r="GC14" s="235" t="s">
        <v>543</v>
      </c>
      <c r="GD14" s="232"/>
      <c r="GE14" s="231"/>
      <c r="GF14" s="235" t="s">
        <v>543</v>
      </c>
      <c r="GG14" s="232"/>
      <c r="GH14" s="231"/>
      <c r="GI14" s="235" t="s">
        <v>543</v>
      </c>
      <c r="GJ14" s="232"/>
      <c r="GK14" s="231"/>
      <c r="GL14" s="235" t="s">
        <v>543</v>
      </c>
      <c r="GM14" s="232"/>
      <c r="GN14" s="231"/>
      <c r="GO14" s="235" t="s">
        <v>543</v>
      </c>
      <c r="GP14" s="232"/>
      <c r="GQ14" s="231"/>
      <c r="GR14" s="235" t="s">
        <v>543</v>
      </c>
      <c r="GS14" s="232"/>
      <c r="GT14" s="231"/>
      <c r="GU14" s="235" t="s">
        <v>543</v>
      </c>
      <c r="GV14" s="232"/>
      <c r="GW14" s="231"/>
      <c r="GX14" s="235" t="s">
        <v>543</v>
      </c>
      <c r="GY14" s="232">
        <v>22876</v>
      </c>
      <c r="GZ14" s="231">
        <v>0.67</v>
      </c>
      <c r="HA14" s="235">
        <v>34143.283582089549</v>
      </c>
      <c r="HB14" s="232"/>
      <c r="HC14" s="231"/>
      <c r="HD14" s="235" t="s">
        <v>543</v>
      </c>
      <c r="HE14" s="232"/>
      <c r="HF14" s="231"/>
      <c r="HG14" s="235" t="s">
        <v>543</v>
      </c>
      <c r="HH14" s="232"/>
      <c r="HI14" s="231"/>
      <c r="HJ14" s="235" t="s">
        <v>543</v>
      </c>
      <c r="HK14" s="232"/>
      <c r="HL14" s="231"/>
      <c r="HM14" s="235" t="s">
        <v>543</v>
      </c>
      <c r="HN14" s="232"/>
      <c r="HO14" s="231"/>
      <c r="HP14" s="235" t="s">
        <v>543</v>
      </c>
      <c r="HQ14" s="232"/>
      <c r="HR14" s="231"/>
      <c r="HS14" s="235" t="s">
        <v>543</v>
      </c>
      <c r="HT14" s="232"/>
      <c r="HU14" s="231"/>
      <c r="HV14" s="235" t="s">
        <v>543</v>
      </c>
      <c r="HW14" s="232"/>
      <c r="HX14" s="231"/>
      <c r="HY14" s="232">
        <v>22876</v>
      </c>
      <c r="HZ14" s="231">
        <v>0.67</v>
      </c>
      <c r="IA14"/>
      <c r="IB14" s="236">
        <v>5471.0011999999997</v>
      </c>
      <c r="IC14" s="237">
        <v>34852</v>
      </c>
      <c r="ID14" s="237">
        <v>0.15697811316423735</v>
      </c>
      <c r="IE14" s="237" t="b">
        <v>1</v>
      </c>
    </row>
    <row r="15" spans="1:239">
      <c r="A15" s="221" t="s">
        <v>548</v>
      </c>
      <c r="B15" s="221" t="s">
        <v>549</v>
      </c>
      <c r="C15" s="232"/>
      <c r="D15" s="232"/>
      <c r="E15" s="232"/>
      <c r="F15" s="232"/>
      <c r="G15" s="232"/>
      <c r="H15" s="232">
        <v>1622</v>
      </c>
      <c r="I15" s="232">
        <v>1622</v>
      </c>
      <c r="J15" s="232">
        <v>2271533</v>
      </c>
      <c r="K15" s="232"/>
      <c r="L15" s="232"/>
      <c r="M15" s="232"/>
      <c r="N15" s="232"/>
      <c r="O15" s="232"/>
      <c r="P15" s="232"/>
      <c r="Q15" s="232"/>
      <c r="R15" s="232"/>
      <c r="S15" s="232"/>
      <c r="T15" s="232"/>
      <c r="U15" s="232"/>
      <c r="V15" s="232"/>
      <c r="W15" s="232"/>
      <c r="X15" s="232"/>
      <c r="Y15" s="232"/>
      <c r="Z15" s="232"/>
      <c r="AA15" s="232"/>
      <c r="AB15" s="232"/>
      <c r="AC15" s="232"/>
      <c r="AD15" s="232"/>
      <c r="AE15" s="232">
        <v>5528</v>
      </c>
      <c r="AF15" s="232"/>
      <c r="AG15" s="232"/>
      <c r="AH15" s="232"/>
      <c r="AI15" s="232"/>
      <c r="AJ15" s="232"/>
      <c r="AK15" s="232"/>
      <c r="AL15" s="232"/>
      <c r="AM15" s="232"/>
      <c r="AN15" s="232">
        <v>107</v>
      </c>
      <c r="AO15" s="232"/>
      <c r="AP15" s="232"/>
      <c r="AQ15" s="232"/>
      <c r="AR15" s="232"/>
      <c r="AS15" s="232">
        <v>2277168</v>
      </c>
      <c r="AT15" s="232"/>
      <c r="AU15" s="232"/>
      <c r="AV15" s="232"/>
      <c r="AW15" s="232"/>
      <c r="AX15" s="232"/>
      <c r="AY15" s="232">
        <v>1992</v>
      </c>
      <c r="AZ15" s="232"/>
      <c r="BA15" s="232"/>
      <c r="BB15" s="232"/>
      <c r="BC15" s="232">
        <v>2280782</v>
      </c>
      <c r="BD15" s="232">
        <v>1423162</v>
      </c>
      <c r="BE15" s="232"/>
      <c r="BF15" s="232"/>
      <c r="BG15" s="232"/>
      <c r="BH15" s="232"/>
      <c r="BI15" s="232"/>
      <c r="BJ15" s="232"/>
      <c r="BK15" s="232">
        <v>1423162</v>
      </c>
      <c r="BL15" s="232">
        <v>122534</v>
      </c>
      <c r="BM15" s="232">
        <v>254912</v>
      </c>
      <c r="BN15" s="233">
        <v>0.26521646868030485</v>
      </c>
      <c r="BO15" s="234">
        <v>-4064</v>
      </c>
      <c r="BP15" s="232">
        <v>1796544</v>
      </c>
      <c r="BQ15" s="232">
        <v>4087</v>
      </c>
      <c r="BR15" s="232">
        <v>1948</v>
      </c>
      <c r="BS15" s="232">
        <v>4150</v>
      </c>
      <c r="BT15" s="232">
        <v>241</v>
      </c>
      <c r="BU15" s="232">
        <v>10426</v>
      </c>
      <c r="BV15" s="232"/>
      <c r="BW15" s="232"/>
      <c r="BX15" s="232"/>
      <c r="BY15" s="232"/>
      <c r="BZ15" s="232">
        <v>2709</v>
      </c>
      <c r="CA15" s="232">
        <v>67724</v>
      </c>
      <c r="CB15" s="232">
        <v>2899</v>
      </c>
      <c r="CC15" s="232">
        <v>966</v>
      </c>
      <c r="CD15" s="232"/>
      <c r="CE15" s="232"/>
      <c r="CF15" s="232">
        <v>973</v>
      </c>
      <c r="CG15" s="232">
        <v>7619</v>
      </c>
      <c r="CH15" s="232"/>
      <c r="CI15" s="232"/>
      <c r="CJ15" s="232"/>
      <c r="CK15" s="232">
        <v>2777</v>
      </c>
      <c r="CL15" s="232"/>
      <c r="CM15" s="232"/>
      <c r="CN15" s="232">
        <v>85667</v>
      </c>
      <c r="CO15" s="232">
        <v>1344</v>
      </c>
      <c r="CP15" s="232">
        <v>126</v>
      </c>
      <c r="CQ15" s="232"/>
      <c r="CR15" s="232">
        <v>67822</v>
      </c>
      <c r="CS15" s="232">
        <v>4157</v>
      </c>
      <c r="CT15" s="232"/>
      <c r="CU15" s="232">
        <v>73449</v>
      </c>
      <c r="CV15" s="232">
        <v>220324</v>
      </c>
      <c r="CW15" s="232">
        <v>2186410</v>
      </c>
      <c r="CX15" s="233">
        <v>0.11206223939339378</v>
      </c>
      <c r="CY15" s="234">
        <v>3614</v>
      </c>
      <c r="CZ15" s="232"/>
      <c r="DA15" s="232">
        <v>2190024</v>
      </c>
      <c r="DB15" s="232">
        <v>2280782</v>
      </c>
      <c r="DC15" s="232">
        <v>90758</v>
      </c>
      <c r="DD15" s="232">
        <v>3507</v>
      </c>
      <c r="DE15" s="232"/>
      <c r="DF15" s="232"/>
      <c r="DG15" s="232"/>
      <c r="DH15" s="232"/>
      <c r="DI15" s="232">
        <v>107</v>
      </c>
      <c r="DJ15" s="232"/>
      <c r="DK15" s="232">
        <v>3614</v>
      </c>
      <c r="DL15" s="232">
        <v>3614</v>
      </c>
      <c r="DM15" s="232">
        <v>3614</v>
      </c>
      <c r="DN15" s="232"/>
      <c r="DO15" s="232"/>
      <c r="DP15" s="232">
        <v>197800</v>
      </c>
      <c r="DQ15" s="231">
        <v>3.27</v>
      </c>
      <c r="DR15" s="235">
        <v>60489.29663608563</v>
      </c>
      <c r="DS15" s="232">
        <v>79310</v>
      </c>
      <c r="DT15" s="231">
        <v>0.76</v>
      </c>
      <c r="DU15" s="235">
        <v>104355.26315789473</v>
      </c>
      <c r="DV15" s="232"/>
      <c r="DW15" s="231"/>
      <c r="DX15" s="235" t="s">
        <v>543</v>
      </c>
      <c r="DY15" s="232"/>
      <c r="DZ15" s="231"/>
      <c r="EA15" s="235" t="s">
        <v>543</v>
      </c>
      <c r="EB15" s="232"/>
      <c r="EC15" s="231"/>
      <c r="ED15" s="235" t="s">
        <v>543</v>
      </c>
      <c r="EE15" s="232"/>
      <c r="EF15" s="231"/>
      <c r="EG15" s="235" t="s">
        <v>543</v>
      </c>
      <c r="EH15" s="232"/>
      <c r="EI15" s="231"/>
      <c r="EJ15" s="235" t="s">
        <v>543</v>
      </c>
      <c r="EK15" s="232"/>
      <c r="EL15" s="231"/>
      <c r="EM15" s="235" t="s">
        <v>543</v>
      </c>
      <c r="EN15" s="232"/>
      <c r="EO15" s="231"/>
      <c r="EP15" s="235" t="s">
        <v>543</v>
      </c>
      <c r="EQ15" s="232"/>
      <c r="ER15" s="231"/>
      <c r="ES15" s="235" t="s">
        <v>543</v>
      </c>
      <c r="ET15" s="232"/>
      <c r="EU15" s="231"/>
      <c r="EV15" s="235" t="s">
        <v>543</v>
      </c>
      <c r="EW15" s="232"/>
      <c r="EX15" s="231"/>
      <c r="EY15" s="235" t="s">
        <v>543</v>
      </c>
      <c r="EZ15" s="232"/>
      <c r="FA15" s="231"/>
      <c r="FB15" s="235" t="s">
        <v>543</v>
      </c>
      <c r="FC15" s="232"/>
      <c r="FD15" s="231"/>
      <c r="FE15" s="235" t="s">
        <v>543</v>
      </c>
      <c r="FF15" s="232"/>
      <c r="FG15" s="231"/>
      <c r="FH15" s="235" t="s">
        <v>543</v>
      </c>
      <c r="FI15" s="232"/>
      <c r="FJ15" s="231"/>
      <c r="FK15" s="235" t="s">
        <v>543</v>
      </c>
      <c r="FL15" s="232"/>
      <c r="FM15" s="231"/>
      <c r="FN15" s="235" t="s">
        <v>543</v>
      </c>
      <c r="FO15" s="232"/>
      <c r="FP15" s="231"/>
      <c r="FQ15" s="235" t="s">
        <v>543</v>
      </c>
      <c r="FR15" s="232"/>
      <c r="FS15" s="231"/>
      <c r="FT15" s="235" t="s">
        <v>543</v>
      </c>
      <c r="FU15" s="232"/>
      <c r="FV15" s="231"/>
      <c r="FW15" s="235" t="s">
        <v>543</v>
      </c>
      <c r="FX15" s="232"/>
      <c r="FY15" s="231"/>
      <c r="FZ15" s="235" t="s">
        <v>543</v>
      </c>
      <c r="GA15" s="232"/>
      <c r="GB15" s="231"/>
      <c r="GC15" s="235" t="s">
        <v>543</v>
      </c>
      <c r="GD15" s="232"/>
      <c r="GE15" s="231"/>
      <c r="GF15" s="235" t="s">
        <v>543</v>
      </c>
      <c r="GG15" s="232"/>
      <c r="GH15" s="231"/>
      <c r="GI15" s="235" t="s">
        <v>543</v>
      </c>
      <c r="GJ15" s="232"/>
      <c r="GK15" s="231"/>
      <c r="GL15" s="235" t="s">
        <v>543</v>
      </c>
      <c r="GM15" s="232"/>
      <c r="GN15" s="231"/>
      <c r="GO15" s="235" t="s">
        <v>543</v>
      </c>
      <c r="GP15" s="232"/>
      <c r="GQ15" s="231"/>
      <c r="GR15" s="235" t="s">
        <v>543</v>
      </c>
      <c r="GS15" s="232"/>
      <c r="GT15" s="231"/>
      <c r="GU15" s="235" t="s">
        <v>543</v>
      </c>
      <c r="GV15" s="232"/>
      <c r="GW15" s="231"/>
      <c r="GX15" s="235" t="s">
        <v>543</v>
      </c>
      <c r="GY15" s="232"/>
      <c r="GZ15" s="231"/>
      <c r="HA15" s="235" t="s">
        <v>543</v>
      </c>
      <c r="HB15" s="232"/>
      <c r="HC15" s="231"/>
      <c r="HD15" s="235" t="s">
        <v>543</v>
      </c>
      <c r="HE15" s="232">
        <v>1106221</v>
      </c>
      <c r="HF15" s="231">
        <v>26</v>
      </c>
      <c r="HG15" s="235">
        <v>42546.961538461539</v>
      </c>
      <c r="HH15" s="232"/>
      <c r="HI15" s="231"/>
      <c r="HJ15" s="235" t="s">
        <v>543</v>
      </c>
      <c r="HK15" s="232"/>
      <c r="HL15" s="231"/>
      <c r="HM15" s="235" t="s">
        <v>543</v>
      </c>
      <c r="HN15" s="232">
        <v>39831</v>
      </c>
      <c r="HO15" s="231">
        <v>0.95</v>
      </c>
      <c r="HP15" s="235">
        <v>41927.368421052633</v>
      </c>
      <c r="HQ15" s="232"/>
      <c r="HR15" s="231"/>
      <c r="HS15" s="235" t="s">
        <v>543</v>
      </c>
      <c r="HT15" s="232"/>
      <c r="HU15" s="231"/>
      <c r="HV15" s="235" t="s">
        <v>543</v>
      </c>
      <c r="HW15" s="232"/>
      <c r="HX15" s="231"/>
      <c r="HY15" s="232">
        <v>1423162</v>
      </c>
      <c r="HZ15" s="231">
        <v>30.98</v>
      </c>
      <c r="IA15"/>
      <c r="IB15" s="236">
        <v>220324</v>
      </c>
      <c r="IC15" s="237">
        <v>1966086</v>
      </c>
      <c r="ID15" s="237">
        <v>0.11206223939339378</v>
      </c>
      <c r="IE15" s="237" t="b">
        <v>1</v>
      </c>
    </row>
    <row r="16" spans="1:239">
      <c r="A16" s="219"/>
      <c r="B16" s="238" t="s">
        <v>550</v>
      </c>
      <c r="C16" s="239"/>
      <c r="D16" s="239"/>
      <c r="E16" s="239"/>
      <c r="F16" s="239"/>
      <c r="G16" s="239"/>
      <c r="H16" s="239"/>
      <c r="I16" s="239"/>
      <c r="J16" s="239">
        <v>358785</v>
      </c>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v>358785</v>
      </c>
      <c r="AT16" s="239"/>
      <c r="AU16" s="239"/>
      <c r="AV16" s="239"/>
      <c r="AW16" s="239"/>
      <c r="AX16" s="239"/>
      <c r="AY16" s="239">
        <v>1169</v>
      </c>
      <c r="AZ16" s="239"/>
      <c r="BA16" s="239"/>
      <c r="BB16" s="239"/>
      <c r="BC16" s="239">
        <v>359954</v>
      </c>
      <c r="BD16" s="239">
        <v>229832</v>
      </c>
      <c r="BE16" s="239"/>
      <c r="BF16" s="239"/>
      <c r="BG16" s="239"/>
      <c r="BH16" s="239"/>
      <c r="BI16" s="239"/>
      <c r="BJ16" s="239"/>
      <c r="BK16" s="239">
        <v>229832</v>
      </c>
      <c r="BL16" s="239">
        <v>19894</v>
      </c>
      <c r="BM16" s="239">
        <v>17053</v>
      </c>
      <c r="BN16" s="233">
        <v>0.16075655261234292</v>
      </c>
      <c r="BO16" s="240">
        <v>1281</v>
      </c>
      <c r="BP16" s="239">
        <v>268060</v>
      </c>
      <c r="BQ16" s="239">
        <v>21433</v>
      </c>
      <c r="BR16" s="239">
        <v>172</v>
      </c>
      <c r="BS16" s="239">
        <v>10749</v>
      </c>
      <c r="BT16" s="239">
        <v>556</v>
      </c>
      <c r="BU16" s="239">
        <v>32910</v>
      </c>
      <c r="BV16" s="239">
        <v>16663</v>
      </c>
      <c r="BW16" s="239"/>
      <c r="BX16" s="239"/>
      <c r="BY16" s="239"/>
      <c r="BZ16" s="239">
        <v>62</v>
      </c>
      <c r="CA16" s="239">
        <v>6693</v>
      </c>
      <c r="CB16" s="239">
        <v>3039</v>
      </c>
      <c r="CC16" s="239">
        <v>1583</v>
      </c>
      <c r="CD16" s="239"/>
      <c r="CE16" s="239"/>
      <c r="CF16" s="239">
        <v>94</v>
      </c>
      <c r="CG16" s="239">
        <v>10616</v>
      </c>
      <c r="CH16" s="239"/>
      <c r="CI16" s="239"/>
      <c r="CJ16" s="239"/>
      <c r="CK16" s="239">
        <v>2312</v>
      </c>
      <c r="CL16" s="239"/>
      <c r="CM16" s="239"/>
      <c r="CN16" s="239">
        <v>41062</v>
      </c>
      <c r="CO16" s="239"/>
      <c r="CP16" s="239"/>
      <c r="CQ16" s="239"/>
      <c r="CR16" s="239">
        <v>5224</v>
      </c>
      <c r="CS16" s="239">
        <v>695</v>
      </c>
      <c r="CT16" s="239"/>
      <c r="CU16" s="239">
        <v>5919</v>
      </c>
      <c r="CV16" s="239">
        <v>39031</v>
      </c>
      <c r="CW16" s="239">
        <v>386982</v>
      </c>
      <c r="CX16" s="233">
        <v>0.11217384056950548</v>
      </c>
      <c r="CY16" s="240">
        <v>1169</v>
      </c>
      <c r="CZ16" s="239"/>
      <c r="DA16" s="239">
        <v>388151</v>
      </c>
      <c r="DB16" s="239">
        <v>359954</v>
      </c>
      <c r="DC16" s="239">
        <v>-28197</v>
      </c>
      <c r="DD16" s="239">
        <v>1169</v>
      </c>
      <c r="DE16" s="239"/>
      <c r="DF16" s="239"/>
      <c r="DG16" s="239"/>
      <c r="DH16" s="239"/>
      <c r="DI16" s="239"/>
      <c r="DJ16" s="239"/>
      <c r="DK16" s="239">
        <v>1169</v>
      </c>
      <c r="DL16" s="239">
        <v>1169</v>
      </c>
      <c r="DM16" s="239">
        <v>1169</v>
      </c>
      <c r="DN16" s="239"/>
      <c r="DO16" s="239"/>
      <c r="DP16" s="239">
        <v>25431</v>
      </c>
      <c r="DQ16">
        <v>0.46</v>
      </c>
      <c r="DR16" s="235">
        <v>55284.782608695648</v>
      </c>
      <c r="DS16" s="239">
        <v>27475</v>
      </c>
      <c r="DT16">
        <v>0.26</v>
      </c>
      <c r="DU16" s="235">
        <v>105673.07692307692</v>
      </c>
      <c r="DV16" s="239"/>
      <c r="DW16"/>
      <c r="DX16" s="235" t="s">
        <v>543</v>
      </c>
      <c r="DY16" s="239"/>
      <c r="DZ16"/>
      <c r="EA16" s="235" t="s">
        <v>543</v>
      </c>
      <c r="EB16" s="239"/>
      <c r="EC16"/>
      <c r="ED16" s="235" t="s">
        <v>543</v>
      </c>
      <c r="EE16" s="239"/>
      <c r="EF16"/>
      <c r="EG16" s="235" t="s">
        <v>543</v>
      </c>
      <c r="EH16" s="239"/>
      <c r="EI16"/>
      <c r="EJ16" s="235" t="s">
        <v>543</v>
      </c>
      <c r="EK16" s="239"/>
      <c r="EL16"/>
      <c r="EM16" s="235" t="s">
        <v>543</v>
      </c>
      <c r="EN16" s="239"/>
      <c r="EO16"/>
      <c r="EP16" s="235" t="s">
        <v>543</v>
      </c>
      <c r="EQ16" s="239"/>
      <c r="ER16"/>
      <c r="ES16" s="235" t="s">
        <v>543</v>
      </c>
      <c r="ET16" s="239"/>
      <c r="EU16"/>
      <c r="EV16" s="235" t="s">
        <v>543</v>
      </c>
      <c r="EW16" s="239"/>
      <c r="EX16"/>
      <c r="EY16" s="235" t="s">
        <v>543</v>
      </c>
      <c r="EZ16" s="239"/>
      <c r="FA16"/>
      <c r="FB16" s="235" t="s">
        <v>543</v>
      </c>
      <c r="FC16" s="239"/>
      <c r="FD16"/>
      <c r="FE16" s="235" t="s">
        <v>543</v>
      </c>
      <c r="FF16" s="239"/>
      <c r="FG16"/>
      <c r="FH16" s="235" t="s">
        <v>543</v>
      </c>
      <c r="FI16" s="239"/>
      <c r="FJ16"/>
      <c r="FK16" s="235" t="s">
        <v>543</v>
      </c>
      <c r="FL16" s="239"/>
      <c r="FM16"/>
      <c r="FN16" s="235" t="s">
        <v>543</v>
      </c>
      <c r="FO16" s="239"/>
      <c r="FP16"/>
      <c r="FQ16" s="235" t="s">
        <v>543</v>
      </c>
      <c r="FR16" s="239"/>
      <c r="FS16"/>
      <c r="FT16" s="235" t="s">
        <v>543</v>
      </c>
      <c r="FU16" s="239"/>
      <c r="FV16"/>
      <c r="FW16" s="235" t="s">
        <v>543</v>
      </c>
      <c r="FX16" s="239"/>
      <c r="FY16"/>
      <c r="FZ16" s="235" t="s">
        <v>543</v>
      </c>
      <c r="GA16" s="239"/>
      <c r="GB16"/>
      <c r="GC16" s="235" t="s">
        <v>543</v>
      </c>
      <c r="GD16" s="239"/>
      <c r="GE16"/>
      <c r="GF16" s="235" t="s">
        <v>543</v>
      </c>
      <c r="GG16" s="239"/>
      <c r="GH16"/>
      <c r="GI16" s="235" t="s">
        <v>543</v>
      </c>
      <c r="GJ16" s="239"/>
      <c r="GK16"/>
      <c r="GL16" s="235" t="s">
        <v>543</v>
      </c>
      <c r="GM16" s="239"/>
      <c r="GN16"/>
      <c r="GO16" s="235" t="s">
        <v>543</v>
      </c>
      <c r="GP16" s="239"/>
      <c r="GQ16"/>
      <c r="GR16" s="235" t="s">
        <v>543</v>
      </c>
      <c r="GS16" s="239"/>
      <c r="GT16"/>
      <c r="GU16" s="235" t="s">
        <v>543</v>
      </c>
      <c r="GV16" s="239"/>
      <c r="GW16"/>
      <c r="GX16" s="235" t="s">
        <v>543</v>
      </c>
      <c r="GY16" s="239"/>
      <c r="GZ16"/>
      <c r="HA16" s="235" t="s">
        <v>543</v>
      </c>
      <c r="HB16" s="239"/>
      <c r="HC16"/>
      <c r="HD16" s="235" t="s">
        <v>543</v>
      </c>
      <c r="HE16" s="239">
        <v>176926</v>
      </c>
      <c r="HF16">
        <v>5.86</v>
      </c>
      <c r="HG16" s="235">
        <v>30192.150170648463</v>
      </c>
      <c r="HH16" s="239"/>
      <c r="HI16"/>
      <c r="HJ16" s="235" t="s">
        <v>543</v>
      </c>
      <c r="HK16" s="239"/>
      <c r="HL16"/>
      <c r="HM16" s="235" t="s">
        <v>543</v>
      </c>
      <c r="HN16" s="239"/>
      <c r="HO16"/>
      <c r="HP16" s="235" t="s">
        <v>543</v>
      </c>
      <c r="HQ16" s="239"/>
      <c r="HR16"/>
      <c r="HS16" s="235" t="s">
        <v>543</v>
      </c>
      <c r="HT16" s="239"/>
      <c r="HU16"/>
      <c r="HV16" s="235" t="s">
        <v>543</v>
      </c>
      <c r="HW16" s="239"/>
      <c r="HX16"/>
      <c r="HY16" s="239">
        <v>229832</v>
      </c>
      <c r="HZ16">
        <v>6.58</v>
      </c>
      <c r="IA16"/>
      <c r="IB16" s="236">
        <v>39031</v>
      </c>
      <c r="IC16" s="237">
        <v>347951</v>
      </c>
      <c r="ID16" s="237">
        <v>0.11217384056950548</v>
      </c>
      <c r="IE16" s="237" t="b">
        <v>1</v>
      </c>
    </row>
    <row r="17" spans="1:239">
      <c r="A17" s="219"/>
      <c r="B17" s="238" t="s">
        <v>551</v>
      </c>
      <c r="C17" s="239"/>
      <c r="D17" s="239"/>
      <c r="E17" s="239"/>
      <c r="F17" s="239"/>
      <c r="G17" s="239"/>
      <c r="H17" s="239"/>
      <c r="I17" s="239"/>
      <c r="J17" s="239">
        <v>193849</v>
      </c>
      <c r="K17" s="239"/>
      <c r="L17" s="239"/>
      <c r="M17" s="239"/>
      <c r="N17" s="239"/>
      <c r="O17" s="239"/>
      <c r="P17" s="239"/>
      <c r="Q17" s="239"/>
      <c r="R17" s="239"/>
      <c r="S17" s="239"/>
      <c r="T17" s="239"/>
      <c r="U17" s="239"/>
      <c r="V17" s="239"/>
      <c r="W17" s="239"/>
      <c r="X17" s="239"/>
      <c r="Y17" s="239"/>
      <c r="Z17" s="239"/>
      <c r="AA17" s="239"/>
      <c r="AB17" s="239"/>
      <c r="AC17" s="239"/>
      <c r="AD17" s="239"/>
      <c r="AE17" s="239">
        <v>1316</v>
      </c>
      <c r="AF17" s="239"/>
      <c r="AG17" s="239">
        <v>27675</v>
      </c>
      <c r="AH17" s="239"/>
      <c r="AI17" s="239"/>
      <c r="AJ17" s="239"/>
      <c r="AK17" s="239"/>
      <c r="AL17" s="239"/>
      <c r="AM17" s="239"/>
      <c r="AN17" s="239"/>
      <c r="AO17" s="239"/>
      <c r="AP17" s="239"/>
      <c r="AQ17" s="239"/>
      <c r="AR17" s="239"/>
      <c r="AS17" s="239">
        <v>222840</v>
      </c>
      <c r="AT17" s="239"/>
      <c r="AU17" s="239"/>
      <c r="AV17" s="239"/>
      <c r="AW17" s="239"/>
      <c r="AX17" s="239"/>
      <c r="AY17" s="239">
        <v>131</v>
      </c>
      <c r="AZ17" s="239"/>
      <c r="BA17" s="239"/>
      <c r="BB17" s="239"/>
      <c r="BC17" s="239">
        <v>222971</v>
      </c>
      <c r="BD17" s="239">
        <v>116660</v>
      </c>
      <c r="BE17" s="239"/>
      <c r="BF17" s="239"/>
      <c r="BG17" s="239"/>
      <c r="BH17" s="239"/>
      <c r="BI17" s="239"/>
      <c r="BJ17" s="239"/>
      <c r="BK17" s="239">
        <v>116660</v>
      </c>
      <c r="BL17" s="239">
        <v>9784</v>
      </c>
      <c r="BM17" s="239">
        <v>15777</v>
      </c>
      <c r="BN17" s="233">
        <v>0.2191068061032059</v>
      </c>
      <c r="BO17" s="240">
        <v>431</v>
      </c>
      <c r="BP17" s="239">
        <v>142652</v>
      </c>
      <c r="BQ17" s="239">
        <v>20068</v>
      </c>
      <c r="BR17" s="239">
        <v>401</v>
      </c>
      <c r="BS17" s="239">
        <v>28419</v>
      </c>
      <c r="BT17" s="239">
        <v>1297</v>
      </c>
      <c r="BU17" s="239">
        <v>50185</v>
      </c>
      <c r="BV17" s="239"/>
      <c r="BW17" s="239">
        <v>9800</v>
      </c>
      <c r="BX17" s="239"/>
      <c r="BY17" s="239"/>
      <c r="BZ17" s="239">
        <v>8</v>
      </c>
      <c r="CA17" s="239">
        <v>388</v>
      </c>
      <c r="CB17" s="239">
        <v>4440</v>
      </c>
      <c r="CC17" s="239">
        <v>12</v>
      </c>
      <c r="CD17" s="239"/>
      <c r="CE17" s="239"/>
      <c r="CF17" s="239">
        <v>13</v>
      </c>
      <c r="CG17" s="239">
        <v>26</v>
      </c>
      <c r="CH17" s="239"/>
      <c r="CI17" s="239"/>
      <c r="CJ17" s="239"/>
      <c r="CK17" s="239">
        <v>1221</v>
      </c>
      <c r="CL17" s="239"/>
      <c r="CM17" s="239"/>
      <c r="CN17" s="239">
        <v>15908</v>
      </c>
      <c r="CO17" s="239"/>
      <c r="CP17" s="239"/>
      <c r="CQ17" s="239"/>
      <c r="CR17" s="239">
        <v>4374</v>
      </c>
      <c r="CS17" s="239">
        <v>348</v>
      </c>
      <c r="CT17" s="239"/>
      <c r="CU17" s="239">
        <v>4722</v>
      </c>
      <c r="CV17" s="239">
        <v>23865</v>
      </c>
      <c r="CW17" s="239">
        <v>237332</v>
      </c>
      <c r="CX17" s="233">
        <v>0.11179713960471642</v>
      </c>
      <c r="CY17" s="240">
        <v>131</v>
      </c>
      <c r="CZ17" s="239"/>
      <c r="DA17" s="239">
        <v>237463</v>
      </c>
      <c r="DB17" s="239">
        <v>222971</v>
      </c>
      <c r="DC17" s="239">
        <v>-14492</v>
      </c>
      <c r="DD17" s="239"/>
      <c r="DE17" s="239"/>
      <c r="DF17" s="239"/>
      <c r="DG17" s="239"/>
      <c r="DH17" s="239"/>
      <c r="DI17" s="239">
        <v>131</v>
      </c>
      <c r="DJ17" s="239"/>
      <c r="DK17" s="239">
        <v>131</v>
      </c>
      <c r="DL17" s="239">
        <v>131</v>
      </c>
      <c r="DM17" s="239">
        <v>131</v>
      </c>
      <c r="DN17" s="239"/>
      <c r="DO17" s="239"/>
      <c r="DP17" s="239">
        <v>15990</v>
      </c>
      <c r="DQ17">
        <v>0.28999999999999998</v>
      </c>
      <c r="DR17" s="235">
        <v>55137.931034482761</v>
      </c>
      <c r="DS17" s="239">
        <v>3920</v>
      </c>
      <c r="DT17">
        <v>0.04</v>
      </c>
      <c r="DU17" s="235">
        <v>98000</v>
      </c>
      <c r="DV17" s="239"/>
      <c r="DW17"/>
      <c r="DX17" s="235" t="s">
        <v>543</v>
      </c>
      <c r="DY17" s="239"/>
      <c r="DZ17"/>
      <c r="EA17" s="235" t="s">
        <v>543</v>
      </c>
      <c r="EB17" s="239"/>
      <c r="EC17"/>
      <c r="ED17" s="235" t="s">
        <v>543</v>
      </c>
      <c r="EE17" s="239"/>
      <c r="EF17"/>
      <c r="EG17" s="235" t="s">
        <v>543</v>
      </c>
      <c r="EH17" s="239"/>
      <c r="EI17"/>
      <c r="EJ17" s="235" t="s">
        <v>543</v>
      </c>
      <c r="EK17" s="239"/>
      <c r="EL17"/>
      <c r="EM17" s="235" t="s">
        <v>543</v>
      </c>
      <c r="EN17" s="239"/>
      <c r="EO17"/>
      <c r="EP17" s="235" t="s">
        <v>543</v>
      </c>
      <c r="EQ17" s="239"/>
      <c r="ER17"/>
      <c r="ES17" s="235" t="s">
        <v>543</v>
      </c>
      <c r="ET17" s="239"/>
      <c r="EU17"/>
      <c r="EV17" s="235" t="s">
        <v>543</v>
      </c>
      <c r="EW17" s="239"/>
      <c r="EX17"/>
      <c r="EY17" s="235" t="s">
        <v>543</v>
      </c>
      <c r="EZ17" s="239"/>
      <c r="FA17"/>
      <c r="FB17" s="235" t="s">
        <v>543</v>
      </c>
      <c r="FC17" s="239"/>
      <c r="FD17"/>
      <c r="FE17" s="235" t="s">
        <v>543</v>
      </c>
      <c r="FF17" s="239"/>
      <c r="FG17"/>
      <c r="FH17" s="235" t="s">
        <v>543</v>
      </c>
      <c r="FI17" s="239"/>
      <c r="FJ17"/>
      <c r="FK17" s="235" t="s">
        <v>543</v>
      </c>
      <c r="FL17" s="239"/>
      <c r="FM17"/>
      <c r="FN17" s="235" t="s">
        <v>543</v>
      </c>
      <c r="FO17" s="239"/>
      <c r="FP17"/>
      <c r="FQ17" s="235" t="s">
        <v>543</v>
      </c>
      <c r="FR17" s="239"/>
      <c r="FS17"/>
      <c r="FT17" s="235" t="s">
        <v>543</v>
      </c>
      <c r="FU17" s="239"/>
      <c r="FV17"/>
      <c r="FW17" s="235" t="s">
        <v>543</v>
      </c>
      <c r="FX17" s="239"/>
      <c r="FY17"/>
      <c r="FZ17" s="235" t="s">
        <v>543</v>
      </c>
      <c r="GA17" s="239"/>
      <c r="GB17"/>
      <c r="GC17" s="235" t="s">
        <v>543</v>
      </c>
      <c r="GD17" s="239"/>
      <c r="GE17"/>
      <c r="GF17" s="235" t="s">
        <v>543</v>
      </c>
      <c r="GG17" s="239"/>
      <c r="GH17"/>
      <c r="GI17" s="235" t="s">
        <v>543</v>
      </c>
      <c r="GJ17" s="239"/>
      <c r="GK17"/>
      <c r="GL17" s="235" t="s">
        <v>543</v>
      </c>
      <c r="GM17" s="239"/>
      <c r="GN17"/>
      <c r="GO17" s="235" t="s">
        <v>543</v>
      </c>
      <c r="GP17" s="239"/>
      <c r="GQ17"/>
      <c r="GR17" s="235" t="s">
        <v>543</v>
      </c>
      <c r="GS17" s="239"/>
      <c r="GT17"/>
      <c r="GU17" s="235" t="s">
        <v>543</v>
      </c>
      <c r="GV17" s="239"/>
      <c r="GW17"/>
      <c r="GX17" s="235" t="s">
        <v>543</v>
      </c>
      <c r="GY17" s="239"/>
      <c r="GZ17"/>
      <c r="HA17" s="235" t="s">
        <v>543</v>
      </c>
      <c r="HB17" s="239"/>
      <c r="HC17"/>
      <c r="HD17" s="235" t="s">
        <v>543</v>
      </c>
      <c r="HE17" s="239"/>
      <c r="HF17"/>
      <c r="HG17" s="235" t="s">
        <v>543</v>
      </c>
      <c r="HH17" s="239">
        <v>72296</v>
      </c>
      <c r="HI17">
        <v>2.23</v>
      </c>
      <c r="HJ17" s="235">
        <v>32419.730941704038</v>
      </c>
      <c r="HK17" s="239"/>
      <c r="HL17"/>
      <c r="HM17" s="235" t="s">
        <v>543</v>
      </c>
      <c r="HN17" s="239"/>
      <c r="HO17"/>
      <c r="HP17" s="235" t="s">
        <v>543</v>
      </c>
      <c r="HQ17" s="239"/>
      <c r="HR17"/>
      <c r="HS17" s="235" t="s">
        <v>543</v>
      </c>
      <c r="HT17" s="239"/>
      <c r="HU17"/>
      <c r="HV17" s="235" t="s">
        <v>543</v>
      </c>
      <c r="HW17" s="239">
        <v>24454</v>
      </c>
      <c r="HX17">
        <v>0</v>
      </c>
      <c r="HY17" s="239">
        <v>116660</v>
      </c>
      <c r="HZ17">
        <v>2.56</v>
      </c>
      <c r="IA17"/>
      <c r="IB17" s="236">
        <v>23865</v>
      </c>
      <c r="IC17" s="237">
        <v>213467</v>
      </c>
      <c r="ID17" s="237">
        <v>0.11179713960471642</v>
      </c>
      <c r="IE17" s="237" t="b">
        <v>1</v>
      </c>
    </row>
    <row r="18" spans="1:239">
      <c r="A18" s="221" t="s">
        <v>552</v>
      </c>
      <c r="B18" s="221" t="s">
        <v>553</v>
      </c>
      <c r="C18" s="232"/>
      <c r="D18" s="232"/>
      <c r="E18" s="232"/>
      <c r="F18" s="232"/>
      <c r="G18" s="232"/>
      <c r="H18" s="232"/>
      <c r="I18" s="232"/>
      <c r="J18" s="232">
        <v>929928</v>
      </c>
      <c r="K18" s="232"/>
      <c r="L18" s="232"/>
      <c r="M18" s="232"/>
      <c r="N18" s="232"/>
      <c r="O18" s="232"/>
      <c r="P18" s="232"/>
      <c r="Q18" s="232"/>
      <c r="R18" s="232">
        <v>106017</v>
      </c>
      <c r="S18" s="232"/>
      <c r="T18" s="232"/>
      <c r="U18" s="232"/>
      <c r="V18" s="232"/>
      <c r="W18" s="232"/>
      <c r="X18" s="232"/>
      <c r="Y18" s="232"/>
      <c r="Z18" s="232"/>
      <c r="AA18" s="232"/>
      <c r="AB18" s="232"/>
      <c r="AC18" s="232"/>
      <c r="AD18" s="232"/>
      <c r="AE18" s="232">
        <v>7401</v>
      </c>
      <c r="AF18" s="232">
        <v>12546</v>
      </c>
      <c r="AG18" s="232"/>
      <c r="AH18" s="232"/>
      <c r="AI18" s="232"/>
      <c r="AJ18" s="232"/>
      <c r="AK18" s="232"/>
      <c r="AL18" s="232"/>
      <c r="AM18" s="232"/>
      <c r="AN18" s="232">
        <v>72389</v>
      </c>
      <c r="AO18" s="232"/>
      <c r="AP18" s="232"/>
      <c r="AQ18" s="232"/>
      <c r="AR18" s="232"/>
      <c r="AS18" s="232">
        <v>1128281</v>
      </c>
      <c r="AT18" s="232"/>
      <c r="AU18" s="232"/>
      <c r="AV18" s="232"/>
      <c r="AW18" s="232"/>
      <c r="AX18" s="232"/>
      <c r="AY18" s="232"/>
      <c r="AZ18" s="232"/>
      <c r="BA18" s="232"/>
      <c r="BB18" s="232"/>
      <c r="BC18" s="232">
        <v>1128281</v>
      </c>
      <c r="BD18" s="232">
        <v>673625</v>
      </c>
      <c r="BE18" s="232"/>
      <c r="BF18" s="232"/>
      <c r="BG18" s="232"/>
      <c r="BH18" s="232"/>
      <c r="BI18" s="232"/>
      <c r="BJ18" s="232"/>
      <c r="BK18" s="232">
        <v>673625</v>
      </c>
      <c r="BL18" s="232">
        <v>83720</v>
      </c>
      <c r="BM18" s="232">
        <v>61736</v>
      </c>
      <c r="BN18" s="233">
        <v>0.21593022824271665</v>
      </c>
      <c r="BO18" s="234">
        <v>3799</v>
      </c>
      <c r="BP18" s="232">
        <v>822880</v>
      </c>
      <c r="BQ18" s="232">
        <v>35852</v>
      </c>
      <c r="BR18" s="232">
        <v>3015</v>
      </c>
      <c r="BS18" s="232">
        <v>45214</v>
      </c>
      <c r="BT18" s="232">
        <v>7948</v>
      </c>
      <c r="BU18" s="232">
        <v>92029</v>
      </c>
      <c r="BV18" s="232">
        <v>2279</v>
      </c>
      <c r="BW18" s="232"/>
      <c r="BX18" s="232">
        <v>558</v>
      </c>
      <c r="BY18" s="232"/>
      <c r="BZ18" s="232">
        <v>527</v>
      </c>
      <c r="CA18" s="232">
        <v>6105</v>
      </c>
      <c r="CB18" s="232">
        <v>28589</v>
      </c>
      <c r="CC18" s="232"/>
      <c r="CD18" s="232">
        <v>11191</v>
      </c>
      <c r="CE18" s="232">
        <v>8329</v>
      </c>
      <c r="CF18" s="232">
        <v>166</v>
      </c>
      <c r="CG18" s="232"/>
      <c r="CH18" s="232"/>
      <c r="CI18" s="232"/>
      <c r="CJ18" s="232"/>
      <c r="CK18" s="232">
        <v>10717</v>
      </c>
      <c r="CL18" s="232"/>
      <c r="CM18" s="232">
        <v>1770</v>
      </c>
      <c r="CN18" s="232">
        <v>70231</v>
      </c>
      <c r="CO18" s="232"/>
      <c r="CP18" s="232">
        <v>6110</v>
      </c>
      <c r="CQ18" s="232"/>
      <c r="CR18" s="232">
        <v>7420</v>
      </c>
      <c r="CS18" s="232"/>
      <c r="CT18" s="232"/>
      <c r="CU18" s="232">
        <v>13530</v>
      </c>
      <c r="CV18" s="232">
        <v>107978.9234</v>
      </c>
      <c r="CW18" s="232">
        <v>1106648.9234</v>
      </c>
      <c r="CX18" s="233">
        <v>0.10812272662641313</v>
      </c>
      <c r="CY18" s="234"/>
      <c r="CZ18" s="232"/>
      <c r="DA18" s="232">
        <v>1106648.9234</v>
      </c>
      <c r="DB18" s="232">
        <v>1128281</v>
      </c>
      <c r="DC18" s="232">
        <v>21632.0766</v>
      </c>
      <c r="DD18" s="232"/>
      <c r="DE18" s="232"/>
      <c r="DF18" s="232"/>
      <c r="DG18" s="232"/>
      <c r="DH18" s="232"/>
      <c r="DI18" s="232"/>
      <c r="DJ18" s="232"/>
      <c r="DK18" s="232"/>
      <c r="DL18" s="232"/>
      <c r="DM18" s="232"/>
      <c r="DN18" s="232"/>
      <c r="DO18" s="232"/>
      <c r="DP18" s="232">
        <v>62760</v>
      </c>
      <c r="DQ18" s="231">
        <v>1.1299999999999999</v>
      </c>
      <c r="DR18" s="235">
        <v>55539.823008849562</v>
      </c>
      <c r="DS18" s="232">
        <v>23635</v>
      </c>
      <c r="DT18" s="231">
        <v>0.38</v>
      </c>
      <c r="DU18" s="235">
        <v>62197.368421052633</v>
      </c>
      <c r="DV18" s="232"/>
      <c r="DW18" s="231"/>
      <c r="DX18" s="235" t="s">
        <v>543</v>
      </c>
      <c r="DY18" s="232"/>
      <c r="DZ18" s="231"/>
      <c r="EA18" s="235" t="s">
        <v>543</v>
      </c>
      <c r="EB18" s="232"/>
      <c r="EC18" s="231"/>
      <c r="ED18" s="235" t="s">
        <v>543</v>
      </c>
      <c r="EE18" s="232"/>
      <c r="EF18" s="231"/>
      <c r="EG18" s="235" t="s">
        <v>543</v>
      </c>
      <c r="EH18" s="232"/>
      <c r="EI18" s="231"/>
      <c r="EJ18" s="235" t="s">
        <v>543</v>
      </c>
      <c r="EK18" s="232"/>
      <c r="EL18" s="231"/>
      <c r="EM18" s="235" t="s">
        <v>543</v>
      </c>
      <c r="EN18" s="232"/>
      <c r="EO18" s="231"/>
      <c r="EP18" s="235" t="s">
        <v>543</v>
      </c>
      <c r="EQ18" s="232"/>
      <c r="ER18" s="231"/>
      <c r="ES18" s="235" t="s">
        <v>543</v>
      </c>
      <c r="ET18" s="232"/>
      <c r="EU18" s="231"/>
      <c r="EV18" s="235" t="s">
        <v>543</v>
      </c>
      <c r="EW18" s="232"/>
      <c r="EX18" s="231"/>
      <c r="EY18" s="235" t="s">
        <v>543</v>
      </c>
      <c r="EZ18" s="232"/>
      <c r="FA18" s="231"/>
      <c r="FB18" s="235" t="s">
        <v>543</v>
      </c>
      <c r="FC18" s="232"/>
      <c r="FD18" s="231"/>
      <c r="FE18" s="235" t="s">
        <v>543</v>
      </c>
      <c r="FF18" s="232"/>
      <c r="FG18" s="231"/>
      <c r="FH18" s="235" t="s">
        <v>543</v>
      </c>
      <c r="FI18" s="232"/>
      <c r="FJ18" s="231"/>
      <c r="FK18" s="235" t="s">
        <v>543</v>
      </c>
      <c r="FL18" s="232"/>
      <c r="FM18" s="231"/>
      <c r="FN18" s="235" t="s">
        <v>543</v>
      </c>
      <c r="FO18" s="232"/>
      <c r="FP18" s="231"/>
      <c r="FQ18" s="235" t="s">
        <v>543</v>
      </c>
      <c r="FR18" s="232"/>
      <c r="FS18" s="231"/>
      <c r="FT18" s="235" t="s">
        <v>543</v>
      </c>
      <c r="FU18" s="232"/>
      <c r="FV18" s="231"/>
      <c r="FW18" s="235" t="s">
        <v>543</v>
      </c>
      <c r="FX18" s="232"/>
      <c r="FY18" s="231"/>
      <c r="FZ18" s="235" t="s">
        <v>543</v>
      </c>
      <c r="GA18" s="232"/>
      <c r="GB18" s="231"/>
      <c r="GC18" s="235" t="s">
        <v>543</v>
      </c>
      <c r="GD18" s="232"/>
      <c r="GE18" s="231"/>
      <c r="GF18" s="235" t="s">
        <v>543</v>
      </c>
      <c r="GG18" s="232"/>
      <c r="GH18" s="231"/>
      <c r="GI18" s="235" t="s">
        <v>543</v>
      </c>
      <c r="GJ18" s="232"/>
      <c r="GK18" s="231"/>
      <c r="GL18" s="235" t="s">
        <v>543</v>
      </c>
      <c r="GM18" s="232"/>
      <c r="GN18" s="231"/>
      <c r="GO18" s="235" t="s">
        <v>543</v>
      </c>
      <c r="GP18" s="232"/>
      <c r="GQ18" s="231"/>
      <c r="GR18" s="235" t="s">
        <v>543</v>
      </c>
      <c r="GS18" s="232"/>
      <c r="GT18" s="231"/>
      <c r="GU18" s="235" t="s">
        <v>543</v>
      </c>
      <c r="GV18" s="232"/>
      <c r="GW18" s="231"/>
      <c r="GX18" s="235" t="s">
        <v>543</v>
      </c>
      <c r="GY18" s="232"/>
      <c r="GZ18" s="231"/>
      <c r="HA18" s="235" t="s">
        <v>543</v>
      </c>
      <c r="HB18" s="232">
        <v>67721</v>
      </c>
      <c r="HC18" s="231">
        <v>1.96</v>
      </c>
      <c r="HD18" s="235">
        <v>34551.530612244896</v>
      </c>
      <c r="HE18" s="232">
        <v>112</v>
      </c>
      <c r="HF18" s="231">
        <v>0</v>
      </c>
      <c r="HG18" s="235" t="s">
        <v>543</v>
      </c>
      <c r="HH18" s="232"/>
      <c r="HI18" s="231"/>
      <c r="HJ18" s="235" t="s">
        <v>543</v>
      </c>
      <c r="HK18" s="232">
        <v>515521</v>
      </c>
      <c r="HL18" s="231">
        <v>20.11</v>
      </c>
      <c r="HM18" s="235">
        <v>25635.057185479862</v>
      </c>
      <c r="HN18" s="232"/>
      <c r="HO18" s="231"/>
      <c r="HP18" s="235" t="s">
        <v>543</v>
      </c>
      <c r="HQ18" s="232">
        <v>3876</v>
      </c>
      <c r="HR18" s="231">
        <v>0.1</v>
      </c>
      <c r="HS18" s="235">
        <v>38760</v>
      </c>
      <c r="HT18" s="232"/>
      <c r="HU18" s="231"/>
      <c r="HV18" s="235" t="s">
        <v>543</v>
      </c>
      <c r="HW18" s="232"/>
      <c r="HX18" s="231"/>
      <c r="HY18" s="232">
        <v>673625</v>
      </c>
      <c r="HZ18" s="231">
        <v>23.68</v>
      </c>
      <c r="IA18"/>
      <c r="IB18" s="236">
        <v>107978.9234</v>
      </c>
      <c r="IC18" s="237">
        <v>998670</v>
      </c>
      <c r="ID18" s="237">
        <v>0.10812272662641313</v>
      </c>
      <c r="IE18" s="237" t="b">
        <v>1</v>
      </c>
    </row>
    <row r="19" spans="1:239">
      <c r="A19" s="221" t="s">
        <v>554</v>
      </c>
      <c r="B19" s="221" t="s">
        <v>555</v>
      </c>
      <c r="C19" s="232"/>
      <c r="D19" s="232"/>
      <c r="E19" s="232"/>
      <c r="F19" s="232"/>
      <c r="G19" s="232"/>
      <c r="H19" s="232"/>
      <c r="I19" s="232"/>
      <c r="J19" s="232">
        <v>25680</v>
      </c>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v>12289</v>
      </c>
      <c r="AH19" s="232"/>
      <c r="AI19" s="232">
        <v>503779</v>
      </c>
      <c r="AJ19" s="232"/>
      <c r="AK19" s="232"/>
      <c r="AL19" s="232"/>
      <c r="AM19" s="232"/>
      <c r="AN19" s="232">
        <v>37672</v>
      </c>
      <c r="AO19" s="232"/>
      <c r="AP19" s="232"/>
      <c r="AQ19" s="232"/>
      <c r="AR19" s="232"/>
      <c r="AS19" s="232">
        <v>579420</v>
      </c>
      <c r="AT19" s="232"/>
      <c r="AU19" s="232"/>
      <c r="AV19" s="232"/>
      <c r="AW19" s="232"/>
      <c r="AX19" s="232"/>
      <c r="AY19" s="232"/>
      <c r="AZ19" s="232"/>
      <c r="BA19" s="232"/>
      <c r="BB19" s="232"/>
      <c r="BC19" s="232">
        <v>579420</v>
      </c>
      <c r="BD19" s="232">
        <v>61780</v>
      </c>
      <c r="BE19" s="232"/>
      <c r="BF19" s="232"/>
      <c r="BG19" s="232"/>
      <c r="BH19" s="232"/>
      <c r="BI19" s="232"/>
      <c r="BJ19" s="232"/>
      <c r="BK19" s="232">
        <v>61780</v>
      </c>
      <c r="BL19" s="232">
        <v>6468</v>
      </c>
      <c r="BM19" s="232">
        <v>4820</v>
      </c>
      <c r="BN19" s="233">
        <v>0.18271285205568144</v>
      </c>
      <c r="BO19" s="234">
        <v>3430</v>
      </c>
      <c r="BP19" s="232">
        <v>76498</v>
      </c>
      <c r="BQ19" s="232"/>
      <c r="BR19" s="232"/>
      <c r="BS19" s="232">
        <v>278318</v>
      </c>
      <c r="BT19" s="232">
        <v>3538</v>
      </c>
      <c r="BU19" s="232">
        <v>281856</v>
      </c>
      <c r="BV19" s="232"/>
      <c r="BW19" s="232"/>
      <c r="BX19" s="232"/>
      <c r="BY19" s="232">
        <v>236880</v>
      </c>
      <c r="BZ19" s="232"/>
      <c r="CA19" s="232">
        <v>2309</v>
      </c>
      <c r="CB19" s="232"/>
      <c r="CC19" s="232"/>
      <c r="CD19" s="232">
        <v>64</v>
      </c>
      <c r="CE19" s="232"/>
      <c r="CF19" s="232"/>
      <c r="CG19" s="232"/>
      <c r="CH19" s="232"/>
      <c r="CI19" s="232"/>
      <c r="CJ19" s="232"/>
      <c r="CK19" s="232">
        <v>1392</v>
      </c>
      <c r="CL19" s="232"/>
      <c r="CM19" s="232">
        <v>1904</v>
      </c>
      <c r="CN19" s="232">
        <v>242549</v>
      </c>
      <c r="CO19" s="232">
        <v>22975</v>
      </c>
      <c r="CP19" s="232"/>
      <c r="CQ19" s="232"/>
      <c r="CR19" s="232"/>
      <c r="CS19" s="232"/>
      <c r="CT19" s="232"/>
      <c r="CU19" s="232">
        <v>22975</v>
      </c>
      <c r="CV19" s="232">
        <v>19228.5736</v>
      </c>
      <c r="CW19" s="232">
        <v>643106.5736</v>
      </c>
      <c r="CX19" s="233">
        <v>3.0821047704839729E-2</v>
      </c>
      <c r="CY19" s="234"/>
      <c r="CZ19" s="232"/>
      <c r="DA19" s="232">
        <v>643106.5736</v>
      </c>
      <c r="DB19" s="232">
        <v>579420</v>
      </c>
      <c r="DC19" s="232">
        <v>-63686.573600000003</v>
      </c>
      <c r="DD19" s="232"/>
      <c r="DE19" s="232"/>
      <c r="DF19" s="232"/>
      <c r="DG19" s="232"/>
      <c r="DH19" s="232"/>
      <c r="DI19" s="232"/>
      <c r="DJ19" s="232"/>
      <c r="DK19" s="232"/>
      <c r="DL19" s="232"/>
      <c r="DM19" s="232"/>
      <c r="DN19" s="232"/>
      <c r="DO19" s="232"/>
      <c r="DP19" s="232">
        <v>6510</v>
      </c>
      <c r="DQ19" s="231">
        <v>0.13</v>
      </c>
      <c r="DR19" s="235">
        <v>50076.923076923078</v>
      </c>
      <c r="DS19" s="232"/>
      <c r="DT19" s="231"/>
      <c r="DU19" s="235" t="s">
        <v>543</v>
      </c>
      <c r="DV19" s="232"/>
      <c r="DW19" s="231"/>
      <c r="DX19" s="235" t="s">
        <v>543</v>
      </c>
      <c r="DY19" s="232"/>
      <c r="DZ19" s="231"/>
      <c r="EA19" s="235" t="s">
        <v>543</v>
      </c>
      <c r="EB19" s="232"/>
      <c r="EC19" s="231"/>
      <c r="ED19" s="235" t="s">
        <v>543</v>
      </c>
      <c r="EE19" s="232"/>
      <c r="EF19" s="231"/>
      <c r="EG19" s="235" t="s">
        <v>543</v>
      </c>
      <c r="EH19" s="232"/>
      <c r="EI19" s="231"/>
      <c r="EJ19" s="235" t="s">
        <v>543</v>
      </c>
      <c r="EK19" s="232"/>
      <c r="EL19" s="231"/>
      <c r="EM19" s="235" t="s">
        <v>543</v>
      </c>
      <c r="EN19" s="232"/>
      <c r="EO19" s="231"/>
      <c r="EP19" s="235" t="s">
        <v>543</v>
      </c>
      <c r="EQ19" s="232"/>
      <c r="ER19" s="231"/>
      <c r="ES19" s="235" t="s">
        <v>543</v>
      </c>
      <c r="ET19" s="232"/>
      <c r="EU19" s="231"/>
      <c r="EV19" s="235" t="s">
        <v>543</v>
      </c>
      <c r="EW19" s="232"/>
      <c r="EX19" s="231"/>
      <c r="EY19" s="235" t="s">
        <v>543</v>
      </c>
      <c r="EZ19" s="232"/>
      <c r="FA19" s="231"/>
      <c r="FB19" s="235" t="s">
        <v>543</v>
      </c>
      <c r="FC19" s="232"/>
      <c r="FD19" s="231"/>
      <c r="FE19" s="235" t="s">
        <v>543</v>
      </c>
      <c r="FF19" s="232"/>
      <c r="FG19" s="231"/>
      <c r="FH19" s="235" t="s">
        <v>543</v>
      </c>
      <c r="FI19" s="232"/>
      <c r="FJ19" s="231"/>
      <c r="FK19" s="235" t="s">
        <v>543</v>
      </c>
      <c r="FL19" s="232"/>
      <c r="FM19" s="231"/>
      <c r="FN19" s="235" t="s">
        <v>543</v>
      </c>
      <c r="FO19" s="232"/>
      <c r="FP19" s="231"/>
      <c r="FQ19" s="235" t="s">
        <v>543</v>
      </c>
      <c r="FR19" s="232"/>
      <c r="FS19" s="231"/>
      <c r="FT19" s="235" t="s">
        <v>543</v>
      </c>
      <c r="FU19" s="232"/>
      <c r="FV19" s="231"/>
      <c r="FW19" s="235" t="s">
        <v>543</v>
      </c>
      <c r="FX19" s="232"/>
      <c r="FY19" s="231"/>
      <c r="FZ19" s="235" t="s">
        <v>543</v>
      </c>
      <c r="GA19" s="232"/>
      <c r="GB19" s="231"/>
      <c r="GC19" s="235" t="s">
        <v>543</v>
      </c>
      <c r="GD19" s="232"/>
      <c r="GE19" s="231"/>
      <c r="GF19" s="235" t="s">
        <v>543</v>
      </c>
      <c r="GG19" s="232"/>
      <c r="GH19" s="231"/>
      <c r="GI19" s="235" t="s">
        <v>543</v>
      </c>
      <c r="GJ19" s="232"/>
      <c r="GK19" s="231"/>
      <c r="GL19" s="235" t="s">
        <v>543</v>
      </c>
      <c r="GM19" s="232"/>
      <c r="GN19" s="231"/>
      <c r="GO19" s="235" t="s">
        <v>543</v>
      </c>
      <c r="GP19" s="232"/>
      <c r="GQ19" s="231"/>
      <c r="GR19" s="235" t="s">
        <v>543</v>
      </c>
      <c r="GS19" s="232"/>
      <c r="GT19" s="231"/>
      <c r="GU19" s="235" t="s">
        <v>543</v>
      </c>
      <c r="GV19" s="232"/>
      <c r="GW19" s="231"/>
      <c r="GX19" s="235" t="s">
        <v>543</v>
      </c>
      <c r="GY19" s="232">
        <v>42830</v>
      </c>
      <c r="GZ19" s="231">
        <v>1.25</v>
      </c>
      <c r="HA19" s="235">
        <v>34264</v>
      </c>
      <c r="HB19" s="232">
        <v>7359</v>
      </c>
      <c r="HC19" s="231">
        <v>0.11</v>
      </c>
      <c r="HD19" s="235">
        <v>66900</v>
      </c>
      <c r="HE19" s="232"/>
      <c r="HF19" s="231"/>
      <c r="HG19" s="235" t="s">
        <v>543</v>
      </c>
      <c r="HH19" s="232"/>
      <c r="HI19" s="231"/>
      <c r="HJ19" s="235" t="s">
        <v>543</v>
      </c>
      <c r="HK19" s="232"/>
      <c r="HL19" s="231"/>
      <c r="HM19" s="235" t="s">
        <v>543</v>
      </c>
      <c r="HN19" s="232"/>
      <c r="HO19" s="231"/>
      <c r="HP19" s="235" t="s">
        <v>543</v>
      </c>
      <c r="HQ19" s="232">
        <v>5081</v>
      </c>
      <c r="HR19" s="231">
        <v>0.13</v>
      </c>
      <c r="HS19" s="235">
        <v>39084.615384615383</v>
      </c>
      <c r="HT19" s="232"/>
      <c r="HU19" s="231"/>
      <c r="HV19" s="235" t="s">
        <v>543</v>
      </c>
      <c r="HW19" s="232"/>
      <c r="HX19" s="231"/>
      <c r="HY19" s="232">
        <v>61780</v>
      </c>
      <c r="HZ19" s="231">
        <v>1.62</v>
      </c>
      <c r="IA19"/>
      <c r="IB19" s="236">
        <v>19228.5736</v>
      </c>
      <c r="IC19" s="237">
        <v>623878</v>
      </c>
      <c r="ID19" s="237">
        <v>3.0821047704839729E-2</v>
      </c>
      <c r="IE19" s="237" t="b">
        <v>1</v>
      </c>
    </row>
    <row r="20" spans="1:239">
      <c r="A20" s="219"/>
      <c r="B20" s="238" t="s">
        <v>556</v>
      </c>
      <c r="C20" s="239"/>
      <c r="D20" s="239"/>
      <c r="E20" s="239"/>
      <c r="F20" s="239"/>
      <c r="G20" s="239"/>
      <c r="H20" s="239"/>
      <c r="I20" s="239"/>
      <c r="J20" s="239">
        <v>25620</v>
      </c>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v>25620</v>
      </c>
      <c r="AT20" s="239"/>
      <c r="AU20" s="239"/>
      <c r="AV20" s="239"/>
      <c r="AW20" s="239"/>
      <c r="AX20" s="239"/>
      <c r="AY20" s="239"/>
      <c r="AZ20" s="239"/>
      <c r="BA20" s="239"/>
      <c r="BB20" s="239"/>
      <c r="BC20" s="239">
        <v>25620</v>
      </c>
      <c r="BD20" s="239">
        <v>49896</v>
      </c>
      <c r="BE20" s="239"/>
      <c r="BF20" s="239"/>
      <c r="BG20" s="239"/>
      <c r="BH20" s="239"/>
      <c r="BI20" s="239"/>
      <c r="BJ20" s="239"/>
      <c r="BK20" s="239">
        <v>49896</v>
      </c>
      <c r="BL20" s="239">
        <v>6443</v>
      </c>
      <c r="BM20" s="239">
        <v>11774</v>
      </c>
      <c r="BN20" s="233">
        <v>0.36509940676607344</v>
      </c>
      <c r="BO20" s="240">
        <v>16785</v>
      </c>
      <c r="BP20" s="239">
        <v>84898</v>
      </c>
      <c r="BQ20" s="239"/>
      <c r="BR20" s="239"/>
      <c r="BS20" s="239">
        <v>230</v>
      </c>
      <c r="BT20" s="239">
        <v>3538</v>
      </c>
      <c r="BU20" s="239">
        <v>3768</v>
      </c>
      <c r="BV20" s="239"/>
      <c r="BW20" s="239"/>
      <c r="BX20" s="239"/>
      <c r="BY20" s="239"/>
      <c r="BZ20" s="239"/>
      <c r="CA20" s="239">
        <v>1304</v>
      </c>
      <c r="CB20" s="239"/>
      <c r="CC20" s="239"/>
      <c r="CD20" s="239"/>
      <c r="CE20" s="239"/>
      <c r="CF20" s="239"/>
      <c r="CG20" s="239"/>
      <c r="CH20" s="239"/>
      <c r="CI20" s="239"/>
      <c r="CJ20" s="239"/>
      <c r="CK20" s="239">
        <v>1649</v>
      </c>
      <c r="CL20" s="239"/>
      <c r="CM20" s="239">
        <v>1808</v>
      </c>
      <c r="CN20" s="239">
        <v>4761</v>
      </c>
      <c r="CO20" s="239">
        <v>3699</v>
      </c>
      <c r="CP20" s="239"/>
      <c r="CQ20" s="239"/>
      <c r="CR20" s="239"/>
      <c r="CS20" s="239"/>
      <c r="CT20" s="239"/>
      <c r="CU20" s="239">
        <v>3699</v>
      </c>
      <c r="CV20" s="239">
        <v>21340.0016</v>
      </c>
      <c r="CW20" s="239">
        <v>118466.0016</v>
      </c>
      <c r="CX20" s="233" t="s">
        <v>543</v>
      </c>
      <c r="CY20" s="240"/>
      <c r="CZ20" s="239"/>
      <c r="DA20" s="239">
        <v>118466.0016</v>
      </c>
      <c r="DB20" s="239">
        <v>25620</v>
      </c>
      <c r="DC20" s="239">
        <v>-92846.001600000003</v>
      </c>
      <c r="DD20" s="239"/>
      <c r="DE20" s="239"/>
      <c r="DF20" s="239"/>
      <c r="DG20" s="239"/>
      <c r="DH20" s="239"/>
      <c r="DI20" s="239"/>
      <c r="DJ20" s="239"/>
      <c r="DK20" s="239"/>
      <c r="DL20" s="239"/>
      <c r="DM20" s="239"/>
      <c r="DN20" s="239"/>
      <c r="DO20" s="239"/>
      <c r="DP20" s="239">
        <v>9798</v>
      </c>
      <c r="DQ20">
        <v>0.21</v>
      </c>
      <c r="DR20" s="235">
        <v>46657.142857142862</v>
      </c>
      <c r="DS20" s="239"/>
      <c r="DT20"/>
      <c r="DU20" s="235" t="s">
        <v>543</v>
      </c>
      <c r="DV20" s="239"/>
      <c r="DW20"/>
      <c r="DX20" s="235" t="s">
        <v>543</v>
      </c>
      <c r="DY20" s="239"/>
      <c r="DZ20"/>
      <c r="EA20" s="235" t="s">
        <v>543</v>
      </c>
      <c r="EB20" s="239"/>
      <c r="EC20"/>
      <c r="ED20" s="235" t="s">
        <v>543</v>
      </c>
      <c r="EE20" s="239"/>
      <c r="EF20"/>
      <c r="EG20" s="235" t="s">
        <v>543</v>
      </c>
      <c r="EH20" s="239"/>
      <c r="EI20"/>
      <c r="EJ20" s="235" t="s">
        <v>543</v>
      </c>
      <c r="EK20" s="239"/>
      <c r="EL20"/>
      <c r="EM20" s="235" t="s">
        <v>543</v>
      </c>
      <c r="EN20" s="239"/>
      <c r="EO20"/>
      <c r="EP20" s="235" t="s">
        <v>543</v>
      </c>
      <c r="EQ20" s="239"/>
      <c r="ER20"/>
      <c r="ES20" s="235" t="s">
        <v>543</v>
      </c>
      <c r="ET20" s="239"/>
      <c r="EU20"/>
      <c r="EV20" s="235" t="s">
        <v>543</v>
      </c>
      <c r="EW20" s="239"/>
      <c r="EX20"/>
      <c r="EY20" s="235" t="s">
        <v>543</v>
      </c>
      <c r="EZ20" s="239"/>
      <c r="FA20"/>
      <c r="FB20" s="235" t="s">
        <v>543</v>
      </c>
      <c r="FC20" s="239"/>
      <c r="FD20"/>
      <c r="FE20" s="235" t="s">
        <v>543</v>
      </c>
      <c r="FF20" s="239"/>
      <c r="FG20"/>
      <c r="FH20" s="235" t="s">
        <v>543</v>
      </c>
      <c r="FI20" s="239"/>
      <c r="FJ20"/>
      <c r="FK20" s="235" t="s">
        <v>543</v>
      </c>
      <c r="FL20" s="239"/>
      <c r="FM20"/>
      <c r="FN20" s="235" t="s">
        <v>543</v>
      </c>
      <c r="FO20" s="239"/>
      <c r="FP20"/>
      <c r="FQ20" s="235" t="s">
        <v>543</v>
      </c>
      <c r="FR20" s="239"/>
      <c r="FS20"/>
      <c r="FT20" s="235" t="s">
        <v>543</v>
      </c>
      <c r="FU20" s="239"/>
      <c r="FV20"/>
      <c r="FW20" s="235" t="s">
        <v>543</v>
      </c>
      <c r="FX20" s="239"/>
      <c r="FY20"/>
      <c r="FZ20" s="235" t="s">
        <v>543</v>
      </c>
      <c r="GA20" s="239"/>
      <c r="GB20"/>
      <c r="GC20" s="235" t="s">
        <v>543</v>
      </c>
      <c r="GD20" s="239"/>
      <c r="GE20"/>
      <c r="GF20" s="235" t="s">
        <v>543</v>
      </c>
      <c r="GG20" s="239"/>
      <c r="GH20"/>
      <c r="GI20" s="235" t="s">
        <v>543</v>
      </c>
      <c r="GJ20" s="239"/>
      <c r="GK20"/>
      <c r="GL20" s="235" t="s">
        <v>543</v>
      </c>
      <c r="GM20" s="239"/>
      <c r="GN20"/>
      <c r="GO20" s="235" t="s">
        <v>543</v>
      </c>
      <c r="GP20" s="239"/>
      <c r="GQ20"/>
      <c r="GR20" s="235" t="s">
        <v>543</v>
      </c>
      <c r="GS20" s="239"/>
      <c r="GT20"/>
      <c r="GU20" s="235" t="s">
        <v>543</v>
      </c>
      <c r="GV20" s="239"/>
      <c r="GW20"/>
      <c r="GX20" s="235" t="s">
        <v>543</v>
      </c>
      <c r="GY20" s="239">
        <v>35682</v>
      </c>
      <c r="GZ20">
        <v>1.06</v>
      </c>
      <c r="HA20" s="235">
        <v>33662.264150943396</v>
      </c>
      <c r="HB20" s="239">
        <v>4416</v>
      </c>
      <c r="HC20">
        <v>7.0000000000000007E-2</v>
      </c>
      <c r="HD20" s="235">
        <v>63085.714285714283</v>
      </c>
      <c r="HE20" s="239"/>
      <c r="HF20"/>
      <c r="HG20" s="235" t="s">
        <v>543</v>
      </c>
      <c r="HH20" s="239"/>
      <c r="HI20"/>
      <c r="HJ20" s="235" t="s">
        <v>543</v>
      </c>
      <c r="HK20" s="239"/>
      <c r="HL20"/>
      <c r="HM20" s="235" t="s">
        <v>543</v>
      </c>
      <c r="HN20" s="239"/>
      <c r="HO20"/>
      <c r="HP20" s="235" t="s">
        <v>543</v>
      </c>
      <c r="HQ20" s="239"/>
      <c r="HR20"/>
      <c r="HS20" s="235" t="s">
        <v>543</v>
      </c>
      <c r="HT20" s="239"/>
      <c r="HU20"/>
      <c r="HV20" s="235" t="s">
        <v>543</v>
      </c>
      <c r="HW20" s="239"/>
      <c r="HX20"/>
      <c r="HY20" s="239">
        <v>49896</v>
      </c>
      <c r="HZ20">
        <v>1.34</v>
      </c>
      <c r="IA20"/>
      <c r="IB20" s="236">
        <v>21340.0016</v>
      </c>
      <c r="IC20" s="237">
        <v>97126</v>
      </c>
      <c r="ID20" s="237">
        <v>0.21971461400654818</v>
      </c>
      <c r="IE20" s="237" t="b">
        <v>1</v>
      </c>
    </row>
    <row r="21" spans="1:239">
      <c r="A21" s="221" t="s">
        <v>557</v>
      </c>
      <c r="B21" s="221" t="s">
        <v>558</v>
      </c>
      <c r="C21" s="232"/>
      <c r="D21" s="232"/>
      <c r="E21" s="232"/>
      <c r="F21" s="232"/>
      <c r="G21" s="232"/>
      <c r="H21" s="232"/>
      <c r="I21" s="232"/>
      <c r="J21" s="232">
        <v>220234</v>
      </c>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v>220234</v>
      </c>
      <c r="AT21" s="232"/>
      <c r="AU21" s="232"/>
      <c r="AV21" s="232"/>
      <c r="AW21" s="232"/>
      <c r="AX21" s="232"/>
      <c r="AY21" s="232"/>
      <c r="AZ21" s="232"/>
      <c r="BA21" s="232"/>
      <c r="BB21" s="232"/>
      <c r="BC21" s="232">
        <v>220234</v>
      </c>
      <c r="BD21" s="232">
        <v>28181</v>
      </c>
      <c r="BE21" s="232"/>
      <c r="BF21" s="232"/>
      <c r="BG21" s="232"/>
      <c r="BH21" s="232"/>
      <c r="BI21" s="232"/>
      <c r="BJ21" s="232"/>
      <c r="BK21" s="232">
        <v>28181</v>
      </c>
      <c r="BL21" s="232">
        <v>3050</v>
      </c>
      <c r="BM21" s="232">
        <v>9276</v>
      </c>
      <c r="BN21" s="233" t="s">
        <v>543</v>
      </c>
      <c r="BO21" s="234"/>
      <c r="BP21" s="232">
        <v>40507</v>
      </c>
      <c r="BQ21" s="232">
        <v>2780</v>
      </c>
      <c r="BR21" s="232"/>
      <c r="BS21" s="232"/>
      <c r="BT21" s="232"/>
      <c r="BU21" s="232">
        <v>2780</v>
      </c>
      <c r="BV21" s="232"/>
      <c r="BW21" s="232"/>
      <c r="BX21" s="232"/>
      <c r="BY21" s="232"/>
      <c r="BZ21" s="232"/>
      <c r="CA21" s="232"/>
      <c r="CB21" s="232"/>
      <c r="CC21" s="232"/>
      <c r="CD21" s="232">
        <v>213</v>
      </c>
      <c r="CE21" s="232">
        <v>169</v>
      </c>
      <c r="CF21" s="232"/>
      <c r="CG21" s="232"/>
      <c r="CH21" s="232">
        <v>172089</v>
      </c>
      <c r="CI21" s="232"/>
      <c r="CJ21" s="232"/>
      <c r="CK21" s="232"/>
      <c r="CL21" s="232"/>
      <c r="CM21" s="232"/>
      <c r="CN21" s="232">
        <v>172471</v>
      </c>
      <c r="CO21" s="232">
        <v>229</v>
      </c>
      <c r="CP21" s="232"/>
      <c r="CQ21" s="232"/>
      <c r="CR21" s="232"/>
      <c r="CS21" s="232"/>
      <c r="CT21" s="232"/>
      <c r="CU21" s="232">
        <v>229</v>
      </c>
      <c r="CV21" s="232">
        <v>9067.2909</v>
      </c>
      <c r="CW21" s="232">
        <v>225054.29089999999</v>
      </c>
      <c r="CX21" s="233">
        <v>4.198072522883322E-2</v>
      </c>
      <c r="CY21" s="234"/>
      <c r="CZ21" s="232"/>
      <c r="DA21" s="232">
        <v>225054.29089999999</v>
      </c>
      <c r="DB21" s="232">
        <v>220234</v>
      </c>
      <c r="DC21" s="232">
        <v>-4820.2909</v>
      </c>
      <c r="DD21" s="232"/>
      <c r="DE21" s="232"/>
      <c r="DF21" s="232"/>
      <c r="DG21" s="232"/>
      <c r="DH21" s="232"/>
      <c r="DI21" s="232"/>
      <c r="DJ21" s="232"/>
      <c r="DK21" s="232"/>
      <c r="DL21" s="232"/>
      <c r="DM21" s="232"/>
      <c r="DN21" s="232"/>
      <c r="DO21" s="232"/>
      <c r="DP21" s="232">
        <v>2023</v>
      </c>
      <c r="DQ21" s="231">
        <v>0.03</v>
      </c>
      <c r="DR21" s="235">
        <v>67433.333333333343</v>
      </c>
      <c r="DS21" s="232"/>
      <c r="DT21" s="231"/>
      <c r="DU21" s="235" t="s">
        <v>543</v>
      </c>
      <c r="DV21" s="232">
        <v>321</v>
      </c>
      <c r="DW21" s="231">
        <v>0.01</v>
      </c>
      <c r="DX21" s="235">
        <v>32100</v>
      </c>
      <c r="DY21" s="232"/>
      <c r="DZ21" s="231"/>
      <c r="EA21" s="235" t="s">
        <v>543</v>
      </c>
      <c r="EB21" s="232"/>
      <c r="EC21" s="231"/>
      <c r="ED21" s="235" t="s">
        <v>543</v>
      </c>
      <c r="EE21" s="232"/>
      <c r="EF21" s="231"/>
      <c r="EG21" s="235" t="s">
        <v>543</v>
      </c>
      <c r="EH21" s="232"/>
      <c r="EI21" s="231"/>
      <c r="EJ21" s="235" t="s">
        <v>543</v>
      </c>
      <c r="EK21" s="232"/>
      <c r="EL21" s="231"/>
      <c r="EM21" s="235" t="s">
        <v>543</v>
      </c>
      <c r="EN21" s="232"/>
      <c r="EO21" s="231"/>
      <c r="EP21" s="235" t="s">
        <v>543</v>
      </c>
      <c r="EQ21" s="232"/>
      <c r="ER21" s="231"/>
      <c r="ES21" s="235" t="s">
        <v>543</v>
      </c>
      <c r="ET21" s="232"/>
      <c r="EU21" s="231"/>
      <c r="EV21" s="235" t="s">
        <v>543</v>
      </c>
      <c r="EW21" s="232"/>
      <c r="EX21" s="231"/>
      <c r="EY21" s="235" t="s">
        <v>543</v>
      </c>
      <c r="EZ21" s="232"/>
      <c r="FA21" s="231"/>
      <c r="FB21" s="235" t="s">
        <v>543</v>
      </c>
      <c r="FC21" s="232"/>
      <c r="FD21" s="231"/>
      <c r="FE21" s="235" t="s">
        <v>543</v>
      </c>
      <c r="FF21" s="232"/>
      <c r="FG21" s="231"/>
      <c r="FH21" s="235" t="s">
        <v>543</v>
      </c>
      <c r="FI21" s="232"/>
      <c r="FJ21" s="231"/>
      <c r="FK21" s="235" t="s">
        <v>543</v>
      </c>
      <c r="FL21" s="232"/>
      <c r="FM21" s="231"/>
      <c r="FN21" s="235" t="s">
        <v>543</v>
      </c>
      <c r="FO21" s="232"/>
      <c r="FP21" s="231"/>
      <c r="FQ21" s="235" t="s">
        <v>543</v>
      </c>
      <c r="FR21" s="232"/>
      <c r="FS21" s="231"/>
      <c r="FT21" s="235" t="s">
        <v>543</v>
      </c>
      <c r="FU21" s="232"/>
      <c r="FV21" s="231"/>
      <c r="FW21" s="235" t="s">
        <v>543</v>
      </c>
      <c r="FX21" s="232"/>
      <c r="FY21" s="231"/>
      <c r="FZ21" s="235" t="s">
        <v>543</v>
      </c>
      <c r="GA21" s="232"/>
      <c r="GB21" s="231"/>
      <c r="GC21" s="235" t="s">
        <v>543</v>
      </c>
      <c r="GD21" s="232"/>
      <c r="GE21" s="231"/>
      <c r="GF21" s="235" t="s">
        <v>543</v>
      </c>
      <c r="GG21" s="232"/>
      <c r="GH21" s="231"/>
      <c r="GI21" s="235" t="s">
        <v>543</v>
      </c>
      <c r="GJ21" s="232"/>
      <c r="GK21" s="231"/>
      <c r="GL21" s="235" t="s">
        <v>543</v>
      </c>
      <c r="GM21" s="232"/>
      <c r="GN21" s="231"/>
      <c r="GO21" s="235" t="s">
        <v>543</v>
      </c>
      <c r="GP21" s="232"/>
      <c r="GQ21" s="231"/>
      <c r="GR21" s="235" t="s">
        <v>543</v>
      </c>
      <c r="GS21" s="232"/>
      <c r="GT21" s="231"/>
      <c r="GU21" s="235" t="s">
        <v>543</v>
      </c>
      <c r="GV21" s="232"/>
      <c r="GW21" s="231"/>
      <c r="GX21" s="235" t="s">
        <v>543</v>
      </c>
      <c r="GY21" s="232"/>
      <c r="GZ21" s="231"/>
      <c r="HA21" s="235" t="s">
        <v>543</v>
      </c>
      <c r="HB21" s="232"/>
      <c r="HC21" s="231"/>
      <c r="HD21" s="235" t="s">
        <v>543</v>
      </c>
      <c r="HE21" s="232"/>
      <c r="HF21" s="231"/>
      <c r="HG21" s="235" t="s">
        <v>543</v>
      </c>
      <c r="HH21" s="232">
        <v>25837</v>
      </c>
      <c r="HI21" s="231">
        <v>0.67</v>
      </c>
      <c r="HJ21" s="235">
        <v>38562.686567164179</v>
      </c>
      <c r="HK21" s="232"/>
      <c r="HL21" s="231"/>
      <c r="HM21" s="235" t="s">
        <v>543</v>
      </c>
      <c r="HN21" s="232"/>
      <c r="HO21" s="231"/>
      <c r="HP21" s="235" t="s">
        <v>543</v>
      </c>
      <c r="HQ21" s="232"/>
      <c r="HR21" s="231"/>
      <c r="HS21" s="235" t="s">
        <v>543</v>
      </c>
      <c r="HT21" s="232"/>
      <c r="HU21" s="231"/>
      <c r="HV21" s="235" t="s">
        <v>543</v>
      </c>
      <c r="HW21" s="232"/>
      <c r="HX21" s="231"/>
      <c r="HY21" s="232">
        <v>28181</v>
      </c>
      <c r="HZ21" s="231">
        <v>0.71</v>
      </c>
      <c r="IA21"/>
      <c r="IB21" s="236">
        <v>9067.2909</v>
      </c>
      <c r="IC21" s="237">
        <v>215987</v>
      </c>
      <c r="ID21" s="237">
        <v>4.198072522883322E-2</v>
      </c>
      <c r="IE21" s="237" t="b">
        <v>1</v>
      </c>
    </row>
    <row r="22" spans="1:239">
      <c r="A22" s="221" t="s">
        <v>559</v>
      </c>
      <c r="B22" s="221" t="s">
        <v>560</v>
      </c>
      <c r="C22" s="232"/>
      <c r="D22" s="232"/>
      <c r="E22" s="232"/>
      <c r="F22" s="232"/>
      <c r="G22" s="232"/>
      <c r="H22" s="232"/>
      <c r="I22" s="232"/>
      <c r="J22" s="232">
        <v>608835</v>
      </c>
      <c r="K22" s="232"/>
      <c r="L22" s="232"/>
      <c r="M22" s="232"/>
      <c r="N22" s="232"/>
      <c r="O22" s="232"/>
      <c r="P22" s="232"/>
      <c r="Q22" s="232"/>
      <c r="R22" s="232"/>
      <c r="S22" s="232"/>
      <c r="T22" s="232"/>
      <c r="U22" s="232"/>
      <c r="V22" s="232"/>
      <c r="W22" s="232"/>
      <c r="X22" s="232"/>
      <c r="Y22" s="232"/>
      <c r="Z22" s="232"/>
      <c r="AA22" s="232"/>
      <c r="AB22" s="232"/>
      <c r="AC22" s="232"/>
      <c r="AD22" s="232"/>
      <c r="AE22" s="232">
        <v>796</v>
      </c>
      <c r="AF22" s="232"/>
      <c r="AG22" s="232"/>
      <c r="AH22" s="232"/>
      <c r="AI22" s="232"/>
      <c r="AJ22" s="232"/>
      <c r="AK22" s="232"/>
      <c r="AL22" s="232"/>
      <c r="AM22" s="232"/>
      <c r="AN22" s="232"/>
      <c r="AO22" s="232"/>
      <c r="AP22" s="232"/>
      <c r="AQ22" s="232"/>
      <c r="AR22" s="232"/>
      <c r="AS22" s="232">
        <v>609631</v>
      </c>
      <c r="AT22" s="232"/>
      <c r="AU22" s="232"/>
      <c r="AV22" s="232"/>
      <c r="AW22" s="232"/>
      <c r="AX22" s="232"/>
      <c r="AY22" s="232"/>
      <c r="AZ22" s="232"/>
      <c r="BA22" s="232"/>
      <c r="BB22" s="232"/>
      <c r="BC22" s="232">
        <v>609631</v>
      </c>
      <c r="BD22" s="232">
        <v>234521</v>
      </c>
      <c r="BE22" s="232"/>
      <c r="BF22" s="232"/>
      <c r="BG22" s="232"/>
      <c r="BH22" s="232"/>
      <c r="BI22" s="232"/>
      <c r="BJ22" s="232"/>
      <c r="BK22" s="232">
        <v>234521</v>
      </c>
      <c r="BL22" s="232">
        <v>25797</v>
      </c>
      <c r="BM22" s="232">
        <v>52767</v>
      </c>
      <c r="BN22" s="233">
        <v>0.33499771875439727</v>
      </c>
      <c r="BO22" s="234"/>
      <c r="BP22" s="232">
        <v>313085</v>
      </c>
      <c r="BQ22" s="232">
        <v>23046</v>
      </c>
      <c r="BR22" s="232"/>
      <c r="BS22" s="232">
        <v>504</v>
      </c>
      <c r="BT22" s="232"/>
      <c r="BU22" s="232">
        <v>23550</v>
      </c>
      <c r="BV22" s="232"/>
      <c r="BW22" s="232"/>
      <c r="BX22" s="232"/>
      <c r="BY22" s="232">
        <v>80852</v>
      </c>
      <c r="BZ22" s="232">
        <v>2290</v>
      </c>
      <c r="CA22" s="232">
        <v>2226</v>
      </c>
      <c r="CB22" s="232">
        <v>1596</v>
      </c>
      <c r="CC22" s="232">
        <v>164</v>
      </c>
      <c r="CD22" s="232"/>
      <c r="CE22" s="232"/>
      <c r="CF22" s="232"/>
      <c r="CG22" s="232"/>
      <c r="CH22" s="232"/>
      <c r="CI22" s="232"/>
      <c r="CJ22" s="232"/>
      <c r="CK22" s="232">
        <v>133263</v>
      </c>
      <c r="CL22" s="232"/>
      <c r="CM22" s="232"/>
      <c r="CN22" s="232">
        <v>220391</v>
      </c>
      <c r="CO22" s="232"/>
      <c r="CP22" s="232"/>
      <c r="CQ22" s="232"/>
      <c r="CR22" s="232">
        <v>13193</v>
      </c>
      <c r="CS22" s="232"/>
      <c r="CT22" s="232"/>
      <c r="CU22" s="232">
        <v>13193</v>
      </c>
      <c r="CV22" s="232">
        <v>48362.717499999999</v>
      </c>
      <c r="CW22" s="232">
        <v>618581.71750000003</v>
      </c>
      <c r="CX22" s="233">
        <v>8.4814286265452399E-2</v>
      </c>
      <c r="CY22" s="234"/>
      <c r="CZ22" s="232"/>
      <c r="DA22" s="232">
        <v>618581.71750000003</v>
      </c>
      <c r="DB22" s="232">
        <v>609631</v>
      </c>
      <c r="DC22" s="232">
        <v>-8950.7175000000007</v>
      </c>
      <c r="DD22" s="232"/>
      <c r="DE22" s="232"/>
      <c r="DF22" s="232"/>
      <c r="DG22" s="232"/>
      <c r="DH22" s="232"/>
      <c r="DI22" s="232"/>
      <c r="DJ22" s="232"/>
      <c r="DK22" s="232"/>
      <c r="DL22" s="232"/>
      <c r="DM22" s="232"/>
      <c r="DN22" s="232"/>
      <c r="DO22" s="232"/>
      <c r="DP22" s="232">
        <v>12991</v>
      </c>
      <c r="DQ22" s="231">
        <v>0.2</v>
      </c>
      <c r="DR22" s="235">
        <v>64955</v>
      </c>
      <c r="DS22" s="232"/>
      <c r="DT22" s="231"/>
      <c r="DU22" s="235" t="s">
        <v>543</v>
      </c>
      <c r="DV22" s="232">
        <v>53112</v>
      </c>
      <c r="DW22" s="231">
        <v>0.92</v>
      </c>
      <c r="DX22" s="235">
        <v>57730.434782608696</v>
      </c>
      <c r="DY22" s="232"/>
      <c r="DZ22" s="231"/>
      <c r="EA22" s="235" t="s">
        <v>543</v>
      </c>
      <c r="EB22" s="232"/>
      <c r="EC22" s="231"/>
      <c r="ED22" s="235" t="s">
        <v>543</v>
      </c>
      <c r="EE22" s="232"/>
      <c r="EF22" s="231"/>
      <c r="EG22" s="235" t="s">
        <v>543</v>
      </c>
      <c r="EH22" s="232"/>
      <c r="EI22" s="231"/>
      <c r="EJ22" s="235" t="s">
        <v>543</v>
      </c>
      <c r="EK22" s="232"/>
      <c r="EL22" s="231"/>
      <c r="EM22" s="235" t="s">
        <v>543</v>
      </c>
      <c r="EN22" s="232"/>
      <c r="EO22" s="231"/>
      <c r="EP22" s="235" t="s">
        <v>543</v>
      </c>
      <c r="EQ22" s="232"/>
      <c r="ER22" s="231"/>
      <c r="ES22" s="235" t="s">
        <v>543</v>
      </c>
      <c r="ET22" s="232"/>
      <c r="EU22" s="231"/>
      <c r="EV22" s="235" t="s">
        <v>543</v>
      </c>
      <c r="EW22" s="232"/>
      <c r="EX22" s="231"/>
      <c r="EY22" s="235" t="s">
        <v>543</v>
      </c>
      <c r="EZ22" s="232"/>
      <c r="FA22" s="231"/>
      <c r="FB22" s="235" t="s">
        <v>543</v>
      </c>
      <c r="FC22" s="232"/>
      <c r="FD22" s="231"/>
      <c r="FE22" s="235" t="s">
        <v>543</v>
      </c>
      <c r="FF22" s="232"/>
      <c r="FG22" s="231"/>
      <c r="FH22" s="235" t="s">
        <v>543</v>
      </c>
      <c r="FI22" s="232"/>
      <c r="FJ22" s="231"/>
      <c r="FK22" s="235" t="s">
        <v>543</v>
      </c>
      <c r="FL22" s="232"/>
      <c r="FM22" s="231"/>
      <c r="FN22" s="235" t="s">
        <v>543</v>
      </c>
      <c r="FO22" s="232"/>
      <c r="FP22" s="231"/>
      <c r="FQ22" s="235" t="s">
        <v>543</v>
      </c>
      <c r="FR22" s="232"/>
      <c r="FS22" s="231"/>
      <c r="FT22" s="235" t="s">
        <v>543</v>
      </c>
      <c r="FU22" s="232"/>
      <c r="FV22" s="231"/>
      <c r="FW22" s="235" t="s">
        <v>543</v>
      </c>
      <c r="FX22" s="232"/>
      <c r="FY22" s="231"/>
      <c r="FZ22" s="235" t="s">
        <v>543</v>
      </c>
      <c r="GA22" s="232"/>
      <c r="GB22" s="231"/>
      <c r="GC22" s="235" t="s">
        <v>543</v>
      </c>
      <c r="GD22" s="232"/>
      <c r="GE22" s="231"/>
      <c r="GF22" s="235" t="s">
        <v>543</v>
      </c>
      <c r="GG22" s="232"/>
      <c r="GH22" s="231"/>
      <c r="GI22" s="235" t="s">
        <v>543</v>
      </c>
      <c r="GJ22" s="232"/>
      <c r="GK22" s="231"/>
      <c r="GL22" s="235" t="s">
        <v>543</v>
      </c>
      <c r="GM22" s="232"/>
      <c r="GN22" s="231"/>
      <c r="GO22" s="235" t="s">
        <v>543</v>
      </c>
      <c r="GP22" s="232"/>
      <c r="GQ22" s="231"/>
      <c r="GR22" s="235" t="s">
        <v>543</v>
      </c>
      <c r="GS22" s="232"/>
      <c r="GT22" s="231"/>
      <c r="GU22" s="235" t="s">
        <v>543</v>
      </c>
      <c r="GV22" s="232"/>
      <c r="GW22" s="231"/>
      <c r="GX22" s="235" t="s">
        <v>543</v>
      </c>
      <c r="GY22" s="232">
        <v>162482</v>
      </c>
      <c r="GZ22" s="231">
        <v>3.72</v>
      </c>
      <c r="HA22" s="235">
        <v>43677.956989247308</v>
      </c>
      <c r="HB22" s="232"/>
      <c r="HC22" s="231"/>
      <c r="HD22" s="235" t="s">
        <v>543</v>
      </c>
      <c r="HE22" s="232"/>
      <c r="HF22" s="231"/>
      <c r="HG22" s="235" t="s">
        <v>543</v>
      </c>
      <c r="HH22" s="232"/>
      <c r="HI22" s="231"/>
      <c r="HJ22" s="235" t="s">
        <v>543</v>
      </c>
      <c r="HK22" s="232"/>
      <c r="HL22" s="231"/>
      <c r="HM22" s="235" t="s">
        <v>543</v>
      </c>
      <c r="HN22" s="232">
        <v>5936</v>
      </c>
      <c r="HO22" s="231">
        <v>0.16</v>
      </c>
      <c r="HP22" s="235">
        <v>37100</v>
      </c>
      <c r="HQ22" s="232"/>
      <c r="HR22" s="231"/>
      <c r="HS22" s="235" t="s">
        <v>543</v>
      </c>
      <c r="HT22" s="232"/>
      <c r="HU22" s="231"/>
      <c r="HV22" s="235" t="s">
        <v>543</v>
      </c>
      <c r="HW22" s="232"/>
      <c r="HX22" s="231"/>
      <c r="HY22" s="232">
        <v>234521</v>
      </c>
      <c r="HZ22" s="231">
        <v>5</v>
      </c>
      <c r="IA22"/>
      <c r="IB22" s="236">
        <v>48362.717499999999</v>
      </c>
      <c r="IC22" s="237">
        <v>570219</v>
      </c>
      <c r="ID22" s="237">
        <v>8.4814286265452399E-2</v>
      </c>
      <c r="IE22" s="237" t="b">
        <v>1</v>
      </c>
    </row>
    <row r="23" spans="1:239">
      <c r="A23" s="221" t="s">
        <v>211</v>
      </c>
      <c r="B23" s="221" t="s">
        <v>556</v>
      </c>
      <c r="C23" s="232">
        <v>8754</v>
      </c>
      <c r="D23" s="232"/>
      <c r="E23" s="232">
        <v>3900</v>
      </c>
      <c r="F23" s="232">
        <v>12654</v>
      </c>
      <c r="G23" s="232"/>
      <c r="H23" s="232">
        <v>25000</v>
      </c>
      <c r="I23" s="232">
        <v>25000</v>
      </c>
      <c r="J23" s="232">
        <v>385851</v>
      </c>
      <c r="K23" s="232"/>
      <c r="L23" s="232"/>
      <c r="M23" s="232"/>
      <c r="N23" s="232"/>
      <c r="O23" s="232"/>
      <c r="P23" s="232"/>
      <c r="Q23" s="232"/>
      <c r="R23" s="232"/>
      <c r="S23" s="232"/>
      <c r="T23" s="232"/>
      <c r="U23" s="232"/>
      <c r="V23" s="232"/>
      <c r="W23" s="232"/>
      <c r="X23" s="232"/>
      <c r="Y23" s="232"/>
      <c r="Z23" s="232"/>
      <c r="AA23" s="232"/>
      <c r="AB23" s="232"/>
      <c r="AC23" s="232"/>
      <c r="AD23" s="232"/>
      <c r="AE23" s="232">
        <v>55761</v>
      </c>
      <c r="AF23" s="232"/>
      <c r="AG23" s="232">
        <v>657207</v>
      </c>
      <c r="AH23" s="232"/>
      <c r="AI23" s="232"/>
      <c r="AJ23" s="232"/>
      <c r="AK23" s="232"/>
      <c r="AL23" s="232"/>
      <c r="AM23" s="232"/>
      <c r="AN23" s="232">
        <v>146183</v>
      </c>
      <c r="AO23" s="232"/>
      <c r="AP23" s="232"/>
      <c r="AQ23" s="232"/>
      <c r="AR23" s="232"/>
      <c r="AS23" s="232">
        <v>1245002</v>
      </c>
      <c r="AT23" s="232"/>
      <c r="AU23" s="232"/>
      <c r="AV23" s="232"/>
      <c r="AW23" s="232"/>
      <c r="AX23" s="232">
        <v>11892</v>
      </c>
      <c r="AY23" s="232"/>
      <c r="AZ23" s="232">
        <v>12172</v>
      </c>
      <c r="BA23" s="232"/>
      <c r="BB23" s="232"/>
      <c r="BC23" s="232">
        <v>1306720</v>
      </c>
      <c r="BD23" s="232">
        <v>604494</v>
      </c>
      <c r="BE23" s="232"/>
      <c r="BF23" s="232"/>
      <c r="BG23" s="232">
        <v>5842</v>
      </c>
      <c r="BH23" s="232"/>
      <c r="BI23" s="232">
        <v>5842</v>
      </c>
      <c r="BJ23" s="232"/>
      <c r="BK23" s="232">
        <v>610336</v>
      </c>
      <c r="BL23" s="232">
        <v>60333</v>
      </c>
      <c r="BM23" s="232">
        <v>44196</v>
      </c>
      <c r="BN23" s="233">
        <v>0.17126468043831594</v>
      </c>
      <c r="BO23" s="234"/>
      <c r="BP23" s="232">
        <v>714865</v>
      </c>
      <c r="BQ23" s="232">
        <v>350431</v>
      </c>
      <c r="BR23" s="232">
        <v>33245</v>
      </c>
      <c r="BS23" s="232">
        <v>68252</v>
      </c>
      <c r="BT23" s="232">
        <v>5633</v>
      </c>
      <c r="BU23" s="232">
        <v>457561</v>
      </c>
      <c r="BV23" s="232">
        <v>26235</v>
      </c>
      <c r="BW23" s="232"/>
      <c r="BX23" s="232"/>
      <c r="BY23" s="232"/>
      <c r="BZ23" s="232">
        <v>1709</v>
      </c>
      <c r="CA23" s="232">
        <v>10651</v>
      </c>
      <c r="CB23" s="232">
        <v>27715</v>
      </c>
      <c r="CC23" s="232">
        <v>134</v>
      </c>
      <c r="CD23" s="232"/>
      <c r="CE23" s="232"/>
      <c r="CF23" s="232">
        <v>210</v>
      </c>
      <c r="CG23" s="232"/>
      <c r="CH23" s="232">
        <v>4425</v>
      </c>
      <c r="CI23" s="232"/>
      <c r="CJ23" s="232"/>
      <c r="CK23" s="232">
        <v>13433</v>
      </c>
      <c r="CL23" s="232"/>
      <c r="CM23" s="232"/>
      <c r="CN23" s="232">
        <v>84512</v>
      </c>
      <c r="CO23" s="232"/>
      <c r="CP23" s="232"/>
      <c r="CQ23" s="232"/>
      <c r="CR23" s="232">
        <v>17478</v>
      </c>
      <c r="CS23" s="232">
        <v>5638</v>
      </c>
      <c r="CT23" s="232"/>
      <c r="CU23" s="232">
        <v>23116</v>
      </c>
      <c r="CV23" s="232">
        <v>257078.008</v>
      </c>
      <c r="CW23" s="232">
        <v>1537132.0079999999</v>
      </c>
      <c r="CX23" s="233">
        <v>0.20728727483352602</v>
      </c>
      <c r="CY23" s="234">
        <v>23411</v>
      </c>
      <c r="CZ23" s="232"/>
      <c r="DA23" s="232">
        <v>1560543.0079999999</v>
      </c>
      <c r="DB23" s="232">
        <v>1306720</v>
      </c>
      <c r="DC23" s="232">
        <v>-253823.008</v>
      </c>
      <c r="DD23" s="232"/>
      <c r="DE23" s="232"/>
      <c r="DF23" s="232"/>
      <c r="DG23" s="232"/>
      <c r="DH23" s="232">
        <v>8301</v>
      </c>
      <c r="DI23" s="232"/>
      <c r="DJ23" s="232">
        <v>15110</v>
      </c>
      <c r="DK23" s="232">
        <v>23411</v>
      </c>
      <c r="DL23" s="232">
        <v>23411</v>
      </c>
      <c r="DM23" s="232">
        <v>61718</v>
      </c>
      <c r="DN23" s="232"/>
      <c r="DO23" s="232">
        <v>-38307</v>
      </c>
      <c r="DP23" s="232">
        <v>29902</v>
      </c>
      <c r="DQ23" s="231">
        <v>0.66</v>
      </c>
      <c r="DR23" s="235">
        <v>45306.060606060601</v>
      </c>
      <c r="DS23" s="232">
        <v>9717</v>
      </c>
      <c r="DT23" s="231">
        <v>0.13100000000000001</v>
      </c>
      <c r="DU23" s="235">
        <v>74175.572519083973</v>
      </c>
      <c r="DV23" s="232"/>
      <c r="DW23" s="231"/>
      <c r="DX23" s="235" t="s">
        <v>543</v>
      </c>
      <c r="DY23" s="232"/>
      <c r="DZ23" s="231"/>
      <c r="EA23" s="235" t="s">
        <v>543</v>
      </c>
      <c r="EB23" s="232"/>
      <c r="EC23" s="231"/>
      <c r="ED23" s="235" t="s">
        <v>543</v>
      </c>
      <c r="EE23" s="232"/>
      <c r="EF23" s="231"/>
      <c r="EG23" s="235" t="s">
        <v>543</v>
      </c>
      <c r="EH23" s="232"/>
      <c r="EI23" s="231"/>
      <c r="EJ23" s="235" t="s">
        <v>543</v>
      </c>
      <c r="EK23" s="232"/>
      <c r="EL23" s="231"/>
      <c r="EM23" s="235" t="s">
        <v>543</v>
      </c>
      <c r="EN23" s="232"/>
      <c r="EO23" s="231"/>
      <c r="EP23" s="235" t="s">
        <v>543</v>
      </c>
      <c r="EQ23" s="232"/>
      <c r="ER23" s="231"/>
      <c r="ES23" s="235" t="s">
        <v>543</v>
      </c>
      <c r="ET23" s="232"/>
      <c r="EU23" s="231"/>
      <c r="EV23" s="235" t="s">
        <v>543</v>
      </c>
      <c r="EW23" s="232"/>
      <c r="EX23" s="231"/>
      <c r="EY23" s="235" t="s">
        <v>543</v>
      </c>
      <c r="EZ23" s="232"/>
      <c r="FA23" s="231"/>
      <c r="FB23" s="235" t="s">
        <v>543</v>
      </c>
      <c r="FC23" s="232"/>
      <c r="FD23" s="231"/>
      <c r="FE23" s="235" t="s">
        <v>543</v>
      </c>
      <c r="FF23" s="232"/>
      <c r="FG23" s="231"/>
      <c r="FH23" s="235" t="s">
        <v>543</v>
      </c>
      <c r="FI23" s="232"/>
      <c r="FJ23" s="231"/>
      <c r="FK23" s="235" t="s">
        <v>543</v>
      </c>
      <c r="FL23" s="232"/>
      <c r="FM23" s="231"/>
      <c r="FN23" s="235" t="s">
        <v>543</v>
      </c>
      <c r="FO23" s="232"/>
      <c r="FP23" s="231"/>
      <c r="FQ23" s="235" t="s">
        <v>543</v>
      </c>
      <c r="FR23" s="232"/>
      <c r="FS23" s="231"/>
      <c r="FT23" s="235" t="s">
        <v>543</v>
      </c>
      <c r="FU23" s="232"/>
      <c r="FV23" s="231"/>
      <c r="FW23" s="235" t="s">
        <v>543</v>
      </c>
      <c r="FX23" s="232"/>
      <c r="FY23" s="231"/>
      <c r="FZ23" s="235" t="s">
        <v>543</v>
      </c>
      <c r="GA23" s="232"/>
      <c r="GB23" s="231"/>
      <c r="GC23" s="235" t="s">
        <v>543</v>
      </c>
      <c r="GD23" s="232"/>
      <c r="GE23" s="231"/>
      <c r="GF23" s="235" t="s">
        <v>543</v>
      </c>
      <c r="GG23" s="232"/>
      <c r="GH23" s="231"/>
      <c r="GI23" s="235" t="s">
        <v>543</v>
      </c>
      <c r="GJ23" s="232"/>
      <c r="GK23" s="231"/>
      <c r="GL23" s="235" t="s">
        <v>543</v>
      </c>
      <c r="GM23" s="232"/>
      <c r="GN23" s="231"/>
      <c r="GO23" s="235" t="s">
        <v>543</v>
      </c>
      <c r="GP23" s="232"/>
      <c r="GQ23" s="231"/>
      <c r="GR23" s="235" t="s">
        <v>543</v>
      </c>
      <c r="GS23" s="232"/>
      <c r="GT23" s="231"/>
      <c r="GU23" s="235" t="s">
        <v>543</v>
      </c>
      <c r="GV23" s="232"/>
      <c r="GW23" s="231"/>
      <c r="GX23" s="235" t="s">
        <v>543</v>
      </c>
      <c r="GY23" s="232"/>
      <c r="GZ23" s="231"/>
      <c r="HA23" s="235" t="s">
        <v>543</v>
      </c>
      <c r="HB23" s="232">
        <v>92618</v>
      </c>
      <c r="HC23" s="231">
        <v>2.4670000000000001</v>
      </c>
      <c r="HD23" s="235">
        <v>37542.764491284957</v>
      </c>
      <c r="HE23" s="232">
        <v>91861</v>
      </c>
      <c r="HF23" s="231">
        <v>3.339</v>
      </c>
      <c r="HG23" s="235">
        <v>27511.530398322851</v>
      </c>
      <c r="HH23" s="232">
        <v>342498</v>
      </c>
      <c r="HI23" s="231">
        <v>13.353999999999999</v>
      </c>
      <c r="HJ23" s="235">
        <v>25647.596225849935</v>
      </c>
      <c r="HK23" s="232"/>
      <c r="HL23" s="231"/>
      <c r="HM23" s="235" t="s">
        <v>543</v>
      </c>
      <c r="HN23" s="232">
        <v>2413</v>
      </c>
      <c r="HO23" s="231">
        <v>0.03</v>
      </c>
      <c r="HP23" s="235" t="s">
        <v>543</v>
      </c>
      <c r="HQ23" s="232">
        <v>4547</v>
      </c>
      <c r="HR23" s="231">
        <v>0.113</v>
      </c>
      <c r="HS23" s="235">
        <v>40238.938053097343</v>
      </c>
      <c r="HT23" s="232"/>
      <c r="HU23" s="231"/>
      <c r="HV23" s="235" t="s">
        <v>543</v>
      </c>
      <c r="HW23" s="232">
        <v>30938</v>
      </c>
      <c r="HX23" s="231">
        <v>0</v>
      </c>
      <c r="HY23" s="232">
        <v>604494</v>
      </c>
      <c r="HZ23" s="231">
        <v>20.094000000000001</v>
      </c>
      <c r="IA23"/>
      <c r="IB23" s="236">
        <v>263920.53626312065</v>
      </c>
      <c r="IC23" s="237">
        <v>1273211.4717368793</v>
      </c>
      <c r="ID23" s="237">
        <v>0.20728727483352602</v>
      </c>
      <c r="IE23" s="237" t="b">
        <v>1</v>
      </c>
    </row>
    <row r="24" spans="1:239">
      <c r="A24" s="219"/>
      <c r="B24" s="238" t="s">
        <v>561</v>
      </c>
      <c r="C24" s="239"/>
      <c r="D24" s="239"/>
      <c r="E24" s="239"/>
      <c r="F24" s="239"/>
      <c r="G24" s="239"/>
      <c r="H24" s="239"/>
      <c r="I24" s="239"/>
      <c r="J24" s="239">
        <v>37854</v>
      </c>
      <c r="K24" s="239"/>
      <c r="L24" s="239"/>
      <c r="M24" s="239"/>
      <c r="N24" s="239"/>
      <c r="O24" s="239"/>
      <c r="P24" s="239"/>
      <c r="Q24" s="239"/>
      <c r="R24" s="239"/>
      <c r="S24" s="239"/>
      <c r="T24" s="239"/>
      <c r="U24" s="239"/>
      <c r="V24" s="239"/>
      <c r="W24" s="239"/>
      <c r="X24" s="239"/>
      <c r="Y24" s="239"/>
      <c r="Z24" s="239"/>
      <c r="AA24" s="239"/>
      <c r="AB24" s="239"/>
      <c r="AC24" s="239"/>
      <c r="AD24" s="239"/>
      <c r="AE24" s="239">
        <v>63</v>
      </c>
      <c r="AF24" s="239"/>
      <c r="AG24" s="239"/>
      <c r="AH24" s="239"/>
      <c r="AI24" s="239"/>
      <c r="AJ24" s="239"/>
      <c r="AK24" s="239"/>
      <c r="AL24" s="239"/>
      <c r="AM24" s="239"/>
      <c r="AN24" s="239"/>
      <c r="AO24" s="239"/>
      <c r="AP24" s="239"/>
      <c r="AQ24" s="239"/>
      <c r="AR24" s="239"/>
      <c r="AS24" s="239">
        <v>37917</v>
      </c>
      <c r="AT24" s="239"/>
      <c r="AU24" s="239"/>
      <c r="AV24" s="239"/>
      <c r="AW24" s="239"/>
      <c r="AX24" s="239"/>
      <c r="AY24" s="239">
        <v>100</v>
      </c>
      <c r="AZ24" s="239"/>
      <c r="BA24" s="239"/>
      <c r="BB24" s="239"/>
      <c r="BC24" s="239">
        <v>38017</v>
      </c>
      <c r="BD24" s="239">
        <v>6040</v>
      </c>
      <c r="BE24" s="239"/>
      <c r="BF24" s="239"/>
      <c r="BG24" s="239"/>
      <c r="BH24" s="239"/>
      <c r="BI24" s="239"/>
      <c r="BJ24" s="239"/>
      <c r="BK24" s="239">
        <v>6040</v>
      </c>
      <c r="BL24" s="239">
        <v>345</v>
      </c>
      <c r="BM24" s="239">
        <v>99</v>
      </c>
      <c r="BN24" s="233" t="s">
        <v>543</v>
      </c>
      <c r="BO24" s="240"/>
      <c r="BP24" s="239">
        <v>6484</v>
      </c>
      <c r="BQ24" s="239">
        <v>5222</v>
      </c>
      <c r="BR24" s="239">
        <v>3767</v>
      </c>
      <c r="BS24" s="239">
        <v>132</v>
      </c>
      <c r="BT24" s="239"/>
      <c r="BU24" s="239">
        <v>9121</v>
      </c>
      <c r="BV24" s="239"/>
      <c r="BW24" s="239"/>
      <c r="BX24" s="239"/>
      <c r="BY24" s="239"/>
      <c r="BZ24" s="239"/>
      <c r="CA24" s="239">
        <v>1454</v>
      </c>
      <c r="CB24" s="239"/>
      <c r="CC24" s="239">
        <v>450</v>
      </c>
      <c r="CD24" s="239"/>
      <c r="CE24" s="239"/>
      <c r="CF24" s="239"/>
      <c r="CG24" s="239"/>
      <c r="CH24" s="239">
        <v>7866</v>
      </c>
      <c r="CI24" s="239"/>
      <c r="CJ24" s="239"/>
      <c r="CK24" s="239"/>
      <c r="CL24" s="239"/>
      <c r="CM24" s="239"/>
      <c r="CN24" s="239">
        <v>9770</v>
      </c>
      <c r="CO24" s="239"/>
      <c r="CP24" s="239"/>
      <c r="CQ24" s="239"/>
      <c r="CR24" s="239">
        <v>2291</v>
      </c>
      <c r="CS24" s="239"/>
      <c r="CT24" s="239"/>
      <c r="CU24" s="239">
        <v>2291</v>
      </c>
      <c r="CV24" s="239">
        <v>3990.9587000000001</v>
      </c>
      <c r="CW24" s="239">
        <v>31656.958699999999</v>
      </c>
      <c r="CX24" s="233">
        <v>0.14425499530109159</v>
      </c>
      <c r="CY24" s="240">
        <v>14</v>
      </c>
      <c r="CZ24" s="239"/>
      <c r="DA24" s="239">
        <v>31670.958699999999</v>
      </c>
      <c r="DB24" s="239">
        <v>38017</v>
      </c>
      <c r="DC24" s="239">
        <v>6346.0412999999999</v>
      </c>
      <c r="DD24" s="239"/>
      <c r="DE24" s="239"/>
      <c r="DF24" s="239"/>
      <c r="DG24" s="239"/>
      <c r="DH24" s="239">
        <v>14</v>
      </c>
      <c r="DI24" s="239"/>
      <c r="DJ24" s="239"/>
      <c r="DK24" s="239">
        <v>14</v>
      </c>
      <c r="DL24" s="239">
        <v>14</v>
      </c>
      <c r="DM24" s="239">
        <v>100</v>
      </c>
      <c r="DN24" s="239"/>
      <c r="DO24" s="239">
        <v>-86</v>
      </c>
      <c r="DP24" s="239">
        <v>542</v>
      </c>
      <c r="DQ24">
        <v>0.01</v>
      </c>
      <c r="DR24" s="235">
        <v>54200</v>
      </c>
      <c r="DS24" s="239">
        <v>119</v>
      </c>
      <c r="DT24">
        <v>0</v>
      </c>
      <c r="DU24" s="235" t="s">
        <v>543</v>
      </c>
      <c r="DV24" s="239"/>
      <c r="DW24"/>
      <c r="DX24" s="235" t="s">
        <v>543</v>
      </c>
      <c r="DY24" s="239"/>
      <c r="DZ24"/>
      <c r="EA24" s="235" t="s">
        <v>543</v>
      </c>
      <c r="EB24" s="239"/>
      <c r="EC24"/>
      <c r="ED24" s="235" t="s">
        <v>543</v>
      </c>
      <c r="EE24" s="239"/>
      <c r="EF24"/>
      <c r="EG24" s="235" t="s">
        <v>543</v>
      </c>
      <c r="EH24" s="239"/>
      <c r="EI24"/>
      <c r="EJ24" s="235" t="s">
        <v>543</v>
      </c>
      <c r="EK24" s="239"/>
      <c r="EL24"/>
      <c r="EM24" s="235" t="s">
        <v>543</v>
      </c>
      <c r="EN24" s="239"/>
      <c r="EO24"/>
      <c r="EP24" s="235" t="s">
        <v>543</v>
      </c>
      <c r="EQ24" s="239"/>
      <c r="ER24"/>
      <c r="ES24" s="235" t="s">
        <v>543</v>
      </c>
      <c r="ET24" s="239"/>
      <c r="EU24"/>
      <c r="EV24" s="235" t="s">
        <v>543</v>
      </c>
      <c r="EW24" s="239"/>
      <c r="EX24"/>
      <c r="EY24" s="235" t="s">
        <v>543</v>
      </c>
      <c r="EZ24" s="239"/>
      <c r="FA24"/>
      <c r="FB24" s="235" t="s">
        <v>543</v>
      </c>
      <c r="FC24" s="239"/>
      <c r="FD24"/>
      <c r="FE24" s="235" t="s">
        <v>543</v>
      </c>
      <c r="FF24" s="239"/>
      <c r="FG24"/>
      <c r="FH24" s="235" t="s">
        <v>543</v>
      </c>
      <c r="FI24" s="239"/>
      <c r="FJ24"/>
      <c r="FK24" s="235" t="s">
        <v>543</v>
      </c>
      <c r="FL24" s="239"/>
      <c r="FM24"/>
      <c r="FN24" s="235" t="s">
        <v>543</v>
      </c>
      <c r="FO24" s="239"/>
      <c r="FP24"/>
      <c r="FQ24" s="235" t="s">
        <v>543</v>
      </c>
      <c r="FR24" s="239"/>
      <c r="FS24"/>
      <c r="FT24" s="235" t="s">
        <v>543</v>
      </c>
      <c r="FU24" s="239"/>
      <c r="FV24"/>
      <c r="FW24" s="235" t="s">
        <v>543</v>
      </c>
      <c r="FX24" s="239"/>
      <c r="FY24"/>
      <c r="FZ24" s="235" t="s">
        <v>543</v>
      </c>
      <c r="GA24" s="239"/>
      <c r="GB24"/>
      <c r="GC24" s="235" t="s">
        <v>543</v>
      </c>
      <c r="GD24" s="239"/>
      <c r="GE24"/>
      <c r="GF24" s="235" t="s">
        <v>543</v>
      </c>
      <c r="GG24" s="239"/>
      <c r="GH24"/>
      <c r="GI24" s="235" t="s">
        <v>543</v>
      </c>
      <c r="GJ24" s="239"/>
      <c r="GK24"/>
      <c r="GL24" s="235" t="s">
        <v>543</v>
      </c>
      <c r="GM24" s="239"/>
      <c r="GN24"/>
      <c r="GO24" s="235" t="s">
        <v>543</v>
      </c>
      <c r="GP24" s="239"/>
      <c r="GQ24"/>
      <c r="GR24" s="235" t="s">
        <v>543</v>
      </c>
      <c r="GS24" s="239"/>
      <c r="GT24"/>
      <c r="GU24" s="235" t="s">
        <v>543</v>
      </c>
      <c r="GV24" s="239"/>
      <c r="GW24"/>
      <c r="GX24" s="235" t="s">
        <v>543</v>
      </c>
      <c r="GY24" s="239">
        <v>5379</v>
      </c>
      <c r="GZ24">
        <v>0.13</v>
      </c>
      <c r="HA24" s="235">
        <v>41376.923076923078</v>
      </c>
      <c r="HB24" s="239"/>
      <c r="HC24"/>
      <c r="HD24" s="235" t="s">
        <v>543</v>
      </c>
      <c r="HE24" s="239"/>
      <c r="HF24"/>
      <c r="HG24" s="235" t="s">
        <v>543</v>
      </c>
      <c r="HH24" s="239"/>
      <c r="HI24"/>
      <c r="HJ24" s="235" t="s">
        <v>543</v>
      </c>
      <c r="HK24" s="239"/>
      <c r="HL24"/>
      <c r="HM24" s="235" t="s">
        <v>543</v>
      </c>
      <c r="HN24" s="239"/>
      <c r="HO24"/>
      <c r="HP24" s="235" t="s">
        <v>543</v>
      </c>
      <c r="HQ24" s="239"/>
      <c r="HR24"/>
      <c r="HS24" s="235" t="s">
        <v>543</v>
      </c>
      <c r="HT24" s="239"/>
      <c r="HU24"/>
      <c r="HV24" s="235" t="s">
        <v>543</v>
      </c>
      <c r="HW24" s="239"/>
      <c r="HX24"/>
      <c r="HY24" s="239">
        <v>6040</v>
      </c>
      <c r="HZ24">
        <v>0.14000000000000001</v>
      </c>
      <c r="IA24"/>
      <c r="IB24" s="236">
        <v>3990.9587000000001</v>
      </c>
      <c r="IC24" s="237">
        <v>27666</v>
      </c>
      <c r="ID24" s="237">
        <v>0.14425499530109159</v>
      </c>
      <c r="IE24" s="237" t="b">
        <v>1</v>
      </c>
    </row>
    <row r="25" spans="1:239">
      <c r="A25" s="221" t="s">
        <v>562</v>
      </c>
      <c r="B25" s="221" t="s">
        <v>563</v>
      </c>
      <c r="C25" s="232"/>
      <c r="D25" s="232"/>
      <c r="E25" s="232"/>
      <c r="F25" s="232"/>
      <c r="G25" s="232"/>
      <c r="H25" s="232"/>
      <c r="I25" s="232"/>
      <c r="J25" s="232">
        <v>126314</v>
      </c>
      <c r="K25" s="232"/>
      <c r="L25" s="232"/>
      <c r="M25" s="232"/>
      <c r="N25" s="232"/>
      <c r="O25" s="232"/>
      <c r="P25" s="232"/>
      <c r="Q25" s="232"/>
      <c r="R25" s="232"/>
      <c r="S25" s="232"/>
      <c r="T25" s="232"/>
      <c r="U25" s="232"/>
      <c r="V25" s="232"/>
      <c r="W25" s="232"/>
      <c r="X25" s="232"/>
      <c r="Y25" s="232"/>
      <c r="Z25" s="232"/>
      <c r="AA25" s="232"/>
      <c r="AB25" s="232"/>
      <c r="AC25" s="232"/>
      <c r="AD25" s="232"/>
      <c r="AE25" s="232">
        <v>865</v>
      </c>
      <c r="AF25" s="232"/>
      <c r="AG25" s="232"/>
      <c r="AH25" s="232"/>
      <c r="AI25" s="232"/>
      <c r="AJ25" s="232"/>
      <c r="AK25" s="232"/>
      <c r="AL25" s="232"/>
      <c r="AM25" s="232"/>
      <c r="AN25" s="232"/>
      <c r="AO25" s="232"/>
      <c r="AP25" s="232"/>
      <c r="AQ25" s="232"/>
      <c r="AR25" s="232"/>
      <c r="AS25" s="232">
        <v>127179</v>
      </c>
      <c r="AT25" s="232"/>
      <c r="AU25" s="232"/>
      <c r="AV25" s="232"/>
      <c r="AW25" s="232"/>
      <c r="AX25" s="232"/>
      <c r="AY25" s="232">
        <v>359</v>
      </c>
      <c r="AZ25" s="232"/>
      <c r="BA25" s="232"/>
      <c r="BB25" s="232"/>
      <c r="BC25" s="232">
        <v>127538</v>
      </c>
      <c r="BD25" s="232">
        <v>93588.97</v>
      </c>
      <c r="BE25" s="232"/>
      <c r="BF25" s="232"/>
      <c r="BG25" s="232"/>
      <c r="BH25" s="232"/>
      <c r="BI25" s="232"/>
      <c r="BJ25" s="232"/>
      <c r="BK25" s="232">
        <v>93588.97</v>
      </c>
      <c r="BL25" s="232">
        <v>7638</v>
      </c>
      <c r="BM25" s="232">
        <v>14662</v>
      </c>
      <c r="BN25" s="233">
        <v>0.23827594213292441</v>
      </c>
      <c r="BO25" s="234">
        <v>-1751.25</v>
      </c>
      <c r="BP25" s="232">
        <v>114137.72</v>
      </c>
      <c r="BQ25" s="232"/>
      <c r="BR25" s="232"/>
      <c r="BS25" s="232">
        <v>670</v>
      </c>
      <c r="BT25" s="232">
        <v>21</v>
      </c>
      <c r="BU25" s="232">
        <v>691</v>
      </c>
      <c r="BV25" s="232"/>
      <c r="BW25" s="232"/>
      <c r="BX25" s="232"/>
      <c r="BY25" s="232"/>
      <c r="BZ25" s="232">
        <v>150</v>
      </c>
      <c r="CA25" s="232">
        <v>485</v>
      </c>
      <c r="CB25" s="232"/>
      <c r="CC25" s="232">
        <v>900</v>
      </c>
      <c r="CD25" s="232"/>
      <c r="CE25" s="232"/>
      <c r="CF25" s="232"/>
      <c r="CG25" s="232">
        <v>500</v>
      </c>
      <c r="CH25" s="232"/>
      <c r="CI25" s="232"/>
      <c r="CJ25" s="232"/>
      <c r="CK25" s="232">
        <v>1000</v>
      </c>
      <c r="CL25" s="232"/>
      <c r="CM25" s="232"/>
      <c r="CN25" s="232">
        <v>3035</v>
      </c>
      <c r="CO25" s="232"/>
      <c r="CP25" s="232"/>
      <c r="CQ25" s="232"/>
      <c r="CR25" s="232">
        <v>1212</v>
      </c>
      <c r="CS25" s="232">
        <v>98</v>
      </c>
      <c r="CT25" s="232"/>
      <c r="CU25" s="232">
        <v>1310</v>
      </c>
      <c r="CV25" s="232">
        <v>8596</v>
      </c>
      <c r="CW25" s="232">
        <v>127769.72</v>
      </c>
      <c r="CX25" s="233">
        <v>7.2129996445525063E-2</v>
      </c>
      <c r="CY25" s="234">
        <v>70</v>
      </c>
      <c r="CZ25" s="232">
        <v>289</v>
      </c>
      <c r="DA25" s="232">
        <v>128128.72</v>
      </c>
      <c r="DB25" s="232">
        <v>127538</v>
      </c>
      <c r="DC25" s="232">
        <v>-590.72</v>
      </c>
      <c r="DD25" s="232"/>
      <c r="DE25" s="232"/>
      <c r="DF25" s="232"/>
      <c r="DG25" s="232"/>
      <c r="DH25" s="232"/>
      <c r="DI25" s="232">
        <v>70</v>
      </c>
      <c r="DJ25" s="232"/>
      <c r="DK25" s="232">
        <v>70</v>
      </c>
      <c r="DL25" s="232">
        <v>359</v>
      </c>
      <c r="DM25" s="232">
        <v>359</v>
      </c>
      <c r="DN25" s="232"/>
      <c r="DO25" s="232"/>
      <c r="DP25" s="232">
        <v>40835.42</v>
      </c>
      <c r="DQ25" s="231">
        <v>0.8</v>
      </c>
      <c r="DR25" s="235">
        <v>51044.274999999994</v>
      </c>
      <c r="DS25" s="232"/>
      <c r="DT25" s="231"/>
      <c r="DU25" s="235" t="s">
        <v>543</v>
      </c>
      <c r="DV25" s="232">
        <v>13376.77</v>
      </c>
      <c r="DW25" s="231">
        <v>0.26</v>
      </c>
      <c r="DX25" s="235">
        <v>51449.115384615383</v>
      </c>
      <c r="DY25" s="232"/>
      <c r="DZ25" s="231"/>
      <c r="EA25" s="235" t="s">
        <v>543</v>
      </c>
      <c r="EB25" s="232"/>
      <c r="EC25" s="231"/>
      <c r="ED25" s="235" t="s">
        <v>543</v>
      </c>
      <c r="EE25" s="232"/>
      <c r="EF25" s="231"/>
      <c r="EG25" s="235" t="s">
        <v>543</v>
      </c>
      <c r="EH25" s="232"/>
      <c r="EI25" s="231"/>
      <c r="EJ25" s="235" t="s">
        <v>543</v>
      </c>
      <c r="EK25" s="232"/>
      <c r="EL25" s="231"/>
      <c r="EM25" s="235" t="s">
        <v>543</v>
      </c>
      <c r="EN25" s="232"/>
      <c r="EO25" s="231"/>
      <c r="EP25" s="235" t="s">
        <v>543</v>
      </c>
      <c r="EQ25" s="232"/>
      <c r="ER25" s="231"/>
      <c r="ES25" s="235" t="s">
        <v>543</v>
      </c>
      <c r="ET25" s="232"/>
      <c r="EU25" s="231"/>
      <c r="EV25" s="235" t="s">
        <v>543</v>
      </c>
      <c r="EW25" s="232"/>
      <c r="EX25" s="231"/>
      <c r="EY25" s="235" t="s">
        <v>543</v>
      </c>
      <c r="EZ25" s="232"/>
      <c r="FA25" s="231"/>
      <c r="FB25" s="235" t="s">
        <v>543</v>
      </c>
      <c r="FC25" s="232"/>
      <c r="FD25" s="231"/>
      <c r="FE25" s="235" t="s">
        <v>543</v>
      </c>
      <c r="FF25" s="232"/>
      <c r="FG25" s="231"/>
      <c r="FH25" s="235" t="s">
        <v>543</v>
      </c>
      <c r="FI25" s="232"/>
      <c r="FJ25" s="231"/>
      <c r="FK25" s="235" t="s">
        <v>543</v>
      </c>
      <c r="FL25" s="232"/>
      <c r="FM25" s="231"/>
      <c r="FN25" s="235" t="s">
        <v>543</v>
      </c>
      <c r="FO25" s="232"/>
      <c r="FP25" s="231"/>
      <c r="FQ25" s="235" t="s">
        <v>543</v>
      </c>
      <c r="FR25" s="232"/>
      <c r="FS25" s="231"/>
      <c r="FT25" s="235" t="s">
        <v>543</v>
      </c>
      <c r="FU25" s="232"/>
      <c r="FV25" s="231"/>
      <c r="FW25" s="235" t="s">
        <v>543</v>
      </c>
      <c r="FX25" s="232"/>
      <c r="FY25" s="231"/>
      <c r="FZ25" s="235" t="s">
        <v>543</v>
      </c>
      <c r="GA25" s="232"/>
      <c r="GB25" s="231"/>
      <c r="GC25" s="235" t="s">
        <v>543</v>
      </c>
      <c r="GD25" s="232"/>
      <c r="GE25" s="231"/>
      <c r="GF25" s="235" t="s">
        <v>543</v>
      </c>
      <c r="GG25" s="232"/>
      <c r="GH25" s="231"/>
      <c r="GI25" s="235" t="s">
        <v>543</v>
      </c>
      <c r="GJ25" s="232"/>
      <c r="GK25" s="231"/>
      <c r="GL25" s="235" t="s">
        <v>543</v>
      </c>
      <c r="GM25" s="232"/>
      <c r="GN25" s="231"/>
      <c r="GO25" s="235" t="s">
        <v>543</v>
      </c>
      <c r="GP25" s="232"/>
      <c r="GQ25" s="231"/>
      <c r="GR25" s="235" t="s">
        <v>543</v>
      </c>
      <c r="GS25" s="232"/>
      <c r="GT25" s="231"/>
      <c r="GU25" s="235" t="s">
        <v>543</v>
      </c>
      <c r="GV25" s="232"/>
      <c r="GW25" s="231"/>
      <c r="GX25" s="235" t="s">
        <v>543</v>
      </c>
      <c r="GY25" s="232"/>
      <c r="GZ25" s="231"/>
      <c r="HA25" s="235" t="s">
        <v>543</v>
      </c>
      <c r="HB25" s="232"/>
      <c r="HC25" s="231"/>
      <c r="HD25" s="235" t="s">
        <v>543</v>
      </c>
      <c r="HE25" s="232"/>
      <c r="HF25" s="231"/>
      <c r="HG25" s="235" t="s">
        <v>543</v>
      </c>
      <c r="HH25" s="232">
        <v>39376.78</v>
      </c>
      <c r="HI25" s="231">
        <v>1</v>
      </c>
      <c r="HJ25" s="235">
        <v>39376.78</v>
      </c>
      <c r="HK25" s="232"/>
      <c r="HL25" s="231"/>
      <c r="HM25" s="235" t="s">
        <v>543</v>
      </c>
      <c r="HN25" s="232"/>
      <c r="HO25" s="231"/>
      <c r="HP25" s="235" t="s">
        <v>543</v>
      </c>
      <c r="HQ25" s="232"/>
      <c r="HR25" s="231"/>
      <c r="HS25" s="235" t="s">
        <v>543</v>
      </c>
      <c r="HT25" s="232"/>
      <c r="HU25" s="231"/>
      <c r="HV25" s="235" t="s">
        <v>543</v>
      </c>
      <c r="HW25" s="232"/>
      <c r="HX25" s="231"/>
      <c r="HY25" s="232">
        <v>93588.97</v>
      </c>
      <c r="HZ25" s="231">
        <v>2.06</v>
      </c>
      <c r="IA25"/>
      <c r="IB25" s="236">
        <v>8596</v>
      </c>
      <c r="IC25" s="237">
        <v>119173.72</v>
      </c>
      <c r="ID25" s="237">
        <v>7.2129996445525063E-2</v>
      </c>
      <c r="IE25" s="237" t="b">
        <v>1</v>
      </c>
    </row>
    <row r="26" spans="1:239">
      <c r="A26" s="221" t="s">
        <v>564</v>
      </c>
      <c r="B26" s="221" t="s">
        <v>565</v>
      </c>
      <c r="C26" s="232"/>
      <c r="D26" s="232"/>
      <c r="E26" s="232"/>
      <c r="F26" s="232"/>
      <c r="G26" s="232"/>
      <c r="H26" s="232"/>
      <c r="I26" s="232"/>
      <c r="J26" s="232">
        <v>759854</v>
      </c>
      <c r="K26" s="232"/>
      <c r="L26" s="232"/>
      <c r="M26" s="232"/>
      <c r="N26" s="232"/>
      <c r="O26" s="232"/>
      <c r="P26" s="232"/>
      <c r="Q26" s="232"/>
      <c r="R26" s="232"/>
      <c r="S26" s="232"/>
      <c r="T26" s="232"/>
      <c r="U26" s="232"/>
      <c r="V26" s="232"/>
      <c r="W26" s="232"/>
      <c r="X26" s="232"/>
      <c r="Y26" s="232"/>
      <c r="Z26" s="232"/>
      <c r="AA26" s="232"/>
      <c r="AB26" s="232"/>
      <c r="AC26" s="232"/>
      <c r="AD26" s="232"/>
      <c r="AE26" s="232">
        <v>2636</v>
      </c>
      <c r="AF26" s="232"/>
      <c r="AG26" s="232"/>
      <c r="AH26" s="232"/>
      <c r="AI26" s="232"/>
      <c r="AJ26" s="232"/>
      <c r="AK26" s="232"/>
      <c r="AL26" s="232"/>
      <c r="AM26" s="232"/>
      <c r="AN26" s="232"/>
      <c r="AO26" s="232"/>
      <c r="AP26" s="232"/>
      <c r="AQ26" s="232"/>
      <c r="AR26" s="232"/>
      <c r="AS26" s="232">
        <v>762490</v>
      </c>
      <c r="AT26" s="232"/>
      <c r="AU26" s="232"/>
      <c r="AV26" s="232"/>
      <c r="AW26" s="232"/>
      <c r="AX26" s="232"/>
      <c r="AY26" s="232"/>
      <c r="AZ26" s="232">
        <v>40000</v>
      </c>
      <c r="BA26" s="232"/>
      <c r="BB26" s="232"/>
      <c r="BC26" s="232">
        <v>802490</v>
      </c>
      <c r="BD26" s="232">
        <v>656268</v>
      </c>
      <c r="BE26" s="232"/>
      <c r="BF26" s="232"/>
      <c r="BG26" s="232">
        <v>2588</v>
      </c>
      <c r="BH26" s="232"/>
      <c r="BI26" s="232">
        <v>2588</v>
      </c>
      <c r="BJ26" s="232"/>
      <c r="BK26" s="232">
        <v>658856</v>
      </c>
      <c r="BL26" s="232">
        <v>58257</v>
      </c>
      <c r="BM26" s="232">
        <v>87385</v>
      </c>
      <c r="BN26" s="233">
        <v>0.221052855252134</v>
      </c>
      <c r="BO26" s="234"/>
      <c r="BP26" s="232">
        <v>804498</v>
      </c>
      <c r="BQ26" s="232">
        <v>17201</v>
      </c>
      <c r="BR26" s="232">
        <v>67374</v>
      </c>
      <c r="BS26" s="232">
        <v>21551</v>
      </c>
      <c r="BT26" s="232">
        <v>2532</v>
      </c>
      <c r="BU26" s="232">
        <v>108658</v>
      </c>
      <c r="BV26" s="232"/>
      <c r="BW26" s="232">
        <v>514</v>
      </c>
      <c r="BX26" s="232"/>
      <c r="BY26" s="232"/>
      <c r="BZ26" s="232">
        <v>2602</v>
      </c>
      <c r="CA26" s="232">
        <v>781</v>
      </c>
      <c r="CB26" s="232">
        <v>22062</v>
      </c>
      <c r="CC26" s="232">
        <v>432</v>
      </c>
      <c r="CD26" s="232">
        <v>794</v>
      </c>
      <c r="CE26" s="232"/>
      <c r="CF26" s="232">
        <v>1091</v>
      </c>
      <c r="CG26" s="232"/>
      <c r="CH26" s="232"/>
      <c r="CI26" s="232"/>
      <c r="CJ26" s="232"/>
      <c r="CK26" s="232">
        <v>6580</v>
      </c>
      <c r="CL26" s="232"/>
      <c r="CM26" s="232"/>
      <c r="CN26" s="232">
        <v>34856</v>
      </c>
      <c r="CO26" s="232">
        <v>6116</v>
      </c>
      <c r="CP26" s="232">
        <v>1201</v>
      </c>
      <c r="CQ26" s="232"/>
      <c r="CR26" s="232"/>
      <c r="CS26" s="232"/>
      <c r="CT26" s="232"/>
      <c r="CU26" s="232">
        <v>7317</v>
      </c>
      <c r="CV26" s="232">
        <v>154589.867</v>
      </c>
      <c r="CW26" s="232">
        <v>1109918.8670000001</v>
      </c>
      <c r="CX26" s="233">
        <v>0.1656743349519032</v>
      </c>
      <c r="CY26" s="234"/>
      <c r="CZ26" s="232"/>
      <c r="DA26" s="232">
        <v>1109918.8670000001</v>
      </c>
      <c r="DB26" s="232">
        <v>802490</v>
      </c>
      <c r="DC26" s="232">
        <v>-307428.86700000003</v>
      </c>
      <c r="DD26" s="232"/>
      <c r="DE26" s="232"/>
      <c r="DF26" s="232"/>
      <c r="DG26" s="232"/>
      <c r="DH26" s="232"/>
      <c r="DI26" s="232"/>
      <c r="DJ26" s="232"/>
      <c r="DK26" s="232"/>
      <c r="DL26" s="232"/>
      <c r="DM26" s="232">
        <v>40000</v>
      </c>
      <c r="DN26" s="232"/>
      <c r="DO26" s="232">
        <v>-40000</v>
      </c>
      <c r="DP26" s="232"/>
      <c r="DQ26" s="231"/>
      <c r="DR26" s="235" t="s">
        <v>543</v>
      </c>
      <c r="DS26" s="232"/>
      <c r="DT26" s="231"/>
      <c r="DU26" s="235" t="s">
        <v>543</v>
      </c>
      <c r="DV26" s="232">
        <v>74603</v>
      </c>
      <c r="DW26" s="231">
        <v>1</v>
      </c>
      <c r="DX26" s="235">
        <v>74603</v>
      </c>
      <c r="DY26" s="232">
        <v>79346</v>
      </c>
      <c r="DZ26" s="231">
        <v>1</v>
      </c>
      <c r="EA26" s="235">
        <v>79346</v>
      </c>
      <c r="EB26" s="232"/>
      <c r="EC26" s="231"/>
      <c r="ED26" s="235" t="s">
        <v>543</v>
      </c>
      <c r="EE26" s="232"/>
      <c r="EF26" s="231"/>
      <c r="EG26" s="235" t="s">
        <v>543</v>
      </c>
      <c r="EH26" s="232"/>
      <c r="EI26" s="231"/>
      <c r="EJ26" s="235" t="s">
        <v>543</v>
      </c>
      <c r="EK26" s="232"/>
      <c r="EL26" s="231"/>
      <c r="EM26" s="235" t="s">
        <v>543</v>
      </c>
      <c r="EN26" s="232"/>
      <c r="EO26" s="231"/>
      <c r="EP26" s="235" t="s">
        <v>543</v>
      </c>
      <c r="EQ26" s="232"/>
      <c r="ER26" s="231"/>
      <c r="ES26" s="235" t="s">
        <v>543</v>
      </c>
      <c r="ET26" s="232"/>
      <c r="EU26" s="231"/>
      <c r="EV26" s="235" t="s">
        <v>543</v>
      </c>
      <c r="EW26" s="232"/>
      <c r="EX26" s="231"/>
      <c r="EY26" s="235" t="s">
        <v>543</v>
      </c>
      <c r="EZ26" s="232"/>
      <c r="FA26" s="231"/>
      <c r="FB26" s="235" t="s">
        <v>543</v>
      </c>
      <c r="FC26" s="232"/>
      <c r="FD26" s="231"/>
      <c r="FE26" s="235" t="s">
        <v>543</v>
      </c>
      <c r="FF26" s="232"/>
      <c r="FG26" s="231"/>
      <c r="FH26" s="235" t="s">
        <v>543</v>
      </c>
      <c r="FI26" s="232"/>
      <c r="FJ26" s="231"/>
      <c r="FK26" s="235" t="s">
        <v>543</v>
      </c>
      <c r="FL26" s="232"/>
      <c r="FM26" s="231"/>
      <c r="FN26" s="235" t="s">
        <v>543</v>
      </c>
      <c r="FO26" s="232"/>
      <c r="FP26" s="231"/>
      <c r="FQ26" s="235" t="s">
        <v>543</v>
      </c>
      <c r="FR26" s="232"/>
      <c r="FS26" s="231"/>
      <c r="FT26" s="235" t="s">
        <v>543</v>
      </c>
      <c r="FU26" s="232"/>
      <c r="FV26" s="231"/>
      <c r="FW26" s="235" t="s">
        <v>543</v>
      </c>
      <c r="FX26" s="232"/>
      <c r="FY26" s="231"/>
      <c r="FZ26" s="235" t="s">
        <v>543</v>
      </c>
      <c r="GA26" s="232"/>
      <c r="GB26" s="231"/>
      <c r="GC26" s="235" t="s">
        <v>543</v>
      </c>
      <c r="GD26" s="232"/>
      <c r="GE26" s="231"/>
      <c r="GF26" s="235" t="s">
        <v>543</v>
      </c>
      <c r="GG26" s="232"/>
      <c r="GH26" s="231"/>
      <c r="GI26" s="235" t="s">
        <v>543</v>
      </c>
      <c r="GJ26" s="232">
        <v>195156</v>
      </c>
      <c r="GK26" s="231">
        <v>3</v>
      </c>
      <c r="GL26" s="235">
        <v>65052</v>
      </c>
      <c r="GM26" s="232"/>
      <c r="GN26" s="231"/>
      <c r="GO26" s="235" t="s">
        <v>543</v>
      </c>
      <c r="GP26" s="232"/>
      <c r="GQ26" s="231"/>
      <c r="GR26" s="235" t="s">
        <v>543</v>
      </c>
      <c r="GS26" s="232"/>
      <c r="GT26" s="231"/>
      <c r="GU26" s="235" t="s">
        <v>543</v>
      </c>
      <c r="GV26" s="232"/>
      <c r="GW26" s="231"/>
      <c r="GX26" s="235" t="s">
        <v>543</v>
      </c>
      <c r="GY26" s="232">
        <v>48141</v>
      </c>
      <c r="GZ26" s="231">
        <v>1.56</v>
      </c>
      <c r="HA26" s="235">
        <v>30859.615384615383</v>
      </c>
      <c r="HB26" s="232"/>
      <c r="HC26" s="231"/>
      <c r="HD26" s="235" t="s">
        <v>543</v>
      </c>
      <c r="HE26" s="232"/>
      <c r="HF26" s="231"/>
      <c r="HG26" s="235" t="s">
        <v>543</v>
      </c>
      <c r="HH26" s="232"/>
      <c r="HI26" s="231"/>
      <c r="HJ26" s="235" t="s">
        <v>543</v>
      </c>
      <c r="HK26" s="232">
        <v>200549</v>
      </c>
      <c r="HL26" s="231">
        <v>5.14</v>
      </c>
      <c r="HM26" s="235">
        <v>39017.315175097276</v>
      </c>
      <c r="HN26" s="232"/>
      <c r="HO26" s="231"/>
      <c r="HP26" s="235" t="s">
        <v>543</v>
      </c>
      <c r="HQ26" s="232">
        <v>49534</v>
      </c>
      <c r="HR26" s="231">
        <v>1.35</v>
      </c>
      <c r="HS26" s="235">
        <v>36691.851851851847</v>
      </c>
      <c r="HT26" s="232"/>
      <c r="HU26" s="231"/>
      <c r="HV26" s="235" t="s">
        <v>543</v>
      </c>
      <c r="HW26" s="232">
        <v>8939</v>
      </c>
      <c r="HX26" s="231">
        <v>0</v>
      </c>
      <c r="HY26" s="232">
        <v>656268</v>
      </c>
      <c r="HZ26" s="231">
        <v>13.05</v>
      </c>
      <c r="IA26"/>
      <c r="IB26" s="236">
        <v>157749.95178939251</v>
      </c>
      <c r="IC26" s="237">
        <v>952168.91521060746</v>
      </c>
      <c r="ID26" s="237">
        <v>0.1656743349519032</v>
      </c>
      <c r="IE26" s="237" t="b">
        <v>1</v>
      </c>
    </row>
    <row r="27" spans="1:239">
      <c r="A27" s="221" t="s">
        <v>566</v>
      </c>
      <c r="B27" s="221" t="s">
        <v>567</v>
      </c>
      <c r="C27" s="232">
        <v>183543</v>
      </c>
      <c r="D27" s="232"/>
      <c r="E27" s="232">
        <v>20310</v>
      </c>
      <c r="F27" s="232">
        <v>203853</v>
      </c>
      <c r="G27" s="232"/>
      <c r="H27" s="232"/>
      <c r="I27" s="232"/>
      <c r="J27" s="232">
        <v>132295</v>
      </c>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v>132295</v>
      </c>
      <c r="AT27" s="232"/>
      <c r="AU27" s="232"/>
      <c r="AV27" s="232"/>
      <c r="AW27" s="232"/>
      <c r="AX27" s="232"/>
      <c r="AY27" s="232">
        <v>5000</v>
      </c>
      <c r="AZ27" s="232"/>
      <c r="BA27" s="232"/>
      <c r="BB27" s="232"/>
      <c r="BC27" s="232">
        <v>341148</v>
      </c>
      <c r="BD27" s="232">
        <v>183946</v>
      </c>
      <c r="BE27" s="232"/>
      <c r="BF27" s="232"/>
      <c r="BG27" s="232"/>
      <c r="BH27" s="232"/>
      <c r="BI27" s="232"/>
      <c r="BJ27" s="232"/>
      <c r="BK27" s="232">
        <v>183946</v>
      </c>
      <c r="BL27" s="232">
        <v>18395</v>
      </c>
      <c r="BM27" s="232">
        <v>26084</v>
      </c>
      <c r="BN27" s="233">
        <v>0.24180466006327944</v>
      </c>
      <c r="BO27" s="234"/>
      <c r="BP27" s="232">
        <v>228425</v>
      </c>
      <c r="BQ27" s="232"/>
      <c r="BR27" s="232">
        <v>30505</v>
      </c>
      <c r="BS27" s="232">
        <v>23136</v>
      </c>
      <c r="BT27" s="232"/>
      <c r="BU27" s="232">
        <v>53641</v>
      </c>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v>38772.285799999998</v>
      </c>
      <c r="CW27" s="232">
        <v>320838.28580000001</v>
      </c>
      <c r="CX27" s="233">
        <v>0.13745820410825835</v>
      </c>
      <c r="CY27" s="234">
        <v>20310</v>
      </c>
      <c r="CZ27" s="232"/>
      <c r="DA27" s="232">
        <v>341148.28580000001</v>
      </c>
      <c r="DB27" s="232">
        <v>341148</v>
      </c>
      <c r="DC27" s="232">
        <v>-0.2858</v>
      </c>
      <c r="DD27" s="232"/>
      <c r="DE27" s="232"/>
      <c r="DF27" s="232">
        <v>20310</v>
      </c>
      <c r="DG27" s="232"/>
      <c r="DH27" s="232"/>
      <c r="DI27" s="232"/>
      <c r="DJ27" s="232"/>
      <c r="DK27" s="232">
        <v>20310</v>
      </c>
      <c r="DL27" s="232">
        <v>20310</v>
      </c>
      <c r="DM27" s="232">
        <v>208853</v>
      </c>
      <c r="DN27" s="232"/>
      <c r="DO27" s="232">
        <v>-188543</v>
      </c>
      <c r="DP27" s="232">
        <v>17457</v>
      </c>
      <c r="DQ27" s="231">
        <v>0.19</v>
      </c>
      <c r="DR27" s="235">
        <v>91878.947368421053</v>
      </c>
      <c r="DS27" s="232"/>
      <c r="DT27" s="231"/>
      <c r="DU27" s="235" t="s">
        <v>543</v>
      </c>
      <c r="DV27" s="232"/>
      <c r="DW27" s="231"/>
      <c r="DX27" s="235" t="s">
        <v>543</v>
      </c>
      <c r="DY27" s="232"/>
      <c r="DZ27" s="231"/>
      <c r="EA27" s="235" t="s">
        <v>543</v>
      </c>
      <c r="EB27" s="232"/>
      <c r="EC27" s="231"/>
      <c r="ED27" s="235" t="s">
        <v>543</v>
      </c>
      <c r="EE27" s="232"/>
      <c r="EF27" s="231"/>
      <c r="EG27" s="235" t="s">
        <v>543</v>
      </c>
      <c r="EH27" s="232"/>
      <c r="EI27" s="231"/>
      <c r="EJ27" s="235" t="s">
        <v>543</v>
      </c>
      <c r="EK27" s="232"/>
      <c r="EL27" s="231"/>
      <c r="EM27" s="235" t="s">
        <v>543</v>
      </c>
      <c r="EN27" s="232"/>
      <c r="EO27" s="231"/>
      <c r="EP27" s="235" t="s">
        <v>543</v>
      </c>
      <c r="EQ27" s="232"/>
      <c r="ER27" s="231"/>
      <c r="ES27" s="235" t="s">
        <v>543</v>
      </c>
      <c r="ET27" s="232"/>
      <c r="EU27" s="231"/>
      <c r="EV27" s="235" t="s">
        <v>543</v>
      </c>
      <c r="EW27" s="232"/>
      <c r="EX27" s="231"/>
      <c r="EY27" s="235" t="s">
        <v>543</v>
      </c>
      <c r="EZ27" s="232"/>
      <c r="FA27" s="231"/>
      <c r="FB27" s="235" t="s">
        <v>543</v>
      </c>
      <c r="FC27" s="232"/>
      <c r="FD27" s="231"/>
      <c r="FE27" s="235" t="s">
        <v>543</v>
      </c>
      <c r="FF27" s="232"/>
      <c r="FG27" s="231"/>
      <c r="FH27" s="235" t="s">
        <v>543</v>
      </c>
      <c r="FI27" s="232"/>
      <c r="FJ27" s="231"/>
      <c r="FK27" s="235" t="s">
        <v>543</v>
      </c>
      <c r="FL27" s="232"/>
      <c r="FM27" s="231"/>
      <c r="FN27" s="235" t="s">
        <v>543</v>
      </c>
      <c r="FO27" s="232"/>
      <c r="FP27" s="231"/>
      <c r="FQ27" s="235" t="s">
        <v>543</v>
      </c>
      <c r="FR27" s="232"/>
      <c r="FS27" s="231"/>
      <c r="FT27" s="235" t="s">
        <v>543</v>
      </c>
      <c r="FU27" s="232"/>
      <c r="FV27" s="231"/>
      <c r="FW27" s="235" t="s">
        <v>543</v>
      </c>
      <c r="FX27" s="232"/>
      <c r="FY27" s="231"/>
      <c r="FZ27" s="235" t="s">
        <v>543</v>
      </c>
      <c r="GA27" s="232"/>
      <c r="GB27" s="231"/>
      <c r="GC27" s="235" t="s">
        <v>543</v>
      </c>
      <c r="GD27" s="232"/>
      <c r="GE27" s="231"/>
      <c r="GF27" s="235" t="s">
        <v>543</v>
      </c>
      <c r="GG27" s="232"/>
      <c r="GH27" s="231"/>
      <c r="GI27" s="235" t="s">
        <v>543</v>
      </c>
      <c r="GJ27" s="232">
        <v>166489</v>
      </c>
      <c r="GK27" s="231">
        <v>3.38</v>
      </c>
      <c r="GL27" s="235">
        <v>49257.100591715978</v>
      </c>
      <c r="GM27" s="232"/>
      <c r="GN27" s="231"/>
      <c r="GO27" s="235" t="s">
        <v>543</v>
      </c>
      <c r="GP27" s="232"/>
      <c r="GQ27" s="231"/>
      <c r="GR27" s="235" t="s">
        <v>543</v>
      </c>
      <c r="GS27" s="232"/>
      <c r="GT27" s="231"/>
      <c r="GU27" s="235" t="s">
        <v>543</v>
      </c>
      <c r="GV27" s="232"/>
      <c r="GW27" s="231"/>
      <c r="GX27" s="235" t="s">
        <v>543</v>
      </c>
      <c r="GY27" s="232"/>
      <c r="GZ27" s="231"/>
      <c r="HA27" s="235" t="s">
        <v>543</v>
      </c>
      <c r="HB27" s="232"/>
      <c r="HC27" s="231"/>
      <c r="HD27" s="235" t="s">
        <v>543</v>
      </c>
      <c r="HE27" s="232"/>
      <c r="HF27" s="231"/>
      <c r="HG27" s="235" t="s">
        <v>543</v>
      </c>
      <c r="HH27" s="232"/>
      <c r="HI27" s="231"/>
      <c r="HJ27" s="235" t="s">
        <v>543</v>
      </c>
      <c r="HK27" s="232"/>
      <c r="HL27" s="231"/>
      <c r="HM27" s="235" t="s">
        <v>543</v>
      </c>
      <c r="HN27" s="232"/>
      <c r="HO27" s="231"/>
      <c r="HP27" s="235" t="s">
        <v>543</v>
      </c>
      <c r="HQ27" s="232"/>
      <c r="HR27" s="231"/>
      <c r="HS27" s="235" t="s">
        <v>543</v>
      </c>
      <c r="HT27" s="232"/>
      <c r="HU27" s="231"/>
      <c r="HV27" s="235" t="s">
        <v>543</v>
      </c>
      <c r="HW27" s="232"/>
      <c r="HX27" s="231"/>
      <c r="HY27" s="232">
        <v>183946</v>
      </c>
      <c r="HZ27" s="231">
        <v>3.57</v>
      </c>
      <c r="IA27"/>
      <c r="IB27" s="236">
        <v>38772.285799999998</v>
      </c>
      <c r="IC27" s="237">
        <v>282066</v>
      </c>
      <c r="ID27" s="237">
        <v>0.13745820410825835</v>
      </c>
      <c r="IE27" s="237" t="b">
        <v>1</v>
      </c>
    </row>
    <row r="28" spans="1:239">
      <c r="A28" s="221" t="s">
        <v>568</v>
      </c>
      <c r="B28" s="221" t="s">
        <v>569</v>
      </c>
      <c r="C28" s="232"/>
      <c r="D28" s="232"/>
      <c r="E28" s="232"/>
      <c r="F28" s="232"/>
      <c r="G28" s="232"/>
      <c r="H28" s="232"/>
      <c r="I28" s="232"/>
      <c r="J28" s="232">
        <v>286205</v>
      </c>
      <c r="K28" s="232"/>
      <c r="L28" s="232"/>
      <c r="M28" s="232"/>
      <c r="N28" s="232"/>
      <c r="O28" s="232"/>
      <c r="P28" s="232"/>
      <c r="Q28" s="232"/>
      <c r="R28" s="232"/>
      <c r="S28" s="232"/>
      <c r="T28" s="232"/>
      <c r="U28" s="232"/>
      <c r="V28" s="232"/>
      <c r="W28" s="232"/>
      <c r="X28" s="232"/>
      <c r="Y28" s="232"/>
      <c r="Z28" s="232"/>
      <c r="AA28" s="232"/>
      <c r="AB28" s="232"/>
      <c r="AC28" s="232"/>
      <c r="AD28" s="232"/>
      <c r="AE28" s="232">
        <v>1153</v>
      </c>
      <c r="AF28" s="232"/>
      <c r="AG28" s="232"/>
      <c r="AH28" s="232"/>
      <c r="AI28" s="232"/>
      <c r="AJ28" s="232"/>
      <c r="AK28" s="232"/>
      <c r="AL28" s="232"/>
      <c r="AM28" s="232"/>
      <c r="AN28" s="232"/>
      <c r="AO28" s="232"/>
      <c r="AP28" s="232"/>
      <c r="AQ28" s="232">
        <v>50628</v>
      </c>
      <c r="AR28" s="232"/>
      <c r="AS28" s="232">
        <v>337986</v>
      </c>
      <c r="AT28" s="232"/>
      <c r="AU28" s="232"/>
      <c r="AV28" s="232"/>
      <c r="AW28" s="232"/>
      <c r="AX28" s="232"/>
      <c r="AY28" s="232"/>
      <c r="AZ28" s="232"/>
      <c r="BA28" s="232"/>
      <c r="BB28" s="232"/>
      <c r="BC28" s="232">
        <v>337986</v>
      </c>
      <c r="BD28" s="232">
        <v>82485.61</v>
      </c>
      <c r="BE28" s="232"/>
      <c r="BF28" s="232"/>
      <c r="BG28" s="232"/>
      <c r="BH28" s="232"/>
      <c r="BI28" s="232"/>
      <c r="BJ28" s="232"/>
      <c r="BK28" s="232">
        <v>82485.61</v>
      </c>
      <c r="BL28" s="232">
        <v>16969</v>
      </c>
      <c r="BM28" s="232">
        <v>3172</v>
      </c>
      <c r="BN28" s="233">
        <v>0.24417592353381395</v>
      </c>
      <c r="BO28" s="234">
        <v>5477</v>
      </c>
      <c r="BP28" s="232">
        <v>108103.61</v>
      </c>
      <c r="BQ28" s="232">
        <v>77177</v>
      </c>
      <c r="BR28" s="232"/>
      <c r="BS28" s="232">
        <v>2733</v>
      </c>
      <c r="BT28" s="232">
        <v>4921</v>
      </c>
      <c r="BU28" s="232">
        <v>84831</v>
      </c>
      <c r="BV28" s="232"/>
      <c r="BW28" s="232">
        <v>60</v>
      </c>
      <c r="BX28" s="232"/>
      <c r="BY28" s="232"/>
      <c r="BZ28" s="232">
        <v>384</v>
      </c>
      <c r="CA28" s="232"/>
      <c r="CB28" s="232">
        <v>8329</v>
      </c>
      <c r="CC28" s="232"/>
      <c r="CD28" s="232">
        <v>11547</v>
      </c>
      <c r="CE28" s="232"/>
      <c r="CF28" s="232"/>
      <c r="CG28" s="232"/>
      <c r="CH28" s="232"/>
      <c r="CI28" s="232"/>
      <c r="CJ28" s="232"/>
      <c r="CK28" s="232">
        <v>3697</v>
      </c>
      <c r="CL28" s="232"/>
      <c r="CM28" s="232"/>
      <c r="CN28" s="232">
        <v>24017</v>
      </c>
      <c r="CO28" s="232">
        <v>3856</v>
      </c>
      <c r="CP28" s="232"/>
      <c r="CQ28" s="232"/>
      <c r="CR28" s="232"/>
      <c r="CS28" s="232"/>
      <c r="CT28" s="232"/>
      <c r="CU28" s="232">
        <v>3856</v>
      </c>
      <c r="CV28" s="232">
        <v>31074.286899999999</v>
      </c>
      <c r="CW28" s="232">
        <v>251881.89689999999</v>
      </c>
      <c r="CX28" s="233">
        <v>0.14073014467209713</v>
      </c>
      <c r="CY28" s="234"/>
      <c r="CZ28" s="232"/>
      <c r="DA28" s="232">
        <v>251881.89689999999</v>
      </c>
      <c r="DB28" s="232">
        <v>337986</v>
      </c>
      <c r="DC28" s="232">
        <v>86104.103099999993</v>
      </c>
      <c r="DD28" s="232"/>
      <c r="DE28" s="232"/>
      <c r="DF28" s="232"/>
      <c r="DG28" s="232"/>
      <c r="DH28" s="232"/>
      <c r="DI28" s="232"/>
      <c r="DJ28" s="232"/>
      <c r="DK28" s="232"/>
      <c r="DL28" s="232"/>
      <c r="DM28" s="232"/>
      <c r="DN28" s="232"/>
      <c r="DO28" s="232"/>
      <c r="DP28" s="232"/>
      <c r="DQ28" s="231"/>
      <c r="DR28" s="235" t="s">
        <v>543</v>
      </c>
      <c r="DS28" s="232"/>
      <c r="DT28" s="231"/>
      <c r="DU28" s="235" t="s">
        <v>543</v>
      </c>
      <c r="DV28" s="232">
        <v>19869.91</v>
      </c>
      <c r="DW28" s="231">
        <v>0.6</v>
      </c>
      <c r="DX28" s="235">
        <v>33116.51666666667</v>
      </c>
      <c r="DY28" s="232"/>
      <c r="DZ28" s="231"/>
      <c r="EA28" s="235" t="s">
        <v>543</v>
      </c>
      <c r="EB28" s="232"/>
      <c r="EC28" s="231"/>
      <c r="ED28" s="235" t="s">
        <v>543</v>
      </c>
      <c r="EE28" s="232"/>
      <c r="EF28" s="231"/>
      <c r="EG28" s="235" t="s">
        <v>543</v>
      </c>
      <c r="EH28" s="232"/>
      <c r="EI28" s="231"/>
      <c r="EJ28" s="235" t="s">
        <v>543</v>
      </c>
      <c r="EK28" s="232"/>
      <c r="EL28" s="231"/>
      <c r="EM28" s="235" t="s">
        <v>543</v>
      </c>
      <c r="EN28" s="232"/>
      <c r="EO28" s="231"/>
      <c r="EP28" s="235" t="s">
        <v>543</v>
      </c>
      <c r="EQ28" s="232"/>
      <c r="ER28" s="231"/>
      <c r="ES28" s="235" t="s">
        <v>543</v>
      </c>
      <c r="ET28" s="232"/>
      <c r="EU28" s="231"/>
      <c r="EV28" s="235" t="s">
        <v>543</v>
      </c>
      <c r="EW28" s="232"/>
      <c r="EX28" s="231"/>
      <c r="EY28" s="235" t="s">
        <v>543</v>
      </c>
      <c r="EZ28" s="232"/>
      <c r="FA28" s="231"/>
      <c r="FB28" s="235" t="s">
        <v>543</v>
      </c>
      <c r="FC28" s="232"/>
      <c r="FD28" s="231"/>
      <c r="FE28" s="235" t="s">
        <v>543</v>
      </c>
      <c r="FF28" s="232"/>
      <c r="FG28" s="231"/>
      <c r="FH28" s="235" t="s">
        <v>543</v>
      </c>
      <c r="FI28" s="232"/>
      <c r="FJ28" s="231"/>
      <c r="FK28" s="235" t="s">
        <v>543</v>
      </c>
      <c r="FL28" s="232"/>
      <c r="FM28" s="231"/>
      <c r="FN28" s="235" t="s">
        <v>543</v>
      </c>
      <c r="FO28" s="232"/>
      <c r="FP28" s="231"/>
      <c r="FQ28" s="235" t="s">
        <v>543</v>
      </c>
      <c r="FR28" s="232"/>
      <c r="FS28" s="231"/>
      <c r="FT28" s="235" t="s">
        <v>543</v>
      </c>
      <c r="FU28" s="232"/>
      <c r="FV28" s="231"/>
      <c r="FW28" s="235" t="s">
        <v>543</v>
      </c>
      <c r="FX28" s="232"/>
      <c r="FY28" s="231"/>
      <c r="FZ28" s="235" t="s">
        <v>543</v>
      </c>
      <c r="GA28" s="232"/>
      <c r="GB28" s="231"/>
      <c r="GC28" s="235" t="s">
        <v>543</v>
      </c>
      <c r="GD28" s="232"/>
      <c r="GE28" s="231"/>
      <c r="GF28" s="235" t="s">
        <v>543</v>
      </c>
      <c r="GG28" s="232"/>
      <c r="GH28" s="231"/>
      <c r="GI28" s="235" t="s">
        <v>543</v>
      </c>
      <c r="GJ28" s="232"/>
      <c r="GK28" s="231"/>
      <c r="GL28" s="235" t="s">
        <v>543</v>
      </c>
      <c r="GM28" s="232"/>
      <c r="GN28" s="231"/>
      <c r="GO28" s="235" t="s">
        <v>543</v>
      </c>
      <c r="GP28" s="232"/>
      <c r="GQ28" s="231"/>
      <c r="GR28" s="235" t="s">
        <v>543</v>
      </c>
      <c r="GS28" s="232"/>
      <c r="GT28" s="231"/>
      <c r="GU28" s="235" t="s">
        <v>543</v>
      </c>
      <c r="GV28" s="232"/>
      <c r="GW28" s="231"/>
      <c r="GX28" s="235" t="s">
        <v>543</v>
      </c>
      <c r="GY28" s="232"/>
      <c r="GZ28" s="231"/>
      <c r="HA28" s="235" t="s">
        <v>543</v>
      </c>
      <c r="HB28" s="232"/>
      <c r="HC28" s="231"/>
      <c r="HD28" s="235" t="s">
        <v>543</v>
      </c>
      <c r="HE28" s="232"/>
      <c r="HF28" s="231"/>
      <c r="HG28" s="235" t="s">
        <v>543</v>
      </c>
      <c r="HH28" s="232"/>
      <c r="HI28" s="231"/>
      <c r="HJ28" s="235" t="s">
        <v>543</v>
      </c>
      <c r="HK28" s="232">
        <v>62615.7</v>
      </c>
      <c r="HL28" s="231">
        <v>2.25</v>
      </c>
      <c r="HM28" s="235">
        <v>27829.199999999997</v>
      </c>
      <c r="HN28" s="232"/>
      <c r="HO28" s="231"/>
      <c r="HP28" s="235" t="s">
        <v>543</v>
      </c>
      <c r="HQ28" s="232"/>
      <c r="HR28" s="231"/>
      <c r="HS28" s="235" t="s">
        <v>543</v>
      </c>
      <c r="HT28" s="232"/>
      <c r="HU28" s="231"/>
      <c r="HV28" s="235" t="s">
        <v>543</v>
      </c>
      <c r="HW28" s="232"/>
      <c r="HX28" s="231"/>
      <c r="HY28" s="232">
        <v>82485.61</v>
      </c>
      <c r="HZ28" s="231">
        <v>2.85</v>
      </c>
      <c r="IA28"/>
      <c r="IB28" s="236">
        <v>31074.286899999999</v>
      </c>
      <c r="IC28" s="237">
        <v>220807.61</v>
      </c>
      <c r="ID28" s="237">
        <v>0.14073014467209713</v>
      </c>
      <c r="IE28" s="237" t="b">
        <v>1</v>
      </c>
    </row>
    <row r="29" spans="1:239">
      <c r="A29" s="221" t="s">
        <v>570</v>
      </c>
      <c r="B29" s="221" t="s">
        <v>571</v>
      </c>
      <c r="C29" s="232">
        <v>36</v>
      </c>
      <c r="D29" s="232"/>
      <c r="E29" s="232"/>
      <c r="F29" s="232">
        <v>36</v>
      </c>
      <c r="G29" s="232">
        <v>436</v>
      </c>
      <c r="H29" s="232">
        <v>7173</v>
      </c>
      <c r="I29" s="232">
        <v>7609</v>
      </c>
      <c r="J29" s="232">
        <v>121482</v>
      </c>
      <c r="K29" s="232"/>
      <c r="L29" s="232"/>
      <c r="M29" s="232">
        <v>2789825</v>
      </c>
      <c r="N29" s="232"/>
      <c r="O29" s="232"/>
      <c r="P29" s="232"/>
      <c r="Q29" s="232"/>
      <c r="R29" s="232"/>
      <c r="S29" s="232"/>
      <c r="T29" s="232"/>
      <c r="U29" s="232"/>
      <c r="V29" s="232"/>
      <c r="W29" s="232"/>
      <c r="X29" s="232"/>
      <c r="Y29" s="232"/>
      <c r="Z29" s="232"/>
      <c r="AA29" s="232"/>
      <c r="AB29" s="232"/>
      <c r="AC29" s="232"/>
      <c r="AD29" s="232"/>
      <c r="AE29" s="232"/>
      <c r="AF29" s="232"/>
      <c r="AG29" s="232">
        <v>172560</v>
      </c>
      <c r="AH29" s="232">
        <v>137296</v>
      </c>
      <c r="AI29" s="232"/>
      <c r="AJ29" s="232"/>
      <c r="AK29" s="232"/>
      <c r="AL29" s="232"/>
      <c r="AM29" s="232"/>
      <c r="AN29" s="232"/>
      <c r="AO29" s="232"/>
      <c r="AP29" s="232"/>
      <c r="AQ29" s="232">
        <v>43727</v>
      </c>
      <c r="AR29" s="232"/>
      <c r="AS29" s="232">
        <v>3264890</v>
      </c>
      <c r="AT29" s="232"/>
      <c r="AU29" s="232"/>
      <c r="AV29" s="232"/>
      <c r="AW29" s="232">
        <v>774</v>
      </c>
      <c r="AX29" s="232">
        <v>887</v>
      </c>
      <c r="AY29" s="232"/>
      <c r="AZ29" s="232"/>
      <c r="BA29" s="232"/>
      <c r="BB29" s="232"/>
      <c r="BC29" s="232">
        <v>3274196</v>
      </c>
      <c r="BD29" s="232">
        <v>1581745</v>
      </c>
      <c r="BE29" s="232"/>
      <c r="BF29" s="232"/>
      <c r="BG29" s="232">
        <v>157851</v>
      </c>
      <c r="BH29" s="232"/>
      <c r="BI29" s="232">
        <v>157851</v>
      </c>
      <c r="BJ29" s="232"/>
      <c r="BK29" s="232">
        <v>1739596</v>
      </c>
      <c r="BL29" s="232">
        <v>180368</v>
      </c>
      <c r="BM29" s="232">
        <v>235467</v>
      </c>
      <c r="BN29" s="233">
        <v>0.2390411336885116</v>
      </c>
      <c r="BO29" s="234">
        <v>18611</v>
      </c>
      <c r="BP29" s="232">
        <v>2174042</v>
      </c>
      <c r="BQ29" s="232">
        <v>3141</v>
      </c>
      <c r="BR29" s="232">
        <v>75627</v>
      </c>
      <c r="BS29" s="232">
        <v>181715</v>
      </c>
      <c r="BT29" s="232">
        <v>17152</v>
      </c>
      <c r="BU29" s="232">
        <v>277635</v>
      </c>
      <c r="BV29" s="232">
        <v>15417</v>
      </c>
      <c r="BW29" s="232">
        <v>221</v>
      </c>
      <c r="BX29" s="232"/>
      <c r="BY29" s="232"/>
      <c r="BZ29" s="232">
        <v>50843</v>
      </c>
      <c r="CA29" s="232">
        <v>8285</v>
      </c>
      <c r="CB29" s="232">
        <v>46250</v>
      </c>
      <c r="CC29" s="232">
        <v>5720</v>
      </c>
      <c r="CD29" s="232">
        <v>4500</v>
      </c>
      <c r="CE29" s="232">
        <v>6125</v>
      </c>
      <c r="CF29" s="232">
        <v>2641</v>
      </c>
      <c r="CG29" s="232">
        <v>12334</v>
      </c>
      <c r="CH29" s="232"/>
      <c r="CI29" s="232"/>
      <c r="CJ29" s="232"/>
      <c r="CK29" s="232">
        <v>12315</v>
      </c>
      <c r="CL29" s="232"/>
      <c r="CM29" s="232">
        <v>22449</v>
      </c>
      <c r="CN29" s="232">
        <v>187100</v>
      </c>
      <c r="CO29" s="232">
        <v>31132</v>
      </c>
      <c r="CP29" s="232"/>
      <c r="CQ29" s="232"/>
      <c r="CR29" s="232">
        <v>30768</v>
      </c>
      <c r="CS29" s="232"/>
      <c r="CT29" s="232"/>
      <c r="CU29" s="232">
        <v>61900</v>
      </c>
      <c r="CV29" s="232">
        <v>103988.87179999999</v>
      </c>
      <c r="CW29" s="232">
        <v>2804665.8717999998</v>
      </c>
      <c r="CX29" s="233">
        <v>0.11958547634041744</v>
      </c>
      <c r="CY29" s="234">
        <v>12590</v>
      </c>
      <c r="CZ29" s="232">
        <v>11315</v>
      </c>
      <c r="DA29" s="232">
        <v>2828570.8717999998</v>
      </c>
      <c r="DB29" s="232">
        <v>3274196</v>
      </c>
      <c r="DC29" s="232">
        <v>445625.12819999998</v>
      </c>
      <c r="DD29" s="232"/>
      <c r="DE29" s="232"/>
      <c r="DF29" s="232"/>
      <c r="DG29" s="232"/>
      <c r="DH29" s="232">
        <v>9820</v>
      </c>
      <c r="DI29" s="232">
        <v>2770</v>
      </c>
      <c r="DJ29" s="232"/>
      <c r="DK29" s="232">
        <v>12590</v>
      </c>
      <c r="DL29" s="232">
        <v>23905</v>
      </c>
      <c r="DM29" s="232">
        <v>8870</v>
      </c>
      <c r="DN29" s="232"/>
      <c r="DO29" s="232">
        <v>15035</v>
      </c>
      <c r="DP29" s="232">
        <v>56640</v>
      </c>
      <c r="DQ29" s="231">
        <v>0.9</v>
      </c>
      <c r="DR29" s="235">
        <v>62933.333333333328</v>
      </c>
      <c r="DS29" s="232">
        <v>27955</v>
      </c>
      <c r="DT29" s="231">
        <v>0.53</v>
      </c>
      <c r="DU29" s="235">
        <v>52745.283018867922</v>
      </c>
      <c r="DV29" s="232">
        <v>18139</v>
      </c>
      <c r="DW29" s="231">
        <v>0.39</v>
      </c>
      <c r="DX29" s="235">
        <v>46510.256410256407</v>
      </c>
      <c r="DY29" s="232"/>
      <c r="DZ29" s="231"/>
      <c r="EA29" s="235" t="s">
        <v>543</v>
      </c>
      <c r="EB29" s="232"/>
      <c r="EC29" s="231"/>
      <c r="ED29" s="235" t="s">
        <v>543</v>
      </c>
      <c r="EE29" s="232"/>
      <c r="EF29" s="231"/>
      <c r="EG29" s="235" t="s">
        <v>543</v>
      </c>
      <c r="EH29" s="232">
        <v>173</v>
      </c>
      <c r="EI29" s="231">
        <v>0.01</v>
      </c>
      <c r="EJ29" s="235">
        <v>18720</v>
      </c>
      <c r="EK29" s="232">
        <v>51342</v>
      </c>
      <c r="EL29" s="231">
        <v>0.8</v>
      </c>
      <c r="EM29" s="235">
        <v>64177.5</v>
      </c>
      <c r="EN29" s="232">
        <v>7009</v>
      </c>
      <c r="EO29" s="231">
        <v>0.15</v>
      </c>
      <c r="EP29" s="235">
        <v>46726.666666666672</v>
      </c>
      <c r="EQ29" s="232"/>
      <c r="ER29" s="231"/>
      <c r="ES29" s="235" t="s">
        <v>543</v>
      </c>
      <c r="ET29" s="232">
        <v>58410</v>
      </c>
      <c r="EU29" s="231">
        <v>0.69</v>
      </c>
      <c r="EV29" s="235">
        <v>84652.173913043487</v>
      </c>
      <c r="EW29" s="232"/>
      <c r="EX29" s="231"/>
      <c r="EY29" s="235" t="s">
        <v>543</v>
      </c>
      <c r="EZ29" s="232"/>
      <c r="FA29" s="231"/>
      <c r="FB29" s="235" t="s">
        <v>543</v>
      </c>
      <c r="FC29" s="232"/>
      <c r="FD29" s="231"/>
      <c r="FE29" s="235" t="s">
        <v>543</v>
      </c>
      <c r="FF29" s="232"/>
      <c r="FG29" s="231"/>
      <c r="FH29" s="235" t="s">
        <v>543</v>
      </c>
      <c r="FI29" s="232"/>
      <c r="FJ29" s="231"/>
      <c r="FK29" s="235" t="s">
        <v>543</v>
      </c>
      <c r="FL29" s="232"/>
      <c r="FM29" s="231"/>
      <c r="FN29" s="235" t="s">
        <v>543</v>
      </c>
      <c r="FO29" s="232"/>
      <c r="FP29" s="231"/>
      <c r="FQ29" s="235" t="s">
        <v>543</v>
      </c>
      <c r="FR29" s="232"/>
      <c r="FS29" s="231"/>
      <c r="FT29" s="235" t="s">
        <v>543</v>
      </c>
      <c r="FU29" s="232"/>
      <c r="FV29" s="231"/>
      <c r="FW29" s="235" t="s">
        <v>543</v>
      </c>
      <c r="FX29" s="232"/>
      <c r="FY29" s="231"/>
      <c r="FZ29" s="235" t="s">
        <v>543</v>
      </c>
      <c r="GA29" s="232">
        <v>134135</v>
      </c>
      <c r="GB29" s="231">
        <v>2.52</v>
      </c>
      <c r="GC29" s="235">
        <v>53228.174603174601</v>
      </c>
      <c r="GD29" s="232"/>
      <c r="GE29" s="231"/>
      <c r="GF29" s="235" t="s">
        <v>543</v>
      </c>
      <c r="GG29" s="232"/>
      <c r="GH29" s="231"/>
      <c r="GI29" s="235" t="s">
        <v>543</v>
      </c>
      <c r="GJ29" s="232"/>
      <c r="GK29" s="231"/>
      <c r="GL29" s="235" t="s">
        <v>543</v>
      </c>
      <c r="GM29" s="232"/>
      <c r="GN29" s="231"/>
      <c r="GO29" s="235" t="s">
        <v>543</v>
      </c>
      <c r="GP29" s="232"/>
      <c r="GQ29" s="231"/>
      <c r="GR29" s="235" t="s">
        <v>543</v>
      </c>
      <c r="GS29" s="232">
        <v>821</v>
      </c>
      <c r="GT29" s="231">
        <v>0.03</v>
      </c>
      <c r="GU29" s="235">
        <v>27366.666666666668</v>
      </c>
      <c r="GV29" s="232"/>
      <c r="GW29" s="231"/>
      <c r="GX29" s="235" t="s">
        <v>543</v>
      </c>
      <c r="GY29" s="232">
        <v>94707</v>
      </c>
      <c r="GZ29" s="231">
        <v>1.91</v>
      </c>
      <c r="HA29" s="235">
        <v>49584.816753926701</v>
      </c>
      <c r="HB29" s="232"/>
      <c r="HC29" s="231"/>
      <c r="HD29" s="235" t="s">
        <v>543</v>
      </c>
      <c r="HE29" s="232">
        <v>11086</v>
      </c>
      <c r="HF29" s="231">
        <v>0.28999999999999998</v>
      </c>
      <c r="HG29" s="235">
        <v>38227.586206896551</v>
      </c>
      <c r="HH29" s="232">
        <v>1059683</v>
      </c>
      <c r="HI29" s="231">
        <v>32.35</v>
      </c>
      <c r="HJ29" s="235">
        <v>32756.816074188562</v>
      </c>
      <c r="HK29" s="232"/>
      <c r="HL29" s="231"/>
      <c r="HM29" s="235" t="s">
        <v>543</v>
      </c>
      <c r="HN29" s="232">
        <v>41396</v>
      </c>
      <c r="HO29" s="231">
        <v>1.25</v>
      </c>
      <c r="HP29" s="235">
        <v>33116.800000000003</v>
      </c>
      <c r="HQ29" s="232">
        <v>18575</v>
      </c>
      <c r="HR29" s="231">
        <v>0.52</v>
      </c>
      <c r="HS29" s="235">
        <v>35721.153846153844</v>
      </c>
      <c r="HT29" s="232"/>
      <c r="HU29" s="231"/>
      <c r="HV29" s="235" t="s">
        <v>543</v>
      </c>
      <c r="HW29" s="232">
        <v>1674</v>
      </c>
      <c r="HX29" s="231">
        <v>0</v>
      </c>
      <c r="HY29" s="232">
        <v>1581745</v>
      </c>
      <c r="HZ29" s="231">
        <v>42.34</v>
      </c>
      <c r="IB29" s="236">
        <v>299572.75379386521</v>
      </c>
      <c r="IC29" s="237">
        <v>2505093.1180061349</v>
      </c>
      <c r="ID29" s="237">
        <v>0.11958547634041744</v>
      </c>
      <c r="IE29" s="237" t="b">
        <v>1</v>
      </c>
    </row>
    <row r="30" spans="1:239">
      <c r="A30" s="221" t="s">
        <v>572</v>
      </c>
      <c r="B30" s="221" t="s">
        <v>573</v>
      </c>
      <c r="C30" s="232"/>
      <c r="D30" s="232"/>
      <c r="E30" s="232"/>
      <c r="F30" s="232"/>
      <c r="G30" s="232"/>
      <c r="H30" s="232"/>
      <c r="I30" s="232"/>
      <c r="J30" s="232">
        <v>439817</v>
      </c>
      <c r="K30" s="232"/>
      <c r="L30" s="232"/>
      <c r="M30" s="232"/>
      <c r="N30" s="232"/>
      <c r="O30" s="232"/>
      <c r="P30" s="232"/>
      <c r="Q30" s="232"/>
      <c r="R30" s="232"/>
      <c r="S30" s="232"/>
      <c r="T30" s="232"/>
      <c r="U30" s="232"/>
      <c r="V30" s="232"/>
      <c r="W30" s="232"/>
      <c r="X30" s="232"/>
      <c r="Y30" s="232"/>
      <c r="Z30" s="232"/>
      <c r="AA30" s="232"/>
      <c r="AB30" s="232"/>
      <c r="AC30" s="232"/>
      <c r="AD30" s="232"/>
      <c r="AE30" s="232">
        <v>3271</v>
      </c>
      <c r="AF30" s="232"/>
      <c r="AG30" s="232"/>
      <c r="AH30" s="232"/>
      <c r="AI30" s="232"/>
      <c r="AJ30" s="232"/>
      <c r="AK30" s="232"/>
      <c r="AL30" s="232"/>
      <c r="AM30" s="232"/>
      <c r="AN30" s="232"/>
      <c r="AO30" s="232"/>
      <c r="AP30" s="232"/>
      <c r="AQ30" s="232"/>
      <c r="AR30" s="232"/>
      <c r="AS30" s="232">
        <v>443088</v>
      </c>
      <c r="AT30" s="232"/>
      <c r="AU30" s="232"/>
      <c r="AV30" s="232"/>
      <c r="AW30" s="232"/>
      <c r="AX30" s="232"/>
      <c r="AY30" s="232">
        <v>1584</v>
      </c>
      <c r="AZ30" s="232"/>
      <c r="BA30" s="232"/>
      <c r="BB30" s="232"/>
      <c r="BC30" s="232">
        <v>444672</v>
      </c>
      <c r="BD30" s="232">
        <v>245167</v>
      </c>
      <c r="BE30" s="232"/>
      <c r="BF30" s="232"/>
      <c r="BG30" s="232"/>
      <c r="BH30" s="232"/>
      <c r="BI30" s="232"/>
      <c r="BJ30" s="232"/>
      <c r="BK30" s="232">
        <v>245167</v>
      </c>
      <c r="BL30" s="232">
        <v>24390</v>
      </c>
      <c r="BM30" s="232">
        <v>21305</v>
      </c>
      <c r="BN30" s="233">
        <v>0.18638315923431784</v>
      </c>
      <c r="BO30" s="234">
        <v>-1432</v>
      </c>
      <c r="BP30" s="232">
        <v>289430</v>
      </c>
      <c r="BQ30" s="232">
        <v>57600</v>
      </c>
      <c r="BR30" s="232">
        <v>314</v>
      </c>
      <c r="BS30" s="232">
        <v>25912</v>
      </c>
      <c r="BT30" s="232">
        <v>306</v>
      </c>
      <c r="BU30" s="232">
        <v>84132</v>
      </c>
      <c r="BV30" s="232"/>
      <c r="BW30" s="232"/>
      <c r="BX30" s="232"/>
      <c r="BY30" s="232"/>
      <c r="BZ30" s="232">
        <v>5048</v>
      </c>
      <c r="CA30" s="232"/>
      <c r="CB30" s="232">
        <v>12537</v>
      </c>
      <c r="CC30" s="232">
        <v>89</v>
      </c>
      <c r="CD30" s="232">
        <v>10170</v>
      </c>
      <c r="CE30" s="232"/>
      <c r="CF30" s="232"/>
      <c r="CG30" s="232"/>
      <c r="CH30" s="232"/>
      <c r="CI30" s="232"/>
      <c r="CJ30" s="232"/>
      <c r="CK30" s="232">
        <v>7502</v>
      </c>
      <c r="CL30" s="232"/>
      <c r="CM30" s="232"/>
      <c r="CN30" s="232">
        <v>35346</v>
      </c>
      <c r="CO30" s="232"/>
      <c r="CP30" s="232">
        <v>121</v>
      </c>
      <c r="CQ30" s="232">
        <v>104</v>
      </c>
      <c r="CR30" s="232">
        <v>4147</v>
      </c>
      <c r="CS30" s="232">
        <v>539</v>
      </c>
      <c r="CT30" s="232"/>
      <c r="CU30" s="232">
        <v>4911</v>
      </c>
      <c r="CV30" s="232">
        <v>49427.875599999999</v>
      </c>
      <c r="CW30" s="232">
        <v>463246.87560000003</v>
      </c>
      <c r="CX30" s="233">
        <v>0.11944322421155143</v>
      </c>
      <c r="CY30" s="234">
        <v>204</v>
      </c>
      <c r="CZ30" s="232">
        <v>1380</v>
      </c>
      <c r="DA30" s="232">
        <v>464830.87560000003</v>
      </c>
      <c r="DB30" s="232">
        <v>444672</v>
      </c>
      <c r="DC30" s="232">
        <v>-20158.875599999999</v>
      </c>
      <c r="DD30" s="232"/>
      <c r="DE30" s="232"/>
      <c r="DF30" s="232">
        <v>204</v>
      </c>
      <c r="DG30" s="232"/>
      <c r="DH30" s="232"/>
      <c r="DI30" s="232"/>
      <c r="DJ30" s="232"/>
      <c r="DK30" s="232">
        <v>204</v>
      </c>
      <c r="DL30" s="232">
        <v>1584</v>
      </c>
      <c r="DM30" s="232">
        <v>1584</v>
      </c>
      <c r="DN30" s="232"/>
      <c r="DO30" s="232"/>
      <c r="DP30" s="232">
        <v>51370</v>
      </c>
      <c r="DQ30" s="231">
        <v>1</v>
      </c>
      <c r="DR30" s="235">
        <v>51370</v>
      </c>
      <c r="DS30" s="232">
        <v>6702</v>
      </c>
      <c r="DT30" s="231">
        <v>0.1</v>
      </c>
      <c r="DU30" s="235">
        <v>67020</v>
      </c>
      <c r="DV30" s="232"/>
      <c r="DW30" s="231"/>
      <c r="DX30" s="235" t="s">
        <v>543</v>
      </c>
      <c r="DY30" s="232"/>
      <c r="DZ30" s="231"/>
      <c r="EA30" s="235" t="s">
        <v>543</v>
      </c>
      <c r="EB30" s="232"/>
      <c r="EC30" s="231"/>
      <c r="ED30" s="235" t="s">
        <v>543</v>
      </c>
      <c r="EE30" s="232"/>
      <c r="EF30" s="231"/>
      <c r="EG30" s="235" t="s">
        <v>543</v>
      </c>
      <c r="EH30" s="232"/>
      <c r="EI30" s="231"/>
      <c r="EJ30" s="235" t="s">
        <v>543</v>
      </c>
      <c r="EK30" s="232"/>
      <c r="EL30" s="231"/>
      <c r="EM30" s="235" t="s">
        <v>543</v>
      </c>
      <c r="EN30" s="232"/>
      <c r="EO30" s="231"/>
      <c r="EP30" s="235" t="s">
        <v>543</v>
      </c>
      <c r="EQ30" s="232"/>
      <c r="ER30" s="231"/>
      <c r="ES30" s="235" t="s">
        <v>543</v>
      </c>
      <c r="ET30" s="232"/>
      <c r="EU30" s="231"/>
      <c r="EV30" s="235" t="s">
        <v>543</v>
      </c>
      <c r="EW30" s="232"/>
      <c r="EX30" s="231"/>
      <c r="EY30" s="235" t="s">
        <v>543</v>
      </c>
      <c r="EZ30" s="232"/>
      <c r="FA30" s="231"/>
      <c r="FB30" s="235" t="s">
        <v>543</v>
      </c>
      <c r="FC30" s="232"/>
      <c r="FD30" s="231"/>
      <c r="FE30" s="235" t="s">
        <v>543</v>
      </c>
      <c r="FF30" s="232"/>
      <c r="FG30" s="231"/>
      <c r="FH30" s="235" t="s">
        <v>543</v>
      </c>
      <c r="FI30" s="232"/>
      <c r="FJ30" s="231"/>
      <c r="FK30" s="235" t="s">
        <v>543</v>
      </c>
      <c r="FL30" s="232"/>
      <c r="FM30" s="231"/>
      <c r="FN30" s="235" t="s">
        <v>543</v>
      </c>
      <c r="FO30" s="232"/>
      <c r="FP30" s="231"/>
      <c r="FQ30" s="235" t="s">
        <v>543</v>
      </c>
      <c r="FR30" s="232"/>
      <c r="FS30" s="231"/>
      <c r="FT30" s="235" t="s">
        <v>543</v>
      </c>
      <c r="FU30" s="232"/>
      <c r="FV30" s="231"/>
      <c r="FW30" s="235" t="s">
        <v>543</v>
      </c>
      <c r="FX30" s="232"/>
      <c r="FY30" s="231"/>
      <c r="FZ30" s="235" t="s">
        <v>543</v>
      </c>
      <c r="GA30" s="232"/>
      <c r="GB30" s="231"/>
      <c r="GC30" s="235" t="s">
        <v>543</v>
      </c>
      <c r="GD30" s="232"/>
      <c r="GE30" s="231"/>
      <c r="GF30" s="235" t="s">
        <v>543</v>
      </c>
      <c r="GG30" s="232"/>
      <c r="GH30" s="231"/>
      <c r="GI30" s="235" t="s">
        <v>543</v>
      </c>
      <c r="GJ30" s="232"/>
      <c r="GK30" s="231"/>
      <c r="GL30" s="235" t="s">
        <v>543</v>
      </c>
      <c r="GM30" s="232"/>
      <c r="GN30" s="231"/>
      <c r="GO30" s="235" t="s">
        <v>543</v>
      </c>
      <c r="GP30" s="232"/>
      <c r="GQ30" s="231"/>
      <c r="GR30" s="235" t="s">
        <v>543</v>
      </c>
      <c r="GS30" s="232"/>
      <c r="GT30" s="231"/>
      <c r="GU30" s="235" t="s">
        <v>543</v>
      </c>
      <c r="GV30" s="232"/>
      <c r="GW30" s="231"/>
      <c r="GX30" s="235" t="s">
        <v>543</v>
      </c>
      <c r="GY30" s="232"/>
      <c r="GZ30" s="231"/>
      <c r="HA30" s="235" t="s">
        <v>543</v>
      </c>
      <c r="HB30" s="232"/>
      <c r="HC30" s="231"/>
      <c r="HD30" s="235" t="s">
        <v>543</v>
      </c>
      <c r="HE30" s="232"/>
      <c r="HF30" s="231"/>
      <c r="HG30" s="235" t="s">
        <v>543</v>
      </c>
      <c r="HH30" s="232">
        <v>127566</v>
      </c>
      <c r="HI30" s="231">
        <v>3.8040865384615401</v>
      </c>
      <c r="HJ30" s="235">
        <v>33533.93744075828</v>
      </c>
      <c r="HK30" s="232">
        <v>35692</v>
      </c>
      <c r="HL30" s="231">
        <v>1.3566105769230801</v>
      </c>
      <c r="HM30" s="235">
        <v>26309.687250819465</v>
      </c>
      <c r="HN30" s="232">
        <v>1</v>
      </c>
      <c r="HO30" s="231"/>
      <c r="HP30" s="235" t="s">
        <v>543</v>
      </c>
      <c r="HQ30" s="232"/>
      <c r="HR30" s="231"/>
      <c r="HS30" s="235" t="s">
        <v>543</v>
      </c>
      <c r="HT30" s="232"/>
      <c r="HU30" s="231"/>
      <c r="HV30" s="235" t="s">
        <v>543</v>
      </c>
      <c r="HW30" s="232">
        <v>23836</v>
      </c>
      <c r="HX30" s="231">
        <v>0</v>
      </c>
      <c r="HY30" s="232">
        <v>245167</v>
      </c>
      <c r="HZ30" s="231">
        <v>6.2606971153846196</v>
      </c>
      <c r="IB30" s="236">
        <v>49427.875599999999</v>
      </c>
      <c r="IC30" s="237">
        <v>413819</v>
      </c>
      <c r="ID30" s="237">
        <v>0.11944322421155143</v>
      </c>
      <c r="IE30" s="237" t="b">
        <v>1</v>
      </c>
    </row>
    <row r="31" spans="1:239">
      <c r="BN31" s="233" t="s">
        <v>543</v>
      </c>
      <c r="CX31" s="233" t="s">
        <v>543</v>
      </c>
      <c r="DR31" s="235" t="s">
        <v>543</v>
      </c>
      <c r="DU31" s="235" t="s">
        <v>543</v>
      </c>
      <c r="DX31" s="235" t="s">
        <v>543</v>
      </c>
      <c r="EA31" s="235" t="s">
        <v>543</v>
      </c>
      <c r="ED31" s="235" t="s">
        <v>543</v>
      </c>
      <c r="EG31" s="235" t="s">
        <v>543</v>
      </c>
      <c r="EJ31" s="235" t="s">
        <v>543</v>
      </c>
      <c r="EM31" s="235" t="s">
        <v>543</v>
      </c>
      <c r="EP31" s="235" t="s">
        <v>543</v>
      </c>
      <c r="ES31" s="235" t="s">
        <v>543</v>
      </c>
      <c r="EV31" s="235" t="s">
        <v>543</v>
      </c>
      <c r="EY31" s="235" t="s">
        <v>543</v>
      </c>
      <c r="FB31" s="235" t="s">
        <v>543</v>
      </c>
      <c r="FE31" s="235" t="s">
        <v>543</v>
      </c>
      <c r="FH31" s="235" t="s">
        <v>543</v>
      </c>
      <c r="FK31" s="235" t="s">
        <v>543</v>
      </c>
      <c r="FN31" s="235" t="s">
        <v>543</v>
      </c>
      <c r="FQ31" s="235" t="s">
        <v>543</v>
      </c>
      <c r="FT31" s="235" t="s">
        <v>543</v>
      </c>
      <c r="FW31" s="235" t="s">
        <v>543</v>
      </c>
      <c r="FZ31" s="235" t="s">
        <v>543</v>
      </c>
      <c r="GC31" s="235" t="s">
        <v>543</v>
      </c>
      <c r="GF31" s="235" t="s">
        <v>543</v>
      </c>
      <c r="GI31" s="235" t="s">
        <v>543</v>
      </c>
      <c r="GL31" s="235" t="s">
        <v>543</v>
      </c>
      <c r="GO31" s="235" t="s">
        <v>543</v>
      </c>
      <c r="GR31" s="235" t="s">
        <v>543</v>
      </c>
      <c r="GU31" s="235" t="s">
        <v>543</v>
      </c>
      <c r="GX31" s="235" t="s">
        <v>543</v>
      </c>
      <c r="HA31" s="235" t="s">
        <v>543</v>
      </c>
      <c r="HD31" s="235" t="s">
        <v>543</v>
      </c>
      <c r="HG31" s="235" t="s">
        <v>543</v>
      </c>
      <c r="HJ31" s="235" t="s">
        <v>543</v>
      </c>
      <c r="HM31" s="235" t="s">
        <v>543</v>
      </c>
      <c r="HP31" s="235" t="s">
        <v>543</v>
      </c>
      <c r="HS31" s="235" t="s">
        <v>543</v>
      </c>
      <c r="HV31" s="235" t="s">
        <v>543</v>
      </c>
      <c r="IB31" s="236" t="s">
        <v>543</v>
      </c>
      <c r="IC31" s="237" t="s">
        <v>543</v>
      </c>
      <c r="ID31" s="237" t="s">
        <v>543</v>
      </c>
      <c r="IE31" s="237" t="b">
        <v>1</v>
      </c>
    </row>
    <row r="32" spans="1:239">
      <c r="BN32" s="233" t="s">
        <v>543</v>
      </c>
      <c r="CX32" s="233" t="s">
        <v>543</v>
      </c>
      <c r="DR32" s="235" t="s">
        <v>543</v>
      </c>
      <c r="DU32" s="235" t="s">
        <v>543</v>
      </c>
      <c r="DX32" s="235" t="s">
        <v>543</v>
      </c>
      <c r="EA32" s="235" t="s">
        <v>543</v>
      </c>
      <c r="ED32" s="235" t="s">
        <v>543</v>
      </c>
      <c r="EG32" s="235" t="s">
        <v>543</v>
      </c>
      <c r="EJ32" s="235" t="s">
        <v>543</v>
      </c>
      <c r="EM32" s="235" t="s">
        <v>543</v>
      </c>
      <c r="EP32" s="235" t="s">
        <v>543</v>
      </c>
      <c r="ES32" s="235" t="s">
        <v>543</v>
      </c>
      <c r="EV32" s="235" t="s">
        <v>543</v>
      </c>
      <c r="EY32" s="235" t="s">
        <v>543</v>
      </c>
      <c r="FB32" s="235" t="s">
        <v>543</v>
      </c>
      <c r="FE32" s="235" t="s">
        <v>543</v>
      </c>
      <c r="FH32" s="235" t="s">
        <v>543</v>
      </c>
      <c r="FK32" s="235" t="s">
        <v>543</v>
      </c>
      <c r="FN32" s="235" t="s">
        <v>543</v>
      </c>
      <c r="FQ32" s="235" t="s">
        <v>543</v>
      </c>
      <c r="FT32" s="235" t="s">
        <v>543</v>
      </c>
      <c r="FW32" s="235" t="s">
        <v>543</v>
      </c>
      <c r="FZ32" s="235" t="s">
        <v>543</v>
      </c>
      <c r="GC32" s="235" t="s">
        <v>543</v>
      </c>
      <c r="GF32" s="235" t="s">
        <v>543</v>
      </c>
      <c r="GI32" s="235" t="s">
        <v>543</v>
      </c>
      <c r="GL32" s="235" t="s">
        <v>543</v>
      </c>
      <c r="GO32" s="235" t="s">
        <v>543</v>
      </c>
      <c r="GR32" s="235" t="s">
        <v>543</v>
      </c>
      <c r="GU32" s="235" t="s">
        <v>543</v>
      </c>
      <c r="GX32" s="235" t="s">
        <v>543</v>
      </c>
      <c r="HA32" s="235" t="s">
        <v>543</v>
      </c>
      <c r="HD32" s="235" t="s">
        <v>543</v>
      </c>
      <c r="HG32" s="235" t="s">
        <v>543</v>
      </c>
      <c r="HJ32" s="235" t="s">
        <v>543</v>
      </c>
      <c r="HM32" s="235" t="s">
        <v>543</v>
      </c>
      <c r="HP32" s="235" t="s">
        <v>543</v>
      </c>
      <c r="HS32" s="235" t="s">
        <v>543</v>
      </c>
      <c r="HV32" s="235" t="s">
        <v>543</v>
      </c>
      <c r="IB32" s="236" t="s">
        <v>543</v>
      </c>
      <c r="IC32" s="237" t="s">
        <v>543</v>
      </c>
      <c r="ID32" s="237" t="s">
        <v>543</v>
      </c>
      <c r="IE32" s="237" t="b">
        <v>1</v>
      </c>
    </row>
    <row r="33" spans="66:239">
      <c r="BN33" s="233" t="s">
        <v>543</v>
      </c>
      <c r="CX33" s="233" t="s">
        <v>543</v>
      </c>
      <c r="DR33" s="235" t="s">
        <v>543</v>
      </c>
      <c r="DU33" s="235" t="s">
        <v>543</v>
      </c>
      <c r="DX33" s="235" t="s">
        <v>543</v>
      </c>
      <c r="EA33" s="235" t="s">
        <v>543</v>
      </c>
      <c r="ED33" s="235" t="s">
        <v>543</v>
      </c>
      <c r="EG33" s="235" t="s">
        <v>543</v>
      </c>
      <c r="EH33" s="206"/>
      <c r="EJ33" s="235" t="s">
        <v>543</v>
      </c>
      <c r="EM33" s="235" t="s">
        <v>543</v>
      </c>
      <c r="EP33" s="235" t="s">
        <v>543</v>
      </c>
      <c r="ES33" s="235" t="s">
        <v>543</v>
      </c>
      <c r="EV33" s="235" t="s">
        <v>543</v>
      </c>
      <c r="EY33" s="235" t="s">
        <v>543</v>
      </c>
      <c r="FB33" s="235" t="s">
        <v>543</v>
      </c>
      <c r="FE33" s="235" t="s">
        <v>543</v>
      </c>
      <c r="FH33" s="235" t="s">
        <v>543</v>
      </c>
      <c r="FK33" s="235" t="s">
        <v>543</v>
      </c>
      <c r="FN33" s="235" t="s">
        <v>543</v>
      </c>
      <c r="FQ33" s="235" t="s">
        <v>543</v>
      </c>
      <c r="FT33" s="235" t="s">
        <v>543</v>
      </c>
      <c r="FW33" s="235" t="s">
        <v>543</v>
      </c>
      <c r="FZ33" s="235" t="s">
        <v>543</v>
      </c>
      <c r="GC33" s="235" t="s">
        <v>543</v>
      </c>
      <c r="GF33" s="235" t="s">
        <v>543</v>
      </c>
      <c r="GI33" s="235" t="s">
        <v>543</v>
      </c>
      <c r="GL33" s="235" t="s">
        <v>543</v>
      </c>
      <c r="GO33" s="235" t="s">
        <v>543</v>
      </c>
      <c r="GR33" s="235" t="s">
        <v>543</v>
      </c>
      <c r="GU33" s="235" t="s">
        <v>543</v>
      </c>
      <c r="GX33" s="235" t="s">
        <v>543</v>
      </c>
      <c r="HA33" s="235" t="s">
        <v>543</v>
      </c>
      <c r="HD33" s="235" t="s">
        <v>543</v>
      </c>
      <c r="HG33" s="235" t="s">
        <v>543</v>
      </c>
      <c r="HJ33" s="235" t="s">
        <v>543</v>
      </c>
      <c r="HM33" s="235" t="s">
        <v>543</v>
      </c>
      <c r="HP33" s="235" t="s">
        <v>543</v>
      </c>
      <c r="HS33" s="235" t="s">
        <v>543</v>
      </c>
      <c r="HV33" s="235" t="s">
        <v>543</v>
      </c>
      <c r="IB33" s="236" t="s">
        <v>543</v>
      </c>
      <c r="IC33" s="237" t="s">
        <v>543</v>
      </c>
      <c r="ID33" s="237" t="s">
        <v>543</v>
      </c>
      <c r="IE33" s="237" t="b">
        <v>1</v>
      </c>
    </row>
    <row r="34" spans="66:239">
      <c r="BN34" s="233" t="s">
        <v>543</v>
      </c>
      <c r="CX34" s="233" t="s">
        <v>543</v>
      </c>
      <c r="DQ34" s="241" t="s">
        <v>574</v>
      </c>
      <c r="DR34" s="235">
        <f>ROUND(SUM(DP15:DP30,DS12:DS23,DS29:DS30,DV12:DV29,DY12:DY26)/SUM(DQ15:DQ30,DT12:DT23,DT29:DT30,DW12:DW29,DZ12:DZ26),0)</f>
        <v>61926</v>
      </c>
      <c r="DU34" s="235" t="s">
        <v>543</v>
      </c>
      <c r="DX34" s="235" t="s">
        <v>543</v>
      </c>
      <c r="EA34" s="235" t="s">
        <v>543</v>
      </c>
      <c r="ED34" s="235" t="s">
        <v>543</v>
      </c>
      <c r="EG34" s="235" t="s">
        <v>543</v>
      </c>
      <c r="EJ34" s="235" t="s">
        <v>543</v>
      </c>
      <c r="EM34" s="235" t="s">
        <v>543</v>
      </c>
      <c r="EP34" s="235" t="s">
        <v>543</v>
      </c>
      <c r="ES34" s="235" t="s">
        <v>543</v>
      </c>
      <c r="EV34" s="235" t="s">
        <v>543</v>
      </c>
      <c r="EY34" s="235" t="s">
        <v>543</v>
      </c>
      <c r="FB34" s="235" t="s">
        <v>543</v>
      </c>
      <c r="FE34" s="235" t="s">
        <v>543</v>
      </c>
      <c r="FH34" s="235" t="s">
        <v>543</v>
      </c>
      <c r="FK34" s="235" t="s">
        <v>543</v>
      </c>
      <c r="FN34" s="235" t="s">
        <v>543</v>
      </c>
      <c r="FQ34" s="235" t="s">
        <v>543</v>
      </c>
      <c r="FT34" s="235" t="s">
        <v>543</v>
      </c>
      <c r="FW34" s="235" t="s">
        <v>543</v>
      </c>
      <c r="FZ34" s="235" t="s">
        <v>543</v>
      </c>
      <c r="GC34" s="235" t="s">
        <v>543</v>
      </c>
      <c r="GF34" s="235" t="s">
        <v>543</v>
      </c>
      <c r="GI34" s="235" t="s">
        <v>543</v>
      </c>
      <c r="GL34" s="235" t="s">
        <v>543</v>
      </c>
      <c r="GO34" s="235" t="s">
        <v>543</v>
      </c>
      <c r="GR34" s="235" t="s">
        <v>543</v>
      </c>
      <c r="GU34" s="235" t="s">
        <v>543</v>
      </c>
      <c r="GX34" s="235" t="s">
        <v>543</v>
      </c>
      <c r="HA34" s="235" t="s">
        <v>543</v>
      </c>
      <c r="HD34" s="235" t="s">
        <v>543</v>
      </c>
      <c r="HG34" s="235" t="s">
        <v>543</v>
      </c>
      <c r="HJ34" s="235" t="s">
        <v>543</v>
      </c>
      <c r="HM34" s="235" t="s">
        <v>543</v>
      </c>
      <c r="HP34" s="235" t="s">
        <v>543</v>
      </c>
      <c r="HS34" s="235" t="s">
        <v>543</v>
      </c>
      <c r="HV34" s="235" t="s">
        <v>543</v>
      </c>
      <c r="IB34" s="236" t="s">
        <v>543</v>
      </c>
      <c r="IC34" s="237" t="s">
        <v>543</v>
      </c>
      <c r="ID34" s="237" t="s">
        <v>543</v>
      </c>
      <c r="IE34" s="237" t="b">
        <v>1</v>
      </c>
    </row>
    <row r="35" spans="66:239">
      <c r="BN35" s="233" t="s">
        <v>543</v>
      </c>
      <c r="CX35" s="233" t="s">
        <v>543</v>
      </c>
      <c r="DR35" s="235"/>
      <c r="DU35" s="235" t="s">
        <v>543</v>
      </c>
      <c r="DX35" s="235" t="s">
        <v>543</v>
      </c>
      <c r="EA35" s="235" t="s">
        <v>543</v>
      </c>
      <c r="ED35" s="235" t="s">
        <v>543</v>
      </c>
      <c r="EG35" s="235" t="s">
        <v>543</v>
      </c>
      <c r="EJ35" s="235" t="s">
        <v>543</v>
      </c>
      <c r="EM35" s="235" t="s">
        <v>543</v>
      </c>
      <c r="EP35" s="235" t="s">
        <v>543</v>
      </c>
      <c r="ES35" s="235" t="s">
        <v>543</v>
      </c>
      <c r="EV35" s="235" t="s">
        <v>543</v>
      </c>
      <c r="EY35" s="235" t="s">
        <v>543</v>
      </c>
      <c r="FB35" s="235" t="s">
        <v>543</v>
      </c>
      <c r="FE35" s="235" t="s">
        <v>543</v>
      </c>
      <c r="FH35" s="235" t="s">
        <v>543</v>
      </c>
      <c r="FK35" s="235" t="s">
        <v>543</v>
      </c>
      <c r="FN35" s="235" t="s">
        <v>543</v>
      </c>
      <c r="FQ35" s="235" t="s">
        <v>543</v>
      </c>
      <c r="FT35" s="235" t="s">
        <v>543</v>
      </c>
      <c r="FW35" s="235" t="s">
        <v>543</v>
      </c>
      <c r="FZ35" s="235" t="s">
        <v>543</v>
      </c>
      <c r="GC35" s="235" t="s">
        <v>543</v>
      </c>
      <c r="GF35" s="235" t="s">
        <v>543</v>
      </c>
      <c r="GI35" s="235" t="s">
        <v>543</v>
      </c>
      <c r="GL35" s="235" t="s">
        <v>543</v>
      </c>
      <c r="GO35" s="235" t="s">
        <v>543</v>
      </c>
      <c r="GR35" s="235" t="s">
        <v>543</v>
      </c>
      <c r="GU35" s="235" t="s">
        <v>543</v>
      </c>
      <c r="GX35" s="235" t="s">
        <v>543</v>
      </c>
      <c r="HA35" s="235" t="s">
        <v>543</v>
      </c>
      <c r="HD35" s="235" t="s">
        <v>543</v>
      </c>
      <c r="HG35" s="235" t="s">
        <v>543</v>
      </c>
      <c r="HJ35" s="235" t="s">
        <v>543</v>
      </c>
      <c r="HM35" s="235" t="s">
        <v>543</v>
      </c>
      <c r="HP35" s="235" t="s">
        <v>543</v>
      </c>
      <c r="HS35" s="235" t="s">
        <v>543</v>
      </c>
      <c r="HV35" s="235" t="s">
        <v>543</v>
      </c>
      <c r="IB35" s="236" t="s">
        <v>543</v>
      </c>
      <c r="IC35" s="237" t="s">
        <v>543</v>
      </c>
      <c r="ID35" s="237" t="s">
        <v>543</v>
      </c>
      <c r="IE35" s="237" t="b">
        <v>1</v>
      </c>
    </row>
    <row r="36" spans="66:239">
      <c r="BN36" s="233" t="s">
        <v>543</v>
      </c>
      <c r="CX36" s="233" t="s">
        <v>543</v>
      </c>
      <c r="DR36" s="235" t="s">
        <v>543</v>
      </c>
      <c r="DU36" s="235" t="s">
        <v>543</v>
      </c>
      <c r="DX36" s="235" t="s">
        <v>543</v>
      </c>
      <c r="EA36" s="235" t="s">
        <v>543</v>
      </c>
      <c r="ED36" s="235" t="s">
        <v>543</v>
      </c>
      <c r="EG36" s="235" t="s">
        <v>543</v>
      </c>
      <c r="EJ36" s="235" t="s">
        <v>543</v>
      </c>
      <c r="EM36" s="235" t="s">
        <v>543</v>
      </c>
      <c r="EP36" s="235" t="s">
        <v>543</v>
      </c>
      <c r="ES36" s="235" t="s">
        <v>543</v>
      </c>
      <c r="EV36" s="235" t="s">
        <v>543</v>
      </c>
      <c r="EY36" s="235" t="s">
        <v>543</v>
      </c>
      <c r="FB36" s="235" t="s">
        <v>543</v>
      </c>
      <c r="FE36" s="235" t="s">
        <v>543</v>
      </c>
      <c r="FH36" s="235" t="s">
        <v>543</v>
      </c>
      <c r="FK36" s="235" t="s">
        <v>543</v>
      </c>
      <c r="FN36" s="235" t="s">
        <v>543</v>
      </c>
      <c r="FQ36" s="235" t="s">
        <v>543</v>
      </c>
      <c r="FT36" s="235" t="s">
        <v>543</v>
      </c>
      <c r="FW36" s="235" t="s">
        <v>543</v>
      </c>
      <c r="FZ36" s="235" t="s">
        <v>543</v>
      </c>
      <c r="GC36" s="235" t="s">
        <v>543</v>
      </c>
      <c r="GF36" s="235" t="s">
        <v>543</v>
      </c>
      <c r="GI36" s="235" t="s">
        <v>543</v>
      </c>
      <c r="GL36" s="235" t="s">
        <v>543</v>
      </c>
      <c r="GO36" s="235" t="s">
        <v>543</v>
      </c>
      <c r="GR36" s="235" t="s">
        <v>543</v>
      </c>
      <c r="GU36" s="235" t="s">
        <v>543</v>
      </c>
      <c r="GX36" s="235" t="s">
        <v>543</v>
      </c>
      <c r="HA36" s="235" t="s">
        <v>543</v>
      </c>
      <c r="HD36" s="235" t="s">
        <v>543</v>
      </c>
      <c r="HG36" s="235" t="s">
        <v>543</v>
      </c>
      <c r="HJ36" s="235" t="s">
        <v>543</v>
      </c>
      <c r="HM36" s="235" t="s">
        <v>543</v>
      </c>
      <c r="HP36" s="235" t="s">
        <v>543</v>
      </c>
      <c r="HS36" s="235" t="s">
        <v>543</v>
      </c>
      <c r="HV36" s="235" t="s">
        <v>543</v>
      </c>
      <c r="IB36" s="236" t="s">
        <v>543</v>
      </c>
      <c r="IC36" s="237" t="s">
        <v>543</v>
      </c>
      <c r="ID36" s="237" t="s">
        <v>543</v>
      </c>
      <c r="IE36" s="237" t="b">
        <v>1</v>
      </c>
    </row>
    <row r="37" spans="66:239">
      <c r="BN37" s="233" t="s">
        <v>543</v>
      </c>
      <c r="CX37" s="233" t="s">
        <v>543</v>
      </c>
      <c r="DR37" s="235" t="s">
        <v>543</v>
      </c>
      <c r="DU37" s="235" t="s">
        <v>543</v>
      </c>
      <c r="DX37" s="235" t="s">
        <v>543</v>
      </c>
      <c r="EA37" s="235" t="s">
        <v>543</v>
      </c>
      <c r="ED37" s="235" t="s">
        <v>543</v>
      </c>
      <c r="EG37" s="235" t="s">
        <v>543</v>
      </c>
      <c r="EJ37" s="235" t="s">
        <v>543</v>
      </c>
      <c r="EM37" s="235" t="s">
        <v>543</v>
      </c>
      <c r="EP37" s="235" t="s">
        <v>543</v>
      </c>
      <c r="ES37" s="235" t="s">
        <v>543</v>
      </c>
      <c r="EV37" s="235" t="s">
        <v>543</v>
      </c>
      <c r="EY37" s="235" t="s">
        <v>543</v>
      </c>
      <c r="FB37" s="235" t="s">
        <v>543</v>
      </c>
      <c r="FE37" s="235" t="s">
        <v>543</v>
      </c>
      <c r="FH37" s="235" t="s">
        <v>543</v>
      </c>
      <c r="FK37" s="235" t="s">
        <v>543</v>
      </c>
      <c r="FN37" s="235" t="s">
        <v>543</v>
      </c>
      <c r="FQ37" s="235" t="s">
        <v>543</v>
      </c>
      <c r="FT37" s="235" t="s">
        <v>543</v>
      </c>
      <c r="FW37" s="235" t="s">
        <v>543</v>
      </c>
      <c r="FZ37" s="235" t="s">
        <v>543</v>
      </c>
      <c r="GC37" s="235" t="s">
        <v>543</v>
      </c>
      <c r="GF37" s="235" t="s">
        <v>543</v>
      </c>
      <c r="GI37" s="235" t="s">
        <v>543</v>
      </c>
      <c r="GL37" s="235" t="s">
        <v>543</v>
      </c>
      <c r="GO37" s="235" t="s">
        <v>543</v>
      </c>
      <c r="GR37" s="235" t="s">
        <v>543</v>
      </c>
      <c r="GU37" s="235" t="s">
        <v>543</v>
      </c>
      <c r="GX37" s="235" t="s">
        <v>543</v>
      </c>
      <c r="HA37" s="235" t="s">
        <v>543</v>
      </c>
      <c r="HD37" s="235" t="s">
        <v>543</v>
      </c>
      <c r="HG37" s="235" t="s">
        <v>543</v>
      </c>
      <c r="HJ37" s="235" t="s">
        <v>543</v>
      </c>
      <c r="HM37" s="235" t="s">
        <v>543</v>
      </c>
      <c r="HP37" s="235" t="s">
        <v>543</v>
      </c>
      <c r="HS37" s="235" t="s">
        <v>543</v>
      </c>
      <c r="HV37" s="235" t="s">
        <v>543</v>
      </c>
      <c r="IB37" s="236" t="s">
        <v>543</v>
      </c>
      <c r="IC37" s="237" t="s">
        <v>543</v>
      </c>
      <c r="ID37" s="237" t="s">
        <v>543</v>
      </c>
      <c r="IE37" s="237" t="b">
        <v>1</v>
      </c>
    </row>
    <row r="38" spans="66:239">
      <c r="BN38" s="233" t="s">
        <v>543</v>
      </c>
      <c r="CX38" s="233" t="s">
        <v>543</v>
      </c>
      <c r="DR38" s="235" t="s">
        <v>543</v>
      </c>
      <c r="DU38" s="235" t="s">
        <v>543</v>
      </c>
      <c r="DX38" s="235" t="s">
        <v>543</v>
      </c>
      <c r="EA38" s="235" t="s">
        <v>543</v>
      </c>
      <c r="ED38" s="235" t="s">
        <v>543</v>
      </c>
      <c r="EG38" s="235" t="s">
        <v>543</v>
      </c>
      <c r="EJ38" s="235" t="s">
        <v>543</v>
      </c>
      <c r="EM38" s="235" t="s">
        <v>543</v>
      </c>
      <c r="EP38" s="235" t="s">
        <v>543</v>
      </c>
      <c r="ES38" s="235" t="s">
        <v>543</v>
      </c>
      <c r="EV38" s="235" t="s">
        <v>543</v>
      </c>
      <c r="EY38" s="235" t="s">
        <v>543</v>
      </c>
      <c r="FB38" s="235" t="s">
        <v>543</v>
      </c>
      <c r="FE38" s="235" t="s">
        <v>543</v>
      </c>
      <c r="FH38" s="235" t="s">
        <v>543</v>
      </c>
      <c r="FK38" s="235" t="s">
        <v>543</v>
      </c>
      <c r="FN38" s="235" t="s">
        <v>543</v>
      </c>
      <c r="FQ38" s="235" t="s">
        <v>543</v>
      </c>
      <c r="FT38" s="235" t="s">
        <v>543</v>
      </c>
      <c r="FW38" s="235" t="s">
        <v>543</v>
      </c>
      <c r="FZ38" s="235" t="s">
        <v>543</v>
      </c>
      <c r="GC38" s="235" t="s">
        <v>543</v>
      </c>
      <c r="GF38" s="235" t="s">
        <v>543</v>
      </c>
      <c r="GI38" s="235" t="s">
        <v>543</v>
      </c>
      <c r="GL38" s="235" t="s">
        <v>543</v>
      </c>
      <c r="GO38" s="235" t="s">
        <v>543</v>
      </c>
      <c r="GR38" s="235" t="s">
        <v>543</v>
      </c>
      <c r="GU38" s="235" t="s">
        <v>543</v>
      </c>
      <c r="GX38" s="235" t="s">
        <v>543</v>
      </c>
      <c r="HA38" s="235" t="s">
        <v>543</v>
      </c>
      <c r="HD38" s="235" t="s">
        <v>543</v>
      </c>
      <c r="HG38" s="235" t="s">
        <v>543</v>
      </c>
      <c r="HJ38" s="235" t="s">
        <v>543</v>
      </c>
      <c r="HM38" s="235" t="s">
        <v>543</v>
      </c>
      <c r="HP38" s="235" t="s">
        <v>543</v>
      </c>
      <c r="HS38" s="235" t="s">
        <v>543</v>
      </c>
      <c r="HV38" s="235" t="s">
        <v>543</v>
      </c>
      <c r="IB38" s="236" t="s">
        <v>543</v>
      </c>
      <c r="IC38" s="237" t="s">
        <v>543</v>
      </c>
      <c r="ID38" s="237" t="s">
        <v>543</v>
      </c>
      <c r="IE38" s="237" t="b">
        <v>1</v>
      </c>
    </row>
    <row r="39" spans="66:239">
      <c r="BN39" s="233" t="s">
        <v>543</v>
      </c>
      <c r="CX39" s="233" t="s">
        <v>543</v>
      </c>
      <c r="DR39" s="235" t="s">
        <v>543</v>
      </c>
      <c r="DU39" s="235" t="s">
        <v>543</v>
      </c>
      <c r="DX39" s="235" t="s">
        <v>543</v>
      </c>
      <c r="EA39" s="235" t="s">
        <v>543</v>
      </c>
      <c r="ED39" s="235" t="s">
        <v>543</v>
      </c>
      <c r="EG39" s="235" t="s">
        <v>543</v>
      </c>
      <c r="EJ39" s="235" t="s">
        <v>543</v>
      </c>
      <c r="EM39" s="235" t="s">
        <v>543</v>
      </c>
      <c r="EP39" s="235" t="s">
        <v>543</v>
      </c>
      <c r="ES39" s="235" t="s">
        <v>543</v>
      </c>
      <c r="EV39" s="235" t="s">
        <v>543</v>
      </c>
      <c r="EY39" s="235" t="s">
        <v>543</v>
      </c>
      <c r="FB39" s="235" t="s">
        <v>543</v>
      </c>
      <c r="FE39" s="235" t="s">
        <v>543</v>
      </c>
      <c r="FH39" s="235" t="s">
        <v>543</v>
      </c>
      <c r="FK39" s="235" t="s">
        <v>543</v>
      </c>
      <c r="FN39" s="235" t="s">
        <v>543</v>
      </c>
      <c r="FQ39" s="235" t="s">
        <v>543</v>
      </c>
      <c r="FT39" s="235" t="s">
        <v>543</v>
      </c>
      <c r="FW39" s="235" t="s">
        <v>543</v>
      </c>
      <c r="FZ39" s="235" t="s">
        <v>543</v>
      </c>
      <c r="GC39" s="235" t="s">
        <v>543</v>
      </c>
      <c r="GF39" s="235" t="s">
        <v>543</v>
      </c>
      <c r="GI39" s="235" t="s">
        <v>543</v>
      </c>
      <c r="GL39" s="235" t="s">
        <v>543</v>
      </c>
      <c r="GO39" s="235" t="s">
        <v>543</v>
      </c>
      <c r="GR39" s="235" t="s">
        <v>543</v>
      </c>
      <c r="GU39" s="235" t="s">
        <v>543</v>
      </c>
      <c r="GX39" s="235" t="s">
        <v>543</v>
      </c>
      <c r="HA39" s="235" t="s">
        <v>543</v>
      </c>
      <c r="HD39" s="235" t="s">
        <v>543</v>
      </c>
      <c r="HG39" s="235" t="s">
        <v>543</v>
      </c>
      <c r="HJ39" s="235" t="s">
        <v>543</v>
      </c>
      <c r="HM39" s="235" t="s">
        <v>543</v>
      </c>
      <c r="HP39" s="235" t="s">
        <v>543</v>
      </c>
      <c r="HS39" s="235" t="s">
        <v>543</v>
      </c>
      <c r="HV39" s="235" t="s">
        <v>543</v>
      </c>
      <c r="IB39" s="236" t="s">
        <v>543</v>
      </c>
      <c r="IC39" s="237" t="s">
        <v>543</v>
      </c>
      <c r="ID39" s="237" t="s">
        <v>543</v>
      </c>
      <c r="IE39" s="237" t="b">
        <v>1</v>
      </c>
    </row>
    <row r="40" spans="66:239">
      <c r="BN40" s="233" t="s">
        <v>543</v>
      </c>
      <c r="CX40" s="233" t="s">
        <v>543</v>
      </c>
      <c r="DR40" s="235" t="s">
        <v>543</v>
      </c>
      <c r="DU40" s="235" t="s">
        <v>543</v>
      </c>
      <c r="DX40" s="235" t="s">
        <v>543</v>
      </c>
      <c r="EA40" s="235" t="s">
        <v>543</v>
      </c>
      <c r="ED40" s="235" t="s">
        <v>543</v>
      </c>
      <c r="EG40" s="235" t="s">
        <v>543</v>
      </c>
      <c r="EJ40" s="235" t="s">
        <v>543</v>
      </c>
      <c r="EM40" s="235" t="s">
        <v>543</v>
      </c>
      <c r="EP40" s="235" t="s">
        <v>543</v>
      </c>
      <c r="ES40" s="235" t="s">
        <v>543</v>
      </c>
      <c r="EV40" s="235" t="s">
        <v>543</v>
      </c>
      <c r="EY40" s="235" t="s">
        <v>543</v>
      </c>
      <c r="FB40" s="235" t="s">
        <v>543</v>
      </c>
      <c r="FE40" s="235" t="s">
        <v>543</v>
      </c>
      <c r="FH40" s="235" t="s">
        <v>543</v>
      </c>
      <c r="FK40" s="235" t="s">
        <v>543</v>
      </c>
      <c r="FN40" s="235" t="s">
        <v>543</v>
      </c>
      <c r="FQ40" s="235" t="s">
        <v>543</v>
      </c>
      <c r="FT40" s="235" t="s">
        <v>543</v>
      </c>
      <c r="FW40" s="235" t="s">
        <v>543</v>
      </c>
      <c r="FZ40" s="235" t="s">
        <v>543</v>
      </c>
      <c r="GC40" s="235" t="s">
        <v>543</v>
      </c>
      <c r="GF40" s="235" t="s">
        <v>543</v>
      </c>
      <c r="GI40" s="235" t="s">
        <v>543</v>
      </c>
      <c r="GL40" s="235" t="s">
        <v>543</v>
      </c>
      <c r="GO40" s="235" t="s">
        <v>543</v>
      </c>
      <c r="GR40" s="235" t="s">
        <v>543</v>
      </c>
      <c r="GU40" s="235" t="s">
        <v>543</v>
      </c>
      <c r="GX40" s="235" t="s">
        <v>543</v>
      </c>
      <c r="HA40" s="235" t="s">
        <v>543</v>
      </c>
      <c r="HD40" s="235" t="s">
        <v>543</v>
      </c>
      <c r="HG40" s="235" t="s">
        <v>543</v>
      </c>
      <c r="HJ40" s="235" t="s">
        <v>543</v>
      </c>
      <c r="HM40" s="235" t="s">
        <v>543</v>
      </c>
      <c r="HP40" s="235" t="s">
        <v>543</v>
      </c>
      <c r="HS40" s="235" t="s">
        <v>543</v>
      </c>
      <c r="HV40" s="235" t="s">
        <v>543</v>
      </c>
      <c r="IB40" s="236" t="s">
        <v>543</v>
      </c>
      <c r="IC40" s="237" t="s">
        <v>543</v>
      </c>
      <c r="ID40" s="237" t="s">
        <v>543</v>
      </c>
      <c r="IE40" s="237" t="b">
        <v>1</v>
      </c>
    </row>
    <row r="41" spans="66:239">
      <c r="BN41" s="233" t="s">
        <v>543</v>
      </c>
      <c r="CX41" s="233" t="s">
        <v>543</v>
      </c>
      <c r="DR41" s="235" t="s">
        <v>543</v>
      </c>
      <c r="DU41" s="235" t="s">
        <v>543</v>
      </c>
      <c r="DX41" s="235" t="s">
        <v>543</v>
      </c>
      <c r="EA41" s="235" t="s">
        <v>543</v>
      </c>
      <c r="ED41" s="235" t="s">
        <v>543</v>
      </c>
      <c r="EG41" s="235" t="s">
        <v>543</v>
      </c>
      <c r="EJ41" s="235" t="s">
        <v>543</v>
      </c>
      <c r="EM41" s="235" t="s">
        <v>543</v>
      </c>
      <c r="EP41" s="235" t="s">
        <v>543</v>
      </c>
      <c r="ES41" s="235" t="s">
        <v>543</v>
      </c>
      <c r="EV41" s="235" t="s">
        <v>543</v>
      </c>
      <c r="EY41" s="235" t="s">
        <v>543</v>
      </c>
      <c r="FB41" s="235" t="s">
        <v>543</v>
      </c>
      <c r="FE41" s="235" t="s">
        <v>543</v>
      </c>
      <c r="FH41" s="235" t="s">
        <v>543</v>
      </c>
      <c r="FK41" s="235" t="s">
        <v>543</v>
      </c>
      <c r="FN41" s="235" t="s">
        <v>543</v>
      </c>
      <c r="FQ41" s="235" t="s">
        <v>543</v>
      </c>
      <c r="FT41" s="235" t="s">
        <v>543</v>
      </c>
      <c r="FW41" s="235" t="s">
        <v>543</v>
      </c>
      <c r="FZ41" s="235" t="s">
        <v>543</v>
      </c>
      <c r="GC41" s="235" t="s">
        <v>543</v>
      </c>
      <c r="GF41" s="235" t="s">
        <v>543</v>
      </c>
      <c r="GI41" s="235" t="s">
        <v>543</v>
      </c>
      <c r="GL41" s="235" t="s">
        <v>543</v>
      </c>
      <c r="GO41" s="235" t="s">
        <v>543</v>
      </c>
      <c r="GR41" s="235" t="s">
        <v>543</v>
      </c>
      <c r="GU41" s="235" t="s">
        <v>543</v>
      </c>
      <c r="GX41" s="235" t="s">
        <v>543</v>
      </c>
      <c r="HA41" s="235" t="s">
        <v>543</v>
      </c>
      <c r="HD41" s="235" t="s">
        <v>543</v>
      </c>
      <c r="HG41" s="235" t="s">
        <v>543</v>
      </c>
      <c r="HJ41" s="235" t="s">
        <v>543</v>
      </c>
      <c r="HM41" s="235" t="s">
        <v>543</v>
      </c>
      <c r="HP41" s="235" t="s">
        <v>543</v>
      </c>
      <c r="HS41" s="235" t="s">
        <v>543</v>
      </c>
      <c r="HV41" s="235" t="s">
        <v>543</v>
      </c>
      <c r="IB41" s="236" t="s">
        <v>543</v>
      </c>
      <c r="IC41" s="237" t="s">
        <v>543</v>
      </c>
      <c r="ID41" s="237" t="s">
        <v>543</v>
      </c>
      <c r="IE41" s="237" t="b">
        <v>1</v>
      </c>
    </row>
    <row r="42" spans="66:239">
      <c r="BN42" s="233" t="s">
        <v>543</v>
      </c>
      <c r="CX42" s="233" t="s">
        <v>543</v>
      </c>
      <c r="DR42" s="235" t="s">
        <v>543</v>
      </c>
      <c r="DU42" s="235" t="s">
        <v>543</v>
      </c>
      <c r="DX42" s="235" t="s">
        <v>543</v>
      </c>
      <c r="EA42" s="235" t="s">
        <v>543</v>
      </c>
      <c r="ED42" s="235" t="s">
        <v>543</v>
      </c>
      <c r="EG42" s="235" t="s">
        <v>543</v>
      </c>
      <c r="EJ42" s="235" t="s">
        <v>543</v>
      </c>
      <c r="EM42" s="235" t="s">
        <v>543</v>
      </c>
      <c r="EP42" s="235" t="s">
        <v>543</v>
      </c>
      <c r="ES42" s="235" t="s">
        <v>543</v>
      </c>
      <c r="EV42" s="235" t="s">
        <v>543</v>
      </c>
      <c r="EY42" s="235" t="s">
        <v>543</v>
      </c>
      <c r="FB42" s="235" t="s">
        <v>543</v>
      </c>
      <c r="FE42" s="235" t="s">
        <v>543</v>
      </c>
      <c r="FH42" s="235" t="s">
        <v>543</v>
      </c>
      <c r="FK42" s="235" t="s">
        <v>543</v>
      </c>
      <c r="FN42" s="235" t="s">
        <v>543</v>
      </c>
      <c r="FQ42" s="235" t="s">
        <v>543</v>
      </c>
      <c r="FT42" s="235" t="s">
        <v>543</v>
      </c>
      <c r="FW42" s="235" t="s">
        <v>543</v>
      </c>
      <c r="FZ42" s="235" t="s">
        <v>543</v>
      </c>
      <c r="GC42" s="235" t="s">
        <v>543</v>
      </c>
      <c r="GF42" s="235" t="s">
        <v>543</v>
      </c>
      <c r="GI42" s="235" t="s">
        <v>543</v>
      </c>
      <c r="GL42" s="235" t="s">
        <v>543</v>
      </c>
      <c r="GO42" s="235" t="s">
        <v>543</v>
      </c>
      <c r="GR42" s="235" t="s">
        <v>543</v>
      </c>
      <c r="GU42" s="235" t="s">
        <v>543</v>
      </c>
      <c r="GX42" s="235" t="s">
        <v>543</v>
      </c>
      <c r="HA42" s="235" t="s">
        <v>543</v>
      </c>
      <c r="HD42" s="235" t="s">
        <v>543</v>
      </c>
      <c r="HG42" s="235" t="s">
        <v>543</v>
      </c>
      <c r="HJ42" s="235" t="s">
        <v>543</v>
      </c>
      <c r="HM42" s="235" t="s">
        <v>543</v>
      </c>
      <c r="HP42" s="235" t="s">
        <v>543</v>
      </c>
      <c r="HS42" s="235" t="s">
        <v>543</v>
      </c>
      <c r="HV42" s="235" t="s">
        <v>543</v>
      </c>
      <c r="IB42" s="236" t="s">
        <v>543</v>
      </c>
      <c r="IC42" s="237" t="s">
        <v>543</v>
      </c>
      <c r="ID42" s="237" t="s">
        <v>543</v>
      </c>
      <c r="IE42" s="237" t="b">
        <v>1</v>
      </c>
    </row>
    <row r="43" spans="66:239">
      <c r="BN43" s="233" t="s">
        <v>543</v>
      </c>
      <c r="CX43" s="233" t="s">
        <v>543</v>
      </c>
      <c r="DR43" s="235" t="s">
        <v>543</v>
      </c>
      <c r="DU43" s="235" t="s">
        <v>543</v>
      </c>
      <c r="DX43" s="235" t="s">
        <v>543</v>
      </c>
      <c r="EA43" s="235" t="s">
        <v>543</v>
      </c>
      <c r="ED43" s="235" t="s">
        <v>543</v>
      </c>
      <c r="EG43" s="235" t="s">
        <v>543</v>
      </c>
      <c r="EJ43" s="235" t="s">
        <v>543</v>
      </c>
      <c r="EM43" s="235" t="s">
        <v>543</v>
      </c>
      <c r="EP43" s="235" t="s">
        <v>543</v>
      </c>
      <c r="ES43" s="235" t="s">
        <v>543</v>
      </c>
      <c r="EV43" s="235" t="s">
        <v>543</v>
      </c>
      <c r="EY43" s="235" t="s">
        <v>543</v>
      </c>
      <c r="FB43" s="235" t="s">
        <v>543</v>
      </c>
      <c r="FE43" s="235" t="s">
        <v>543</v>
      </c>
      <c r="FH43" s="235" t="s">
        <v>543</v>
      </c>
      <c r="FK43" s="235" t="s">
        <v>543</v>
      </c>
      <c r="FN43" s="235" t="s">
        <v>543</v>
      </c>
      <c r="FQ43" s="235" t="s">
        <v>543</v>
      </c>
      <c r="FT43" s="235" t="s">
        <v>543</v>
      </c>
      <c r="FW43" s="235" t="s">
        <v>543</v>
      </c>
      <c r="FZ43" s="235" t="s">
        <v>543</v>
      </c>
      <c r="GC43" s="235" t="s">
        <v>543</v>
      </c>
      <c r="GF43" s="235" t="s">
        <v>543</v>
      </c>
      <c r="GI43" s="235" t="s">
        <v>543</v>
      </c>
      <c r="GL43" s="235" t="s">
        <v>543</v>
      </c>
      <c r="GO43" s="235" t="s">
        <v>543</v>
      </c>
      <c r="GR43" s="235" t="s">
        <v>543</v>
      </c>
      <c r="GU43" s="235" t="s">
        <v>543</v>
      </c>
      <c r="GX43" s="235" t="s">
        <v>543</v>
      </c>
      <c r="HA43" s="235" t="s">
        <v>543</v>
      </c>
      <c r="HD43" s="235" t="s">
        <v>543</v>
      </c>
      <c r="HG43" s="235" t="s">
        <v>543</v>
      </c>
      <c r="HJ43" s="235" t="s">
        <v>543</v>
      </c>
      <c r="HM43" s="235" t="s">
        <v>543</v>
      </c>
      <c r="HP43" s="235" t="s">
        <v>543</v>
      </c>
      <c r="HS43" s="235" t="s">
        <v>543</v>
      </c>
      <c r="HV43" s="235" t="s">
        <v>543</v>
      </c>
      <c r="IB43" s="236" t="s">
        <v>543</v>
      </c>
      <c r="IC43" s="237" t="s">
        <v>543</v>
      </c>
      <c r="ID43" s="237" t="s">
        <v>543</v>
      </c>
      <c r="IE43" s="237" t="b">
        <v>1</v>
      </c>
    </row>
    <row r="44" spans="66:239">
      <c r="BN44" s="233" t="s">
        <v>543</v>
      </c>
      <c r="CX44" s="233" t="s">
        <v>543</v>
      </c>
      <c r="DR44" s="235" t="s">
        <v>543</v>
      </c>
      <c r="DU44" s="235" t="s">
        <v>543</v>
      </c>
      <c r="DX44" s="235" t="s">
        <v>543</v>
      </c>
      <c r="EA44" s="235" t="s">
        <v>543</v>
      </c>
      <c r="ED44" s="235" t="s">
        <v>543</v>
      </c>
      <c r="EG44" s="235" t="s">
        <v>543</v>
      </c>
      <c r="EJ44" s="235" t="s">
        <v>543</v>
      </c>
      <c r="EM44" s="235" t="s">
        <v>543</v>
      </c>
      <c r="EP44" s="235" t="s">
        <v>543</v>
      </c>
      <c r="ES44" s="235" t="s">
        <v>543</v>
      </c>
      <c r="EV44" s="235" t="s">
        <v>543</v>
      </c>
      <c r="EY44" s="235" t="s">
        <v>543</v>
      </c>
      <c r="FB44" s="235" t="s">
        <v>543</v>
      </c>
      <c r="FE44" s="235" t="s">
        <v>543</v>
      </c>
      <c r="FH44" s="235" t="s">
        <v>543</v>
      </c>
      <c r="FK44" s="235" t="s">
        <v>543</v>
      </c>
      <c r="FN44" s="235" t="s">
        <v>543</v>
      </c>
      <c r="FQ44" s="235" t="s">
        <v>543</v>
      </c>
      <c r="FT44" s="235" t="s">
        <v>543</v>
      </c>
      <c r="FW44" s="235" t="s">
        <v>543</v>
      </c>
      <c r="FZ44" s="235" t="s">
        <v>543</v>
      </c>
      <c r="GC44" s="235" t="s">
        <v>543</v>
      </c>
      <c r="GF44" s="235" t="s">
        <v>543</v>
      </c>
      <c r="GI44" s="235" t="s">
        <v>543</v>
      </c>
      <c r="GL44" s="235" t="s">
        <v>543</v>
      </c>
      <c r="GO44" s="235" t="s">
        <v>543</v>
      </c>
      <c r="GR44" s="235" t="s">
        <v>543</v>
      </c>
      <c r="GU44" s="235" t="s">
        <v>543</v>
      </c>
      <c r="GX44" s="235" t="s">
        <v>543</v>
      </c>
      <c r="HA44" s="235" t="s">
        <v>543</v>
      </c>
      <c r="HD44" s="235" t="s">
        <v>543</v>
      </c>
      <c r="HG44" s="235" t="s">
        <v>543</v>
      </c>
      <c r="HJ44" s="235" t="s">
        <v>543</v>
      </c>
      <c r="HM44" s="235" t="s">
        <v>543</v>
      </c>
      <c r="HP44" s="235" t="s">
        <v>543</v>
      </c>
      <c r="HS44" s="235" t="s">
        <v>543</v>
      </c>
      <c r="HV44" s="235" t="s">
        <v>543</v>
      </c>
      <c r="IB44" s="236" t="s">
        <v>543</v>
      </c>
      <c r="IC44" s="237" t="s">
        <v>543</v>
      </c>
      <c r="ID44" s="237" t="s">
        <v>543</v>
      </c>
      <c r="IE44" s="237" t="b">
        <v>1</v>
      </c>
    </row>
    <row r="45" spans="66:239">
      <c r="BN45" s="233" t="s">
        <v>543</v>
      </c>
      <c r="CX45" s="233" t="s">
        <v>543</v>
      </c>
      <c r="DR45" s="235" t="s">
        <v>543</v>
      </c>
      <c r="DU45" s="235" t="s">
        <v>543</v>
      </c>
      <c r="DX45" s="235" t="s">
        <v>543</v>
      </c>
      <c r="EA45" s="235" t="s">
        <v>543</v>
      </c>
      <c r="ED45" s="235" t="s">
        <v>543</v>
      </c>
      <c r="EG45" s="235" t="s">
        <v>543</v>
      </c>
      <c r="EJ45" s="235" t="s">
        <v>543</v>
      </c>
      <c r="EM45" s="235" t="s">
        <v>543</v>
      </c>
      <c r="EP45" s="235" t="s">
        <v>543</v>
      </c>
      <c r="ES45" s="235" t="s">
        <v>543</v>
      </c>
      <c r="EV45" s="235" t="s">
        <v>543</v>
      </c>
      <c r="EY45" s="235" t="s">
        <v>543</v>
      </c>
      <c r="FB45" s="235" t="s">
        <v>543</v>
      </c>
      <c r="FE45" s="235" t="s">
        <v>543</v>
      </c>
      <c r="FH45" s="235" t="s">
        <v>543</v>
      </c>
      <c r="FK45" s="235" t="s">
        <v>543</v>
      </c>
      <c r="FN45" s="235" t="s">
        <v>543</v>
      </c>
      <c r="FQ45" s="235" t="s">
        <v>543</v>
      </c>
      <c r="FT45" s="235" t="s">
        <v>543</v>
      </c>
      <c r="FW45" s="235" t="s">
        <v>543</v>
      </c>
      <c r="FZ45" s="235" t="s">
        <v>543</v>
      </c>
      <c r="GC45" s="235" t="s">
        <v>543</v>
      </c>
      <c r="GF45" s="235" t="s">
        <v>543</v>
      </c>
      <c r="GI45" s="235" t="s">
        <v>543</v>
      </c>
      <c r="GL45" s="235" t="s">
        <v>543</v>
      </c>
      <c r="GO45" s="235" t="s">
        <v>543</v>
      </c>
      <c r="GR45" s="235" t="s">
        <v>543</v>
      </c>
      <c r="GU45" s="235" t="s">
        <v>543</v>
      </c>
      <c r="GX45" s="235" t="s">
        <v>543</v>
      </c>
      <c r="HA45" s="235" t="s">
        <v>543</v>
      </c>
      <c r="HD45" s="235" t="s">
        <v>543</v>
      </c>
      <c r="HG45" s="235" t="s">
        <v>543</v>
      </c>
      <c r="HJ45" s="235" t="s">
        <v>543</v>
      </c>
      <c r="HM45" s="235" t="s">
        <v>543</v>
      </c>
      <c r="HP45" s="235" t="s">
        <v>543</v>
      </c>
      <c r="HS45" s="235" t="s">
        <v>543</v>
      </c>
      <c r="HV45" s="235" t="s">
        <v>543</v>
      </c>
      <c r="IB45" s="236" t="s">
        <v>543</v>
      </c>
      <c r="IC45" s="237" t="s">
        <v>543</v>
      </c>
      <c r="ID45" s="237" t="s">
        <v>543</v>
      </c>
      <c r="IE45" s="237" t="b">
        <v>1</v>
      </c>
    </row>
    <row r="46" spans="66:239">
      <c r="BN46" s="233" t="s">
        <v>543</v>
      </c>
      <c r="CX46" s="233" t="s">
        <v>543</v>
      </c>
      <c r="DR46" s="235" t="s">
        <v>543</v>
      </c>
      <c r="DU46" s="235" t="s">
        <v>543</v>
      </c>
      <c r="DX46" s="235" t="s">
        <v>543</v>
      </c>
      <c r="EA46" s="235" t="s">
        <v>543</v>
      </c>
      <c r="ED46" s="235" t="s">
        <v>543</v>
      </c>
      <c r="EG46" s="235" t="s">
        <v>543</v>
      </c>
      <c r="EJ46" s="235" t="s">
        <v>543</v>
      </c>
      <c r="EM46" s="235" t="s">
        <v>543</v>
      </c>
      <c r="EP46" s="235" t="s">
        <v>543</v>
      </c>
      <c r="ES46" s="235" t="s">
        <v>543</v>
      </c>
      <c r="EV46" s="235" t="s">
        <v>543</v>
      </c>
      <c r="EY46" s="235" t="s">
        <v>543</v>
      </c>
      <c r="FB46" s="235" t="s">
        <v>543</v>
      </c>
      <c r="FE46" s="235" t="s">
        <v>543</v>
      </c>
      <c r="FH46" s="235" t="s">
        <v>543</v>
      </c>
      <c r="FK46" s="235" t="s">
        <v>543</v>
      </c>
      <c r="FN46" s="235" t="s">
        <v>543</v>
      </c>
      <c r="FQ46" s="235" t="s">
        <v>543</v>
      </c>
      <c r="FT46" s="235" t="s">
        <v>543</v>
      </c>
      <c r="FW46" s="235" t="s">
        <v>543</v>
      </c>
      <c r="FZ46" s="235" t="s">
        <v>543</v>
      </c>
      <c r="GC46" s="235" t="s">
        <v>543</v>
      </c>
      <c r="GF46" s="235" t="s">
        <v>543</v>
      </c>
      <c r="GI46" s="235" t="s">
        <v>543</v>
      </c>
      <c r="GL46" s="235" t="s">
        <v>543</v>
      </c>
      <c r="GO46" s="235" t="s">
        <v>543</v>
      </c>
      <c r="GR46" s="235" t="s">
        <v>543</v>
      </c>
      <c r="GU46" s="235" t="s">
        <v>543</v>
      </c>
      <c r="GX46" s="235" t="s">
        <v>543</v>
      </c>
      <c r="HA46" s="235" t="s">
        <v>543</v>
      </c>
      <c r="HD46" s="235" t="s">
        <v>543</v>
      </c>
      <c r="HG46" s="235" t="s">
        <v>543</v>
      </c>
      <c r="HJ46" s="235" t="s">
        <v>543</v>
      </c>
      <c r="HM46" s="235" t="s">
        <v>543</v>
      </c>
      <c r="HP46" s="235" t="s">
        <v>543</v>
      </c>
      <c r="HS46" s="235" t="s">
        <v>543</v>
      </c>
      <c r="HV46" s="235" t="s">
        <v>543</v>
      </c>
      <c r="IB46" s="236" t="s">
        <v>543</v>
      </c>
      <c r="IC46" s="237" t="s">
        <v>543</v>
      </c>
      <c r="ID46" s="237" t="s">
        <v>543</v>
      </c>
      <c r="IE46" s="237" t="b">
        <v>1</v>
      </c>
    </row>
    <row r="47" spans="66:239">
      <c r="BN47" s="233" t="s">
        <v>543</v>
      </c>
      <c r="CX47" s="233" t="s">
        <v>543</v>
      </c>
      <c r="DR47" s="235" t="s">
        <v>543</v>
      </c>
      <c r="DU47" s="235" t="s">
        <v>543</v>
      </c>
      <c r="DX47" s="235" t="s">
        <v>543</v>
      </c>
      <c r="EA47" s="235" t="s">
        <v>543</v>
      </c>
      <c r="ED47" s="235" t="s">
        <v>543</v>
      </c>
      <c r="EG47" s="235" t="s">
        <v>543</v>
      </c>
      <c r="EJ47" s="235" t="s">
        <v>543</v>
      </c>
      <c r="EM47" s="235" t="s">
        <v>543</v>
      </c>
      <c r="EP47" s="235" t="s">
        <v>543</v>
      </c>
      <c r="ES47" s="235" t="s">
        <v>543</v>
      </c>
      <c r="EV47" s="235" t="s">
        <v>543</v>
      </c>
      <c r="EY47" s="235" t="s">
        <v>543</v>
      </c>
      <c r="FB47" s="235" t="s">
        <v>543</v>
      </c>
      <c r="FE47" s="235" t="s">
        <v>543</v>
      </c>
      <c r="FH47" s="235" t="s">
        <v>543</v>
      </c>
      <c r="FK47" s="235" t="s">
        <v>543</v>
      </c>
      <c r="FN47" s="235" t="s">
        <v>543</v>
      </c>
      <c r="FQ47" s="235" t="s">
        <v>543</v>
      </c>
      <c r="FT47" s="235" t="s">
        <v>543</v>
      </c>
      <c r="FW47" s="235" t="s">
        <v>543</v>
      </c>
      <c r="FZ47" s="235" t="s">
        <v>543</v>
      </c>
      <c r="GC47" s="235" t="s">
        <v>543</v>
      </c>
      <c r="GF47" s="235" t="s">
        <v>543</v>
      </c>
      <c r="GI47" s="235" t="s">
        <v>543</v>
      </c>
      <c r="GL47" s="235" t="s">
        <v>543</v>
      </c>
      <c r="GO47" s="235" t="s">
        <v>543</v>
      </c>
      <c r="GR47" s="235" t="s">
        <v>543</v>
      </c>
      <c r="GU47" s="235" t="s">
        <v>543</v>
      </c>
      <c r="GX47" s="235" t="s">
        <v>543</v>
      </c>
      <c r="HA47" s="235" t="s">
        <v>543</v>
      </c>
      <c r="HD47" s="235" t="s">
        <v>543</v>
      </c>
      <c r="HG47" s="235" t="s">
        <v>543</v>
      </c>
      <c r="HJ47" s="235" t="s">
        <v>543</v>
      </c>
      <c r="HM47" s="235" t="s">
        <v>543</v>
      </c>
      <c r="HP47" s="235" t="s">
        <v>543</v>
      </c>
      <c r="HS47" s="235" t="s">
        <v>543</v>
      </c>
      <c r="HV47" s="235" t="s">
        <v>543</v>
      </c>
      <c r="IB47" s="236" t="s">
        <v>543</v>
      </c>
      <c r="IC47" s="237" t="s">
        <v>543</v>
      </c>
      <c r="ID47" s="237" t="s">
        <v>543</v>
      </c>
      <c r="IE47" s="237" t="b">
        <v>1</v>
      </c>
    </row>
    <row r="48" spans="66:239">
      <c r="BN48" s="233" t="s">
        <v>543</v>
      </c>
      <c r="CX48" s="233" t="s">
        <v>543</v>
      </c>
      <c r="DR48" s="235" t="s">
        <v>543</v>
      </c>
      <c r="DU48" s="235" t="s">
        <v>543</v>
      </c>
      <c r="DX48" s="235" t="s">
        <v>543</v>
      </c>
      <c r="EA48" s="235" t="s">
        <v>543</v>
      </c>
      <c r="ED48" s="235" t="s">
        <v>543</v>
      </c>
      <c r="EG48" s="235" t="s">
        <v>543</v>
      </c>
      <c r="EJ48" s="235" t="s">
        <v>543</v>
      </c>
      <c r="EM48" s="235" t="s">
        <v>543</v>
      </c>
      <c r="EP48" s="235" t="s">
        <v>543</v>
      </c>
      <c r="ES48" s="235" t="s">
        <v>543</v>
      </c>
      <c r="EV48" s="235" t="s">
        <v>543</v>
      </c>
      <c r="EY48" s="235" t="s">
        <v>543</v>
      </c>
      <c r="FB48" s="235" t="s">
        <v>543</v>
      </c>
      <c r="FE48" s="235" t="s">
        <v>543</v>
      </c>
      <c r="FH48" s="235" t="s">
        <v>543</v>
      </c>
      <c r="FK48" s="235" t="s">
        <v>543</v>
      </c>
      <c r="FN48" s="235" t="s">
        <v>543</v>
      </c>
      <c r="FQ48" s="235" t="s">
        <v>543</v>
      </c>
      <c r="FT48" s="235" t="s">
        <v>543</v>
      </c>
      <c r="FW48" s="235" t="s">
        <v>543</v>
      </c>
      <c r="FZ48" s="235" t="s">
        <v>543</v>
      </c>
      <c r="GC48" s="235" t="s">
        <v>543</v>
      </c>
      <c r="GF48" s="235" t="s">
        <v>543</v>
      </c>
      <c r="GI48" s="235" t="s">
        <v>543</v>
      </c>
      <c r="GL48" s="235" t="s">
        <v>543</v>
      </c>
      <c r="GO48" s="235" t="s">
        <v>543</v>
      </c>
      <c r="GR48" s="235" t="s">
        <v>543</v>
      </c>
      <c r="GU48" s="235" t="s">
        <v>543</v>
      </c>
      <c r="GX48" s="235" t="s">
        <v>543</v>
      </c>
      <c r="HA48" s="235" t="s">
        <v>543</v>
      </c>
      <c r="HD48" s="235" t="s">
        <v>543</v>
      </c>
      <c r="HG48" s="235" t="s">
        <v>543</v>
      </c>
      <c r="HJ48" s="235" t="s">
        <v>543</v>
      </c>
      <c r="HM48" s="235" t="s">
        <v>543</v>
      </c>
      <c r="HP48" s="235" t="s">
        <v>543</v>
      </c>
      <c r="HS48" s="235" t="s">
        <v>543</v>
      </c>
      <c r="HV48" s="235" t="s">
        <v>543</v>
      </c>
      <c r="IB48" s="236" t="s">
        <v>543</v>
      </c>
      <c r="IC48" s="237" t="s">
        <v>543</v>
      </c>
      <c r="ID48" s="237" t="s">
        <v>543</v>
      </c>
      <c r="IE48" s="237" t="b">
        <v>1</v>
      </c>
    </row>
    <row r="49" spans="66:239">
      <c r="BN49" s="233" t="s">
        <v>543</v>
      </c>
      <c r="CX49" s="233" t="s">
        <v>543</v>
      </c>
      <c r="DR49" s="235" t="s">
        <v>543</v>
      </c>
      <c r="DU49" s="235" t="s">
        <v>543</v>
      </c>
      <c r="DX49" s="235" t="s">
        <v>543</v>
      </c>
      <c r="EA49" s="235" t="s">
        <v>543</v>
      </c>
      <c r="ED49" s="235" t="s">
        <v>543</v>
      </c>
      <c r="EG49" s="235" t="s">
        <v>543</v>
      </c>
      <c r="EJ49" s="235" t="s">
        <v>543</v>
      </c>
      <c r="EM49" s="235" t="s">
        <v>543</v>
      </c>
      <c r="EP49" s="235" t="s">
        <v>543</v>
      </c>
      <c r="ES49" s="235" t="s">
        <v>543</v>
      </c>
      <c r="EV49" s="235" t="s">
        <v>543</v>
      </c>
      <c r="EY49" s="235" t="s">
        <v>543</v>
      </c>
      <c r="FB49" s="235" t="s">
        <v>543</v>
      </c>
      <c r="FE49" s="235" t="s">
        <v>543</v>
      </c>
      <c r="FH49" s="235" t="s">
        <v>543</v>
      </c>
      <c r="FK49" s="235" t="s">
        <v>543</v>
      </c>
      <c r="FN49" s="235" t="s">
        <v>543</v>
      </c>
      <c r="FQ49" s="235" t="s">
        <v>543</v>
      </c>
      <c r="FT49" s="235" t="s">
        <v>543</v>
      </c>
      <c r="FW49" s="235" t="s">
        <v>543</v>
      </c>
      <c r="FZ49" s="235" t="s">
        <v>543</v>
      </c>
      <c r="GC49" s="235" t="s">
        <v>543</v>
      </c>
      <c r="GF49" s="235" t="s">
        <v>543</v>
      </c>
      <c r="GI49" s="235" t="s">
        <v>543</v>
      </c>
      <c r="GL49" s="235" t="s">
        <v>543</v>
      </c>
      <c r="GO49" s="235" t="s">
        <v>543</v>
      </c>
      <c r="GR49" s="235" t="s">
        <v>543</v>
      </c>
      <c r="GU49" s="235" t="s">
        <v>543</v>
      </c>
      <c r="GX49" s="235" t="s">
        <v>543</v>
      </c>
      <c r="HA49" s="235" t="s">
        <v>543</v>
      </c>
      <c r="HD49" s="235" t="s">
        <v>543</v>
      </c>
      <c r="HG49" s="235" t="s">
        <v>543</v>
      </c>
      <c r="HJ49" s="235" t="s">
        <v>543</v>
      </c>
      <c r="HM49" s="235" t="s">
        <v>543</v>
      </c>
      <c r="HP49" s="235" t="s">
        <v>543</v>
      </c>
      <c r="HS49" s="235" t="s">
        <v>543</v>
      </c>
      <c r="HV49" s="235" t="s">
        <v>543</v>
      </c>
      <c r="IB49" s="236" t="s">
        <v>543</v>
      </c>
      <c r="IC49" s="237" t="s">
        <v>543</v>
      </c>
      <c r="ID49" s="237" t="s">
        <v>543</v>
      </c>
      <c r="IE49" s="237" t="b">
        <v>1</v>
      </c>
    </row>
    <row r="50" spans="66:239">
      <c r="BN50" s="233" t="s">
        <v>543</v>
      </c>
      <c r="CX50" s="233" t="s">
        <v>543</v>
      </c>
      <c r="DR50" s="235" t="s">
        <v>543</v>
      </c>
      <c r="DU50" s="235" t="s">
        <v>543</v>
      </c>
      <c r="DX50" s="235" t="s">
        <v>543</v>
      </c>
      <c r="EA50" s="235" t="s">
        <v>543</v>
      </c>
      <c r="ED50" s="235" t="s">
        <v>543</v>
      </c>
      <c r="EG50" s="235" t="s">
        <v>543</v>
      </c>
      <c r="EJ50" s="235" t="s">
        <v>543</v>
      </c>
      <c r="EM50" s="235" t="s">
        <v>543</v>
      </c>
      <c r="EP50" s="235" t="s">
        <v>543</v>
      </c>
      <c r="ES50" s="235" t="s">
        <v>543</v>
      </c>
      <c r="EV50" s="235" t="s">
        <v>543</v>
      </c>
      <c r="EY50" s="235" t="s">
        <v>543</v>
      </c>
      <c r="FB50" s="235" t="s">
        <v>543</v>
      </c>
      <c r="FE50" s="235" t="s">
        <v>543</v>
      </c>
      <c r="FH50" s="235" t="s">
        <v>543</v>
      </c>
      <c r="FK50" s="235" t="s">
        <v>543</v>
      </c>
      <c r="FN50" s="235" t="s">
        <v>543</v>
      </c>
      <c r="FQ50" s="235" t="s">
        <v>543</v>
      </c>
      <c r="FT50" s="235" t="s">
        <v>543</v>
      </c>
      <c r="FW50" s="235" t="s">
        <v>543</v>
      </c>
      <c r="FZ50" s="235" t="s">
        <v>543</v>
      </c>
      <c r="GC50" s="235" t="s">
        <v>543</v>
      </c>
      <c r="GF50" s="235" t="s">
        <v>543</v>
      </c>
      <c r="GI50" s="235" t="s">
        <v>543</v>
      </c>
      <c r="GL50" s="235" t="s">
        <v>543</v>
      </c>
      <c r="GO50" s="235" t="s">
        <v>543</v>
      </c>
      <c r="GR50" s="235" t="s">
        <v>543</v>
      </c>
      <c r="GU50" s="235" t="s">
        <v>543</v>
      </c>
      <c r="GX50" s="235" t="s">
        <v>543</v>
      </c>
      <c r="HA50" s="235" t="s">
        <v>543</v>
      </c>
      <c r="HD50" s="235" t="s">
        <v>543</v>
      </c>
      <c r="HG50" s="235" t="s">
        <v>543</v>
      </c>
      <c r="HJ50" s="235" t="s">
        <v>543</v>
      </c>
      <c r="HM50" s="235" t="s">
        <v>543</v>
      </c>
      <c r="HP50" s="235" t="s">
        <v>543</v>
      </c>
      <c r="HS50" s="235" t="s">
        <v>543</v>
      </c>
      <c r="HV50" s="235" t="s">
        <v>543</v>
      </c>
      <c r="IB50" s="236" t="s">
        <v>543</v>
      </c>
      <c r="IC50" s="237" t="s">
        <v>543</v>
      </c>
      <c r="ID50" s="237" t="s">
        <v>543</v>
      </c>
      <c r="IE50" s="237" t="b">
        <v>1</v>
      </c>
    </row>
    <row r="51" spans="66:239">
      <c r="BN51" s="233" t="s">
        <v>543</v>
      </c>
      <c r="CX51" s="233" t="s">
        <v>543</v>
      </c>
      <c r="DR51" s="235" t="s">
        <v>543</v>
      </c>
      <c r="DU51" s="235" t="s">
        <v>543</v>
      </c>
      <c r="DX51" s="235" t="s">
        <v>543</v>
      </c>
      <c r="EA51" s="235" t="s">
        <v>543</v>
      </c>
      <c r="ED51" s="235" t="s">
        <v>543</v>
      </c>
      <c r="EG51" s="235" t="s">
        <v>543</v>
      </c>
      <c r="EJ51" s="235" t="s">
        <v>543</v>
      </c>
      <c r="EM51" s="235" t="s">
        <v>543</v>
      </c>
      <c r="EP51" s="235" t="s">
        <v>543</v>
      </c>
      <c r="ES51" s="235" t="s">
        <v>543</v>
      </c>
      <c r="EV51" s="235" t="s">
        <v>543</v>
      </c>
      <c r="EY51" s="235" t="s">
        <v>543</v>
      </c>
      <c r="FB51" s="235" t="s">
        <v>543</v>
      </c>
      <c r="FE51" s="235" t="s">
        <v>543</v>
      </c>
      <c r="FH51" s="235" t="s">
        <v>543</v>
      </c>
      <c r="FK51" s="235" t="s">
        <v>543</v>
      </c>
      <c r="FN51" s="235" t="s">
        <v>543</v>
      </c>
      <c r="FQ51" s="235" t="s">
        <v>543</v>
      </c>
      <c r="FT51" s="235" t="s">
        <v>543</v>
      </c>
      <c r="FW51" s="235" t="s">
        <v>543</v>
      </c>
      <c r="FZ51" s="235" t="s">
        <v>543</v>
      </c>
      <c r="GC51" s="235" t="s">
        <v>543</v>
      </c>
      <c r="GF51" s="235" t="s">
        <v>543</v>
      </c>
      <c r="GI51" s="235" t="s">
        <v>543</v>
      </c>
      <c r="GL51" s="235" t="s">
        <v>543</v>
      </c>
      <c r="GO51" s="235" t="s">
        <v>543</v>
      </c>
      <c r="GR51" s="235" t="s">
        <v>543</v>
      </c>
      <c r="GU51" s="235" t="s">
        <v>543</v>
      </c>
      <c r="GX51" s="235" t="s">
        <v>543</v>
      </c>
      <c r="HA51" s="235" t="s">
        <v>543</v>
      </c>
      <c r="HD51" s="235" t="s">
        <v>543</v>
      </c>
      <c r="HG51" s="235" t="s">
        <v>543</v>
      </c>
      <c r="HJ51" s="235" t="s">
        <v>543</v>
      </c>
      <c r="HM51" s="235" t="s">
        <v>543</v>
      </c>
      <c r="HP51" s="235" t="s">
        <v>543</v>
      </c>
      <c r="HS51" s="235" t="s">
        <v>543</v>
      </c>
      <c r="HV51" s="235" t="s">
        <v>543</v>
      </c>
      <c r="IB51" s="236" t="s">
        <v>543</v>
      </c>
      <c r="IC51" s="237" t="s">
        <v>543</v>
      </c>
      <c r="ID51" s="237" t="s">
        <v>543</v>
      </c>
      <c r="IE51" s="237" t="b">
        <v>1</v>
      </c>
    </row>
    <row r="52" spans="66:239">
      <c r="BN52" s="233" t="s">
        <v>543</v>
      </c>
      <c r="CX52" s="233" t="s">
        <v>543</v>
      </c>
      <c r="DR52" s="235" t="s">
        <v>543</v>
      </c>
      <c r="DU52" s="235" t="s">
        <v>543</v>
      </c>
      <c r="DX52" s="235" t="s">
        <v>543</v>
      </c>
      <c r="EA52" s="235" t="s">
        <v>543</v>
      </c>
      <c r="ED52" s="235" t="s">
        <v>543</v>
      </c>
      <c r="EG52" s="235" t="s">
        <v>543</v>
      </c>
      <c r="EJ52" s="235" t="s">
        <v>543</v>
      </c>
      <c r="EM52" s="235" t="s">
        <v>543</v>
      </c>
      <c r="EP52" s="235" t="s">
        <v>543</v>
      </c>
      <c r="ES52" s="235" t="s">
        <v>543</v>
      </c>
      <c r="EV52" s="235" t="s">
        <v>543</v>
      </c>
      <c r="EY52" s="235" t="s">
        <v>543</v>
      </c>
      <c r="FB52" s="235" t="s">
        <v>543</v>
      </c>
      <c r="FE52" s="235" t="s">
        <v>543</v>
      </c>
      <c r="FH52" s="235" t="s">
        <v>543</v>
      </c>
      <c r="FK52" s="235" t="s">
        <v>543</v>
      </c>
      <c r="FN52" s="235" t="s">
        <v>543</v>
      </c>
      <c r="FQ52" s="235" t="s">
        <v>543</v>
      </c>
      <c r="FT52" s="235" t="s">
        <v>543</v>
      </c>
      <c r="FW52" s="235" t="s">
        <v>543</v>
      </c>
      <c r="FZ52" s="235" t="s">
        <v>543</v>
      </c>
      <c r="GC52" s="235" t="s">
        <v>543</v>
      </c>
      <c r="GF52" s="235" t="s">
        <v>543</v>
      </c>
      <c r="GI52" s="235" t="s">
        <v>543</v>
      </c>
      <c r="GL52" s="235" t="s">
        <v>543</v>
      </c>
      <c r="GO52" s="235" t="s">
        <v>543</v>
      </c>
      <c r="GR52" s="235" t="s">
        <v>543</v>
      </c>
      <c r="GU52" s="235" t="s">
        <v>543</v>
      </c>
      <c r="GX52" s="235" t="s">
        <v>543</v>
      </c>
      <c r="HA52" s="235" t="s">
        <v>543</v>
      </c>
      <c r="HD52" s="235" t="s">
        <v>543</v>
      </c>
      <c r="HG52" s="235" t="s">
        <v>543</v>
      </c>
      <c r="HJ52" s="235" t="s">
        <v>543</v>
      </c>
      <c r="HM52" s="235" t="s">
        <v>543</v>
      </c>
      <c r="HP52" s="235" t="s">
        <v>543</v>
      </c>
      <c r="HS52" s="235" t="s">
        <v>543</v>
      </c>
      <c r="HV52" s="235" t="s">
        <v>543</v>
      </c>
      <c r="IB52" s="236" t="s">
        <v>543</v>
      </c>
      <c r="IC52" s="237" t="s">
        <v>543</v>
      </c>
      <c r="ID52" s="237" t="s">
        <v>543</v>
      </c>
      <c r="IE52" s="237" t="b">
        <v>1</v>
      </c>
    </row>
    <row r="53" spans="66:239">
      <c r="BN53" s="233" t="s">
        <v>543</v>
      </c>
      <c r="CX53" s="233" t="s">
        <v>543</v>
      </c>
      <c r="DR53" s="235" t="s">
        <v>543</v>
      </c>
      <c r="DU53" s="235" t="s">
        <v>543</v>
      </c>
      <c r="DX53" s="235" t="s">
        <v>543</v>
      </c>
      <c r="EA53" s="235" t="s">
        <v>543</v>
      </c>
      <c r="ED53" s="235" t="s">
        <v>543</v>
      </c>
      <c r="EG53" s="235" t="s">
        <v>543</v>
      </c>
      <c r="EJ53" s="235" t="s">
        <v>543</v>
      </c>
      <c r="EM53" s="235" t="s">
        <v>543</v>
      </c>
      <c r="EP53" s="235" t="s">
        <v>543</v>
      </c>
      <c r="ES53" s="235" t="s">
        <v>543</v>
      </c>
      <c r="EV53" s="235" t="s">
        <v>543</v>
      </c>
      <c r="EY53" s="235" t="s">
        <v>543</v>
      </c>
      <c r="FB53" s="235" t="s">
        <v>543</v>
      </c>
      <c r="FE53" s="235" t="s">
        <v>543</v>
      </c>
      <c r="FH53" s="235" t="s">
        <v>543</v>
      </c>
      <c r="FK53" s="235" t="s">
        <v>543</v>
      </c>
      <c r="FN53" s="235" t="s">
        <v>543</v>
      </c>
      <c r="FQ53" s="235" t="s">
        <v>543</v>
      </c>
      <c r="FT53" s="235" t="s">
        <v>543</v>
      </c>
      <c r="FW53" s="235" t="s">
        <v>543</v>
      </c>
      <c r="FZ53" s="235" t="s">
        <v>543</v>
      </c>
      <c r="GC53" s="235" t="s">
        <v>543</v>
      </c>
      <c r="GF53" s="235" t="s">
        <v>543</v>
      </c>
      <c r="GI53" s="235" t="s">
        <v>543</v>
      </c>
      <c r="GL53" s="235" t="s">
        <v>543</v>
      </c>
      <c r="GO53" s="235" t="s">
        <v>543</v>
      </c>
      <c r="GR53" s="235" t="s">
        <v>543</v>
      </c>
      <c r="GU53" s="235" t="s">
        <v>543</v>
      </c>
      <c r="GX53" s="235" t="s">
        <v>543</v>
      </c>
      <c r="HA53" s="235" t="s">
        <v>543</v>
      </c>
      <c r="HD53" s="235" t="s">
        <v>543</v>
      </c>
      <c r="HG53" s="235" t="s">
        <v>543</v>
      </c>
      <c r="HJ53" s="235" t="s">
        <v>543</v>
      </c>
      <c r="HM53" s="235" t="s">
        <v>543</v>
      </c>
      <c r="HP53" s="235" t="s">
        <v>543</v>
      </c>
      <c r="HS53" s="235" t="s">
        <v>543</v>
      </c>
      <c r="HV53" s="235" t="s">
        <v>543</v>
      </c>
      <c r="IB53" s="236" t="s">
        <v>543</v>
      </c>
      <c r="IC53" s="237" t="s">
        <v>543</v>
      </c>
      <c r="ID53" s="237" t="s">
        <v>543</v>
      </c>
      <c r="IE53" s="237" t="b">
        <v>1</v>
      </c>
    </row>
    <row r="54" spans="66:239">
      <c r="BN54" s="233" t="s">
        <v>543</v>
      </c>
      <c r="CX54" s="233" t="s">
        <v>543</v>
      </c>
      <c r="DR54" s="235" t="s">
        <v>543</v>
      </c>
      <c r="DU54" s="235" t="s">
        <v>543</v>
      </c>
      <c r="DX54" s="235" t="s">
        <v>543</v>
      </c>
      <c r="EA54" s="235" t="s">
        <v>543</v>
      </c>
      <c r="ED54" s="235" t="s">
        <v>543</v>
      </c>
      <c r="EG54" s="235" t="s">
        <v>543</v>
      </c>
      <c r="EJ54" s="235" t="s">
        <v>543</v>
      </c>
      <c r="EM54" s="235" t="s">
        <v>543</v>
      </c>
      <c r="EP54" s="235" t="s">
        <v>543</v>
      </c>
      <c r="ES54" s="235" t="s">
        <v>543</v>
      </c>
      <c r="EV54" s="235" t="s">
        <v>543</v>
      </c>
      <c r="EY54" s="235" t="s">
        <v>543</v>
      </c>
      <c r="FB54" s="235" t="s">
        <v>543</v>
      </c>
      <c r="FE54" s="235" t="s">
        <v>543</v>
      </c>
      <c r="FH54" s="235" t="s">
        <v>543</v>
      </c>
      <c r="FK54" s="235" t="s">
        <v>543</v>
      </c>
      <c r="FN54" s="235" t="s">
        <v>543</v>
      </c>
      <c r="FQ54" s="235" t="s">
        <v>543</v>
      </c>
      <c r="FT54" s="235" t="s">
        <v>543</v>
      </c>
      <c r="FW54" s="235" t="s">
        <v>543</v>
      </c>
      <c r="FZ54" s="235" t="s">
        <v>543</v>
      </c>
      <c r="GC54" s="235" t="s">
        <v>543</v>
      </c>
      <c r="GF54" s="235" t="s">
        <v>543</v>
      </c>
      <c r="GI54" s="235" t="s">
        <v>543</v>
      </c>
      <c r="GL54" s="235" t="s">
        <v>543</v>
      </c>
      <c r="GO54" s="235" t="s">
        <v>543</v>
      </c>
      <c r="GR54" s="235" t="s">
        <v>543</v>
      </c>
      <c r="GU54" s="235" t="s">
        <v>543</v>
      </c>
      <c r="GX54" s="235" t="s">
        <v>543</v>
      </c>
      <c r="HA54" s="235" t="s">
        <v>543</v>
      </c>
      <c r="HD54" s="235" t="s">
        <v>543</v>
      </c>
      <c r="HG54" s="235" t="s">
        <v>543</v>
      </c>
      <c r="HJ54" s="235" t="s">
        <v>543</v>
      </c>
      <c r="HM54" s="235" t="s">
        <v>543</v>
      </c>
      <c r="HP54" s="235" t="s">
        <v>543</v>
      </c>
      <c r="HS54" s="235" t="s">
        <v>543</v>
      </c>
      <c r="HV54" s="235" t="s">
        <v>543</v>
      </c>
      <c r="IB54" s="236" t="s">
        <v>543</v>
      </c>
      <c r="IC54" s="237" t="s">
        <v>543</v>
      </c>
      <c r="ID54" s="237" t="s">
        <v>543</v>
      </c>
      <c r="IE54" s="237" t="b">
        <v>1</v>
      </c>
    </row>
    <row r="55" spans="66:239">
      <c r="BN55" s="233" t="s">
        <v>543</v>
      </c>
      <c r="CX55" s="233" t="s">
        <v>543</v>
      </c>
      <c r="DR55" s="235" t="s">
        <v>543</v>
      </c>
      <c r="DU55" s="235" t="s">
        <v>543</v>
      </c>
      <c r="DX55" s="235" t="s">
        <v>543</v>
      </c>
      <c r="EA55" s="235" t="s">
        <v>543</v>
      </c>
      <c r="ED55" s="235" t="s">
        <v>543</v>
      </c>
      <c r="EG55" s="235" t="s">
        <v>543</v>
      </c>
      <c r="EJ55" s="235" t="s">
        <v>543</v>
      </c>
      <c r="EM55" s="235" t="s">
        <v>543</v>
      </c>
      <c r="EP55" s="235" t="s">
        <v>543</v>
      </c>
      <c r="ES55" s="235" t="s">
        <v>543</v>
      </c>
      <c r="EV55" s="235" t="s">
        <v>543</v>
      </c>
      <c r="EY55" s="235" t="s">
        <v>543</v>
      </c>
      <c r="FB55" s="235" t="s">
        <v>543</v>
      </c>
      <c r="FE55" s="235" t="s">
        <v>543</v>
      </c>
      <c r="FH55" s="235" t="s">
        <v>543</v>
      </c>
      <c r="FK55" s="235" t="s">
        <v>543</v>
      </c>
      <c r="FN55" s="235" t="s">
        <v>543</v>
      </c>
      <c r="FQ55" s="235" t="s">
        <v>543</v>
      </c>
      <c r="FT55" s="235" t="s">
        <v>543</v>
      </c>
      <c r="FW55" s="235" t="s">
        <v>543</v>
      </c>
      <c r="FZ55" s="235" t="s">
        <v>543</v>
      </c>
      <c r="GC55" s="235" t="s">
        <v>543</v>
      </c>
      <c r="GF55" s="235" t="s">
        <v>543</v>
      </c>
      <c r="GI55" s="235" t="s">
        <v>543</v>
      </c>
      <c r="GL55" s="235" t="s">
        <v>543</v>
      </c>
      <c r="GO55" s="235" t="s">
        <v>543</v>
      </c>
      <c r="GR55" s="235" t="s">
        <v>543</v>
      </c>
      <c r="GU55" s="235" t="s">
        <v>543</v>
      </c>
      <c r="GX55" s="235" t="s">
        <v>543</v>
      </c>
      <c r="HA55" s="235" t="s">
        <v>543</v>
      </c>
      <c r="HD55" s="235" t="s">
        <v>543</v>
      </c>
      <c r="HG55" s="235" t="s">
        <v>543</v>
      </c>
      <c r="HJ55" s="235" t="s">
        <v>543</v>
      </c>
      <c r="HM55" s="235" t="s">
        <v>543</v>
      </c>
      <c r="HP55" s="235" t="s">
        <v>543</v>
      </c>
      <c r="HS55" s="235" t="s">
        <v>543</v>
      </c>
      <c r="HV55" s="235" t="s">
        <v>543</v>
      </c>
      <c r="IB55" s="236" t="s">
        <v>543</v>
      </c>
      <c r="IC55" s="237" t="s">
        <v>543</v>
      </c>
      <c r="ID55" s="237" t="s">
        <v>543</v>
      </c>
      <c r="IE55" s="237" t="b">
        <v>1</v>
      </c>
    </row>
    <row r="56" spans="66:239">
      <c r="BN56" s="233" t="s">
        <v>543</v>
      </c>
      <c r="CX56" s="233" t="s">
        <v>543</v>
      </c>
      <c r="DR56" s="235" t="s">
        <v>543</v>
      </c>
      <c r="DU56" s="235" t="s">
        <v>543</v>
      </c>
      <c r="DX56" s="235" t="s">
        <v>543</v>
      </c>
      <c r="EA56" s="235" t="s">
        <v>543</v>
      </c>
      <c r="ED56" s="235" t="s">
        <v>543</v>
      </c>
      <c r="EG56" s="235" t="s">
        <v>543</v>
      </c>
      <c r="EJ56" s="235" t="s">
        <v>543</v>
      </c>
      <c r="EM56" s="235" t="s">
        <v>543</v>
      </c>
      <c r="EP56" s="235" t="s">
        <v>543</v>
      </c>
      <c r="ES56" s="235" t="s">
        <v>543</v>
      </c>
      <c r="EV56" s="235" t="s">
        <v>543</v>
      </c>
      <c r="EY56" s="235" t="s">
        <v>543</v>
      </c>
      <c r="FB56" s="235" t="s">
        <v>543</v>
      </c>
      <c r="FE56" s="235" t="s">
        <v>543</v>
      </c>
      <c r="FH56" s="235" t="s">
        <v>543</v>
      </c>
      <c r="FK56" s="235" t="s">
        <v>543</v>
      </c>
      <c r="FN56" s="235" t="s">
        <v>543</v>
      </c>
      <c r="FQ56" s="235" t="s">
        <v>543</v>
      </c>
      <c r="FT56" s="235" t="s">
        <v>543</v>
      </c>
      <c r="FW56" s="235" t="s">
        <v>543</v>
      </c>
      <c r="FZ56" s="235" t="s">
        <v>543</v>
      </c>
      <c r="GC56" s="235" t="s">
        <v>543</v>
      </c>
      <c r="GF56" s="235" t="s">
        <v>543</v>
      </c>
      <c r="GI56" s="235" t="s">
        <v>543</v>
      </c>
      <c r="GL56" s="235" t="s">
        <v>543</v>
      </c>
      <c r="GO56" s="235" t="s">
        <v>543</v>
      </c>
      <c r="GR56" s="235" t="s">
        <v>543</v>
      </c>
      <c r="GU56" s="235" t="s">
        <v>543</v>
      </c>
      <c r="GX56" s="235" t="s">
        <v>543</v>
      </c>
      <c r="HA56" s="235" t="s">
        <v>543</v>
      </c>
      <c r="HD56" s="235" t="s">
        <v>543</v>
      </c>
      <c r="HG56" s="235" t="s">
        <v>543</v>
      </c>
      <c r="HJ56" s="235" t="s">
        <v>543</v>
      </c>
      <c r="HM56" s="235" t="s">
        <v>543</v>
      </c>
      <c r="HP56" s="235" t="s">
        <v>543</v>
      </c>
      <c r="HS56" s="235" t="s">
        <v>543</v>
      </c>
      <c r="HV56" s="235" t="s">
        <v>543</v>
      </c>
      <c r="IB56" s="236" t="s">
        <v>543</v>
      </c>
      <c r="IC56" s="237" t="s">
        <v>543</v>
      </c>
      <c r="ID56" s="237" t="s">
        <v>543</v>
      </c>
      <c r="IE56" s="237" t="b">
        <v>1</v>
      </c>
    </row>
    <row r="57" spans="66:239">
      <c r="BN57" s="233" t="s">
        <v>543</v>
      </c>
      <c r="CX57" s="233" t="s">
        <v>543</v>
      </c>
      <c r="DR57" s="235" t="s">
        <v>543</v>
      </c>
      <c r="DU57" s="235" t="s">
        <v>543</v>
      </c>
      <c r="DX57" s="235" t="s">
        <v>543</v>
      </c>
      <c r="EA57" s="235" t="s">
        <v>543</v>
      </c>
      <c r="ED57" s="235" t="s">
        <v>543</v>
      </c>
      <c r="EG57" s="235" t="s">
        <v>543</v>
      </c>
      <c r="EJ57" s="235" t="s">
        <v>543</v>
      </c>
      <c r="EM57" s="235" t="s">
        <v>543</v>
      </c>
      <c r="EP57" s="235" t="s">
        <v>543</v>
      </c>
      <c r="ES57" s="235" t="s">
        <v>543</v>
      </c>
      <c r="EV57" s="235" t="s">
        <v>543</v>
      </c>
      <c r="EY57" s="235" t="s">
        <v>543</v>
      </c>
      <c r="FB57" s="235" t="s">
        <v>543</v>
      </c>
      <c r="FE57" s="235" t="s">
        <v>543</v>
      </c>
      <c r="FH57" s="235" t="s">
        <v>543</v>
      </c>
      <c r="FK57" s="235" t="s">
        <v>543</v>
      </c>
      <c r="FN57" s="235" t="s">
        <v>543</v>
      </c>
      <c r="FQ57" s="235" t="s">
        <v>543</v>
      </c>
      <c r="FT57" s="235" t="s">
        <v>543</v>
      </c>
      <c r="FW57" s="235" t="s">
        <v>543</v>
      </c>
      <c r="FZ57" s="235" t="s">
        <v>543</v>
      </c>
      <c r="GC57" s="235" t="s">
        <v>543</v>
      </c>
      <c r="GF57" s="235" t="s">
        <v>543</v>
      </c>
      <c r="GI57" s="235" t="s">
        <v>543</v>
      </c>
      <c r="GL57" s="235" t="s">
        <v>543</v>
      </c>
      <c r="GO57" s="235" t="s">
        <v>543</v>
      </c>
      <c r="GR57" s="235" t="s">
        <v>543</v>
      </c>
      <c r="GU57" s="235" t="s">
        <v>543</v>
      </c>
      <c r="GX57" s="235" t="s">
        <v>543</v>
      </c>
      <c r="HA57" s="235" t="s">
        <v>543</v>
      </c>
      <c r="HD57" s="235" t="s">
        <v>543</v>
      </c>
      <c r="HG57" s="235" t="s">
        <v>543</v>
      </c>
      <c r="HJ57" s="235" t="s">
        <v>543</v>
      </c>
      <c r="HM57" s="235" t="s">
        <v>543</v>
      </c>
      <c r="HP57" s="235" t="s">
        <v>543</v>
      </c>
      <c r="HS57" s="235" t="s">
        <v>543</v>
      </c>
      <c r="HV57" s="235" t="s">
        <v>543</v>
      </c>
      <c r="IB57" s="236" t="s">
        <v>543</v>
      </c>
      <c r="IC57" s="237" t="s">
        <v>543</v>
      </c>
      <c r="ID57" s="237" t="s">
        <v>543</v>
      </c>
      <c r="IE57" s="237" t="b">
        <v>1</v>
      </c>
    </row>
    <row r="58" spans="66:239">
      <c r="BN58" s="233" t="s">
        <v>543</v>
      </c>
      <c r="CX58" s="233" t="s">
        <v>543</v>
      </c>
      <c r="DR58" s="235" t="s">
        <v>543</v>
      </c>
      <c r="DU58" s="235" t="s">
        <v>543</v>
      </c>
      <c r="DX58" s="235" t="s">
        <v>543</v>
      </c>
      <c r="EA58" s="235" t="s">
        <v>543</v>
      </c>
      <c r="ED58" s="235" t="s">
        <v>543</v>
      </c>
      <c r="EG58" s="235" t="s">
        <v>543</v>
      </c>
      <c r="EJ58" s="235" t="s">
        <v>543</v>
      </c>
      <c r="EM58" s="235" t="s">
        <v>543</v>
      </c>
      <c r="EP58" s="235" t="s">
        <v>543</v>
      </c>
      <c r="ES58" s="235" t="s">
        <v>543</v>
      </c>
      <c r="EV58" s="235" t="s">
        <v>543</v>
      </c>
      <c r="EY58" s="235" t="s">
        <v>543</v>
      </c>
      <c r="FB58" s="235" t="s">
        <v>543</v>
      </c>
      <c r="FE58" s="235" t="s">
        <v>543</v>
      </c>
      <c r="FH58" s="235" t="s">
        <v>543</v>
      </c>
      <c r="FK58" s="235" t="s">
        <v>543</v>
      </c>
      <c r="FN58" s="235" t="s">
        <v>543</v>
      </c>
      <c r="FQ58" s="235" t="s">
        <v>543</v>
      </c>
      <c r="FT58" s="235" t="s">
        <v>543</v>
      </c>
      <c r="FW58" s="235" t="s">
        <v>543</v>
      </c>
      <c r="FZ58" s="235" t="s">
        <v>543</v>
      </c>
      <c r="GC58" s="235" t="s">
        <v>543</v>
      </c>
      <c r="GF58" s="235" t="s">
        <v>543</v>
      </c>
      <c r="GI58" s="235" t="s">
        <v>543</v>
      </c>
      <c r="GL58" s="235" t="s">
        <v>543</v>
      </c>
      <c r="GO58" s="235" t="s">
        <v>543</v>
      </c>
      <c r="GR58" s="235" t="s">
        <v>543</v>
      </c>
      <c r="GU58" s="235" t="s">
        <v>543</v>
      </c>
      <c r="GX58" s="235" t="s">
        <v>543</v>
      </c>
      <c r="HA58" s="235" t="s">
        <v>543</v>
      </c>
      <c r="HD58" s="235" t="s">
        <v>543</v>
      </c>
      <c r="HG58" s="235" t="s">
        <v>543</v>
      </c>
      <c r="HJ58" s="235" t="s">
        <v>543</v>
      </c>
      <c r="HM58" s="235" t="s">
        <v>543</v>
      </c>
      <c r="HP58" s="235" t="s">
        <v>543</v>
      </c>
      <c r="HS58" s="235" t="s">
        <v>543</v>
      </c>
      <c r="HV58" s="235" t="s">
        <v>543</v>
      </c>
      <c r="IB58" s="236" t="s">
        <v>543</v>
      </c>
      <c r="IC58" s="237" t="s">
        <v>543</v>
      </c>
      <c r="ID58" s="237" t="s">
        <v>543</v>
      </c>
      <c r="IE58" s="237" t="b">
        <v>1</v>
      </c>
    </row>
    <row r="59" spans="66:239">
      <c r="BN59" s="233" t="s">
        <v>543</v>
      </c>
      <c r="CX59" s="233" t="s">
        <v>543</v>
      </c>
      <c r="DR59" s="235" t="s">
        <v>543</v>
      </c>
      <c r="DU59" s="235" t="s">
        <v>543</v>
      </c>
      <c r="DX59" s="235" t="s">
        <v>543</v>
      </c>
      <c r="EA59" s="235" t="s">
        <v>543</v>
      </c>
      <c r="ED59" s="235" t="s">
        <v>543</v>
      </c>
      <c r="EG59" s="235" t="s">
        <v>543</v>
      </c>
      <c r="EJ59" s="235" t="s">
        <v>543</v>
      </c>
      <c r="EM59" s="235" t="s">
        <v>543</v>
      </c>
      <c r="EP59" s="235" t="s">
        <v>543</v>
      </c>
      <c r="ES59" s="235" t="s">
        <v>543</v>
      </c>
      <c r="EV59" s="235" t="s">
        <v>543</v>
      </c>
      <c r="EY59" s="235" t="s">
        <v>543</v>
      </c>
      <c r="FB59" s="235" t="s">
        <v>543</v>
      </c>
      <c r="FE59" s="235" t="s">
        <v>543</v>
      </c>
      <c r="FH59" s="235" t="s">
        <v>543</v>
      </c>
      <c r="FK59" s="235" t="s">
        <v>543</v>
      </c>
      <c r="FN59" s="235" t="s">
        <v>543</v>
      </c>
      <c r="FQ59" s="235" t="s">
        <v>543</v>
      </c>
      <c r="FT59" s="235" t="s">
        <v>543</v>
      </c>
      <c r="FW59" s="235" t="s">
        <v>543</v>
      </c>
      <c r="FZ59" s="235" t="s">
        <v>543</v>
      </c>
      <c r="GC59" s="235" t="s">
        <v>543</v>
      </c>
      <c r="GF59" s="235" t="s">
        <v>543</v>
      </c>
      <c r="GI59" s="235" t="s">
        <v>543</v>
      </c>
      <c r="GL59" s="235" t="s">
        <v>543</v>
      </c>
      <c r="GO59" s="235" t="s">
        <v>543</v>
      </c>
      <c r="GR59" s="235" t="s">
        <v>543</v>
      </c>
      <c r="GU59" s="235" t="s">
        <v>543</v>
      </c>
      <c r="GX59" s="235" t="s">
        <v>543</v>
      </c>
      <c r="HA59" s="235" t="s">
        <v>543</v>
      </c>
      <c r="HD59" s="235" t="s">
        <v>543</v>
      </c>
      <c r="HG59" s="235" t="s">
        <v>543</v>
      </c>
      <c r="HJ59" s="235" t="s">
        <v>543</v>
      </c>
      <c r="HM59" s="235" t="s">
        <v>543</v>
      </c>
      <c r="HP59" s="235" t="s">
        <v>543</v>
      </c>
      <c r="HS59" s="235" t="s">
        <v>543</v>
      </c>
      <c r="HV59" s="235" t="s">
        <v>543</v>
      </c>
      <c r="IB59" s="236" t="s">
        <v>543</v>
      </c>
      <c r="IC59" s="237" t="s">
        <v>543</v>
      </c>
      <c r="ID59" s="237" t="s">
        <v>543</v>
      </c>
      <c r="IE59" s="237" t="b">
        <v>1</v>
      </c>
    </row>
    <row r="60" spans="66:239">
      <c r="BN60" s="233" t="s">
        <v>543</v>
      </c>
      <c r="CX60" s="233" t="s">
        <v>543</v>
      </c>
      <c r="DR60" s="235" t="s">
        <v>543</v>
      </c>
      <c r="DU60" s="235" t="s">
        <v>543</v>
      </c>
      <c r="DX60" s="235" t="s">
        <v>543</v>
      </c>
      <c r="EA60" s="235" t="s">
        <v>543</v>
      </c>
      <c r="ED60" s="235" t="s">
        <v>543</v>
      </c>
      <c r="EG60" s="235" t="s">
        <v>543</v>
      </c>
      <c r="EJ60" s="235" t="s">
        <v>543</v>
      </c>
      <c r="EM60" s="235" t="s">
        <v>543</v>
      </c>
      <c r="EP60" s="235" t="s">
        <v>543</v>
      </c>
      <c r="ES60" s="235" t="s">
        <v>543</v>
      </c>
      <c r="EV60" s="235" t="s">
        <v>543</v>
      </c>
      <c r="EY60" s="235" t="s">
        <v>543</v>
      </c>
      <c r="FB60" s="235" t="s">
        <v>543</v>
      </c>
      <c r="FE60" s="235" t="s">
        <v>543</v>
      </c>
      <c r="FH60" s="235" t="s">
        <v>543</v>
      </c>
      <c r="FK60" s="235" t="s">
        <v>543</v>
      </c>
      <c r="FN60" s="235" t="s">
        <v>543</v>
      </c>
      <c r="FQ60" s="235" t="s">
        <v>543</v>
      </c>
      <c r="FT60" s="235" t="s">
        <v>543</v>
      </c>
      <c r="FW60" s="235" t="s">
        <v>543</v>
      </c>
      <c r="FZ60" s="235" t="s">
        <v>543</v>
      </c>
      <c r="GC60" s="235" t="s">
        <v>543</v>
      </c>
      <c r="GF60" s="235" t="s">
        <v>543</v>
      </c>
      <c r="GI60" s="235" t="s">
        <v>543</v>
      </c>
      <c r="GL60" s="235" t="s">
        <v>543</v>
      </c>
      <c r="GO60" s="235" t="s">
        <v>543</v>
      </c>
      <c r="GR60" s="235" t="s">
        <v>543</v>
      </c>
      <c r="GU60" s="235" t="s">
        <v>543</v>
      </c>
      <c r="GX60" s="235" t="s">
        <v>543</v>
      </c>
      <c r="HA60" s="235" t="s">
        <v>543</v>
      </c>
      <c r="HD60" s="235" t="s">
        <v>543</v>
      </c>
      <c r="HG60" s="235" t="s">
        <v>543</v>
      </c>
      <c r="HJ60" s="235" t="s">
        <v>543</v>
      </c>
      <c r="HM60" s="235" t="s">
        <v>543</v>
      </c>
      <c r="HP60" s="235" t="s">
        <v>543</v>
      </c>
      <c r="HS60" s="235" t="s">
        <v>543</v>
      </c>
      <c r="HV60" s="235" t="s">
        <v>543</v>
      </c>
      <c r="IB60" s="236" t="s">
        <v>543</v>
      </c>
      <c r="IC60" s="237" t="s">
        <v>543</v>
      </c>
      <c r="ID60" s="237" t="s">
        <v>543</v>
      </c>
      <c r="IE60" s="237" t="b">
        <v>1</v>
      </c>
    </row>
    <row r="61" spans="66:239">
      <c r="BN61" s="233" t="s">
        <v>543</v>
      </c>
      <c r="CX61" s="233" t="s">
        <v>543</v>
      </c>
      <c r="DR61" s="235" t="s">
        <v>543</v>
      </c>
      <c r="DU61" s="235" t="s">
        <v>543</v>
      </c>
      <c r="DX61" s="235" t="s">
        <v>543</v>
      </c>
      <c r="EA61" s="235" t="s">
        <v>543</v>
      </c>
      <c r="ED61" s="235" t="s">
        <v>543</v>
      </c>
      <c r="EG61" s="235" t="s">
        <v>543</v>
      </c>
      <c r="EJ61" s="235" t="s">
        <v>543</v>
      </c>
      <c r="EM61" s="235" t="s">
        <v>543</v>
      </c>
      <c r="EP61" s="235" t="s">
        <v>543</v>
      </c>
      <c r="ES61" s="235" t="s">
        <v>543</v>
      </c>
      <c r="EV61" s="235" t="s">
        <v>543</v>
      </c>
      <c r="EY61" s="235" t="s">
        <v>543</v>
      </c>
      <c r="FB61" s="235" t="s">
        <v>543</v>
      </c>
      <c r="FE61" s="235" t="s">
        <v>543</v>
      </c>
      <c r="FH61" s="235" t="s">
        <v>543</v>
      </c>
      <c r="FK61" s="235" t="s">
        <v>543</v>
      </c>
      <c r="FN61" s="235" t="s">
        <v>543</v>
      </c>
      <c r="FQ61" s="235" t="s">
        <v>543</v>
      </c>
      <c r="FT61" s="235" t="s">
        <v>543</v>
      </c>
      <c r="FW61" s="235" t="s">
        <v>543</v>
      </c>
      <c r="FZ61" s="235" t="s">
        <v>543</v>
      </c>
      <c r="GC61" s="235" t="s">
        <v>543</v>
      </c>
      <c r="GF61" s="235" t="s">
        <v>543</v>
      </c>
      <c r="GI61" s="235" t="s">
        <v>543</v>
      </c>
      <c r="GL61" s="235" t="s">
        <v>543</v>
      </c>
      <c r="GO61" s="235" t="s">
        <v>543</v>
      </c>
      <c r="GR61" s="235" t="s">
        <v>543</v>
      </c>
      <c r="GU61" s="235" t="s">
        <v>543</v>
      </c>
      <c r="GX61" s="235" t="s">
        <v>543</v>
      </c>
      <c r="HA61" s="235" t="s">
        <v>543</v>
      </c>
      <c r="HD61" s="235" t="s">
        <v>543</v>
      </c>
      <c r="HG61" s="235" t="s">
        <v>543</v>
      </c>
      <c r="HJ61" s="235" t="s">
        <v>543</v>
      </c>
      <c r="HM61" s="235" t="s">
        <v>543</v>
      </c>
      <c r="HP61" s="235" t="s">
        <v>543</v>
      </c>
      <c r="HS61" s="235" t="s">
        <v>543</v>
      </c>
      <c r="HV61" s="235" t="s">
        <v>543</v>
      </c>
      <c r="IB61" s="236" t="s">
        <v>543</v>
      </c>
      <c r="IC61" s="237" t="s">
        <v>543</v>
      </c>
      <c r="ID61" s="237" t="s">
        <v>543</v>
      </c>
      <c r="IE61" s="237" t="b">
        <v>1</v>
      </c>
    </row>
    <row r="62" spans="66:239">
      <c r="BN62" s="233" t="s">
        <v>543</v>
      </c>
      <c r="CX62" s="233" t="s">
        <v>543</v>
      </c>
      <c r="DR62" s="235" t="s">
        <v>543</v>
      </c>
      <c r="DU62" s="235" t="s">
        <v>543</v>
      </c>
      <c r="DX62" s="235" t="s">
        <v>543</v>
      </c>
      <c r="EA62" s="235" t="s">
        <v>543</v>
      </c>
      <c r="ED62" s="235" t="s">
        <v>543</v>
      </c>
      <c r="EG62" s="235" t="s">
        <v>543</v>
      </c>
      <c r="EJ62" s="235" t="s">
        <v>543</v>
      </c>
      <c r="EM62" s="235" t="s">
        <v>543</v>
      </c>
      <c r="EP62" s="235" t="s">
        <v>543</v>
      </c>
      <c r="ES62" s="235" t="s">
        <v>543</v>
      </c>
      <c r="EV62" s="235" t="s">
        <v>543</v>
      </c>
      <c r="EY62" s="235" t="s">
        <v>543</v>
      </c>
      <c r="FB62" s="235" t="s">
        <v>543</v>
      </c>
      <c r="FE62" s="235" t="s">
        <v>543</v>
      </c>
      <c r="FH62" s="235" t="s">
        <v>543</v>
      </c>
      <c r="FK62" s="235" t="s">
        <v>543</v>
      </c>
      <c r="FN62" s="235" t="s">
        <v>543</v>
      </c>
      <c r="FQ62" s="235" t="s">
        <v>543</v>
      </c>
      <c r="FT62" s="235" t="s">
        <v>543</v>
      </c>
      <c r="FW62" s="235" t="s">
        <v>543</v>
      </c>
      <c r="FZ62" s="235" t="s">
        <v>543</v>
      </c>
      <c r="GC62" s="235" t="s">
        <v>543</v>
      </c>
      <c r="GF62" s="235" t="s">
        <v>543</v>
      </c>
      <c r="GI62" s="235" t="s">
        <v>543</v>
      </c>
      <c r="GL62" s="235" t="s">
        <v>543</v>
      </c>
      <c r="GO62" s="235" t="s">
        <v>543</v>
      </c>
      <c r="GR62" s="235" t="s">
        <v>543</v>
      </c>
      <c r="GU62" s="235" t="s">
        <v>543</v>
      </c>
      <c r="GX62" s="235" t="s">
        <v>543</v>
      </c>
      <c r="HA62" s="235" t="s">
        <v>543</v>
      </c>
      <c r="HD62" s="235" t="s">
        <v>543</v>
      </c>
      <c r="HG62" s="235" t="s">
        <v>543</v>
      </c>
      <c r="HJ62" s="235" t="s">
        <v>543</v>
      </c>
      <c r="HM62" s="235" t="s">
        <v>543</v>
      </c>
      <c r="HP62" s="235" t="s">
        <v>543</v>
      </c>
      <c r="HS62" s="235" t="s">
        <v>543</v>
      </c>
      <c r="HV62" s="235" t="s">
        <v>543</v>
      </c>
      <c r="IB62" s="236" t="s">
        <v>543</v>
      </c>
      <c r="IC62" s="237" t="s">
        <v>543</v>
      </c>
      <c r="ID62" s="237" t="s">
        <v>543</v>
      </c>
      <c r="IE62" s="237" t="b">
        <v>1</v>
      </c>
    </row>
    <row r="63" spans="66:239">
      <c r="BN63" s="233" t="s">
        <v>543</v>
      </c>
      <c r="CX63" s="233" t="s">
        <v>543</v>
      </c>
      <c r="DR63" s="235" t="s">
        <v>543</v>
      </c>
      <c r="DU63" s="235" t="s">
        <v>543</v>
      </c>
      <c r="DX63" s="235" t="s">
        <v>543</v>
      </c>
      <c r="EA63" s="235" t="s">
        <v>543</v>
      </c>
      <c r="ED63" s="235" t="s">
        <v>543</v>
      </c>
      <c r="EG63" s="235" t="s">
        <v>543</v>
      </c>
      <c r="EJ63" s="235" t="s">
        <v>543</v>
      </c>
      <c r="EM63" s="235" t="s">
        <v>543</v>
      </c>
      <c r="EP63" s="235" t="s">
        <v>543</v>
      </c>
      <c r="ES63" s="235" t="s">
        <v>543</v>
      </c>
      <c r="EV63" s="235" t="s">
        <v>543</v>
      </c>
      <c r="EY63" s="235" t="s">
        <v>543</v>
      </c>
      <c r="FB63" s="235" t="s">
        <v>543</v>
      </c>
      <c r="FE63" s="235" t="s">
        <v>543</v>
      </c>
      <c r="FH63" s="235" t="s">
        <v>543</v>
      </c>
      <c r="FK63" s="235" t="s">
        <v>543</v>
      </c>
      <c r="FN63" s="235" t="s">
        <v>543</v>
      </c>
      <c r="FQ63" s="235" t="s">
        <v>543</v>
      </c>
      <c r="FT63" s="235" t="s">
        <v>543</v>
      </c>
      <c r="FW63" s="235" t="s">
        <v>543</v>
      </c>
      <c r="FZ63" s="235" t="s">
        <v>543</v>
      </c>
      <c r="GC63" s="235" t="s">
        <v>543</v>
      </c>
      <c r="GF63" s="235" t="s">
        <v>543</v>
      </c>
      <c r="GI63" s="235" t="s">
        <v>543</v>
      </c>
      <c r="GL63" s="235" t="s">
        <v>543</v>
      </c>
      <c r="GO63" s="235" t="s">
        <v>543</v>
      </c>
      <c r="GR63" s="235" t="s">
        <v>543</v>
      </c>
      <c r="GU63" s="235" t="s">
        <v>543</v>
      </c>
      <c r="GX63" s="235" t="s">
        <v>543</v>
      </c>
      <c r="HA63" s="235" t="s">
        <v>543</v>
      </c>
      <c r="HD63" s="235" t="s">
        <v>543</v>
      </c>
      <c r="HG63" s="235" t="s">
        <v>543</v>
      </c>
      <c r="HJ63" s="235" t="s">
        <v>543</v>
      </c>
      <c r="HM63" s="235" t="s">
        <v>543</v>
      </c>
      <c r="HP63" s="235" t="s">
        <v>543</v>
      </c>
      <c r="HS63" s="235" t="s">
        <v>543</v>
      </c>
      <c r="HV63" s="235" t="s">
        <v>543</v>
      </c>
      <c r="IB63" s="236" t="s">
        <v>543</v>
      </c>
      <c r="IC63" s="237" t="s">
        <v>543</v>
      </c>
      <c r="ID63" s="237" t="s">
        <v>543</v>
      </c>
      <c r="IE63" s="237" t="b">
        <v>1</v>
      </c>
    </row>
    <row r="64" spans="66:239">
      <c r="BN64" s="233" t="s">
        <v>543</v>
      </c>
      <c r="CX64" s="233" t="s">
        <v>543</v>
      </c>
      <c r="DR64" s="235" t="s">
        <v>543</v>
      </c>
      <c r="DU64" s="235" t="s">
        <v>543</v>
      </c>
      <c r="DX64" s="235" t="s">
        <v>543</v>
      </c>
      <c r="EA64" s="235" t="s">
        <v>543</v>
      </c>
      <c r="ED64" s="235" t="s">
        <v>543</v>
      </c>
      <c r="EG64" s="235" t="s">
        <v>543</v>
      </c>
      <c r="EJ64" s="235" t="s">
        <v>543</v>
      </c>
      <c r="EM64" s="235" t="s">
        <v>543</v>
      </c>
      <c r="EP64" s="235" t="s">
        <v>543</v>
      </c>
      <c r="ES64" s="235" t="s">
        <v>543</v>
      </c>
      <c r="EV64" s="235" t="s">
        <v>543</v>
      </c>
      <c r="EY64" s="235" t="s">
        <v>543</v>
      </c>
      <c r="FB64" s="235" t="s">
        <v>543</v>
      </c>
      <c r="FE64" s="235" t="s">
        <v>543</v>
      </c>
      <c r="FH64" s="235" t="s">
        <v>543</v>
      </c>
      <c r="FK64" s="235" t="s">
        <v>543</v>
      </c>
      <c r="FN64" s="235" t="s">
        <v>543</v>
      </c>
      <c r="FQ64" s="235" t="s">
        <v>543</v>
      </c>
      <c r="FT64" s="235" t="s">
        <v>543</v>
      </c>
      <c r="FW64" s="235" t="s">
        <v>543</v>
      </c>
      <c r="FZ64" s="235" t="s">
        <v>543</v>
      </c>
      <c r="GC64" s="235" t="s">
        <v>543</v>
      </c>
      <c r="GF64" s="235" t="s">
        <v>543</v>
      </c>
      <c r="GI64" s="235" t="s">
        <v>543</v>
      </c>
      <c r="GL64" s="235" t="s">
        <v>543</v>
      </c>
      <c r="GO64" s="235" t="s">
        <v>543</v>
      </c>
      <c r="GR64" s="235" t="s">
        <v>543</v>
      </c>
      <c r="GU64" s="235" t="s">
        <v>543</v>
      </c>
      <c r="GX64" s="235" t="s">
        <v>543</v>
      </c>
      <c r="HA64" s="235" t="s">
        <v>543</v>
      </c>
      <c r="HD64" s="235" t="s">
        <v>543</v>
      </c>
      <c r="HG64" s="235" t="s">
        <v>543</v>
      </c>
      <c r="HJ64" s="235" t="s">
        <v>543</v>
      </c>
      <c r="HM64" s="235" t="s">
        <v>543</v>
      </c>
      <c r="HP64" s="235" t="s">
        <v>543</v>
      </c>
      <c r="HS64" s="235" t="s">
        <v>543</v>
      </c>
      <c r="HV64" s="235" t="s">
        <v>543</v>
      </c>
      <c r="IB64" s="236" t="s">
        <v>543</v>
      </c>
      <c r="IC64" s="237" t="s">
        <v>543</v>
      </c>
      <c r="ID64" s="237" t="s">
        <v>543</v>
      </c>
      <c r="IE64" s="237" t="b">
        <v>1</v>
      </c>
    </row>
    <row r="65" spans="66:239">
      <c r="BN65" s="233" t="s">
        <v>543</v>
      </c>
      <c r="CX65" s="233" t="s">
        <v>543</v>
      </c>
      <c r="DR65" s="235" t="s">
        <v>543</v>
      </c>
      <c r="DU65" s="235" t="s">
        <v>543</v>
      </c>
      <c r="DX65" s="235" t="s">
        <v>543</v>
      </c>
      <c r="EA65" s="235" t="s">
        <v>543</v>
      </c>
      <c r="ED65" s="235" t="s">
        <v>543</v>
      </c>
      <c r="EG65" s="235" t="s">
        <v>543</v>
      </c>
      <c r="EJ65" s="235" t="s">
        <v>543</v>
      </c>
      <c r="EM65" s="235" t="s">
        <v>543</v>
      </c>
      <c r="EP65" s="235" t="s">
        <v>543</v>
      </c>
      <c r="ES65" s="235" t="s">
        <v>543</v>
      </c>
      <c r="EV65" s="235" t="s">
        <v>543</v>
      </c>
      <c r="EY65" s="235" t="s">
        <v>543</v>
      </c>
      <c r="FB65" s="235" t="s">
        <v>543</v>
      </c>
      <c r="FE65" s="235" t="s">
        <v>543</v>
      </c>
      <c r="FH65" s="235" t="s">
        <v>543</v>
      </c>
      <c r="FK65" s="235" t="s">
        <v>543</v>
      </c>
      <c r="FN65" s="235" t="s">
        <v>543</v>
      </c>
      <c r="FQ65" s="235" t="s">
        <v>543</v>
      </c>
      <c r="FT65" s="235" t="s">
        <v>543</v>
      </c>
      <c r="FW65" s="235" t="s">
        <v>543</v>
      </c>
      <c r="FZ65" s="235" t="s">
        <v>543</v>
      </c>
      <c r="GC65" s="235" t="s">
        <v>543</v>
      </c>
      <c r="GF65" s="235" t="s">
        <v>543</v>
      </c>
      <c r="GI65" s="235" t="s">
        <v>543</v>
      </c>
      <c r="GL65" s="235" t="s">
        <v>543</v>
      </c>
      <c r="GO65" s="235" t="s">
        <v>543</v>
      </c>
      <c r="GR65" s="235" t="s">
        <v>543</v>
      </c>
      <c r="GU65" s="235" t="s">
        <v>543</v>
      </c>
      <c r="GX65" s="235" t="s">
        <v>543</v>
      </c>
      <c r="HA65" s="235" t="s">
        <v>543</v>
      </c>
      <c r="HD65" s="235" t="s">
        <v>543</v>
      </c>
      <c r="HG65" s="235" t="s">
        <v>543</v>
      </c>
      <c r="HJ65" s="235" t="s">
        <v>543</v>
      </c>
      <c r="HM65" s="235" t="s">
        <v>543</v>
      </c>
      <c r="HP65" s="235" t="s">
        <v>543</v>
      </c>
      <c r="HS65" s="235" t="s">
        <v>543</v>
      </c>
      <c r="HV65" s="235" t="s">
        <v>543</v>
      </c>
      <c r="IB65" s="236" t="s">
        <v>543</v>
      </c>
      <c r="IC65" s="237" t="s">
        <v>543</v>
      </c>
      <c r="ID65" s="237" t="s">
        <v>543</v>
      </c>
      <c r="IE65" s="237" t="b">
        <v>1</v>
      </c>
    </row>
    <row r="66" spans="66:239">
      <c r="BN66" s="233" t="s">
        <v>543</v>
      </c>
      <c r="CX66" s="233" t="s">
        <v>543</v>
      </c>
      <c r="DR66" s="235" t="s">
        <v>543</v>
      </c>
      <c r="DU66" s="235" t="s">
        <v>543</v>
      </c>
      <c r="DX66" s="235" t="s">
        <v>543</v>
      </c>
      <c r="EA66" s="235" t="s">
        <v>543</v>
      </c>
      <c r="ED66" s="235" t="s">
        <v>543</v>
      </c>
      <c r="EG66" s="235" t="s">
        <v>543</v>
      </c>
      <c r="EJ66" s="235" t="s">
        <v>543</v>
      </c>
      <c r="EM66" s="235" t="s">
        <v>543</v>
      </c>
      <c r="EP66" s="235" t="s">
        <v>543</v>
      </c>
      <c r="ES66" s="235" t="s">
        <v>543</v>
      </c>
      <c r="EV66" s="235" t="s">
        <v>543</v>
      </c>
      <c r="EY66" s="235" t="s">
        <v>543</v>
      </c>
      <c r="FB66" s="235" t="s">
        <v>543</v>
      </c>
      <c r="FE66" s="235" t="s">
        <v>543</v>
      </c>
      <c r="FH66" s="235" t="s">
        <v>543</v>
      </c>
      <c r="FK66" s="235" t="s">
        <v>543</v>
      </c>
      <c r="FN66" s="235" t="s">
        <v>543</v>
      </c>
      <c r="FQ66" s="235" t="s">
        <v>543</v>
      </c>
      <c r="FT66" s="235" t="s">
        <v>543</v>
      </c>
      <c r="FW66" s="235" t="s">
        <v>543</v>
      </c>
      <c r="FZ66" s="235" t="s">
        <v>543</v>
      </c>
      <c r="GC66" s="235" t="s">
        <v>543</v>
      </c>
      <c r="GF66" s="235" t="s">
        <v>543</v>
      </c>
      <c r="GI66" s="235" t="s">
        <v>543</v>
      </c>
      <c r="GL66" s="235" t="s">
        <v>543</v>
      </c>
      <c r="GO66" s="235" t="s">
        <v>543</v>
      </c>
      <c r="GR66" s="235" t="s">
        <v>543</v>
      </c>
      <c r="GU66" s="235" t="s">
        <v>543</v>
      </c>
      <c r="GX66" s="235" t="s">
        <v>543</v>
      </c>
      <c r="HA66" s="235" t="s">
        <v>543</v>
      </c>
      <c r="HD66" s="235" t="s">
        <v>543</v>
      </c>
      <c r="HG66" s="235" t="s">
        <v>543</v>
      </c>
      <c r="HJ66" s="235" t="s">
        <v>543</v>
      </c>
      <c r="HM66" s="235" t="s">
        <v>543</v>
      </c>
      <c r="HP66" s="235" t="s">
        <v>543</v>
      </c>
      <c r="HS66" s="235" t="s">
        <v>543</v>
      </c>
      <c r="HV66" s="235" t="s">
        <v>543</v>
      </c>
      <c r="IB66" s="236" t="s">
        <v>543</v>
      </c>
      <c r="IC66" s="237" t="s">
        <v>543</v>
      </c>
      <c r="ID66" s="237" t="s">
        <v>543</v>
      </c>
      <c r="IE66" s="237" t="b">
        <v>1</v>
      </c>
    </row>
    <row r="67" spans="66:239">
      <c r="BN67" s="233" t="s">
        <v>543</v>
      </c>
      <c r="CX67" s="233" t="s">
        <v>543</v>
      </c>
      <c r="DR67" s="235" t="s">
        <v>543</v>
      </c>
      <c r="DU67" s="235" t="s">
        <v>543</v>
      </c>
      <c r="DX67" s="235" t="s">
        <v>543</v>
      </c>
      <c r="EA67" s="235" t="s">
        <v>543</v>
      </c>
      <c r="ED67" s="235" t="s">
        <v>543</v>
      </c>
      <c r="EG67" s="235" t="s">
        <v>543</v>
      </c>
      <c r="EJ67" s="235" t="s">
        <v>543</v>
      </c>
      <c r="EM67" s="235" t="s">
        <v>543</v>
      </c>
      <c r="EP67" s="235" t="s">
        <v>543</v>
      </c>
      <c r="ES67" s="235" t="s">
        <v>543</v>
      </c>
      <c r="EV67" s="235" t="s">
        <v>543</v>
      </c>
      <c r="EY67" s="235" t="s">
        <v>543</v>
      </c>
      <c r="FB67" s="235" t="s">
        <v>543</v>
      </c>
      <c r="FE67" s="235" t="s">
        <v>543</v>
      </c>
      <c r="FH67" s="235" t="s">
        <v>543</v>
      </c>
      <c r="FK67" s="235" t="s">
        <v>543</v>
      </c>
      <c r="FN67" s="235" t="s">
        <v>543</v>
      </c>
      <c r="FQ67" s="235" t="s">
        <v>543</v>
      </c>
      <c r="FT67" s="235" t="s">
        <v>543</v>
      </c>
      <c r="FW67" s="235" t="s">
        <v>543</v>
      </c>
      <c r="FZ67" s="235" t="s">
        <v>543</v>
      </c>
      <c r="GC67" s="235" t="s">
        <v>543</v>
      </c>
      <c r="GF67" s="235" t="s">
        <v>543</v>
      </c>
      <c r="GI67" s="235" t="s">
        <v>543</v>
      </c>
      <c r="GL67" s="235" t="s">
        <v>543</v>
      </c>
      <c r="GO67" s="235" t="s">
        <v>543</v>
      </c>
      <c r="GR67" s="235" t="s">
        <v>543</v>
      </c>
      <c r="GU67" s="235" t="s">
        <v>543</v>
      </c>
      <c r="GX67" s="235" t="s">
        <v>543</v>
      </c>
      <c r="HA67" s="235" t="s">
        <v>543</v>
      </c>
      <c r="HD67" s="235" t="s">
        <v>543</v>
      </c>
      <c r="HG67" s="235" t="s">
        <v>543</v>
      </c>
      <c r="HJ67" s="235" t="s">
        <v>543</v>
      </c>
      <c r="HM67" s="235" t="s">
        <v>543</v>
      </c>
      <c r="HP67" s="235" t="s">
        <v>543</v>
      </c>
      <c r="HS67" s="235" t="s">
        <v>543</v>
      </c>
      <c r="HV67" s="235" t="s">
        <v>543</v>
      </c>
      <c r="IB67" s="236" t="s">
        <v>543</v>
      </c>
      <c r="IC67" s="237" t="s">
        <v>543</v>
      </c>
      <c r="ID67" s="237" t="s">
        <v>543</v>
      </c>
      <c r="IE67" s="237" t="b">
        <v>1</v>
      </c>
    </row>
    <row r="68" spans="66:239">
      <c r="BN68" s="233" t="s">
        <v>543</v>
      </c>
      <c r="CX68" s="233" t="s">
        <v>543</v>
      </c>
      <c r="DR68" s="235" t="s">
        <v>543</v>
      </c>
      <c r="DU68" s="235" t="s">
        <v>543</v>
      </c>
      <c r="DX68" s="235" t="s">
        <v>543</v>
      </c>
      <c r="EA68" s="235" t="s">
        <v>543</v>
      </c>
      <c r="ED68" s="235" t="s">
        <v>543</v>
      </c>
      <c r="EG68" s="235" t="s">
        <v>543</v>
      </c>
      <c r="EJ68" s="235" t="s">
        <v>543</v>
      </c>
      <c r="EM68" s="235" t="s">
        <v>543</v>
      </c>
      <c r="EP68" s="235" t="s">
        <v>543</v>
      </c>
      <c r="ES68" s="235" t="s">
        <v>543</v>
      </c>
      <c r="EV68" s="235" t="s">
        <v>543</v>
      </c>
      <c r="EY68" s="235" t="s">
        <v>543</v>
      </c>
      <c r="FB68" s="235" t="s">
        <v>543</v>
      </c>
      <c r="FE68" s="235" t="s">
        <v>543</v>
      </c>
      <c r="FH68" s="235" t="s">
        <v>543</v>
      </c>
      <c r="FK68" s="235" t="s">
        <v>543</v>
      </c>
      <c r="FN68" s="235" t="s">
        <v>543</v>
      </c>
      <c r="FQ68" s="235" t="s">
        <v>543</v>
      </c>
      <c r="FT68" s="235" t="s">
        <v>543</v>
      </c>
      <c r="FW68" s="235" t="s">
        <v>543</v>
      </c>
      <c r="FZ68" s="235" t="s">
        <v>543</v>
      </c>
      <c r="GC68" s="235" t="s">
        <v>543</v>
      </c>
      <c r="GF68" s="235" t="s">
        <v>543</v>
      </c>
      <c r="GI68" s="235" t="s">
        <v>543</v>
      </c>
      <c r="GL68" s="235" t="s">
        <v>543</v>
      </c>
      <c r="GO68" s="235" t="s">
        <v>543</v>
      </c>
      <c r="GR68" s="235" t="s">
        <v>543</v>
      </c>
      <c r="GU68" s="235" t="s">
        <v>543</v>
      </c>
      <c r="GX68" s="235" t="s">
        <v>543</v>
      </c>
      <c r="HA68" s="235" t="s">
        <v>543</v>
      </c>
      <c r="HD68" s="235" t="s">
        <v>543</v>
      </c>
      <c r="HG68" s="235" t="s">
        <v>543</v>
      </c>
      <c r="HJ68" s="235" t="s">
        <v>543</v>
      </c>
      <c r="HM68" s="235" t="s">
        <v>543</v>
      </c>
      <c r="HP68" s="235" t="s">
        <v>543</v>
      </c>
      <c r="HS68" s="235" t="s">
        <v>543</v>
      </c>
      <c r="HV68" s="235" t="s">
        <v>543</v>
      </c>
      <c r="IB68" s="236" t="s">
        <v>543</v>
      </c>
      <c r="IC68" s="237" t="s">
        <v>543</v>
      </c>
      <c r="ID68" s="237" t="s">
        <v>543</v>
      </c>
      <c r="IE68" s="237" t="b">
        <v>1</v>
      </c>
    </row>
    <row r="69" spans="66:239">
      <c r="BN69" s="233" t="s">
        <v>543</v>
      </c>
      <c r="CX69" s="233" t="s">
        <v>543</v>
      </c>
      <c r="DR69" s="235" t="s">
        <v>543</v>
      </c>
      <c r="DU69" s="235" t="s">
        <v>543</v>
      </c>
      <c r="DX69" s="235" t="s">
        <v>543</v>
      </c>
      <c r="EA69" s="235" t="s">
        <v>543</v>
      </c>
      <c r="ED69" s="235" t="s">
        <v>543</v>
      </c>
      <c r="EG69" s="235" t="s">
        <v>543</v>
      </c>
      <c r="EJ69" s="235" t="s">
        <v>543</v>
      </c>
      <c r="EM69" s="235" t="s">
        <v>543</v>
      </c>
      <c r="EP69" s="235" t="s">
        <v>543</v>
      </c>
      <c r="ES69" s="235" t="s">
        <v>543</v>
      </c>
      <c r="EV69" s="235" t="s">
        <v>543</v>
      </c>
      <c r="EY69" s="235" t="s">
        <v>543</v>
      </c>
      <c r="FB69" s="235" t="s">
        <v>543</v>
      </c>
      <c r="FE69" s="235" t="s">
        <v>543</v>
      </c>
      <c r="FH69" s="235" t="s">
        <v>543</v>
      </c>
      <c r="FK69" s="235" t="s">
        <v>543</v>
      </c>
      <c r="FN69" s="235" t="s">
        <v>543</v>
      </c>
      <c r="FQ69" s="235" t="s">
        <v>543</v>
      </c>
      <c r="FT69" s="235" t="s">
        <v>543</v>
      </c>
      <c r="FW69" s="235" t="s">
        <v>543</v>
      </c>
      <c r="FZ69" s="235" t="s">
        <v>543</v>
      </c>
      <c r="GC69" s="235" t="s">
        <v>543</v>
      </c>
      <c r="GF69" s="235" t="s">
        <v>543</v>
      </c>
      <c r="GI69" s="235" t="s">
        <v>543</v>
      </c>
      <c r="GL69" s="235" t="s">
        <v>543</v>
      </c>
      <c r="GO69" s="235" t="s">
        <v>543</v>
      </c>
      <c r="GR69" s="235" t="s">
        <v>543</v>
      </c>
      <c r="GU69" s="235" t="s">
        <v>543</v>
      </c>
      <c r="GX69" s="235" t="s">
        <v>543</v>
      </c>
      <c r="HA69" s="235" t="s">
        <v>543</v>
      </c>
      <c r="HD69" s="235" t="s">
        <v>543</v>
      </c>
      <c r="HG69" s="235" t="s">
        <v>543</v>
      </c>
      <c r="HJ69" s="235" t="s">
        <v>543</v>
      </c>
      <c r="HM69" s="235" t="s">
        <v>543</v>
      </c>
      <c r="HP69" s="235" t="s">
        <v>543</v>
      </c>
      <c r="HS69" s="235" t="s">
        <v>543</v>
      </c>
      <c r="HV69" s="235" t="s">
        <v>543</v>
      </c>
      <c r="IB69" s="236" t="s">
        <v>543</v>
      </c>
      <c r="IC69" s="237" t="s">
        <v>543</v>
      </c>
      <c r="ID69" s="237" t="s">
        <v>543</v>
      </c>
      <c r="IE69" s="237" t="b">
        <v>1</v>
      </c>
    </row>
    <row r="70" spans="66:239">
      <c r="BN70" s="233" t="s">
        <v>543</v>
      </c>
      <c r="CX70" s="233" t="s">
        <v>543</v>
      </c>
      <c r="DR70" s="235" t="s">
        <v>543</v>
      </c>
      <c r="DU70" s="235" t="s">
        <v>543</v>
      </c>
      <c r="DX70" s="235" t="s">
        <v>543</v>
      </c>
      <c r="EA70" s="235" t="s">
        <v>543</v>
      </c>
      <c r="ED70" s="235" t="s">
        <v>543</v>
      </c>
      <c r="EG70" s="235" t="s">
        <v>543</v>
      </c>
      <c r="EJ70" s="235" t="s">
        <v>543</v>
      </c>
      <c r="EM70" s="235" t="s">
        <v>543</v>
      </c>
      <c r="EP70" s="235" t="s">
        <v>543</v>
      </c>
      <c r="ES70" s="235" t="s">
        <v>543</v>
      </c>
      <c r="EV70" s="235" t="s">
        <v>543</v>
      </c>
      <c r="EY70" s="235" t="s">
        <v>543</v>
      </c>
      <c r="FB70" s="235" t="s">
        <v>543</v>
      </c>
      <c r="FE70" s="235" t="s">
        <v>543</v>
      </c>
      <c r="FH70" s="235" t="s">
        <v>543</v>
      </c>
      <c r="FK70" s="235" t="s">
        <v>543</v>
      </c>
      <c r="FN70" s="235" t="s">
        <v>543</v>
      </c>
      <c r="FQ70" s="235" t="s">
        <v>543</v>
      </c>
      <c r="FT70" s="235" t="s">
        <v>543</v>
      </c>
      <c r="FW70" s="235" t="s">
        <v>543</v>
      </c>
      <c r="FZ70" s="235" t="s">
        <v>543</v>
      </c>
      <c r="GC70" s="235" t="s">
        <v>543</v>
      </c>
      <c r="GF70" s="235" t="s">
        <v>543</v>
      </c>
      <c r="GI70" s="235" t="s">
        <v>543</v>
      </c>
      <c r="GL70" s="235" t="s">
        <v>543</v>
      </c>
      <c r="GO70" s="235" t="s">
        <v>543</v>
      </c>
      <c r="GR70" s="235" t="s">
        <v>543</v>
      </c>
      <c r="GU70" s="235" t="s">
        <v>543</v>
      </c>
      <c r="GX70" s="235" t="s">
        <v>543</v>
      </c>
      <c r="HA70" s="235" t="s">
        <v>543</v>
      </c>
      <c r="HD70" s="235" t="s">
        <v>543</v>
      </c>
      <c r="HG70" s="235" t="s">
        <v>543</v>
      </c>
      <c r="HJ70" s="235" t="s">
        <v>543</v>
      </c>
      <c r="HM70" s="235" t="s">
        <v>543</v>
      </c>
      <c r="HP70" s="235" t="s">
        <v>543</v>
      </c>
      <c r="HS70" s="235" t="s">
        <v>543</v>
      </c>
      <c r="HV70" s="235" t="s">
        <v>543</v>
      </c>
      <c r="IB70" s="236" t="s">
        <v>543</v>
      </c>
      <c r="IC70" s="237" t="s">
        <v>543</v>
      </c>
      <c r="ID70" s="237" t="s">
        <v>543</v>
      </c>
      <c r="IE70" s="237" t="b">
        <v>1</v>
      </c>
    </row>
    <row r="71" spans="66:239">
      <c r="BN71" s="233" t="s">
        <v>543</v>
      </c>
      <c r="CX71" s="233" t="s">
        <v>543</v>
      </c>
      <c r="DR71" s="235" t="s">
        <v>543</v>
      </c>
      <c r="DU71" s="235" t="s">
        <v>543</v>
      </c>
      <c r="DX71" s="235" t="s">
        <v>543</v>
      </c>
      <c r="EA71" s="235" t="s">
        <v>543</v>
      </c>
      <c r="ED71" s="235" t="s">
        <v>543</v>
      </c>
      <c r="EG71" s="235" t="s">
        <v>543</v>
      </c>
      <c r="EJ71" s="235" t="s">
        <v>543</v>
      </c>
      <c r="EM71" s="235" t="s">
        <v>543</v>
      </c>
      <c r="EP71" s="235" t="s">
        <v>543</v>
      </c>
      <c r="ES71" s="235" t="s">
        <v>543</v>
      </c>
      <c r="EV71" s="235" t="s">
        <v>543</v>
      </c>
      <c r="EY71" s="235" t="s">
        <v>543</v>
      </c>
      <c r="FB71" s="235" t="s">
        <v>543</v>
      </c>
      <c r="FE71" s="235" t="s">
        <v>543</v>
      </c>
      <c r="FH71" s="235" t="s">
        <v>543</v>
      </c>
      <c r="FK71" s="235" t="s">
        <v>543</v>
      </c>
      <c r="FN71" s="235" t="s">
        <v>543</v>
      </c>
      <c r="FQ71" s="235" t="s">
        <v>543</v>
      </c>
      <c r="FT71" s="235" t="s">
        <v>543</v>
      </c>
      <c r="FW71" s="235" t="s">
        <v>543</v>
      </c>
      <c r="FZ71" s="235" t="s">
        <v>543</v>
      </c>
      <c r="GC71" s="235" t="s">
        <v>543</v>
      </c>
      <c r="GF71" s="235" t="s">
        <v>543</v>
      </c>
      <c r="GI71" s="235" t="s">
        <v>543</v>
      </c>
      <c r="GL71" s="235" t="s">
        <v>543</v>
      </c>
      <c r="GO71" s="235" t="s">
        <v>543</v>
      </c>
      <c r="GR71" s="235" t="s">
        <v>543</v>
      </c>
      <c r="GU71" s="235" t="s">
        <v>543</v>
      </c>
      <c r="GX71" s="235" t="s">
        <v>543</v>
      </c>
      <c r="HA71" s="235" t="s">
        <v>543</v>
      </c>
      <c r="HD71" s="235" t="s">
        <v>543</v>
      </c>
      <c r="HG71" s="235" t="s">
        <v>543</v>
      </c>
      <c r="HJ71" s="235" t="s">
        <v>543</v>
      </c>
      <c r="HM71" s="235" t="s">
        <v>543</v>
      </c>
      <c r="HP71" s="235" t="s">
        <v>543</v>
      </c>
      <c r="HS71" s="235" t="s">
        <v>543</v>
      </c>
      <c r="HV71" s="235" t="s">
        <v>543</v>
      </c>
      <c r="IB71" s="236" t="s">
        <v>543</v>
      </c>
      <c r="IC71" s="237" t="s">
        <v>543</v>
      </c>
      <c r="ID71" s="237" t="s">
        <v>543</v>
      </c>
      <c r="IE71" s="237" t="b">
        <v>1</v>
      </c>
    </row>
    <row r="72" spans="66:239">
      <c r="BN72" s="233" t="s">
        <v>543</v>
      </c>
      <c r="CX72" s="233" t="s">
        <v>543</v>
      </c>
      <c r="DR72" s="235" t="s">
        <v>543</v>
      </c>
      <c r="DU72" s="235" t="s">
        <v>543</v>
      </c>
      <c r="DX72" s="235" t="s">
        <v>543</v>
      </c>
      <c r="EA72" s="235" t="s">
        <v>543</v>
      </c>
      <c r="ED72" s="235" t="s">
        <v>543</v>
      </c>
      <c r="EG72" s="235" t="s">
        <v>543</v>
      </c>
      <c r="EJ72" s="235" t="s">
        <v>543</v>
      </c>
      <c r="EM72" s="235" t="s">
        <v>543</v>
      </c>
      <c r="EP72" s="235" t="s">
        <v>543</v>
      </c>
      <c r="ES72" s="235" t="s">
        <v>543</v>
      </c>
      <c r="EV72" s="235" t="s">
        <v>543</v>
      </c>
      <c r="EY72" s="235" t="s">
        <v>543</v>
      </c>
      <c r="FB72" s="235" t="s">
        <v>543</v>
      </c>
      <c r="FE72" s="235" t="s">
        <v>543</v>
      </c>
      <c r="FH72" s="235" t="s">
        <v>543</v>
      </c>
      <c r="FK72" s="235" t="s">
        <v>543</v>
      </c>
      <c r="FN72" s="235" t="s">
        <v>543</v>
      </c>
      <c r="FQ72" s="235" t="s">
        <v>543</v>
      </c>
      <c r="FT72" s="235" t="s">
        <v>543</v>
      </c>
      <c r="FW72" s="235" t="s">
        <v>543</v>
      </c>
      <c r="FZ72" s="235" t="s">
        <v>543</v>
      </c>
      <c r="GC72" s="235" t="s">
        <v>543</v>
      </c>
      <c r="GF72" s="235" t="s">
        <v>543</v>
      </c>
      <c r="GI72" s="235" t="s">
        <v>543</v>
      </c>
      <c r="GL72" s="235" t="s">
        <v>543</v>
      </c>
      <c r="GO72" s="235" t="s">
        <v>543</v>
      </c>
      <c r="GR72" s="235" t="s">
        <v>543</v>
      </c>
      <c r="GU72" s="235" t="s">
        <v>543</v>
      </c>
      <c r="GX72" s="235" t="s">
        <v>543</v>
      </c>
      <c r="HA72" s="235" t="s">
        <v>543</v>
      </c>
      <c r="HD72" s="235" t="s">
        <v>543</v>
      </c>
      <c r="HG72" s="235" t="s">
        <v>543</v>
      </c>
      <c r="HJ72" s="235" t="s">
        <v>543</v>
      </c>
      <c r="HM72" s="235" t="s">
        <v>543</v>
      </c>
      <c r="HP72" s="235" t="s">
        <v>543</v>
      </c>
      <c r="HS72" s="235" t="s">
        <v>543</v>
      </c>
      <c r="HV72" s="235" t="s">
        <v>543</v>
      </c>
      <c r="IB72" s="236" t="s">
        <v>543</v>
      </c>
      <c r="IC72" s="237" t="s">
        <v>543</v>
      </c>
      <c r="ID72" s="237" t="s">
        <v>543</v>
      </c>
      <c r="IE72" s="237" t="b">
        <v>1</v>
      </c>
    </row>
    <row r="73" spans="66:239">
      <c r="BN73" s="233" t="s">
        <v>543</v>
      </c>
      <c r="CX73" s="233" t="s">
        <v>543</v>
      </c>
      <c r="DR73" s="235" t="s">
        <v>543</v>
      </c>
      <c r="DU73" s="235" t="s">
        <v>543</v>
      </c>
      <c r="DX73" s="235" t="s">
        <v>543</v>
      </c>
      <c r="EA73" s="235" t="s">
        <v>543</v>
      </c>
      <c r="ED73" s="235" t="s">
        <v>543</v>
      </c>
      <c r="EG73" s="235" t="s">
        <v>543</v>
      </c>
      <c r="EJ73" s="235" t="s">
        <v>543</v>
      </c>
      <c r="EM73" s="235" t="s">
        <v>543</v>
      </c>
      <c r="EP73" s="235" t="s">
        <v>543</v>
      </c>
      <c r="ES73" s="235" t="s">
        <v>543</v>
      </c>
      <c r="EV73" s="235" t="s">
        <v>543</v>
      </c>
      <c r="EY73" s="235" t="s">
        <v>543</v>
      </c>
      <c r="FB73" s="235" t="s">
        <v>543</v>
      </c>
      <c r="FE73" s="235" t="s">
        <v>543</v>
      </c>
      <c r="FH73" s="235" t="s">
        <v>543</v>
      </c>
      <c r="FK73" s="235" t="s">
        <v>543</v>
      </c>
      <c r="FN73" s="235" t="s">
        <v>543</v>
      </c>
      <c r="FQ73" s="235" t="s">
        <v>543</v>
      </c>
      <c r="FT73" s="235" t="s">
        <v>543</v>
      </c>
      <c r="FW73" s="235" t="s">
        <v>543</v>
      </c>
      <c r="FZ73" s="235" t="s">
        <v>543</v>
      </c>
      <c r="GC73" s="235" t="s">
        <v>543</v>
      </c>
      <c r="GF73" s="235" t="s">
        <v>543</v>
      </c>
      <c r="GI73" s="235" t="s">
        <v>543</v>
      </c>
      <c r="GL73" s="235" t="s">
        <v>543</v>
      </c>
      <c r="GO73" s="235" t="s">
        <v>543</v>
      </c>
      <c r="GR73" s="235" t="s">
        <v>543</v>
      </c>
      <c r="GU73" s="235" t="s">
        <v>543</v>
      </c>
      <c r="GX73" s="235" t="s">
        <v>543</v>
      </c>
      <c r="HA73" s="235" t="s">
        <v>543</v>
      </c>
      <c r="HD73" s="235" t="s">
        <v>543</v>
      </c>
      <c r="HG73" s="235" t="s">
        <v>543</v>
      </c>
      <c r="HJ73" s="235" t="s">
        <v>543</v>
      </c>
      <c r="HM73" s="235" t="s">
        <v>543</v>
      </c>
      <c r="HP73" s="235" t="s">
        <v>543</v>
      </c>
      <c r="HS73" s="235" t="s">
        <v>543</v>
      </c>
      <c r="HV73" s="235" t="s">
        <v>543</v>
      </c>
      <c r="IB73" s="236" t="s">
        <v>543</v>
      </c>
      <c r="IC73" s="237" t="s">
        <v>543</v>
      </c>
      <c r="ID73" s="237" t="s">
        <v>543</v>
      </c>
      <c r="IE73" s="237" t="b">
        <v>1</v>
      </c>
    </row>
    <row r="74" spans="66:239">
      <c r="BN74" s="233" t="s">
        <v>543</v>
      </c>
      <c r="CX74" s="233" t="s">
        <v>543</v>
      </c>
      <c r="DR74" s="235" t="s">
        <v>543</v>
      </c>
      <c r="DU74" s="235" t="s">
        <v>543</v>
      </c>
      <c r="DX74" s="235" t="s">
        <v>543</v>
      </c>
      <c r="EA74" s="235" t="s">
        <v>543</v>
      </c>
      <c r="ED74" s="235" t="s">
        <v>543</v>
      </c>
      <c r="EG74" s="235" t="s">
        <v>543</v>
      </c>
      <c r="EJ74" s="235" t="s">
        <v>543</v>
      </c>
      <c r="EM74" s="235" t="s">
        <v>543</v>
      </c>
      <c r="EP74" s="235" t="s">
        <v>543</v>
      </c>
      <c r="ES74" s="235" t="s">
        <v>543</v>
      </c>
      <c r="EV74" s="235" t="s">
        <v>543</v>
      </c>
      <c r="EY74" s="235" t="s">
        <v>543</v>
      </c>
      <c r="FB74" s="235" t="s">
        <v>543</v>
      </c>
      <c r="FE74" s="235" t="s">
        <v>543</v>
      </c>
      <c r="FH74" s="235" t="s">
        <v>543</v>
      </c>
      <c r="FK74" s="235" t="s">
        <v>543</v>
      </c>
      <c r="FN74" s="235" t="s">
        <v>543</v>
      </c>
      <c r="FQ74" s="235" t="s">
        <v>543</v>
      </c>
      <c r="FT74" s="235" t="s">
        <v>543</v>
      </c>
      <c r="FW74" s="235" t="s">
        <v>543</v>
      </c>
      <c r="FZ74" s="235" t="s">
        <v>543</v>
      </c>
      <c r="GC74" s="235" t="s">
        <v>543</v>
      </c>
      <c r="GF74" s="235" t="s">
        <v>543</v>
      </c>
      <c r="GI74" s="235" t="s">
        <v>543</v>
      </c>
      <c r="GL74" s="235" t="s">
        <v>543</v>
      </c>
      <c r="GO74" s="235" t="s">
        <v>543</v>
      </c>
      <c r="GR74" s="235" t="s">
        <v>543</v>
      </c>
      <c r="GU74" s="235" t="s">
        <v>543</v>
      </c>
      <c r="GX74" s="235" t="s">
        <v>543</v>
      </c>
      <c r="HA74" s="235" t="s">
        <v>543</v>
      </c>
      <c r="HD74" s="235" t="s">
        <v>543</v>
      </c>
      <c r="HG74" s="235" t="s">
        <v>543</v>
      </c>
      <c r="HJ74" s="235" t="s">
        <v>543</v>
      </c>
      <c r="HM74" s="235" t="s">
        <v>543</v>
      </c>
      <c r="HP74" s="235" t="s">
        <v>543</v>
      </c>
      <c r="HS74" s="235" t="s">
        <v>543</v>
      </c>
      <c r="HV74" s="235" t="s">
        <v>543</v>
      </c>
      <c r="IB74" s="236" t="s">
        <v>543</v>
      </c>
      <c r="IC74" s="237" t="s">
        <v>543</v>
      </c>
      <c r="ID74" s="237" t="s">
        <v>543</v>
      </c>
      <c r="IE74" s="237" t="b">
        <v>1</v>
      </c>
    </row>
    <row r="75" spans="66:239">
      <c r="BN75" s="233" t="s">
        <v>543</v>
      </c>
      <c r="CX75" s="233" t="s">
        <v>543</v>
      </c>
      <c r="DR75" s="235" t="s">
        <v>543</v>
      </c>
      <c r="DU75" s="235" t="s">
        <v>543</v>
      </c>
      <c r="DX75" s="235" t="s">
        <v>543</v>
      </c>
      <c r="EA75" s="235" t="s">
        <v>543</v>
      </c>
      <c r="ED75" s="235" t="s">
        <v>543</v>
      </c>
      <c r="EG75" s="235" t="s">
        <v>543</v>
      </c>
      <c r="EJ75" s="235" t="s">
        <v>543</v>
      </c>
      <c r="EM75" s="235" t="s">
        <v>543</v>
      </c>
      <c r="EP75" s="235" t="s">
        <v>543</v>
      </c>
      <c r="ES75" s="235" t="s">
        <v>543</v>
      </c>
      <c r="EV75" s="235" t="s">
        <v>543</v>
      </c>
      <c r="EY75" s="235" t="s">
        <v>543</v>
      </c>
      <c r="FB75" s="235" t="s">
        <v>543</v>
      </c>
      <c r="FE75" s="235" t="s">
        <v>543</v>
      </c>
      <c r="FH75" s="235" t="s">
        <v>543</v>
      </c>
      <c r="FK75" s="235" t="s">
        <v>543</v>
      </c>
      <c r="FN75" s="235" t="s">
        <v>543</v>
      </c>
      <c r="FQ75" s="235" t="s">
        <v>543</v>
      </c>
      <c r="FT75" s="235" t="s">
        <v>543</v>
      </c>
      <c r="FW75" s="235" t="s">
        <v>543</v>
      </c>
      <c r="FZ75" s="235" t="s">
        <v>543</v>
      </c>
      <c r="GC75" s="235" t="s">
        <v>543</v>
      </c>
      <c r="GF75" s="235" t="s">
        <v>543</v>
      </c>
      <c r="GI75" s="235" t="s">
        <v>543</v>
      </c>
      <c r="GL75" s="235" t="s">
        <v>543</v>
      </c>
      <c r="GO75" s="235" t="s">
        <v>543</v>
      </c>
      <c r="GR75" s="235" t="s">
        <v>543</v>
      </c>
      <c r="GU75" s="235" t="s">
        <v>543</v>
      </c>
      <c r="GX75" s="235" t="s">
        <v>543</v>
      </c>
      <c r="HA75" s="235" t="s">
        <v>543</v>
      </c>
      <c r="HD75" s="235" t="s">
        <v>543</v>
      </c>
      <c r="HG75" s="235" t="s">
        <v>543</v>
      </c>
      <c r="HJ75" s="235" t="s">
        <v>543</v>
      </c>
      <c r="HM75" s="235" t="s">
        <v>543</v>
      </c>
      <c r="HP75" s="235" t="s">
        <v>543</v>
      </c>
      <c r="HS75" s="235" t="s">
        <v>543</v>
      </c>
      <c r="HV75" s="235" t="s">
        <v>543</v>
      </c>
      <c r="IB75" s="236" t="s">
        <v>543</v>
      </c>
      <c r="IC75" s="237" t="s">
        <v>543</v>
      </c>
      <c r="ID75" s="237" t="s">
        <v>543</v>
      </c>
      <c r="IE75" s="237" t="b">
        <v>1</v>
      </c>
    </row>
    <row r="76" spans="66:239">
      <c r="BN76" s="233" t="s">
        <v>543</v>
      </c>
      <c r="CX76" s="233" t="s">
        <v>543</v>
      </c>
      <c r="DR76" s="235" t="s">
        <v>543</v>
      </c>
      <c r="DU76" s="235" t="s">
        <v>543</v>
      </c>
      <c r="DX76" s="235" t="s">
        <v>543</v>
      </c>
      <c r="EA76" s="235" t="s">
        <v>543</v>
      </c>
      <c r="ED76" s="235" t="s">
        <v>543</v>
      </c>
      <c r="EG76" s="235" t="s">
        <v>543</v>
      </c>
      <c r="EJ76" s="235" t="s">
        <v>543</v>
      </c>
      <c r="EM76" s="235" t="s">
        <v>543</v>
      </c>
      <c r="EP76" s="235" t="s">
        <v>543</v>
      </c>
      <c r="ES76" s="235" t="s">
        <v>543</v>
      </c>
      <c r="EV76" s="235" t="s">
        <v>543</v>
      </c>
      <c r="EY76" s="235" t="s">
        <v>543</v>
      </c>
      <c r="FB76" s="235" t="s">
        <v>543</v>
      </c>
      <c r="FE76" s="235" t="s">
        <v>543</v>
      </c>
      <c r="FH76" s="235" t="s">
        <v>543</v>
      </c>
      <c r="FK76" s="235" t="s">
        <v>543</v>
      </c>
      <c r="FN76" s="235" t="s">
        <v>543</v>
      </c>
      <c r="FQ76" s="235" t="s">
        <v>543</v>
      </c>
      <c r="FT76" s="235" t="s">
        <v>543</v>
      </c>
      <c r="FW76" s="235" t="s">
        <v>543</v>
      </c>
      <c r="FZ76" s="235" t="s">
        <v>543</v>
      </c>
      <c r="GC76" s="235" t="s">
        <v>543</v>
      </c>
      <c r="GF76" s="235" t="s">
        <v>543</v>
      </c>
      <c r="GI76" s="235" t="s">
        <v>543</v>
      </c>
      <c r="GL76" s="235" t="s">
        <v>543</v>
      </c>
      <c r="GO76" s="235" t="s">
        <v>543</v>
      </c>
      <c r="GR76" s="235" t="s">
        <v>543</v>
      </c>
      <c r="GU76" s="235" t="s">
        <v>543</v>
      </c>
      <c r="GX76" s="235" t="s">
        <v>543</v>
      </c>
      <c r="HA76" s="235" t="s">
        <v>543</v>
      </c>
      <c r="HD76" s="235" t="s">
        <v>543</v>
      </c>
      <c r="HG76" s="235" t="s">
        <v>543</v>
      </c>
      <c r="HJ76" s="235" t="s">
        <v>543</v>
      </c>
      <c r="HM76" s="235" t="s">
        <v>543</v>
      </c>
      <c r="HP76" s="235" t="s">
        <v>543</v>
      </c>
      <c r="HS76" s="235" t="s">
        <v>543</v>
      </c>
      <c r="HV76" s="235" t="s">
        <v>543</v>
      </c>
      <c r="IB76" s="236" t="s">
        <v>543</v>
      </c>
      <c r="IC76" s="237" t="s">
        <v>543</v>
      </c>
      <c r="ID76" s="237" t="s">
        <v>543</v>
      </c>
      <c r="IE76" s="237" t="b">
        <v>1</v>
      </c>
    </row>
    <row r="77" spans="66:239">
      <c r="BN77" s="233" t="s">
        <v>543</v>
      </c>
      <c r="CX77" s="233" t="s">
        <v>543</v>
      </c>
      <c r="DR77" s="235" t="s">
        <v>543</v>
      </c>
      <c r="DU77" s="235" t="s">
        <v>543</v>
      </c>
      <c r="DX77" s="235" t="s">
        <v>543</v>
      </c>
      <c r="EA77" s="235" t="s">
        <v>543</v>
      </c>
      <c r="ED77" s="235" t="s">
        <v>543</v>
      </c>
      <c r="EG77" s="235" t="s">
        <v>543</v>
      </c>
      <c r="EJ77" s="235" t="s">
        <v>543</v>
      </c>
      <c r="EM77" s="235" t="s">
        <v>543</v>
      </c>
      <c r="EP77" s="235" t="s">
        <v>543</v>
      </c>
      <c r="ES77" s="235" t="s">
        <v>543</v>
      </c>
      <c r="EV77" s="235" t="s">
        <v>543</v>
      </c>
      <c r="EY77" s="235" t="s">
        <v>543</v>
      </c>
      <c r="FB77" s="235" t="s">
        <v>543</v>
      </c>
      <c r="FE77" s="235" t="s">
        <v>543</v>
      </c>
      <c r="FH77" s="235" t="s">
        <v>543</v>
      </c>
      <c r="FK77" s="235" t="s">
        <v>543</v>
      </c>
      <c r="FN77" s="235" t="s">
        <v>543</v>
      </c>
      <c r="FQ77" s="235" t="s">
        <v>543</v>
      </c>
      <c r="FT77" s="235" t="s">
        <v>543</v>
      </c>
      <c r="FW77" s="235" t="s">
        <v>543</v>
      </c>
      <c r="FZ77" s="235" t="s">
        <v>543</v>
      </c>
      <c r="GC77" s="235" t="s">
        <v>543</v>
      </c>
      <c r="GF77" s="235" t="s">
        <v>543</v>
      </c>
      <c r="GI77" s="235" t="s">
        <v>543</v>
      </c>
      <c r="GL77" s="235" t="s">
        <v>543</v>
      </c>
      <c r="GO77" s="235" t="s">
        <v>543</v>
      </c>
      <c r="GR77" s="235" t="s">
        <v>543</v>
      </c>
      <c r="GU77" s="235" t="s">
        <v>543</v>
      </c>
      <c r="GX77" s="235" t="s">
        <v>543</v>
      </c>
      <c r="HA77" s="235" t="s">
        <v>543</v>
      </c>
      <c r="HD77" s="235" t="s">
        <v>543</v>
      </c>
      <c r="HG77" s="235" t="s">
        <v>543</v>
      </c>
      <c r="HJ77" s="235" t="s">
        <v>543</v>
      </c>
      <c r="HM77" s="235" t="s">
        <v>543</v>
      </c>
      <c r="HP77" s="235" t="s">
        <v>543</v>
      </c>
      <c r="HS77" s="235" t="s">
        <v>543</v>
      </c>
      <c r="HV77" s="235" t="s">
        <v>543</v>
      </c>
      <c r="IB77" s="236" t="s">
        <v>543</v>
      </c>
      <c r="IC77" s="237" t="s">
        <v>543</v>
      </c>
      <c r="ID77" s="237" t="s">
        <v>543</v>
      </c>
      <c r="IE77" s="237" t="b">
        <v>1</v>
      </c>
    </row>
    <row r="78" spans="66:239">
      <c r="BN78" s="233" t="s">
        <v>543</v>
      </c>
      <c r="CX78" s="233" t="s">
        <v>543</v>
      </c>
      <c r="DR78" s="235" t="s">
        <v>543</v>
      </c>
      <c r="DU78" s="235" t="s">
        <v>543</v>
      </c>
      <c r="DX78" s="235" t="s">
        <v>543</v>
      </c>
      <c r="EA78" s="235" t="s">
        <v>543</v>
      </c>
      <c r="ED78" s="235" t="s">
        <v>543</v>
      </c>
      <c r="EG78" s="235" t="s">
        <v>543</v>
      </c>
      <c r="EJ78" s="235" t="s">
        <v>543</v>
      </c>
      <c r="EM78" s="235" t="s">
        <v>543</v>
      </c>
      <c r="EP78" s="235" t="s">
        <v>543</v>
      </c>
      <c r="ES78" s="235" t="s">
        <v>543</v>
      </c>
      <c r="EV78" s="235" t="s">
        <v>543</v>
      </c>
      <c r="EY78" s="235" t="s">
        <v>543</v>
      </c>
      <c r="FB78" s="235" t="s">
        <v>543</v>
      </c>
      <c r="FE78" s="235" t="s">
        <v>543</v>
      </c>
      <c r="FH78" s="235" t="s">
        <v>543</v>
      </c>
      <c r="FK78" s="235" t="s">
        <v>543</v>
      </c>
      <c r="FN78" s="235" t="s">
        <v>543</v>
      </c>
      <c r="FQ78" s="235" t="s">
        <v>543</v>
      </c>
      <c r="FT78" s="235" t="s">
        <v>543</v>
      </c>
      <c r="FW78" s="235" t="s">
        <v>543</v>
      </c>
      <c r="FZ78" s="235" t="s">
        <v>543</v>
      </c>
      <c r="GC78" s="235" t="s">
        <v>543</v>
      </c>
      <c r="GF78" s="235" t="s">
        <v>543</v>
      </c>
      <c r="GI78" s="235" t="s">
        <v>543</v>
      </c>
      <c r="GL78" s="235" t="s">
        <v>543</v>
      </c>
      <c r="GO78" s="235" t="s">
        <v>543</v>
      </c>
      <c r="GR78" s="235" t="s">
        <v>543</v>
      </c>
      <c r="GU78" s="235" t="s">
        <v>543</v>
      </c>
      <c r="GX78" s="235" t="s">
        <v>543</v>
      </c>
      <c r="HA78" s="235" t="s">
        <v>543</v>
      </c>
      <c r="HD78" s="235" t="s">
        <v>543</v>
      </c>
      <c r="HG78" s="235" t="s">
        <v>543</v>
      </c>
      <c r="HJ78" s="235" t="s">
        <v>543</v>
      </c>
      <c r="HM78" s="235" t="s">
        <v>543</v>
      </c>
      <c r="HP78" s="235" t="s">
        <v>543</v>
      </c>
      <c r="HS78" s="235" t="s">
        <v>543</v>
      </c>
      <c r="HV78" s="235" t="s">
        <v>543</v>
      </c>
      <c r="IB78" s="236" t="s">
        <v>543</v>
      </c>
      <c r="IC78" s="237" t="s">
        <v>543</v>
      </c>
      <c r="ID78" s="237" t="s">
        <v>543</v>
      </c>
      <c r="IE78" s="237" t="b">
        <v>1</v>
      </c>
    </row>
    <row r="79" spans="66:239">
      <c r="BN79" s="233" t="s">
        <v>543</v>
      </c>
      <c r="CX79" s="233" t="s">
        <v>543</v>
      </c>
      <c r="DR79" s="235" t="s">
        <v>543</v>
      </c>
      <c r="DU79" s="235" t="s">
        <v>543</v>
      </c>
      <c r="DX79" s="235" t="s">
        <v>543</v>
      </c>
      <c r="EA79" s="235" t="s">
        <v>543</v>
      </c>
      <c r="ED79" s="235" t="s">
        <v>543</v>
      </c>
      <c r="EG79" s="235" t="s">
        <v>543</v>
      </c>
      <c r="EJ79" s="235" t="s">
        <v>543</v>
      </c>
      <c r="EM79" s="235" t="s">
        <v>543</v>
      </c>
      <c r="EP79" s="235" t="s">
        <v>543</v>
      </c>
      <c r="ES79" s="235" t="s">
        <v>543</v>
      </c>
      <c r="EV79" s="235" t="s">
        <v>543</v>
      </c>
      <c r="EY79" s="235" t="s">
        <v>543</v>
      </c>
      <c r="FB79" s="235" t="s">
        <v>543</v>
      </c>
      <c r="FE79" s="235" t="s">
        <v>543</v>
      </c>
      <c r="FH79" s="235" t="s">
        <v>543</v>
      </c>
      <c r="FK79" s="235" t="s">
        <v>543</v>
      </c>
      <c r="FN79" s="235" t="s">
        <v>543</v>
      </c>
      <c r="FQ79" s="235" t="s">
        <v>543</v>
      </c>
      <c r="FT79" s="235" t="s">
        <v>543</v>
      </c>
      <c r="FW79" s="235" t="s">
        <v>543</v>
      </c>
      <c r="FZ79" s="235" t="s">
        <v>543</v>
      </c>
      <c r="GC79" s="235" t="s">
        <v>543</v>
      </c>
      <c r="GF79" s="235" t="s">
        <v>543</v>
      </c>
      <c r="GI79" s="235" t="s">
        <v>543</v>
      </c>
      <c r="GL79" s="235" t="s">
        <v>543</v>
      </c>
      <c r="GO79" s="235" t="s">
        <v>543</v>
      </c>
      <c r="GR79" s="235" t="s">
        <v>543</v>
      </c>
      <c r="GU79" s="235" t="s">
        <v>543</v>
      </c>
      <c r="GX79" s="235" t="s">
        <v>543</v>
      </c>
      <c r="HA79" s="235" t="s">
        <v>543</v>
      </c>
      <c r="HD79" s="235" t="s">
        <v>543</v>
      </c>
      <c r="HG79" s="235" t="s">
        <v>543</v>
      </c>
      <c r="HJ79" s="235" t="s">
        <v>543</v>
      </c>
      <c r="HM79" s="235" t="s">
        <v>543</v>
      </c>
      <c r="HP79" s="235" t="s">
        <v>543</v>
      </c>
      <c r="HS79" s="235" t="s">
        <v>543</v>
      </c>
      <c r="HV79" s="235" t="s">
        <v>543</v>
      </c>
      <c r="IB79" s="236" t="s">
        <v>543</v>
      </c>
      <c r="IC79" s="237" t="s">
        <v>543</v>
      </c>
      <c r="ID79" s="237" t="s">
        <v>543</v>
      </c>
      <c r="IE79" s="237" t="b">
        <v>1</v>
      </c>
    </row>
    <row r="80" spans="66:239">
      <c r="BN80" s="233" t="s">
        <v>543</v>
      </c>
      <c r="CX80" s="233" t="s">
        <v>543</v>
      </c>
      <c r="DR80" s="235" t="s">
        <v>543</v>
      </c>
      <c r="DU80" s="235" t="s">
        <v>543</v>
      </c>
      <c r="DX80" s="235" t="s">
        <v>543</v>
      </c>
      <c r="EA80" s="235" t="s">
        <v>543</v>
      </c>
      <c r="ED80" s="235" t="s">
        <v>543</v>
      </c>
      <c r="EG80" s="235" t="s">
        <v>543</v>
      </c>
      <c r="EJ80" s="235" t="s">
        <v>543</v>
      </c>
      <c r="EM80" s="235" t="s">
        <v>543</v>
      </c>
      <c r="EP80" s="235" t="s">
        <v>543</v>
      </c>
      <c r="ES80" s="235" t="s">
        <v>543</v>
      </c>
      <c r="EV80" s="235" t="s">
        <v>543</v>
      </c>
      <c r="EY80" s="235" t="s">
        <v>543</v>
      </c>
      <c r="FB80" s="235" t="s">
        <v>543</v>
      </c>
      <c r="FE80" s="235" t="s">
        <v>543</v>
      </c>
      <c r="FH80" s="235" t="s">
        <v>543</v>
      </c>
      <c r="FK80" s="235" t="s">
        <v>543</v>
      </c>
      <c r="FN80" s="235" t="s">
        <v>543</v>
      </c>
      <c r="FQ80" s="235" t="s">
        <v>543</v>
      </c>
      <c r="FT80" s="235" t="s">
        <v>543</v>
      </c>
      <c r="FW80" s="235" t="s">
        <v>543</v>
      </c>
      <c r="FZ80" s="235" t="s">
        <v>543</v>
      </c>
      <c r="GC80" s="235" t="s">
        <v>543</v>
      </c>
      <c r="GF80" s="235" t="s">
        <v>543</v>
      </c>
      <c r="GI80" s="235" t="s">
        <v>543</v>
      </c>
      <c r="GL80" s="235" t="s">
        <v>543</v>
      </c>
      <c r="GO80" s="235" t="s">
        <v>543</v>
      </c>
      <c r="GR80" s="235" t="s">
        <v>543</v>
      </c>
      <c r="GU80" s="235" t="s">
        <v>543</v>
      </c>
      <c r="GX80" s="235" t="s">
        <v>543</v>
      </c>
      <c r="HA80" s="235" t="s">
        <v>543</v>
      </c>
      <c r="HD80" s="235" t="s">
        <v>543</v>
      </c>
      <c r="HG80" s="235" t="s">
        <v>543</v>
      </c>
      <c r="HJ80" s="235" t="s">
        <v>543</v>
      </c>
      <c r="HM80" s="235" t="s">
        <v>543</v>
      </c>
      <c r="HP80" s="235" t="s">
        <v>543</v>
      </c>
      <c r="HS80" s="235" t="s">
        <v>543</v>
      </c>
      <c r="HV80" s="235" t="s">
        <v>543</v>
      </c>
      <c r="IB80" s="236" t="s">
        <v>543</v>
      </c>
      <c r="IC80" s="237" t="s">
        <v>543</v>
      </c>
      <c r="ID80" s="237" t="s">
        <v>543</v>
      </c>
      <c r="IE80" s="237" t="b">
        <v>1</v>
      </c>
    </row>
    <row r="81" spans="66:239">
      <c r="BN81" s="233" t="s">
        <v>543</v>
      </c>
      <c r="CX81" s="233" t="s">
        <v>543</v>
      </c>
      <c r="DR81" s="235" t="s">
        <v>543</v>
      </c>
      <c r="DU81" s="235" t="s">
        <v>543</v>
      </c>
      <c r="DX81" s="235" t="s">
        <v>543</v>
      </c>
      <c r="EA81" s="235" t="s">
        <v>543</v>
      </c>
      <c r="ED81" s="235" t="s">
        <v>543</v>
      </c>
      <c r="EG81" s="235" t="s">
        <v>543</v>
      </c>
      <c r="EJ81" s="235" t="s">
        <v>543</v>
      </c>
      <c r="EM81" s="235" t="s">
        <v>543</v>
      </c>
      <c r="EP81" s="235" t="s">
        <v>543</v>
      </c>
      <c r="ES81" s="235" t="s">
        <v>543</v>
      </c>
      <c r="EV81" s="235" t="s">
        <v>543</v>
      </c>
      <c r="EY81" s="235" t="s">
        <v>543</v>
      </c>
      <c r="FB81" s="235" t="s">
        <v>543</v>
      </c>
      <c r="FE81" s="235" t="s">
        <v>543</v>
      </c>
      <c r="FH81" s="235" t="s">
        <v>543</v>
      </c>
      <c r="FK81" s="235" t="s">
        <v>543</v>
      </c>
      <c r="FN81" s="235" t="s">
        <v>543</v>
      </c>
      <c r="FQ81" s="235" t="s">
        <v>543</v>
      </c>
      <c r="FT81" s="235" t="s">
        <v>543</v>
      </c>
      <c r="FW81" s="235" t="s">
        <v>543</v>
      </c>
      <c r="FZ81" s="235" t="s">
        <v>543</v>
      </c>
      <c r="GC81" s="235" t="s">
        <v>543</v>
      </c>
      <c r="GF81" s="235" t="s">
        <v>543</v>
      </c>
      <c r="GI81" s="235" t="s">
        <v>543</v>
      </c>
      <c r="GL81" s="235" t="s">
        <v>543</v>
      </c>
      <c r="GO81" s="235" t="s">
        <v>543</v>
      </c>
      <c r="GR81" s="235" t="s">
        <v>543</v>
      </c>
      <c r="GU81" s="235" t="s">
        <v>543</v>
      </c>
      <c r="GX81" s="235" t="s">
        <v>543</v>
      </c>
      <c r="HA81" s="235" t="s">
        <v>543</v>
      </c>
      <c r="HD81" s="235" t="s">
        <v>543</v>
      </c>
      <c r="HG81" s="235" t="s">
        <v>543</v>
      </c>
      <c r="HJ81" s="235" t="s">
        <v>543</v>
      </c>
      <c r="HM81" s="235" t="s">
        <v>543</v>
      </c>
      <c r="HP81" s="235" t="s">
        <v>543</v>
      </c>
      <c r="HS81" s="235" t="s">
        <v>543</v>
      </c>
      <c r="HV81" s="235" t="s">
        <v>543</v>
      </c>
      <c r="IB81" s="236" t="s">
        <v>543</v>
      </c>
      <c r="IC81" s="237" t="s">
        <v>543</v>
      </c>
      <c r="ID81" s="237" t="s">
        <v>543</v>
      </c>
      <c r="IE81" s="237" t="b">
        <v>1</v>
      </c>
    </row>
    <row r="82" spans="66:239">
      <c r="BN82" s="233" t="s">
        <v>543</v>
      </c>
      <c r="CX82" s="233" t="s">
        <v>543</v>
      </c>
      <c r="DR82" s="235" t="s">
        <v>543</v>
      </c>
      <c r="DU82" s="235" t="s">
        <v>543</v>
      </c>
      <c r="DX82" s="235" t="s">
        <v>543</v>
      </c>
      <c r="EA82" s="235" t="s">
        <v>543</v>
      </c>
      <c r="ED82" s="235" t="s">
        <v>543</v>
      </c>
      <c r="EG82" s="235" t="s">
        <v>543</v>
      </c>
      <c r="EJ82" s="235" t="s">
        <v>543</v>
      </c>
      <c r="EM82" s="235" t="s">
        <v>543</v>
      </c>
      <c r="EP82" s="235" t="s">
        <v>543</v>
      </c>
      <c r="ES82" s="235" t="s">
        <v>543</v>
      </c>
      <c r="EV82" s="235" t="s">
        <v>543</v>
      </c>
      <c r="EY82" s="235" t="s">
        <v>543</v>
      </c>
      <c r="FB82" s="235" t="s">
        <v>543</v>
      </c>
      <c r="FE82" s="235" t="s">
        <v>543</v>
      </c>
      <c r="FH82" s="235" t="s">
        <v>543</v>
      </c>
      <c r="FK82" s="235" t="s">
        <v>543</v>
      </c>
      <c r="FN82" s="235" t="s">
        <v>543</v>
      </c>
      <c r="FQ82" s="235" t="s">
        <v>543</v>
      </c>
      <c r="FT82" s="235" t="s">
        <v>543</v>
      </c>
      <c r="FW82" s="235" t="s">
        <v>543</v>
      </c>
      <c r="FZ82" s="235" t="s">
        <v>543</v>
      </c>
      <c r="GC82" s="235" t="s">
        <v>543</v>
      </c>
      <c r="GF82" s="235" t="s">
        <v>543</v>
      </c>
      <c r="GI82" s="235" t="s">
        <v>543</v>
      </c>
      <c r="GL82" s="235" t="s">
        <v>543</v>
      </c>
      <c r="GO82" s="235" t="s">
        <v>543</v>
      </c>
      <c r="GR82" s="235" t="s">
        <v>543</v>
      </c>
      <c r="GU82" s="235" t="s">
        <v>543</v>
      </c>
      <c r="GX82" s="235" t="s">
        <v>543</v>
      </c>
      <c r="HA82" s="235" t="s">
        <v>543</v>
      </c>
      <c r="HD82" s="235" t="s">
        <v>543</v>
      </c>
      <c r="HG82" s="235" t="s">
        <v>543</v>
      </c>
      <c r="HJ82" s="235" t="s">
        <v>543</v>
      </c>
      <c r="HM82" s="235" t="s">
        <v>543</v>
      </c>
      <c r="HP82" s="235" t="s">
        <v>543</v>
      </c>
      <c r="HS82" s="235" t="s">
        <v>543</v>
      </c>
      <c r="HV82" s="235" t="s">
        <v>543</v>
      </c>
      <c r="IB82" s="236" t="s">
        <v>543</v>
      </c>
      <c r="IC82" s="237" t="s">
        <v>543</v>
      </c>
      <c r="ID82" s="237" t="s">
        <v>543</v>
      </c>
      <c r="IE82" s="237" t="b">
        <v>1</v>
      </c>
    </row>
    <row r="83" spans="66:239">
      <c r="BN83" s="233" t="s">
        <v>543</v>
      </c>
      <c r="CX83" s="233" t="s">
        <v>543</v>
      </c>
      <c r="DR83" s="235" t="s">
        <v>543</v>
      </c>
      <c r="DU83" s="235" t="s">
        <v>543</v>
      </c>
      <c r="DX83" s="235" t="s">
        <v>543</v>
      </c>
      <c r="EA83" s="235" t="s">
        <v>543</v>
      </c>
      <c r="ED83" s="235" t="s">
        <v>543</v>
      </c>
      <c r="EG83" s="235" t="s">
        <v>543</v>
      </c>
      <c r="EJ83" s="235" t="s">
        <v>543</v>
      </c>
      <c r="EM83" s="235" t="s">
        <v>543</v>
      </c>
      <c r="EP83" s="235" t="s">
        <v>543</v>
      </c>
      <c r="ES83" s="235" t="s">
        <v>543</v>
      </c>
      <c r="EV83" s="235" t="s">
        <v>543</v>
      </c>
      <c r="EY83" s="235" t="s">
        <v>543</v>
      </c>
      <c r="FB83" s="235" t="s">
        <v>543</v>
      </c>
      <c r="FE83" s="235" t="s">
        <v>543</v>
      </c>
      <c r="FH83" s="235" t="s">
        <v>543</v>
      </c>
      <c r="FK83" s="235" t="s">
        <v>543</v>
      </c>
      <c r="FN83" s="235" t="s">
        <v>543</v>
      </c>
      <c r="FQ83" s="235" t="s">
        <v>543</v>
      </c>
      <c r="FT83" s="235" t="s">
        <v>543</v>
      </c>
      <c r="FW83" s="235" t="s">
        <v>543</v>
      </c>
      <c r="FZ83" s="235" t="s">
        <v>543</v>
      </c>
      <c r="GC83" s="235" t="s">
        <v>543</v>
      </c>
      <c r="GF83" s="235" t="s">
        <v>543</v>
      </c>
      <c r="GI83" s="235" t="s">
        <v>543</v>
      </c>
      <c r="GL83" s="235" t="s">
        <v>543</v>
      </c>
      <c r="GO83" s="235" t="s">
        <v>543</v>
      </c>
      <c r="GR83" s="235" t="s">
        <v>543</v>
      </c>
      <c r="GU83" s="235" t="s">
        <v>543</v>
      </c>
      <c r="GX83" s="235" t="s">
        <v>543</v>
      </c>
      <c r="HA83" s="235" t="s">
        <v>543</v>
      </c>
      <c r="HD83" s="235" t="s">
        <v>543</v>
      </c>
      <c r="HG83" s="235" t="s">
        <v>543</v>
      </c>
      <c r="HJ83" s="235" t="s">
        <v>543</v>
      </c>
      <c r="HM83" s="235" t="s">
        <v>543</v>
      </c>
      <c r="HP83" s="235" t="s">
        <v>543</v>
      </c>
      <c r="HS83" s="235" t="s">
        <v>543</v>
      </c>
      <c r="HV83" s="235" t="s">
        <v>543</v>
      </c>
      <c r="IB83" s="236" t="s">
        <v>543</v>
      </c>
      <c r="IC83" s="237" t="s">
        <v>543</v>
      </c>
      <c r="ID83" s="237" t="s">
        <v>543</v>
      </c>
      <c r="IE83" s="237" t="b">
        <v>1</v>
      </c>
    </row>
    <row r="84" spans="66:239">
      <c r="BN84" s="233" t="s">
        <v>543</v>
      </c>
      <c r="CX84" s="233" t="s">
        <v>543</v>
      </c>
      <c r="DR84" s="235" t="s">
        <v>543</v>
      </c>
      <c r="DU84" s="235" t="s">
        <v>543</v>
      </c>
      <c r="DX84" s="235" t="s">
        <v>543</v>
      </c>
      <c r="EA84" s="235" t="s">
        <v>543</v>
      </c>
      <c r="ED84" s="235" t="s">
        <v>543</v>
      </c>
      <c r="EG84" s="235" t="s">
        <v>543</v>
      </c>
      <c r="EJ84" s="235" t="s">
        <v>543</v>
      </c>
      <c r="EM84" s="235" t="s">
        <v>543</v>
      </c>
      <c r="EP84" s="235" t="s">
        <v>543</v>
      </c>
      <c r="ES84" s="235" t="s">
        <v>543</v>
      </c>
      <c r="EV84" s="235" t="s">
        <v>543</v>
      </c>
      <c r="EY84" s="235" t="s">
        <v>543</v>
      </c>
      <c r="FB84" s="235" t="s">
        <v>543</v>
      </c>
      <c r="FE84" s="235" t="s">
        <v>543</v>
      </c>
      <c r="FH84" s="235" t="s">
        <v>543</v>
      </c>
      <c r="FK84" s="235" t="s">
        <v>543</v>
      </c>
      <c r="FN84" s="235" t="s">
        <v>543</v>
      </c>
      <c r="FQ84" s="235" t="s">
        <v>543</v>
      </c>
      <c r="FT84" s="235" t="s">
        <v>543</v>
      </c>
      <c r="FW84" s="235" t="s">
        <v>543</v>
      </c>
      <c r="FZ84" s="235" t="s">
        <v>543</v>
      </c>
      <c r="GC84" s="235" t="s">
        <v>543</v>
      </c>
      <c r="GF84" s="235" t="s">
        <v>543</v>
      </c>
      <c r="GI84" s="235" t="s">
        <v>543</v>
      </c>
      <c r="GL84" s="235" t="s">
        <v>543</v>
      </c>
      <c r="GO84" s="235" t="s">
        <v>543</v>
      </c>
      <c r="GR84" s="235" t="s">
        <v>543</v>
      </c>
      <c r="GU84" s="235" t="s">
        <v>543</v>
      </c>
      <c r="GX84" s="235" t="s">
        <v>543</v>
      </c>
      <c r="HA84" s="235" t="s">
        <v>543</v>
      </c>
      <c r="HD84" s="235" t="s">
        <v>543</v>
      </c>
      <c r="HG84" s="235" t="s">
        <v>543</v>
      </c>
      <c r="HJ84" s="235" t="s">
        <v>543</v>
      </c>
      <c r="HM84" s="235" t="s">
        <v>543</v>
      </c>
      <c r="HP84" s="235" t="s">
        <v>543</v>
      </c>
      <c r="HS84" s="235" t="s">
        <v>543</v>
      </c>
      <c r="HV84" s="235" t="s">
        <v>543</v>
      </c>
      <c r="IB84" s="236" t="s">
        <v>543</v>
      </c>
      <c r="IC84" s="237" t="s">
        <v>543</v>
      </c>
      <c r="ID84" s="237" t="s">
        <v>543</v>
      </c>
      <c r="IE84" s="237" t="b">
        <v>1</v>
      </c>
    </row>
    <row r="85" spans="66:239">
      <c r="BN85" s="233" t="s">
        <v>543</v>
      </c>
      <c r="CX85" s="233" t="s">
        <v>543</v>
      </c>
      <c r="DR85" s="235" t="s">
        <v>543</v>
      </c>
      <c r="DU85" s="235" t="s">
        <v>543</v>
      </c>
      <c r="DX85" s="235" t="s">
        <v>543</v>
      </c>
      <c r="EA85" s="235" t="s">
        <v>543</v>
      </c>
      <c r="ED85" s="235" t="s">
        <v>543</v>
      </c>
      <c r="EG85" s="235" t="s">
        <v>543</v>
      </c>
      <c r="EJ85" s="235" t="s">
        <v>543</v>
      </c>
      <c r="EM85" s="235" t="s">
        <v>543</v>
      </c>
      <c r="EP85" s="235" t="s">
        <v>543</v>
      </c>
      <c r="ES85" s="235" t="s">
        <v>543</v>
      </c>
      <c r="EV85" s="235" t="s">
        <v>543</v>
      </c>
      <c r="EY85" s="235" t="s">
        <v>543</v>
      </c>
      <c r="FB85" s="235" t="s">
        <v>543</v>
      </c>
      <c r="FE85" s="235" t="s">
        <v>543</v>
      </c>
      <c r="FH85" s="235" t="s">
        <v>543</v>
      </c>
      <c r="FK85" s="235" t="s">
        <v>543</v>
      </c>
      <c r="FN85" s="235" t="s">
        <v>543</v>
      </c>
      <c r="FQ85" s="235" t="s">
        <v>543</v>
      </c>
      <c r="FT85" s="235" t="s">
        <v>543</v>
      </c>
      <c r="FW85" s="235" t="s">
        <v>543</v>
      </c>
      <c r="FZ85" s="235" t="s">
        <v>543</v>
      </c>
      <c r="GC85" s="235" t="s">
        <v>543</v>
      </c>
      <c r="GF85" s="235" t="s">
        <v>543</v>
      </c>
      <c r="GI85" s="235" t="s">
        <v>543</v>
      </c>
      <c r="GL85" s="235" t="s">
        <v>543</v>
      </c>
      <c r="GO85" s="235" t="s">
        <v>543</v>
      </c>
      <c r="GR85" s="235" t="s">
        <v>543</v>
      </c>
      <c r="GU85" s="235" t="s">
        <v>543</v>
      </c>
      <c r="GX85" s="235" t="s">
        <v>543</v>
      </c>
      <c r="HA85" s="235" t="s">
        <v>543</v>
      </c>
      <c r="HD85" s="235" t="s">
        <v>543</v>
      </c>
      <c r="HG85" s="235" t="s">
        <v>543</v>
      </c>
      <c r="HJ85" s="235" t="s">
        <v>543</v>
      </c>
      <c r="HM85" s="235" t="s">
        <v>543</v>
      </c>
      <c r="HP85" s="235" t="s">
        <v>543</v>
      </c>
      <c r="HS85" s="235" t="s">
        <v>543</v>
      </c>
      <c r="HV85" s="235" t="s">
        <v>543</v>
      </c>
      <c r="IB85" s="236" t="s">
        <v>543</v>
      </c>
      <c r="IC85" s="237" t="s">
        <v>543</v>
      </c>
      <c r="ID85" s="237" t="s">
        <v>543</v>
      </c>
      <c r="IE85" s="237" t="b">
        <v>1</v>
      </c>
    </row>
    <row r="86" spans="66:239">
      <c r="BN86" s="233" t="s">
        <v>543</v>
      </c>
      <c r="CX86" s="233" t="s">
        <v>543</v>
      </c>
      <c r="DR86" s="235" t="s">
        <v>543</v>
      </c>
      <c r="DU86" s="235" t="s">
        <v>543</v>
      </c>
      <c r="DX86" s="235" t="s">
        <v>543</v>
      </c>
      <c r="EA86" s="235" t="s">
        <v>543</v>
      </c>
      <c r="ED86" s="235" t="s">
        <v>543</v>
      </c>
      <c r="EG86" s="235" t="s">
        <v>543</v>
      </c>
      <c r="EJ86" s="235" t="s">
        <v>543</v>
      </c>
      <c r="EM86" s="235" t="s">
        <v>543</v>
      </c>
      <c r="EP86" s="235" t="s">
        <v>543</v>
      </c>
      <c r="ES86" s="235" t="s">
        <v>543</v>
      </c>
      <c r="EV86" s="235" t="s">
        <v>543</v>
      </c>
      <c r="EY86" s="235" t="s">
        <v>543</v>
      </c>
      <c r="FB86" s="235" t="s">
        <v>543</v>
      </c>
      <c r="FE86" s="235" t="s">
        <v>543</v>
      </c>
      <c r="FH86" s="235" t="s">
        <v>543</v>
      </c>
      <c r="FK86" s="235" t="s">
        <v>543</v>
      </c>
      <c r="FN86" s="235" t="s">
        <v>543</v>
      </c>
      <c r="FQ86" s="235" t="s">
        <v>543</v>
      </c>
      <c r="FT86" s="235" t="s">
        <v>543</v>
      </c>
      <c r="FW86" s="235" t="s">
        <v>543</v>
      </c>
      <c r="FZ86" s="235" t="s">
        <v>543</v>
      </c>
      <c r="GC86" s="235" t="s">
        <v>543</v>
      </c>
      <c r="GF86" s="235" t="s">
        <v>543</v>
      </c>
      <c r="GI86" s="235" t="s">
        <v>543</v>
      </c>
      <c r="GL86" s="235" t="s">
        <v>543</v>
      </c>
      <c r="GO86" s="235" t="s">
        <v>543</v>
      </c>
      <c r="GR86" s="235" t="s">
        <v>543</v>
      </c>
      <c r="GU86" s="235" t="s">
        <v>543</v>
      </c>
      <c r="GX86" s="235" t="s">
        <v>543</v>
      </c>
      <c r="HA86" s="235" t="s">
        <v>543</v>
      </c>
      <c r="HD86" s="235" t="s">
        <v>543</v>
      </c>
      <c r="HG86" s="235" t="s">
        <v>543</v>
      </c>
      <c r="HJ86" s="235" t="s">
        <v>543</v>
      </c>
      <c r="HM86" s="235" t="s">
        <v>543</v>
      </c>
      <c r="HP86" s="235" t="s">
        <v>543</v>
      </c>
      <c r="HS86" s="235" t="s">
        <v>543</v>
      </c>
      <c r="HV86" s="235" t="s">
        <v>543</v>
      </c>
      <c r="IB86" s="236" t="s">
        <v>543</v>
      </c>
      <c r="IC86" s="237" t="s">
        <v>543</v>
      </c>
      <c r="ID86" s="237" t="s">
        <v>543</v>
      </c>
      <c r="IE86" s="237" t="b">
        <v>1</v>
      </c>
    </row>
    <row r="87" spans="66:239">
      <c r="BN87" s="233" t="s">
        <v>543</v>
      </c>
      <c r="CX87" s="233" t="s">
        <v>543</v>
      </c>
      <c r="DR87" s="235" t="s">
        <v>543</v>
      </c>
      <c r="DU87" s="235" t="s">
        <v>543</v>
      </c>
      <c r="DX87" s="235" t="s">
        <v>543</v>
      </c>
      <c r="EA87" s="235" t="s">
        <v>543</v>
      </c>
      <c r="ED87" s="235" t="s">
        <v>543</v>
      </c>
      <c r="EG87" s="235" t="s">
        <v>543</v>
      </c>
      <c r="EJ87" s="235" t="s">
        <v>543</v>
      </c>
      <c r="EM87" s="235" t="s">
        <v>543</v>
      </c>
      <c r="EP87" s="235" t="s">
        <v>543</v>
      </c>
      <c r="ES87" s="235" t="s">
        <v>543</v>
      </c>
      <c r="EV87" s="235" t="s">
        <v>543</v>
      </c>
      <c r="EY87" s="235" t="s">
        <v>543</v>
      </c>
      <c r="FB87" s="235" t="s">
        <v>543</v>
      </c>
      <c r="FE87" s="235" t="s">
        <v>543</v>
      </c>
      <c r="FH87" s="235" t="s">
        <v>543</v>
      </c>
      <c r="FK87" s="235" t="s">
        <v>543</v>
      </c>
      <c r="FN87" s="235" t="s">
        <v>543</v>
      </c>
      <c r="FQ87" s="235" t="s">
        <v>543</v>
      </c>
      <c r="FT87" s="235" t="s">
        <v>543</v>
      </c>
      <c r="FW87" s="235" t="s">
        <v>543</v>
      </c>
      <c r="FZ87" s="235" t="s">
        <v>543</v>
      </c>
      <c r="GC87" s="235" t="s">
        <v>543</v>
      </c>
      <c r="GF87" s="235" t="s">
        <v>543</v>
      </c>
      <c r="GI87" s="235" t="s">
        <v>543</v>
      </c>
      <c r="GL87" s="235" t="s">
        <v>543</v>
      </c>
      <c r="GO87" s="235" t="s">
        <v>543</v>
      </c>
      <c r="GR87" s="235" t="s">
        <v>543</v>
      </c>
      <c r="GU87" s="235" t="s">
        <v>543</v>
      </c>
      <c r="GX87" s="235" t="s">
        <v>543</v>
      </c>
      <c r="HA87" s="235" t="s">
        <v>543</v>
      </c>
      <c r="HD87" s="235" t="s">
        <v>543</v>
      </c>
      <c r="HG87" s="235" t="s">
        <v>543</v>
      </c>
      <c r="HJ87" s="235" t="s">
        <v>543</v>
      </c>
      <c r="HM87" s="235" t="s">
        <v>543</v>
      </c>
      <c r="HP87" s="235" t="s">
        <v>543</v>
      </c>
      <c r="HS87" s="235" t="s">
        <v>543</v>
      </c>
      <c r="HV87" s="235" t="s">
        <v>543</v>
      </c>
      <c r="IB87" s="236" t="s">
        <v>543</v>
      </c>
      <c r="IC87" s="237" t="s">
        <v>543</v>
      </c>
      <c r="ID87" s="237" t="s">
        <v>543</v>
      </c>
      <c r="IE87" s="237" t="b">
        <v>1</v>
      </c>
    </row>
    <row r="88" spans="66:239">
      <c r="BN88" s="233" t="s">
        <v>543</v>
      </c>
      <c r="CX88" s="233" t="s">
        <v>543</v>
      </c>
      <c r="DR88" s="235" t="s">
        <v>543</v>
      </c>
      <c r="DU88" s="235" t="s">
        <v>543</v>
      </c>
      <c r="DX88" s="235" t="s">
        <v>543</v>
      </c>
      <c r="EA88" s="235" t="s">
        <v>543</v>
      </c>
      <c r="ED88" s="235" t="s">
        <v>543</v>
      </c>
      <c r="EG88" s="235" t="s">
        <v>543</v>
      </c>
      <c r="EJ88" s="235" t="s">
        <v>543</v>
      </c>
      <c r="EM88" s="235" t="s">
        <v>543</v>
      </c>
      <c r="EP88" s="235" t="s">
        <v>543</v>
      </c>
      <c r="ES88" s="235" t="s">
        <v>543</v>
      </c>
      <c r="EV88" s="235" t="s">
        <v>543</v>
      </c>
      <c r="EY88" s="235" t="s">
        <v>543</v>
      </c>
      <c r="FB88" s="235" t="s">
        <v>543</v>
      </c>
      <c r="FE88" s="235" t="s">
        <v>543</v>
      </c>
      <c r="FH88" s="235" t="s">
        <v>543</v>
      </c>
      <c r="FK88" s="235" t="s">
        <v>543</v>
      </c>
      <c r="FN88" s="235" t="s">
        <v>543</v>
      </c>
      <c r="FQ88" s="235" t="s">
        <v>543</v>
      </c>
      <c r="FT88" s="235" t="s">
        <v>543</v>
      </c>
      <c r="FW88" s="235" t="s">
        <v>543</v>
      </c>
      <c r="FZ88" s="235" t="s">
        <v>543</v>
      </c>
      <c r="GC88" s="235" t="s">
        <v>543</v>
      </c>
      <c r="GF88" s="235" t="s">
        <v>543</v>
      </c>
      <c r="GI88" s="235" t="s">
        <v>543</v>
      </c>
      <c r="GL88" s="235" t="s">
        <v>543</v>
      </c>
      <c r="GO88" s="235" t="s">
        <v>543</v>
      </c>
      <c r="GR88" s="235" t="s">
        <v>543</v>
      </c>
      <c r="GU88" s="235" t="s">
        <v>543</v>
      </c>
      <c r="GX88" s="235" t="s">
        <v>543</v>
      </c>
      <c r="HA88" s="235" t="s">
        <v>543</v>
      </c>
      <c r="HD88" s="235" t="s">
        <v>543</v>
      </c>
      <c r="HG88" s="235" t="s">
        <v>543</v>
      </c>
      <c r="HJ88" s="235" t="s">
        <v>543</v>
      </c>
      <c r="HM88" s="235" t="s">
        <v>543</v>
      </c>
      <c r="HP88" s="235" t="s">
        <v>543</v>
      </c>
      <c r="HS88" s="235" t="s">
        <v>543</v>
      </c>
      <c r="HV88" s="235" t="s">
        <v>543</v>
      </c>
      <c r="IB88" s="236" t="s">
        <v>543</v>
      </c>
      <c r="IC88" s="237" t="s">
        <v>543</v>
      </c>
      <c r="ID88" s="237" t="s">
        <v>543</v>
      </c>
      <c r="IE88" s="237" t="b">
        <v>1</v>
      </c>
    </row>
    <row r="89" spans="66:239">
      <c r="BN89" s="233" t="s">
        <v>543</v>
      </c>
      <c r="CX89" s="233" t="s">
        <v>543</v>
      </c>
      <c r="DR89" s="235" t="s">
        <v>543</v>
      </c>
      <c r="DU89" s="235" t="s">
        <v>543</v>
      </c>
      <c r="DX89" s="235" t="s">
        <v>543</v>
      </c>
      <c r="EA89" s="235" t="s">
        <v>543</v>
      </c>
      <c r="ED89" s="235" t="s">
        <v>543</v>
      </c>
      <c r="EG89" s="235" t="s">
        <v>543</v>
      </c>
      <c r="EJ89" s="235" t="s">
        <v>543</v>
      </c>
      <c r="EM89" s="235" t="s">
        <v>543</v>
      </c>
      <c r="EP89" s="235" t="s">
        <v>543</v>
      </c>
      <c r="ES89" s="235" t="s">
        <v>543</v>
      </c>
      <c r="EV89" s="235" t="s">
        <v>543</v>
      </c>
      <c r="EY89" s="235" t="s">
        <v>543</v>
      </c>
      <c r="FB89" s="235" t="s">
        <v>543</v>
      </c>
      <c r="FE89" s="235" t="s">
        <v>543</v>
      </c>
      <c r="FH89" s="235" t="s">
        <v>543</v>
      </c>
      <c r="FK89" s="235" t="s">
        <v>543</v>
      </c>
      <c r="FN89" s="235" t="s">
        <v>543</v>
      </c>
      <c r="FQ89" s="235" t="s">
        <v>543</v>
      </c>
      <c r="FT89" s="235" t="s">
        <v>543</v>
      </c>
      <c r="FW89" s="235" t="s">
        <v>543</v>
      </c>
      <c r="FZ89" s="235" t="s">
        <v>543</v>
      </c>
      <c r="GC89" s="235" t="s">
        <v>543</v>
      </c>
      <c r="GF89" s="235" t="s">
        <v>543</v>
      </c>
      <c r="GI89" s="235" t="s">
        <v>543</v>
      </c>
      <c r="GL89" s="235" t="s">
        <v>543</v>
      </c>
      <c r="GO89" s="235" t="s">
        <v>543</v>
      </c>
      <c r="GR89" s="235" t="s">
        <v>543</v>
      </c>
      <c r="GU89" s="235" t="s">
        <v>543</v>
      </c>
      <c r="GX89" s="235" t="s">
        <v>543</v>
      </c>
      <c r="HA89" s="235" t="s">
        <v>543</v>
      </c>
      <c r="HD89" s="235" t="s">
        <v>543</v>
      </c>
      <c r="HG89" s="235" t="s">
        <v>543</v>
      </c>
      <c r="HJ89" s="235" t="s">
        <v>543</v>
      </c>
      <c r="HM89" s="235" t="s">
        <v>543</v>
      </c>
      <c r="HP89" s="235" t="s">
        <v>543</v>
      </c>
      <c r="HS89" s="235" t="s">
        <v>543</v>
      </c>
      <c r="HV89" s="235" t="s">
        <v>543</v>
      </c>
      <c r="IB89" s="236" t="s">
        <v>543</v>
      </c>
      <c r="IC89" s="237" t="s">
        <v>543</v>
      </c>
      <c r="ID89" s="237" t="s">
        <v>543</v>
      </c>
      <c r="IE89" s="237" t="b">
        <v>1</v>
      </c>
    </row>
    <row r="90" spans="66:239">
      <c r="BN90" s="233" t="s">
        <v>543</v>
      </c>
      <c r="CX90" s="233" t="s">
        <v>543</v>
      </c>
      <c r="DR90" s="235" t="s">
        <v>543</v>
      </c>
      <c r="DU90" s="235" t="s">
        <v>543</v>
      </c>
      <c r="DX90" s="235" t="s">
        <v>543</v>
      </c>
      <c r="EA90" s="235" t="s">
        <v>543</v>
      </c>
      <c r="ED90" s="235" t="s">
        <v>543</v>
      </c>
      <c r="EG90" s="235" t="s">
        <v>543</v>
      </c>
      <c r="EJ90" s="235" t="s">
        <v>543</v>
      </c>
      <c r="EM90" s="235" t="s">
        <v>543</v>
      </c>
      <c r="EP90" s="235" t="s">
        <v>543</v>
      </c>
      <c r="ES90" s="235" t="s">
        <v>543</v>
      </c>
      <c r="EV90" s="235" t="s">
        <v>543</v>
      </c>
      <c r="EY90" s="235" t="s">
        <v>543</v>
      </c>
      <c r="FB90" s="235" t="s">
        <v>543</v>
      </c>
      <c r="FE90" s="235" t="s">
        <v>543</v>
      </c>
      <c r="FH90" s="235" t="s">
        <v>543</v>
      </c>
      <c r="FK90" s="235" t="s">
        <v>543</v>
      </c>
      <c r="FN90" s="235" t="s">
        <v>543</v>
      </c>
      <c r="FQ90" s="235" t="s">
        <v>543</v>
      </c>
      <c r="FT90" s="235" t="s">
        <v>543</v>
      </c>
      <c r="FW90" s="235" t="s">
        <v>543</v>
      </c>
      <c r="FZ90" s="235" t="s">
        <v>543</v>
      </c>
      <c r="GC90" s="235" t="s">
        <v>543</v>
      </c>
      <c r="GF90" s="235" t="s">
        <v>543</v>
      </c>
      <c r="GI90" s="235" t="s">
        <v>543</v>
      </c>
      <c r="GL90" s="235" t="s">
        <v>543</v>
      </c>
      <c r="GO90" s="235" t="s">
        <v>543</v>
      </c>
      <c r="GR90" s="235" t="s">
        <v>543</v>
      </c>
      <c r="GU90" s="235" t="s">
        <v>543</v>
      </c>
      <c r="GX90" s="235" t="s">
        <v>543</v>
      </c>
      <c r="HA90" s="235" t="s">
        <v>543</v>
      </c>
      <c r="HD90" s="235" t="s">
        <v>543</v>
      </c>
      <c r="HG90" s="235" t="s">
        <v>543</v>
      </c>
      <c r="HJ90" s="235" t="s">
        <v>543</v>
      </c>
      <c r="HM90" s="235" t="s">
        <v>543</v>
      </c>
      <c r="HP90" s="235" t="s">
        <v>543</v>
      </c>
      <c r="HS90" s="235" t="s">
        <v>543</v>
      </c>
      <c r="HV90" s="235" t="s">
        <v>543</v>
      </c>
      <c r="IB90" s="236" t="s">
        <v>543</v>
      </c>
      <c r="IC90" s="237" t="s">
        <v>543</v>
      </c>
      <c r="ID90" s="237" t="s">
        <v>543</v>
      </c>
      <c r="IE90" s="237" t="b">
        <v>1</v>
      </c>
    </row>
    <row r="91" spans="66:239">
      <c r="BN91" s="233" t="s">
        <v>543</v>
      </c>
      <c r="CX91" s="233" t="s">
        <v>543</v>
      </c>
      <c r="DR91" s="235" t="s">
        <v>543</v>
      </c>
      <c r="DU91" s="235" t="s">
        <v>543</v>
      </c>
      <c r="DX91" s="235" t="s">
        <v>543</v>
      </c>
      <c r="EA91" s="235" t="s">
        <v>543</v>
      </c>
      <c r="ED91" s="235" t="s">
        <v>543</v>
      </c>
      <c r="EG91" s="235" t="s">
        <v>543</v>
      </c>
      <c r="EJ91" s="235" t="s">
        <v>543</v>
      </c>
      <c r="EM91" s="235" t="s">
        <v>543</v>
      </c>
      <c r="EP91" s="235" t="s">
        <v>543</v>
      </c>
      <c r="ES91" s="235" t="s">
        <v>543</v>
      </c>
      <c r="EV91" s="235" t="s">
        <v>543</v>
      </c>
      <c r="EY91" s="235" t="s">
        <v>543</v>
      </c>
      <c r="FB91" s="235" t="s">
        <v>543</v>
      </c>
      <c r="FE91" s="235" t="s">
        <v>543</v>
      </c>
      <c r="FH91" s="235" t="s">
        <v>543</v>
      </c>
      <c r="FK91" s="235" t="s">
        <v>543</v>
      </c>
      <c r="FN91" s="235" t="s">
        <v>543</v>
      </c>
      <c r="FQ91" s="235" t="s">
        <v>543</v>
      </c>
      <c r="FT91" s="235" t="s">
        <v>543</v>
      </c>
      <c r="FW91" s="235" t="s">
        <v>543</v>
      </c>
      <c r="FZ91" s="235" t="s">
        <v>543</v>
      </c>
      <c r="GC91" s="235" t="s">
        <v>543</v>
      </c>
      <c r="GF91" s="235" t="s">
        <v>543</v>
      </c>
      <c r="GI91" s="235" t="s">
        <v>543</v>
      </c>
      <c r="GL91" s="235" t="s">
        <v>543</v>
      </c>
      <c r="GO91" s="235" t="s">
        <v>543</v>
      </c>
      <c r="GR91" s="235" t="s">
        <v>543</v>
      </c>
      <c r="GU91" s="235" t="s">
        <v>543</v>
      </c>
      <c r="GX91" s="235" t="s">
        <v>543</v>
      </c>
      <c r="HA91" s="235" t="s">
        <v>543</v>
      </c>
      <c r="HD91" s="235" t="s">
        <v>543</v>
      </c>
      <c r="HG91" s="235" t="s">
        <v>543</v>
      </c>
      <c r="HJ91" s="235" t="s">
        <v>543</v>
      </c>
      <c r="HM91" s="235" t="s">
        <v>543</v>
      </c>
      <c r="HP91" s="235" t="s">
        <v>543</v>
      </c>
      <c r="HS91" s="235" t="s">
        <v>543</v>
      </c>
      <c r="HV91" s="235" t="s">
        <v>543</v>
      </c>
      <c r="IB91" s="236" t="s">
        <v>543</v>
      </c>
      <c r="IC91" s="237" t="s">
        <v>543</v>
      </c>
      <c r="ID91" s="237" t="s">
        <v>543</v>
      </c>
      <c r="IE91" s="237" t="b">
        <v>1</v>
      </c>
    </row>
    <row r="92" spans="66:239">
      <c r="BN92" s="233" t="s">
        <v>543</v>
      </c>
      <c r="CX92" s="233" t="s">
        <v>543</v>
      </c>
      <c r="DR92" s="235" t="s">
        <v>543</v>
      </c>
      <c r="DU92" s="235" t="s">
        <v>543</v>
      </c>
      <c r="DX92" s="235" t="s">
        <v>543</v>
      </c>
      <c r="EA92" s="235" t="s">
        <v>543</v>
      </c>
      <c r="ED92" s="235" t="s">
        <v>543</v>
      </c>
      <c r="EG92" s="235" t="s">
        <v>543</v>
      </c>
      <c r="EJ92" s="235" t="s">
        <v>543</v>
      </c>
      <c r="EM92" s="235" t="s">
        <v>543</v>
      </c>
      <c r="EP92" s="235" t="s">
        <v>543</v>
      </c>
      <c r="ES92" s="235" t="s">
        <v>543</v>
      </c>
      <c r="EV92" s="235" t="s">
        <v>543</v>
      </c>
      <c r="EY92" s="235" t="s">
        <v>543</v>
      </c>
      <c r="FB92" s="235" t="s">
        <v>543</v>
      </c>
      <c r="FE92" s="235" t="s">
        <v>543</v>
      </c>
      <c r="FH92" s="235" t="s">
        <v>543</v>
      </c>
      <c r="FK92" s="235" t="s">
        <v>543</v>
      </c>
      <c r="FN92" s="235" t="s">
        <v>543</v>
      </c>
      <c r="FQ92" s="235" t="s">
        <v>543</v>
      </c>
      <c r="FT92" s="235" t="s">
        <v>543</v>
      </c>
      <c r="FW92" s="235" t="s">
        <v>543</v>
      </c>
      <c r="FZ92" s="235" t="s">
        <v>543</v>
      </c>
      <c r="GC92" s="235" t="s">
        <v>543</v>
      </c>
      <c r="GF92" s="235" t="s">
        <v>543</v>
      </c>
      <c r="GI92" s="235" t="s">
        <v>543</v>
      </c>
      <c r="GL92" s="235" t="s">
        <v>543</v>
      </c>
      <c r="GO92" s="235" t="s">
        <v>543</v>
      </c>
      <c r="GR92" s="235" t="s">
        <v>543</v>
      </c>
      <c r="GU92" s="235" t="s">
        <v>543</v>
      </c>
      <c r="GX92" s="235" t="s">
        <v>543</v>
      </c>
      <c r="HA92" s="235" t="s">
        <v>543</v>
      </c>
      <c r="HD92" s="235" t="s">
        <v>543</v>
      </c>
      <c r="HG92" s="235" t="s">
        <v>543</v>
      </c>
      <c r="HJ92" s="235" t="s">
        <v>543</v>
      </c>
      <c r="HM92" s="235" t="s">
        <v>543</v>
      </c>
      <c r="HP92" s="235" t="s">
        <v>543</v>
      </c>
      <c r="HS92" s="235" t="s">
        <v>543</v>
      </c>
      <c r="HV92" s="235" t="s">
        <v>543</v>
      </c>
      <c r="IB92" s="236" t="s">
        <v>543</v>
      </c>
      <c r="IC92" s="237" t="s">
        <v>543</v>
      </c>
      <c r="ID92" s="237" t="s">
        <v>543</v>
      </c>
      <c r="IE92" s="237" t="b">
        <v>1</v>
      </c>
    </row>
    <row r="93" spans="66:239">
      <c r="BN93" s="233" t="s">
        <v>543</v>
      </c>
      <c r="CX93" s="233" t="s">
        <v>543</v>
      </c>
      <c r="DR93" s="235" t="s">
        <v>543</v>
      </c>
      <c r="DU93" s="235" t="s">
        <v>543</v>
      </c>
      <c r="DX93" s="235" t="s">
        <v>543</v>
      </c>
      <c r="EA93" s="235" t="s">
        <v>543</v>
      </c>
      <c r="ED93" s="235" t="s">
        <v>543</v>
      </c>
      <c r="EG93" s="235" t="s">
        <v>543</v>
      </c>
      <c r="EJ93" s="235" t="s">
        <v>543</v>
      </c>
      <c r="EM93" s="235" t="s">
        <v>543</v>
      </c>
      <c r="EP93" s="235" t="s">
        <v>543</v>
      </c>
      <c r="ES93" s="235" t="s">
        <v>543</v>
      </c>
      <c r="EV93" s="235" t="s">
        <v>543</v>
      </c>
      <c r="EY93" s="235" t="s">
        <v>543</v>
      </c>
      <c r="FB93" s="235" t="s">
        <v>543</v>
      </c>
      <c r="FE93" s="235" t="s">
        <v>543</v>
      </c>
      <c r="FH93" s="235" t="s">
        <v>543</v>
      </c>
      <c r="FK93" s="235" t="s">
        <v>543</v>
      </c>
      <c r="FN93" s="235" t="s">
        <v>543</v>
      </c>
      <c r="FQ93" s="235" t="s">
        <v>543</v>
      </c>
      <c r="FT93" s="235" t="s">
        <v>543</v>
      </c>
      <c r="FW93" s="235" t="s">
        <v>543</v>
      </c>
      <c r="FZ93" s="235" t="s">
        <v>543</v>
      </c>
      <c r="GC93" s="235" t="s">
        <v>543</v>
      </c>
      <c r="GF93" s="235" t="s">
        <v>543</v>
      </c>
      <c r="GI93" s="235" t="s">
        <v>543</v>
      </c>
      <c r="GL93" s="235" t="s">
        <v>543</v>
      </c>
      <c r="GO93" s="235" t="s">
        <v>543</v>
      </c>
      <c r="GR93" s="235" t="s">
        <v>543</v>
      </c>
      <c r="GU93" s="235" t="s">
        <v>543</v>
      </c>
      <c r="GX93" s="235" t="s">
        <v>543</v>
      </c>
      <c r="HA93" s="235" t="s">
        <v>543</v>
      </c>
      <c r="HD93" s="235" t="s">
        <v>543</v>
      </c>
      <c r="HG93" s="235" t="s">
        <v>543</v>
      </c>
      <c r="HJ93" s="235" t="s">
        <v>543</v>
      </c>
      <c r="HM93" s="235" t="s">
        <v>543</v>
      </c>
      <c r="HP93" s="235" t="s">
        <v>543</v>
      </c>
      <c r="HS93" s="235" t="s">
        <v>543</v>
      </c>
      <c r="HV93" s="235" t="s">
        <v>543</v>
      </c>
      <c r="IB93" s="236" t="s">
        <v>543</v>
      </c>
      <c r="IC93" s="237" t="s">
        <v>543</v>
      </c>
      <c r="ID93" s="237" t="s">
        <v>543</v>
      </c>
      <c r="IE93" s="237" t="b">
        <v>1</v>
      </c>
    </row>
    <row r="94" spans="66:239">
      <c r="BN94" s="233" t="s">
        <v>543</v>
      </c>
      <c r="CX94" s="233" t="s">
        <v>543</v>
      </c>
      <c r="DR94" s="235" t="s">
        <v>543</v>
      </c>
      <c r="DU94" s="235" t="s">
        <v>543</v>
      </c>
      <c r="DX94" s="235" t="s">
        <v>543</v>
      </c>
      <c r="EA94" s="235" t="s">
        <v>543</v>
      </c>
      <c r="ED94" s="235" t="s">
        <v>543</v>
      </c>
      <c r="EG94" s="235" t="s">
        <v>543</v>
      </c>
      <c r="EJ94" s="235" t="s">
        <v>543</v>
      </c>
      <c r="EM94" s="235" t="s">
        <v>543</v>
      </c>
      <c r="EP94" s="235" t="s">
        <v>543</v>
      </c>
      <c r="ES94" s="235" t="s">
        <v>543</v>
      </c>
      <c r="EV94" s="235" t="s">
        <v>543</v>
      </c>
      <c r="EY94" s="235" t="s">
        <v>543</v>
      </c>
      <c r="FB94" s="235" t="s">
        <v>543</v>
      </c>
      <c r="FE94" s="235" t="s">
        <v>543</v>
      </c>
      <c r="FH94" s="235" t="s">
        <v>543</v>
      </c>
      <c r="FK94" s="235" t="s">
        <v>543</v>
      </c>
      <c r="FN94" s="235" t="s">
        <v>543</v>
      </c>
      <c r="FQ94" s="235" t="s">
        <v>543</v>
      </c>
      <c r="FT94" s="235" t="s">
        <v>543</v>
      </c>
      <c r="FW94" s="235" t="s">
        <v>543</v>
      </c>
      <c r="FZ94" s="235" t="s">
        <v>543</v>
      </c>
      <c r="GC94" s="235" t="s">
        <v>543</v>
      </c>
      <c r="GF94" s="235" t="s">
        <v>543</v>
      </c>
      <c r="GI94" s="235" t="s">
        <v>543</v>
      </c>
      <c r="GL94" s="235" t="s">
        <v>543</v>
      </c>
      <c r="GO94" s="235" t="s">
        <v>543</v>
      </c>
      <c r="GR94" s="235" t="s">
        <v>543</v>
      </c>
      <c r="GU94" s="235" t="s">
        <v>543</v>
      </c>
      <c r="GX94" s="235" t="s">
        <v>543</v>
      </c>
      <c r="HA94" s="235" t="s">
        <v>543</v>
      </c>
      <c r="HD94" s="235" t="s">
        <v>543</v>
      </c>
      <c r="HG94" s="235" t="s">
        <v>543</v>
      </c>
      <c r="HJ94" s="235" t="s">
        <v>543</v>
      </c>
      <c r="HM94" s="235" t="s">
        <v>543</v>
      </c>
      <c r="HP94" s="235" t="s">
        <v>543</v>
      </c>
      <c r="HS94" s="235" t="s">
        <v>543</v>
      </c>
      <c r="HV94" s="235" t="s">
        <v>543</v>
      </c>
      <c r="IB94" s="236" t="s">
        <v>543</v>
      </c>
      <c r="IC94" s="237" t="s">
        <v>543</v>
      </c>
      <c r="ID94" s="237" t="s">
        <v>543</v>
      </c>
      <c r="IE94" s="237" t="b">
        <v>1</v>
      </c>
    </row>
    <row r="95" spans="66:239">
      <c r="BN95" s="233" t="s">
        <v>543</v>
      </c>
      <c r="CX95" s="233" t="s">
        <v>543</v>
      </c>
      <c r="DR95" s="235" t="s">
        <v>543</v>
      </c>
      <c r="DU95" s="235" t="s">
        <v>543</v>
      </c>
      <c r="DX95" s="235" t="s">
        <v>543</v>
      </c>
      <c r="EA95" s="235" t="s">
        <v>543</v>
      </c>
      <c r="ED95" s="235" t="s">
        <v>543</v>
      </c>
      <c r="EG95" s="235" t="s">
        <v>543</v>
      </c>
      <c r="EJ95" s="235" t="s">
        <v>543</v>
      </c>
      <c r="EM95" s="235" t="s">
        <v>543</v>
      </c>
      <c r="EP95" s="235" t="s">
        <v>543</v>
      </c>
      <c r="ES95" s="235" t="s">
        <v>543</v>
      </c>
      <c r="EV95" s="235" t="s">
        <v>543</v>
      </c>
      <c r="EY95" s="235" t="s">
        <v>543</v>
      </c>
      <c r="FB95" s="235" t="s">
        <v>543</v>
      </c>
      <c r="FE95" s="235" t="s">
        <v>543</v>
      </c>
      <c r="FH95" s="235" t="s">
        <v>543</v>
      </c>
      <c r="FK95" s="235" t="s">
        <v>543</v>
      </c>
      <c r="FN95" s="235" t="s">
        <v>543</v>
      </c>
      <c r="FQ95" s="235" t="s">
        <v>543</v>
      </c>
      <c r="FT95" s="235" t="s">
        <v>543</v>
      </c>
      <c r="FW95" s="235" t="s">
        <v>543</v>
      </c>
      <c r="FZ95" s="235" t="s">
        <v>543</v>
      </c>
      <c r="GC95" s="235" t="s">
        <v>543</v>
      </c>
      <c r="GF95" s="235" t="s">
        <v>543</v>
      </c>
      <c r="GI95" s="235" t="s">
        <v>543</v>
      </c>
      <c r="GL95" s="235" t="s">
        <v>543</v>
      </c>
      <c r="GO95" s="235" t="s">
        <v>543</v>
      </c>
      <c r="GR95" s="235" t="s">
        <v>543</v>
      </c>
      <c r="GU95" s="235" t="s">
        <v>543</v>
      </c>
      <c r="GX95" s="235" t="s">
        <v>543</v>
      </c>
      <c r="HA95" s="235" t="s">
        <v>543</v>
      </c>
      <c r="HD95" s="235" t="s">
        <v>543</v>
      </c>
      <c r="HG95" s="235" t="s">
        <v>543</v>
      </c>
      <c r="HJ95" s="235" t="s">
        <v>543</v>
      </c>
      <c r="HM95" s="235" t="s">
        <v>543</v>
      </c>
      <c r="HP95" s="235" t="s">
        <v>543</v>
      </c>
      <c r="HS95" s="235" t="s">
        <v>543</v>
      </c>
      <c r="HV95" s="235" t="s">
        <v>543</v>
      </c>
      <c r="IB95" s="236" t="s">
        <v>543</v>
      </c>
      <c r="IC95" s="237" t="s">
        <v>543</v>
      </c>
      <c r="ID95" s="237" t="s">
        <v>543</v>
      </c>
      <c r="IE95" s="237" t="b">
        <v>1</v>
      </c>
    </row>
    <row r="96" spans="66:239">
      <c r="BN96" s="233" t="s">
        <v>543</v>
      </c>
      <c r="CX96" s="233" t="s">
        <v>543</v>
      </c>
      <c r="DR96" s="235" t="s">
        <v>543</v>
      </c>
      <c r="DU96" s="235" t="s">
        <v>543</v>
      </c>
      <c r="DX96" s="235" t="s">
        <v>543</v>
      </c>
      <c r="EA96" s="235" t="s">
        <v>543</v>
      </c>
      <c r="ED96" s="235" t="s">
        <v>543</v>
      </c>
      <c r="EG96" s="235" t="s">
        <v>543</v>
      </c>
      <c r="EJ96" s="235" t="s">
        <v>543</v>
      </c>
      <c r="EM96" s="235" t="s">
        <v>543</v>
      </c>
      <c r="EP96" s="235" t="s">
        <v>543</v>
      </c>
      <c r="ES96" s="235" t="s">
        <v>543</v>
      </c>
      <c r="EV96" s="235" t="s">
        <v>543</v>
      </c>
      <c r="EY96" s="235" t="s">
        <v>543</v>
      </c>
      <c r="FB96" s="235" t="s">
        <v>543</v>
      </c>
      <c r="FE96" s="235" t="s">
        <v>543</v>
      </c>
      <c r="FH96" s="235" t="s">
        <v>543</v>
      </c>
      <c r="FK96" s="235" t="s">
        <v>543</v>
      </c>
      <c r="FN96" s="235" t="s">
        <v>543</v>
      </c>
      <c r="FQ96" s="235" t="s">
        <v>543</v>
      </c>
      <c r="FT96" s="235" t="s">
        <v>543</v>
      </c>
      <c r="FW96" s="235" t="s">
        <v>543</v>
      </c>
      <c r="FZ96" s="235" t="s">
        <v>543</v>
      </c>
      <c r="GC96" s="235" t="s">
        <v>543</v>
      </c>
      <c r="GF96" s="235" t="s">
        <v>543</v>
      </c>
      <c r="GI96" s="235" t="s">
        <v>543</v>
      </c>
      <c r="GL96" s="235" t="s">
        <v>543</v>
      </c>
      <c r="GO96" s="235" t="s">
        <v>543</v>
      </c>
      <c r="GR96" s="235" t="s">
        <v>543</v>
      </c>
      <c r="GU96" s="235" t="s">
        <v>543</v>
      </c>
      <c r="GX96" s="235" t="s">
        <v>543</v>
      </c>
      <c r="HA96" s="235" t="s">
        <v>543</v>
      </c>
      <c r="HD96" s="235" t="s">
        <v>543</v>
      </c>
      <c r="HG96" s="235" t="s">
        <v>543</v>
      </c>
      <c r="HJ96" s="235" t="s">
        <v>543</v>
      </c>
      <c r="HM96" s="235" t="s">
        <v>543</v>
      </c>
      <c r="HP96" s="235" t="s">
        <v>543</v>
      </c>
      <c r="HS96" s="235" t="s">
        <v>543</v>
      </c>
      <c r="HV96" s="235" t="s">
        <v>543</v>
      </c>
      <c r="IB96" s="236" t="s">
        <v>543</v>
      </c>
      <c r="IC96" s="237" t="s">
        <v>543</v>
      </c>
      <c r="ID96" s="237" t="s">
        <v>543</v>
      </c>
      <c r="IE96" s="237" t="b">
        <v>1</v>
      </c>
    </row>
    <row r="97" spans="66:239">
      <c r="BN97" s="233" t="s">
        <v>543</v>
      </c>
      <c r="CX97" s="233" t="s">
        <v>543</v>
      </c>
      <c r="DR97" s="235" t="s">
        <v>543</v>
      </c>
      <c r="DU97" s="235" t="s">
        <v>543</v>
      </c>
      <c r="DX97" s="235" t="s">
        <v>543</v>
      </c>
      <c r="EA97" s="235" t="s">
        <v>543</v>
      </c>
      <c r="ED97" s="235" t="s">
        <v>543</v>
      </c>
      <c r="EG97" s="235" t="s">
        <v>543</v>
      </c>
      <c r="EJ97" s="235" t="s">
        <v>543</v>
      </c>
      <c r="EM97" s="235" t="s">
        <v>543</v>
      </c>
      <c r="EP97" s="235" t="s">
        <v>543</v>
      </c>
      <c r="ES97" s="235" t="s">
        <v>543</v>
      </c>
      <c r="EV97" s="235" t="s">
        <v>543</v>
      </c>
      <c r="EY97" s="235" t="s">
        <v>543</v>
      </c>
      <c r="FB97" s="235" t="s">
        <v>543</v>
      </c>
      <c r="FE97" s="235" t="s">
        <v>543</v>
      </c>
      <c r="FH97" s="235" t="s">
        <v>543</v>
      </c>
      <c r="FK97" s="235" t="s">
        <v>543</v>
      </c>
      <c r="FN97" s="235" t="s">
        <v>543</v>
      </c>
      <c r="FQ97" s="235" t="s">
        <v>543</v>
      </c>
      <c r="FT97" s="235" t="s">
        <v>543</v>
      </c>
      <c r="FW97" s="235" t="s">
        <v>543</v>
      </c>
      <c r="FZ97" s="235" t="s">
        <v>543</v>
      </c>
      <c r="GC97" s="235" t="s">
        <v>543</v>
      </c>
      <c r="GF97" s="235" t="s">
        <v>543</v>
      </c>
      <c r="GI97" s="235" t="s">
        <v>543</v>
      </c>
      <c r="GL97" s="235" t="s">
        <v>543</v>
      </c>
      <c r="GO97" s="235" t="s">
        <v>543</v>
      </c>
      <c r="GR97" s="235" t="s">
        <v>543</v>
      </c>
      <c r="GU97" s="235" t="s">
        <v>543</v>
      </c>
      <c r="GX97" s="235" t="s">
        <v>543</v>
      </c>
      <c r="HA97" s="235" t="s">
        <v>543</v>
      </c>
      <c r="HD97" s="235" t="s">
        <v>543</v>
      </c>
      <c r="HG97" s="235" t="s">
        <v>543</v>
      </c>
      <c r="HJ97" s="235" t="s">
        <v>543</v>
      </c>
      <c r="HM97" s="235" t="s">
        <v>543</v>
      </c>
      <c r="HP97" s="235" t="s">
        <v>543</v>
      </c>
      <c r="HS97" s="235" t="s">
        <v>543</v>
      </c>
      <c r="HV97" s="235" t="s">
        <v>543</v>
      </c>
      <c r="IB97" s="236" t="s">
        <v>543</v>
      </c>
      <c r="IC97" s="237" t="s">
        <v>543</v>
      </c>
      <c r="ID97" s="237" t="s">
        <v>543</v>
      </c>
      <c r="IE97" s="237" t="b">
        <v>1</v>
      </c>
    </row>
    <row r="98" spans="66:239">
      <c r="BN98" s="233" t="s">
        <v>543</v>
      </c>
      <c r="CX98" s="233" t="s">
        <v>543</v>
      </c>
      <c r="DR98" s="235" t="s">
        <v>543</v>
      </c>
      <c r="DU98" s="235" t="s">
        <v>543</v>
      </c>
      <c r="DX98" s="235" t="s">
        <v>543</v>
      </c>
      <c r="EA98" s="235" t="s">
        <v>543</v>
      </c>
      <c r="ED98" s="235" t="s">
        <v>543</v>
      </c>
      <c r="EG98" s="235" t="s">
        <v>543</v>
      </c>
      <c r="EJ98" s="235" t="s">
        <v>543</v>
      </c>
      <c r="EM98" s="235" t="s">
        <v>543</v>
      </c>
      <c r="EP98" s="235" t="s">
        <v>543</v>
      </c>
      <c r="ES98" s="235" t="s">
        <v>543</v>
      </c>
      <c r="EV98" s="235" t="s">
        <v>543</v>
      </c>
      <c r="EY98" s="235" t="s">
        <v>543</v>
      </c>
      <c r="FB98" s="235" t="s">
        <v>543</v>
      </c>
      <c r="FE98" s="235" t="s">
        <v>543</v>
      </c>
      <c r="FH98" s="235" t="s">
        <v>543</v>
      </c>
      <c r="FK98" s="235" t="s">
        <v>543</v>
      </c>
      <c r="FN98" s="235" t="s">
        <v>543</v>
      </c>
      <c r="FQ98" s="235" t="s">
        <v>543</v>
      </c>
      <c r="FT98" s="235" t="s">
        <v>543</v>
      </c>
      <c r="FW98" s="235" t="s">
        <v>543</v>
      </c>
      <c r="FZ98" s="235" t="s">
        <v>543</v>
      </c>
      <c r="GC98" s="235" t="s">
        <v>543</v>
      </c>
      <c r="GF98" s="235" t="s">
        <v>543</v>
      </c>
      <c r="GI98" s="235" t="s">
        <v>543</v>
      </c>
      <c r="GL98" s="235" t="s">
        <v>543</v>
      </c>
      <c r="GO98" s="235" t="s">
        <v>543</v>
      </c>
      <c r="GR98" s="235" t="s">
        <v>543</v>
      </c>
      <c r="GU98" s="235" t="s">
        <v>543</v>
      </c>
      <c r="GX98" s="235" t="s">
        <v>543</v>
      </c>
      <c r="HA98" s="235" t="s">
        <v>543</v>
      </c>
      <c r="HD98" s="235" t="s">
        <v>543</v>
      </c>
      <c r="HG98" s="235" t="s">
        <v>543</v>
      </c>
      <c r="HJ98" s="235" t="s">
        <v>543</v>
      </c>
      <c r="HM98" s="235" t="s">
        <v>543</v>
      </c>
      <c r="HP98" s="235" t="s">
        <v>543</v>
      </c>
      <c r="HS98" s="235" t="s">
        <v>543</v>
      </c>
      <c r="HV98" s="235" t="s">
        <v>543</v>
      </c>
      <c r="IB98" s="236" t="s">
        <v>543</v>
      </c>
      <c r="IC98" s="237" t="s">
        <v>543</v>
      </c>
      <c r="ID98" s="237" t="s">
        <v>543</v>
      </c>
      <c r="IE98" s="237" t="b">
        <v>1</v>
      </c>
    </row>
    <row r="99" spans="66:239">
      <c r="BN99" s="233" t="s">
        <v>543</v>
      </c>
      <c r="CX99" s="233" t="s">
        <v>543</v>
      </c>
      <c r="DR99" s="235" t="s">
        <v>543</v>
      </c>
      <c r="DU99" s="235" t="s">
        <v>543</v>
      </c>
      <c r="DX99" s="235" t="s">
        <v>543</v>
      </c>
      <c r="EA99" s="235" t="s">
        <v>543</v>
      </c>
      <c r="ED99" s="235" t="s">
        <v>543</v>
      </c>
      <c r="EG99" s="235" t="s">
        <v>543</v>
      </c>
      <c r="EJ99" s="235" t="s">
        <v>543</v>
      </c>
      <c r="EM99" s="235" t="s">
        <v>543</v>
      </c>
      <c r="EP99" s="235" t="s">
        <v>543</v>
      </c>
      <c r="ES99" s="235" t="s">
        <v>543</v>
      </c>
      <c r="EV99" s="235" t="s">
        <v>543</v>
      </c>
      <c r="EY99" s="235" t="s">
        <v>543</v>
      </c>
      <c r="FB99" s="235" t="s">
        <v>543</v>
      </c>
      <c r="FE99" s="235" t="s">
        <v>543</v>
      </c>
      <c r="FH99" s="235" t="s">
        <v>543</v>
      </c>
      <c r="FK99" s="235" t="s">
        <v>543</v>
      </c>
      <c r="FN99" s="235" t="s">
        <v>543</v>
      </c>
      <c r="FQ99" s="235" t="s">
        <v>543</v>
      </c>
      <c r="FT99" s="235" t="s">
        <v>543</v>
      </c>
      <c r="FW99" s="235" t="s">
        <v>543</v>
      </c>
      <c r="FZ99" s="235" t="s">
        <v>543</v>
      </c>
      <c r="GC99" s="235" t="s">
        <v>543</v>
      </c>
      <c r="GF99" s="235" t="s">
        <v>543</v>
      </c>
      <c r="GI99" s="235" t="s">
        <v>543</v>
      </c>
      <c r="GL99" s="235" t="s">
        <v>543</v>
      </c>
      <c r="GO99" s="235" t="s">
        <v>543</v>
      </c>
      <c r="GR99" s="235" t="s">
        <v>543</v>
      </c>
      <c r="GU99" s="235" t="s">
        <v>543</v>
      </c>
      <c r="GX99" s="235" t="s">
        <v>543</v>
      </c>
      <c r="HA99" s="235" t="s">
        <v>543</v>
      </c>
      <c r="HD99" s="235" t="s">
        <v>543</v>
      </c>
      <c r="HG99" s="235" t="s">
        <v>543</v>
      </c>
      <c r="HJ99" s="235" t="s">
        <v>543</v>
      </c>
      <c r="HM99" s="235" t="s">
        <v>543</v>
      </c>
      <c r="HP99" s="235" t="s">
        <v>543</v>
      </c>
      <c r="HS99" s="235" t="s">
        <v>543</v>
      </c>
      <c r="HV99" s="235" t="s">
        <v>543</v>
      </c>
      <c r="IB99" s="236" t="s">
        <v>543</v>
      </c>
      <c r="IC99" s="237" t="s">
        <v>543</v>
      </c>
      <c r="ID99" s="237" t="s">
        <v>543</v>
      </c>
      <c r="IE99" s="237" t="b">
        <v>1</v>
      </c>
    </row>
    <row r="100" spans="66:239">
      <c r="BN100" s="233" t="s">
        <v>543</v>
      </c>
      <c r="CX100" s="233" t="s">
        <v>543</v>
      </c>
      <c r="DR100" s="235" t="s">
        <v>543</v>
      </c>
      <c r="DU100" s="235" t="s">
        <v>543</v>
      </c>
      <c r="DX100" s="235" t="s">
        <v>543</v>
      </c>
      <c r="EA100" s="235" t="s">
        <v>543</v>
      </c>
      <c r="ED100" s="235" t="s">
        <v>543</v>
      </c>
      <c r="EG100" s="235" t="s">
        <v>543</v>
      </c>
      <c r="EJ100" s="235" t="s">
        <v>543</v>
      </c>
      <c r="EM100" s="235" t="s">
        <v>543</v>
      </c>
      <c r="EP100" s="235" t="s">
        <v>543</v>
      </c>
      <c r="ES100" s="235" t="s">
        <v>543</v>
      </c>
      <c r="EV100" s="235" t="s">
        <v>543</v>
      </c>
      <c r="EY100" s="235" t="s">
        <v>543</v>
      </c>
      <c r="FB100" s="235" t="s">
        <v>543</v>
      </c>
      <c r="FE100" s="235" t="s">
        <v>543</v>
      </c>
      <c r="FH100" s="235" t="s">
        <v>543</v>
      </c>
      <c r="FK100" s="235" t="s">
        <v>543</v>
      </c>
      <c r="FN100" s="235" t="s">
        <v>543</v>
      </c>
      <c r="FQ100" s="235" t="s">
        <v>543</v>
      </c>
      <c r="FT100" s="235" t="s">
        <v>543</v>
      </c>
      <c r="FW100" s="235" t="s">
        <v>543</v>
      </c>
      <c r="FZ100" s="235" t="s">
        <v>543</v>
      </c>
      <c r="GC100" s="235" t="s">
        <v>543</v>
      </c>
      <c r="GF100" s="235" t="s">
        <v>543</v>
      </c>
      <c r="GI100" s="235" t="s">
        <v>543</v>
      </c>
      <c r="GL100" s="235" t="s">
        <v>543</v>
      </c>
      <c r="GO100" s="235" t="s">
        <v>543</v>
      </c>
      <c r="GR100" s="235" t="s">
        <v>543</v>
      </c>
      <c r="GU100" s="235" t="s">
        <v>543</v>
      </c>
      <c r="GX100" s="235" t="s">
        <v>543</v>
      </c>
      <c r="HA100" s="235" t="s">
        <v>543</v>
      </c>
      <c r="HD100" s="235" t="s">
        <v>543</v>
      </c>
      <c r="HG100" s="235" t="s">
        <v>543</v>
      </c>
      <c r="HJ100" s="235" t="s">
        <v>543</v>
      </c>
      <c r="HM100" s="235" t="s">
        <v>543</v>
      </c>
      <c r="HP100" s="235" t="s">
        <v>543</v>
      </c>
      <c r="HS100" s="235" t="s">
        <v>543</v>
      </c>
      <c r="HV100" s="235" t="s">
        <v>543</v>
      </c>
      <c r="IB100" s="236" t="s">
        <v>543</v>
      </c>
      <c r="IC100" s="237" t="s">
        <v>543</v>
      </c>
      <c r="ID100" s="237" t="s">
        <v>543</v>
      </c>
      <c r="IE100" s="237" t="b">
        <v>1</v>
      </c>
    </row>
    <row r="101" spans="66:239">
      <c r="BN101" s="233" t="s">
        <v>543</v>
      </c>
      <c r="CX101" s="233" t="s">
        <v>543</v>
      </c>
      <c r="DR101" s="235" t="s">
        <v>543</v>
      </c>
      <c r="DU101" s="235" t="s">
        <v>543</v>
      </c>
      <c r="DX101" s="235" t="s">
        <v>543</v>
      </c>
      <c r="EA101" s="235" t="s">
        <v>543</v>
      </c>
      <c r="ED101" s="235" t="s">
        <v>543</v>
      </c>
      <c r="EG101" s="235" t="s">
        <v>543</v>
      </c>
      <c r="EJ101" s="235" t="s">
        <v>543</v>
      </c>
      <c r="EM101" s="235" t="s">
        <v>543</v>
      </c>
      <c r="EP101" s="235" t="s">
        <v>543</v>
      </c>
      <c r="ES101" s="235" t="s">
        <v>543</v>
      </c>
      <c r="EV101" s="235" t="s">
        <v>543</v>
      </c>
      <c r="EY101" s="235" t="s">
        <v>543</v>
      </c>
      <c r="FB101" s="235" t="s">
        <v>543</v>
      </c>
      <c r="FE101" s="235" t="s">
        <v>543</v>
      </c>
      <c r="FH101" s="235" t="s">
        <v>543</v>
      </c>
      <c r="FK101" s="235" t="s">
        <v>543</v>
      </c>
      <c r="FN101" s="235" t="s">
        <v>543</v>
      </c>
      <c r="FQ101" s="235" t="s">
        <v>543</v>
      </c>
      <c r="FT101" s="235" t="s">
        <v>543</v>
      </c>
      <c r="FW101" s="235" t="s">
        <v>543</v>
      </c>
      <c r="FZ101" s="235" t="s">
        <v>543</v>
      </c>
      <c r="GC101" s="235" t="s">
        <v>543</v>
      </c>
      <c r="GF101" s="235" t="s">
        <v>543</v>
      </c>
      <c r="GI101" s="235" t="s">
        <v>543</v>
      </c>
      <c r="GL101" s="235" t="s">
        <v>543</v>
      </c>
      <c r="GO101" s="235" t="s">
        <v>543</v>
      </c>
      <c r="GR101" s="235" t="s">
        <v>543</v>
      </c>
      <c r="GU101" s="235" t="s">
        <v>543</v>
      </c>
      <c r="GX101" s="235" t="s">
        <v>543</v>
      </c>
      <c r="HA101" s="235" t="s">
        <v>543</v>
      </c>
      <c r="HD101" s="235" t="s">
        <v>543</v>
      </c>
      <c r="HG101" s="235" t="s">
        <v>543</v>
      </c>
      <c r="HJ101" s="235" t="s">
        <v>543</v>
      </c>
      <c r="HM101" s="235" t="s">
        <v>543</v>
      </c>
      <c r="HP101" s="235" t="s">
        <v>543</v>
      </c>
      <c r="HS101" s="235" t="s">
        <v>543</v>
      </c>
      <c r="HV101" s="235" t="s">
        <v>543</v>
      </c>
      <c r="IB101" s="236" t="s">
        <v>543</v>
      </c>
      <c r="IC101" s="237" t="s">
        <v>543</v>
      </c>
      <c r="ID101" s="237" t="s">
        <v>543</v>
      </c>
      <c r="IE101" s="237" t="b">
        <v>1</v>
      </c>
    </row>
    <row r="102" spans="66:239">
      <c r="BN102" s="233" t="s">
        <v>543</v>
      </c>
      <c r="CX102" s="233" t="s">
        <v>543</v>
      </c>
      <c r="DR102" s="235" t="s">
        <v>543</v>
      </c>
      <c r="DU102" s="235" t="s">
        <v>543</v>
      </c>
      <c r="DX102" s="235" t="s">
        <v>543</v>
      </c>
      <c r="EA102" s="235" t="s">
        <v>543</v>
      </c>
      <c r="ED102" s="235" t="s">
        <v>543</v>
      </c>
      <c r="EG102" s="235" t="s">
        <v>543</v>
      </c>
      <c r="EJ102" s="235" t="s">
        <v>543</v>
      </c>
      <c r="EM102" s="235" t="s">
        <v>543</v>
      </c>
      <c r="EP102" s="235" t="s">
        <v>543</v>
      </c>
      <c r="ES102" s="235" t="s">
        <v>543</v>
      </c>
      <c r="EV102" s="235" t="s">
        <v>543</v>
      </c>
      <c r="EY102" s="235" t="s">
        <v>543</v>
      </c>
      <c r="FB102" s="235" t="s">
        <v>543</v>
      </c>
      <c r="FE102" s="235" t="s">
        <v>543</v>
      </c>
      <c r="FH102" s="235" t="s">
        <v>543</v>
      </c>
      <c r="FK102" s="235" t="s">
        <v>543</v>
      </c>
      <c r="FN102" s="235" t="s">
        <v>543</v>
      </c>
      <c r="FQ102" s="235" t="s">
        <v>543</v>
      </c>
      <c r="FT102" s="235" t="s">
        <v>543</v>
      </c>
      <c r="FW102" s="235" t="s">
        <v>543</v>
      </c>
      <c r="FZ102" s="235" t="s">
        <v>543</v>
      </c>
      <c r="GC102" s="235" t="s">
        <v>543</v>
      </c>
      <c r="GF102" s="235" t="s">
        <v>543</v>
      </c>
      <c r="GI102" s="235" t="s">
        <v>543</v>
      </c>
      <c r="GL102" s="235" t="s">
        <v>543</v>
      </c>
      <c r="GO102" s="235" t="s">
        <v>543</v>
      </c>
      <c r="GR102" s="235" t="s">
        <v>543</v>
      </c>
      <c r="GU102" s="235" t="s">
        <v>543</v>
      </c>
      <c r="GX102" s="235" t="s">
        <v>543</v>
      </c>
      <c r="HA102" s="235" t="s">
        <v>543</v>
      </c>
      <c r="HD102" s="235" t="s">
        <v>543</v>
      </c>
      <c r="HG102" s="235" t="s">
        <v>543</v>
      </c>
      <c r="HJ102" s="235" t="s">
        <v>543</v>
      </c>
      <c r="HM102" s="235" t="s">
        <v>543</v>
      </c>
      <c r="HP102" s="235" t="s">
        <v>543</v>
      </c>
      <c r="HS102" s="235" t="s">
        <v>543</v>
      </c>
      <c r="HV102" s="235" t="s">
        <v>543</v>
      </c>
      <c r="IB102" s="236" t="s">
        <v>543</v>
      </c>
      <c r="IC102" s="237" t="s">
        <v>543</v>
      </c>
      <c r="ID102" s="237" t="s">
        <v>543</v>
      </c>
      <c r="IE102" s="237" t="b">
        <v>1</v>
      </c>
    </row>
    <row r="103" spans="66:239">
      <c r="BN103" s="233" t="s">
        <v>543</v>
      </c>
      <c r="CX103" s="233" t="s">
        <v>543</v>
      </c>
      <c r="DR103" s="235" t="s">
        <v>543</v>
      </c>
      <c r="DU103" s="235" t="s">
        <v>543</v>
      </c>
      <c r="DX103" s="235" t="s">
        <v>543</v>
      </c>
      <c r="EA103" s="235" t="s">
        <v>543</v>
      </c>
      <c r="ED103" s="235" t="s">
        <v>543</v>
      </c>
      <c r="EG103" s="235" t="s">
        <v>543</v>
      </c>
      <c r="EJ103" s="235" t="s">
        <v>543</v>
      </c>
      <c r="EM103" s="235" t="s">
        <v>543</v>
      </c>
      <c r="EP103" s="235" t="s">
        <v>543</v>
      </c>
      <c r="ES103" s="235" t="s">
        <v>543</v>
      </c>
      <c r="EV103" s="235" t="s">
        <v>543</v>
      </c>
      <c r="EY103" s="235" t="s">
        <v>543</v>
      </c>
      <c r="FB103" s="235" t="s">
        <v>543</v>
      </c>
      <c r="FE103" s="235" t="s">
        <v>543</v>
      </c>
      <c r="FH103" s="235" t="s">
        <v>543</v>
      </c>
      <c r="FK103" s="235" t="s">
        <v>543</v>
      </c>
      <c r="FN103" s="235" t="s">
        <v>543</v>
      </c>
      <c r="FQ103" s="235" t="s">
        <v>543</v>
      </c>
      <c r="FT103" s="235" t="s">
        <v>543</v>
      </c>
      <c r="FW103" s="235" t="s">
        <v>543</v>
      </c>
      <c r="FZ103" s="235" t="s">
        <v>543</v>
      </c>
      <c r="GC103" s="235" t="s">
        <v>543</v>
      </c>
      <c r="GF103" s="235" t="s">
        <v>543</v>
      </c>
      <c r="GI103" s="235" t="s">
        <v>543</v>
      </c>
      <c r="GL103" s="235" t="s">
        <v>543</v>
      </c>
      <c r="GO103" s="235" t="s">
        <v>543</v>
      </c>
      <c r="GR103" s="235" t="s">
        <v>543</v>
      </c>
      <c r="GU103" s="235" t="s">
        <v>543</v>
      </c>
      <c r="GX103" s="235" t="s">
        <v>543</v>
      </c>
      <c r="HA103" s="235" t="s">
        <v>543</v>
      </c>
      <c r="HD103" s="235" t="s">
        <v>543</v>
      </c>
      <c r="HG103" s="235" t="s">
        <v>543</v>
      </c>
      <c r="HJ103" s="235" t="s">
        <v>543</v>
      </c>
      <c r="HM103" s="235" t="s">
        <v>543</v>
      </c>
      <c r="HP103" s="235" t="s">
        <v>543</v>
      </c>
      <c r="HS103" s="235" t="s">
        <v>543</v>
      </c>
      <c r="HV103" s="235" t="s">
        <v>543</v>
      </c>
      <c r="IB103" s="236" t="s">
        <v>543</v>
      </c>
      <c r="IC103" s="237" t="s">
        <v>543</v>
      </c>
      <c r="ID103" s="237" t="s">
        <v>543</v>
      </c>
      <c r="IE103" s="237" t="b">
        <v>1</v>
      </c>
    </row>
    <row r="104" spans="66:239">
      <c r="BN104" s="233" t="s">
        <v>543</v>
      </c>
      <c r="CX104" s="233" t="s">
        <v>543</v>
      </c>
      <c r="DR104" s="235" t="s">
        <v>543</v>
      </c>
      <c r="DU104" s="235" t="s">
        <v>543</v>
      </c>
      <c r="DX104" s="235" t="s">
        <v>543</v>
      </c>
      <c r="EA104" s="235" t="s">
        <v>543</v>
      </c>
      <c r="ED104" s="235" t="s">
        <v>543</v>
      </c>
      <c r="EG104" s="235" t="s">
        <v>543</v>
      </c>
      <c r="EJ104" s="235" t="s">
        <v>543</v>
      </c>
      <c r="EM104" s="235" t="s">
        <v>543</v>
      </c>
      <c r="EP104" s="235" t="s">
        <v>543</v>
      </c>
      <c r="ES104" s="235" t="s">
        <v>543</v>
      </c>
      <c r="EV104" s="235" t="s">
        <v>543</v>
      </c>
      <c r="EY104" s="235" t="s">
        <v>543</v>
      </c>
      <c r="FB104" s="235" t="s">
        <v>543</v>
      </c>
      <c r="FE104" s="235" t="s">
        <v>543</v>
      </c>
      <c r="FH104" s="235" t="s">
        <v>543</v>
      </c>
      <c r="FK104" s="235" t="s">
        <v>543</v>
      </c>
      <c r="FN104" s="235" t="s">
        <v>543</v>
      </c>
      <c r="FQ104" s="235" t="s">
        <v>543</v>
      </c>
      <c r="FT104" s="235" t="s">
        <v>543</v>
      </c>
      <c r="FW104" s="235" t="s">
        <v>543</v>
      </c>
      <c r="FZ104" s="235" t="s">
        <v>543</v>
      </c>
      <c r="GC104" s="235" t="s">
        <v>543</v>
      </c>
      <c r="GF104" s="235" t="s">
        <v>543</v>
      </c>
      <c r="GI104" s="235" t="s">
        <v>543</v>
      </c>
      <c r="GL104" s="235" t="s">
        <v>543</v>
      </c>
      <c r="GO104" s="235" t="s">
        <v>543</v>
      </c>
      <c r="GR104" s="235" t="s">
        <v>543</v>
      </c>
      <c r="GU104" s="235" t="s">
        <v>543</v>
      </c>
      <c r="GX104" s="235" t="s">
        <v>543</v>
      </c>
      <c r="HA104" s="235" t="s">
        <v>543</v>
      </c>
      <c r="HD104" s="235" t="s">
        <v>543</v>
      </c>
      <c r="HG104" s="235" t="s">
        <v>543</v>
      </c>
      <c r="HJ104" s="235" t="s">
        <v>543</v>
      </c>
      <c r="HM104" s="235" t="s">
        <v>543</v>
      </c>
      <c r="HP104" s="235" t="s">
        <v>543</v>
      </c>
      <c r="HS104" s="235" t="s">
        <v>543</v>
      </c>
      <c r="HV104" s="235" t="s">
        <v>543</v>
      </c>
      <c r="IB104" s="236" t="s">
        <v>543</v>
      </c>
      <c r="IC104" s="237" t="s">
        <v>543</v>
      </c>
      <c r="ID104" s="237" t="s">
        <v>543</v>
      </c>
      <c r="IE104" s="237" t="b">
        <v>1</v>
      </c>
    </row>
    <row r="105" spans="66:239">
      <c r="BN105" s="233" t="s">
        <v>543</v>
      </c>
      <c r="CX105" s="233" t="s">
        <v>543</v>
      </c>
      <c r="DR105" s="235" t="s">
        <v>543</v>
      </c>
      <c r="DU105" s="235" t="s">
        <v>543</v>
      </c>
      <c r="DX105" s="235" t="s">
        <v>543</v>
      </c>
      <c r="EA105" s="235" t="s">
        <v>543</v>
      </c>
      <c r="ED105" s="235" t="s">
        <v>543</v>
      </c>
      <c r="EG105" s="235" t="s">
        <v>543</v>
      </c>
      <c r="EJ105" s="235" t="s">
        <v>543</v>
      </c>
      <c r="EM105" s="235" t="s">
        <v>543</v>
      </c>
      <c r="EP105" s="235" t="s">
        <v>543</v>
      </c>
      <c r="ES105" s="235" t="s">
        <v>543</v>
      </c>
      <c r="EV105" s="235" t="s">
        <v>543</v>
      </c>
      <c r="EY105" s="235" t="s">
        <v>543</v>
      </c>
      <c r="FB105" s="235" t="s">
        <v>543</v>
      </c>
      <c r="FE105" s="235" t="s">
        <v>543</v>
      </c>
      <c r="FH105" s="235" t="s">
        <v>543</v>
      </c>
      <c r="FK105" s="235" t="s">
        <v>543</v>
      </c>
      <c r="FN105" s="235" t="s">
        <v>543</v>
      </c>
      <c r="FQ105" s="235" t="s">
        <v>543</v>
      </c>
      <c r="FT105" s="235" t="s">
        <v>543</v>
      </c>
      <c r="FW105" s="235" t="s">
        <v>543</v>
      </c>
      <c r="FZ105" s="235" t="s">
        <v>543</v>
      </c>
      <c r="GC105" s="235" t="s">
        <v>543</v>
      </c>
      <c r="GF105" s="235" t="s">
        <v>543</v>
      </c>
      <c r="GI105" s="235" t="s">
        <v>543</v>
      </c>
      <c r="GL105" s="235" t="s">
        <v>543</v>
      </c>
      <c r="GO105" s="235" t="s">
        <v>543</v>
      </c>
      <c r="GR105" s="235" t="s">
        <v>543</v>
      </c>
      <c r="GU105" s="235" t="s">
        <v>543</v>
      </c>
      <c r="GX105" s="235" t="s">
        <v>543</v>
      </c>
      <c r="HA105" s="235" t="s">
        <v>543</v>
      </c>
      <c r="HD105" s="235" t="s">
        <v>543</v>
      </c>
      <c r="HG105" s="235" t="s">
        <v>543</v>
      </c>
      <c r="HJ105" s="235" t="s">
        <v>543</v>
      </c>
      <c r="HM105" s="235" t="s">
        <v>543</v>
      </c>
      <c r="HP105" s="235" t="s">
        <v>543</v>
      </c>
      <c r="HS105" s="235" t="s">
        <v>543</v>
      </c>
      <c r="HV105" s="235" t="s">
        <v>543</v>
      </c>
      <c r="IB105" s="236" t="s">
        <v>543</v>
      </c>
      <c r="IC105" s="237" t="s">
        <v>543</v>
      </c>
      <c r="ID105" s="237" t="s">
        <v>543</v>
      </c>
      <c r="IE105" s="237" t="b">
        <v>1</v>
      </c>
    </row>
    <row r="106" spans="66:239">
      <c r="BN106" s="233" t="s">
        <v>543</v>
      </c>
      <c r="CX106" s="233" t="s">
        <v>543</v>
      </c>
      <c r="DR106" s="235" t="s">
        <v>543</v>
      </c>
      <c r="DU106" s="235" t="s">
        <v>543</v>
      </c>
      <c r="DX106" s="235" t="s">
        <v>543</v>
      </c>
      <c r="EA106" s="235" t="s">
        <v>543</v>
      </c>
      <c r="ED106" s="235" t="s">
        <v>543</v>
      </c>
      <c r="EG106" s="235" t="s">
        <v>543</v>
      </c>
      <c r="EJ106" s="235" t="s">
        <v>543</v>
      </c>
      <c r="EM106" s="235" t="s">
        <v>543</v>
      </c>
      <c r="EP106" s="235" t="s">
        <v>543</v>
      </c>
      <c r="ES106" s="235" t="s">
        <v>543</v>
      </c>
      <c r="EV106" s="235" t="s">
        <v>543</v>
      </c>
      <c r="EY106" s="235" t="s">
        <v>543</v>
      </c>
      <c r="FB106" s="235" t="s">
        <v>543</v>
      </c>
      <c r="FE106" s="235" t="s">
        <v>543</v>
      </c>
      <c r="FH106" s="235" t="s">
        <v>543</v>
      </c>
      <c r="FK106" s="235" t="s">
        <v>543</v>
      </c>
      <c r="FN106" s="235" t="s">
        <v>543</v>
      </c>
      <c r="FQ106" s="235" t="s">
        <v>543</v>
      </c>
      <c r="FT106" s="235" t="s">
        <v>543</v>
      </c>
      <c r="FW106" s="235" t="s">
        <v>543</v>
      </c>
      <c r="FZ106" s="235" t="s">
        <v>543</v>
      </c>
      <c r="GC106" s="235" t="s">
        <v>543</v>
      </c>
      <c r="GF106" s="235" t="s">
        <v>543</v>
      </c>
      <c r="GI106" s="235" t="s">
        <v>543</v>
      </c>
      <c r="GL106" s="235" t="s">
        <v>543</v>
      </c>
      <c r="GO106" s="235" t="s">
        <v>543</v>
      </c>
      <c r="GR106" s="235" t="s">
        <v>543</v>
      </c>
      <c r="GU106" s="235" t="s">
        <v>543</v>
      </c>
      <c r="GX106" s="235" t="s">
        <v>543</v>
      </c>
      <c r="HA106" s="235" t="s">
        <v>543</v>
      </c>
      <c r="HD106" s="235" t="s">
        <v>543</v>
      </c>
      <c r="HG106" s="235" t="s">
        <v>543</v>
      </c>
      <c r="HJ106" s="235" t="s">
        <v>543</v>
      </c>
      <c r="HM106" s="235" t="s">
        <v>543</v>
      </c>
      <c r="HP106" s="235" t="s">
        <v>543</v>
      </c>
      <c r="HS106" s="235" t="s">
        <v>543</v>
      </c>
      <c r="HV106" s="235" t="s">
        <v>543</v>
      </c>
      <c r="IB106" s="236" t="s">
        <v>543</v>
      </c>
      <c r="IC106" s="237" t="s">
        <v>543</v>
      </c>
      <c r="ID106" s="237" t="s">
        <v>543</v>
      </c>
      <c r="IE106" s="237" t="b">
        <v>1</v>
      </c>
    </row>
    <row r="107" spans="66:239">
      <c r="BN107" s="233" t="s">
        <v>543</v>
      </c>
      <c r="CX107" s="233" t="s">
        <v>543</v>
      </c>
      <c r="DR107" s="235" t="s">
        <v>543</v>
      </c>
      <c r="DU107" s="235" t="s">
        <v>543</v>
      </c>
      <c r="DX107" s="235" t="s">
        <v>543</v>
      </c>
      <c r="EA107" s="235" t="s">
        <v>543</v>
      </c>
      <c r="ED107" s="235" t="s">
        <v>543</v>
      </c>
      <c r="EG107" s="235" t="s">
        <v>543</v>
      </c>
      <c r="EJ107" s="235" t="s">
        <v>543</v>
      </c>
      <c r="EM107" s="235" t="s">
        <v>543</v>
      </c>
      <c r="EP107" s="235" t="s">
        <v>543</v>
      </c>
      <c r="ES107" s="235" t="s">
        <v>543</v>
      </c>
      <c r="EV107" s="235" t="s">
        <v>543</v>
      </c>
      <c r="EY107" s="235" t="s">
        <v>543</v>
      </c>
      <c r="FB107" s="235" t="s">
        <v>543</v>
      </c>
      <c r="FE107" s="235" t="s">
        <v>543</v>
      </c>
      <c r="FH107" s="235" t="s">
        <v>543</v>
      </c>
      <c r="FK107" s="235" t="s">
        <v>543</v>
      </c>
      <c r="FN107" s="235" t="s">
        <v>543</v>
      </c>
      <c r="FQ107" s="235" t="s">
        <v>543</v>
      </c>
      <c r="FT107" s="235" t="s">
        <v>543</v>
      </c>
      <c r="FW107" s="235" t="s">
        <v>543</v>
      </c>
      <c r="FZ107" s="235" t="s">
        <v>543</v>
      </c>
      <c r="GC107" s="235" t="s">
        <v>543</v>
      </c>
      <c r="GF107" s="235" t="s">
        <v>543</v>
      </c>
      <c r="GI107" s="235" t="s">
        <v>543</v>
      </c>
      <c r="GL107" s="235" t="s">
        <v>543</v>
      </c>
      <c r="GO107" s="235" t="s">
        <v>543</v>
      </c>
      <c r="GR107" s="235" t="s">
        <v>543</v>
      </c>
      <c r="GU107" s="235" t="s">
        <v>543</v>
      </c>
      <c r="GX107" s="235" t="s">
        <v>543</v>
      </c>
      <c r="HA107" s="235" t="s">
        <v>543</v>
      </c>
      <c r="HD107" s="235" t="s">
        <v>543</v>
      </c>
      <c r="HG107" s="235" t="s">
        <v>543</v>
      </c>
      <c r="HJ107" s="235" t="s">
        <v>543</v>
      </c>
      <c r="HM107" s="235" t="s">
        <v>543</v>
      </c>
      <c r="HP107" s="235" t="s">
        <v>543</v>
      </c>
      <c r="HS107" s="235" t="s">
        <v>543</v>
      </c>
      <c r="HV107" s="235" t="s">
        <v>543</v>
      </c>
      <c r="IB107" s="236" t="s">
        <v>543</v>
      </c>
      <c r="IC107" s="237" t="s">
        <v>543</v>
      </c>
      <c r="ID107" s="237" t="s">
        <v>543</v>
      </c>
      <c r="IE107" s="237" t="b">
        <v>1</v>
      </c>
    </row>
    <row r="108" spans="66:239">
      <c r="BN108" s="233" t="s">
        <v>543</v>
      </c>
      <c r="CX108" s="233" t="s">
        <v>543</v>
      </c>
      <c r="DR108" s="235" t="s">
        <v>543</v>
      </c>
      <c r="DU108" s="235" t="s">
        <v>543</v>
      </c>
      <c r="DX108" s="235" t="s">
        <v>543</v>
      </c>
      <c r="EA108" s="235" t="s">
        <v>543</v>
      </c>
      <c r="ED108" s="235" t="s">
        <v>543</v>
      </c>
      <c r="EG108" s="235" t="s">
        <v>543</v>
      </c>
      <c r="EJ108" s="235" t="s">
        <v>543</v>
      </c>
      <c r="EM108" s="235" t="s">
        <v>543</v>
      </c>
      <c r="EP108" s="235" t="s">
        <v>543</v>
      </c>
      <c r="ES108" s="235" t="s">
        <v>543</v>
      </c>
      <c r="EV108" s="235" t="s">
        <v>543</v>
      </c>
      <c r="EY108" s="235" t="s">
        <v>543</v>
      </c>
      <c r="FB108" s="235" t="s">
        <v>543</v>
      </c>
      <c r="FE108" s="235" t="s">
        <v>543</v>
      </c>
      <c r="FH108" s="235" t="s">
        <v>543</v>
      </c>
      <c r="FK108" s="235" t="s">
        <v>543</v>
      </c>
      <c r="FN108" s="235" t="s">
        <v>543</v>
      </c>
      <c r="FQ108" s="235" t="s">
        <v>543</v>
      </c>
      <c r="FT108" s="235" t="s">
        <v>543</v>
      </c>
      <c r="FW108" s="235" t="s">
        <v>543</v>
      </c>
      <c r="FZ108" s="235" t="s">
        <v>543</v>
      </c>
      <c r="GC108" s="235" t="s">
        <v>543</v>
      </c>
      <c r="GF108" s="235" t="s">
        <v>543</v>
      </c>
      <c r="GI108" s="235" t="s">
        <v>543</v>
      </c>
      <c r="GL108" s="235" t="s">
        <v>543</v>
      </c>
      <c r="GO108" s="235" t="s">
        <v>543</v>
      </c>
      <c r="GR108" s="235" t="s">
        <v>543</v>
      </c>
      <c r="GU108" s="235" t="s">
        <v>543</v>
      </c>
      <c r="GX108" s="235" t="s">
        <v>543</v>
      </c>
      <c r="HA108" s="235" t="s">
        <v>543</v>
      </c>
      <c r="HD108" s="235" t="s">
        <v>543</v>
      </c>
      <c r="HG108" s="235" t="s">
        <v>543</v>
      </c>
      <c r="HJ108" s="235" t="s">
        <v>543</v>
      </c>
      <c r="HM108" s="235" t="s">
        <v>543</v>
      </c>
      <c r="HP108" s="235" t="s">
        <v>543</v>
      </c>
      <c r="HS108" s="235" t="s">
        <v>543</v>
      </c>
      <c r="HV108" s="235" t="s">
        <v>543</v>
      </c>
      <c r="IB108" s="236" t="s">
        <v>543</v>
      </c>
      <c r="IC108" s="237" t="s">
        <v>543</v>
      </c>
      <c r="ID108" s="237" t="s">
        <v>543</v>
      </c>
      <c r="IE108" s="237" t="b">
        <v>1</v>
      </c>
    </row>
    <row r="109" spans="66:239">
      <c r="BN109" s="233" t="s">
        <v>543</v>
      </c>
      <c r="CX109" s="233" t="s">
        <v>543</v>
      </c>
      <c r="DR109" s="235" t="s">
        <v>543</v>
      </c>
      <c r="DU109" s="235" t="s">
        <v>543</v>
      </c>
      <c r="DX109" s="235" t="s">
        <v>543</v>
      </c>
      <c r="EA109" s="235" t="s">
        <v>543</v>
      </c>
      <c r="ED109" s="235" t="s">
        <v>543</v>
      </c>
      <c r="EG109" s="235" t="s">
        <v>543</v>
      </c>
      <c r="EJ109" s="235" t="s">
        <v>543</v>
      </c>
      <c r="EM109" s="235" t="s">
        <v>543</v>
      </c>
      <c r="EP109" s="235" t="s">
        <v>543</v>
      </c>
      <c r="ES109" s="235" t="s">
        <v>543</v>
      </c>
      <c r="EV109" s="235" t="s">
        <v>543</v>
      </c>
      <c r="EY109" s="235" t="s">
        <v>543</v>
      </c>
      <c r="FB109" s="235" t="s">
        <v>543</v>
      </c>
      <c r="FE109" s="235" t="s">
        <v>543</v>
      </c>
      <c r="FH109" s="235" t="s">
        <v>543</v>
      </c>
      <c r="FK109" s="235" t="s">
        <v>543</v>
      </c>
      <c r="FN109" s="235" t="s">
        <v>543</v>
      </c>
      <c r="FQ109" s="235" t="s">
        <v>543</v>
      </c>
      <c r="FT109" s="235" t="s">
        <v>543</v>
      </c>
      <c r="FW109" s="235" t="s">
        <v>543</v>
      </c>
      <c r="FZ109" s="235" t="s">
        <v>543</v>
      </c>
      <c r="GC109" s="235" t="s">
        <v>543</v>
      </c>
      <c r="GF109" s="235" t="s">
        <v>543</v>
      </c>
      <c r="GI109" s="235" t="s">
        <v>543</v>
      </c>
      <c r="GL109" s="235" t="s">
        <v>543</v>
      </c>
      <c r="GO109" s="235" t="s">
        <v>543</v>
      </c>
      <c r="GR109" s="235" t="s">
        <v>543</v>
      </c>
      <c r="GU109" s="235" t="s">
        <v>543</v>
      </c>
      <c r="GX109" s="235" t="s">
        <v>543</v>
      </c>
      <c r="HA109" s="235" t="s">
        <v>543</v>
      </c>
      <c r="HD109" s="235" t="s">
        <v>543</v>
      </c>
      <c r="HG109" s="235" t="s">
        <v>543</v>
      </c>
      <c r="HJ109" s="235" t="s">
        <v>543</v>
      </c>
      <c r="HM109" s="235" t="s">
        <v>543</v>
      </c>
      <c r="HP109" s="235" t="s">
        <v>543</v>
      </c>
      <c r="HS109" s="235" t="s">
        <v>543</v>
      </c>
      <c r="HV109" s="235" t="s">
        <v>543</v>
      </c>
      <c r="IB109" s="236" t="s">
        <v>543</v>
      </c>
      <c r="IC109" s="237" t="s">
        <v>543</v>
      </c>
      <c r="ID109" s="237" t="s">
        <v>543</v>
      </c>
      <c r="IE109" s="237" t="b">
        <v>1</v>
      </c>
    </row>
    <row r="110" spans="66:239">
      <c r="BN110" s="233" t="s">
        <v>543</v>
      </c>
      <c r="CX110" s="233" t="s">
        <v>543</v>
      </c>
      <c r="DR110" s="235" t="s">
        <v>543</v>
      </c>
      <c r="DU110" s="235" t="s">
        <v>543</v>
      </c>
      <c r="DX110" s="235" t="s">
        <v>543</v>
      </c>
      <c r="EA110" s="235" t="s">
        <v>543</v>
      </c>
      <c r="ED110" s="235" t="s">
        <v>543</v>
      </c>
      <c r="EG110" s="235" t="s">
        <v>543</v>
      </c>
      <c r="EJ110" s="235" t="s">
        <v>543</v>
      </c>
      <c r="EM110" s="235" t="s">
        <v>543</v>
      </c>
      <c r="EP110" s="235" t="s">
        <v>543</v>
      </c>
      <c r="ES110" s="235" t="s">
        <v>543</v>
      </c>
      <c r="EV110" s="235" t="s">
        <v>543</v>
      </c>
      <c r="EY110" s="235" t="s">
        <v>543</v>
      </c>
      <c r="FB110" s="235" t="s">
        <v>543</v>
      </c>
      <c r="FE110" s="235" t="s">
        <v>543</v>
      </c>
      <c r="FH110" s="235" t="s">
        <v>543</v>
      </c>
      <c r="FK110" s="235" t="s">
        <v>543</v>
      </c>
      <c r="FN110" s="235" t="s">
        <v>543</v>
      </c>
      <c r="FQ110" s="235" t="s">
        <v>543</v>
      </c>
      <c r="FT110" s="235" t="s">
        <v>543</v>
      </c>
      <c r="FW110" s="235" t="s">
        <v>543</v>
      </c>
      <c r="FZ110" s="235" t="s">
        <v>543</v>
      </c>
      <c r="GC110" s="235" t="s">
        <v>543</v>
      </c>
      <c r="GF110" s="235" t="s">
        <v>543</v>
      </c>
      <c r="GI110" s="235" t="s">
        <v>543</v>
      </c>
      <c r="GL110" s="235" t="s">
        <v>543</v>
      </c>
      <c r="GO110" s="235" t="s">
        <v>543</v>
      </c>
      <c r="GR110" s="235" t="s">
        <v>543</v>
      </c>
      <c r="GU110" s="235" t="s">
        <v>543</v>
      </c>
      <c r="GX110" s="235" t="s">
        <v>543</v>
      </c>
      <c r="HA110" s="235" t="s">
        <v>543</v>
      </c>
      <c r="HD110" s="235" t="s">
        <v>543</v>
      </c>
      <c r="HG110" s="235" t="s">
        <v>543</v>
      </c>
      <c r="HJ110" s="235" t="s">
        <v>543</v>
      </c>
      <c r="HM110" s="235" t="s">
        <v>543</v>
      </c>
      <c r="HP110" s="235" t="s">
        <v>543</v>
      </c>
      <c r="HS110" s="235" t="s">
        <v>543</v>
      </c>
      <c r="HV110" s="235" t="s">
        <v>543</v>
      </c>
      <c r="IB110" s="236" t="s">
        <v>543</v>
      </c>
      <c r="IC110" s="237" t="s">
        <v>543</v>
      </c>
      <c r="ID110" s="237" t="s">
        <v>543</v>
      </c>
      <c r="IE110" s="237" t="b">
        <v>1</v>
      </c>
    </row>
    <row r="111" spans="66:239">
      <c r="BN111" s="233" t="s">
        <v>543</v>
      </c>
      <c r="CX111" s="233" t="s">
        <v>543</v>
      </c>
      <c r="DR111" s="235" t="s">
        <v>543</v>
      </c>
      <c r="DU111" s="235" t="s">
        <v>543</v>
      </c>
      <c r="DX111" s="235" t="s">
        <v>543</v>
      </c>
      <c r="EA111" s="235" t="s">
        <v>543</v>
      </c>
      <c r="ED111" s="235" t="s">
        <v>543</v>
      </c>
      <c r="EG111" s="235" t="s">
        <v>543</v>
      </c>
      <c r="EJ111" s="235" t="s">
        <v>543</v>
      </c>
      <c r="EM111" s="235" t="s">
        <v>543</v>
      </c>
      <c r="EP111" s="235" t="s">
        <v>543</v>
      </c>
      <c r="ES111" s="235" t="s">
        <v>543</v>
      </c>
      <c r="EV111" s="235" t="s">
        <v>543</v>
      </c>
      <c r="EY111" s="235" t="s">
        <v>543</v>
      </c>
      <c r="FB111" s="235" t="s">
        <v>543</v>
      </c>
      <c r="FE111" s="235" t="s">
        <v>543</v>
      </c>
      <c r="FH111" s="235" t="s">
        <v>543</v>
      </c>
      <c r="FK111" s="235" t="s">
        <v>543</v>
      </c>
      <c r="FN111" s="235" t="s">
        <v>543</v>
      </c>
      <c r="FQ111" s="235" t="s">
        <v>543</v>
      </c>
      <c r="FT111" s="235" t="s">
        <v>543</v>
      </c>
      <c r="FW111" s="235" t="s">
        <v>543</v>
      </c>
      <c r="FZ111" s="235" t="s">
        <v>543</v>
      </c>
      <c r="GC111" s="235" t="s">
        <v>543</v>
      </c>
      <c r="GF111" s="235" t="s">
        <v>543</v>
      </c>
      <c r="GI111" s="235" t="s">
        <v>543</v>
      </c>
      <c r="GL111" s="235" t="s">
        <v>543</v>
      </c>
      <c r="GO111" s="235" t="s">
        <v>543</v>
      </c>
      <c r="GR111" s="235" t="s">
        <v>543</v>
      </c>
      <c r="GU111" s="235" t="s">
        <v>543</v>
      </c>
      <c r="GX111" s="235" t="s">
        <v>543</v>
      </c>
      <c r="HA111" s="235" t="s">
        <v>543</v>
      </c>
      <c r="HD111" s="235" t="s">
        <v>543</v>
      </c>
      <c r="HG111" s="235" t="s">
        <v>543</v>
      </c>
      <c r="HJ111" s="235" t="s">
        <v>543</v>
      </c>
      <c r="HM111" s="235" t="s">
        <v>543</v>
      </c>
      <c r="HP111" s="235" t="s">
        <v>543</v>
      </c>
      <c r="HS111" s="235" t="s">
        <v>543</v>
      </c>
      <c r="HV111" s="235" t="s">
        <v>543</v>
      </c>
      <c r="IB111" s="236" t="s">
        <v>543</v>
      </c>
      <c r="IC111" s="237" t="s">
        <v>543</v>
      </c>
      <c r="ID111" s="237" t="s">
        <v>543</v>
      </c>
      <c r="IE111" s="237" t="b">
        <v>1</v>
      </c>
    </row>
    <row r="112" spans="66:239">
      <c r="BN112" s="233" t="s">
        <v>543</v>
      </c>
      <c r="CX112" s="233" t="s">
        <v>543</v>
      </c>
      <c r="DR112" s="235" t="s">
        <v>543</v>
      </c>
      <c r="DU112" s="235" t="s">
        <v>543</v>
      </c>
      <c r="DX112" s="235" t="s">
        <v>543</v>
      </c>
      <c r="EA112" s="235" t="s">
        <v>543</v>
      </c>
      <c r="ED112" s="235" t="s">
        <v>543</v>
      </c>
      <c r="EG112" s="235" t="s">
        <v>543</v>
      </c>
      <c r="EJ112" s="235" t="s">
        <v>543</v>
      </c>
      <c r="EM112" s="235" t="s">
        <v>543</v>
      </c>
      <c r="EP112" s="235" t="s">
        <v>543</v>
      </c>
      <c r="ES112" s="235" t="s">
        <v>543</v>
      </c>
      <c r="EV112" s="235" t="s">
        <v>543</v>
      </c>
      <c r="EY112" s="235" t="s">
        <v>543</v>
      </c>
      <c r="FB112" s="235" t="s">
        <v>543</v>
      </c>
      <c r="FE112" s="235" t="s">
        <v>543</v>
      </c>
      <c r="FH112" s="235" t="s">
        <v>543</v>
      </c>
      <c r="FK112" s="235" t="s">
        <v>543</v>
      </c>
      <c r="FN112" s="235" t="s">
        <v>543</v>
      </c>
      <c r="FQ112" s="235" t="s">
        <v>543</v>
      </c>
      <c r="FT112" s="235" t="s">
        <v>543</v>
      </c>
      <c r="FW112" s="235" t="s">
        <v>543</v>
      </c>
      <c r="FZ112" s="235" t="s">
        <v>543</v>
      </c>
      <c r="GC112" s="235" t="s">
        <v>543</v>
      </c>
      <c r="GF112" s="235" t="s">
        <v>543</v>
      </c>
      <c r="GI112" s="235" t="s">
        <v>543</v>
      </c>
      <c r="GL112" s="235" t="s">
        <v>543</v>
      </c>
      <c r="GO112" s="235" t="s">
        <v>543</v>
      </c>
      <c r="GR112" s="235" t="s">
        <v>543</v>
      </c>
      <c r="GU112" s="235" t="s">
        <v>543</v>
      </c>
      <c r="GX112" s="235" t="s">
        <v>543</v>
      </c>
      <c r="HA112" s="235" t="s">
        <v>543</v>
      </c>
      <c r="HD112" s="235" t="s">
        <v>543</v>
      </c>
      <c r="HG112" s="235" t="s">
        <v>543</v>
      </c>
      <c r="HJ112" s="235" t="s">
        <v>543</v>
      </c>
      <c r="HM112" s="235" t="s">
        <v>543</v>
      </c>
      <c r="HP112" s="235" t="s">
        <v>543</v>
      </c>
      <c r="HS112" s="235" t="s">
        <v>543</v>
      </c>
      <c r="HV112" s="235" t="s">
        <v>543</v>
      </c>
      <c r="IB112" s="236" t="s">
        <v>543</v>
      </c>
      <c r="IC112" s="237" t="s">
        <v>543</v>
      </c>
      <c r="ID112" s="237" t="s">
        <v>543</v>
      </c>
      <c r="IE112" s="237" t="b">
        <v>1</v>
      </c>
    </row>
    <row r="113" spans="66:239">
      <c r="BN113" s="233" t="s">
        <v>543</v>
      </c>
      <c r="CX113" s="233" t="s">
        <v>543</v>
      </c>
      <c r="DR113" s="235" t="s">
        <v>543</v>
      </c>
      <c r="DU113" s="235" t="s">
        <v>543</v>
      </c>
      <c r="DX113" s="235" t="s">
        <v>543</v>
      </c>
      <c r="EA113" s="235" t="s">
        <v>543</v>
      </c>
      <c r="ED113" s="235" t="s">
        <v>543</v>
      </c>
      <c r="EG113" s="235" t="s">
        <v>543</v>
      </c>
      <c r="EJ113" s="235" t="s">
        <v>543</v>
      </c>
      <c r="EM113" s="235" t="s">
        <v>543</v>
      </c>
      <c r="EP113" s="235" t="s">
        <v>543</v>
      </c>
      <c r="ES113" s="235" t="s">
        <v>543</v>
      </c>
      <c r="EV113" s="235" t="s">
        <v>543</v>
      </c>
      <c r="EY113" s="235" t="s">
        <v>543</v>
      </c>
      <c r="FB113" s="235" t="s">
        <v>543</v>
      </c>
      <c r="FE113" s="235" t="s">
        <v>543</v>
      </c>
      <c r="FH113" s="235" t="s">
        <v>543</v>
      </c>
      <c r="FK113" s="235" t="s">
        <v>543</v>
      </c>
      <c r="FN113" s="235" t="s">
        <v>543</v>
      </c>
      <c r="FQ113" s="235" t="s">
        <v>543</v>
      </c>
      <c r="FT113" s="235" t="s">
        <v>543</v>
      </c>
      <c r="FW113" s="235" t="s">
        <v>543</v>
      </c>
      <c r="FZ113" s="235" t="s">
        <v>543</v>
      </c>
      <c r="GC113" s="235" t="s">
        <v>543</v>
      </c>
      <c r="GF113" s="235" t="s">
        <v>543</v>
      </c>
      <c r="GI113" s="235" t="s">
        <v>543</v>
      </c>
      <c r="GL113" s="235" t="s">
        <v>543</v>
      </c>
      <c r="GO113" s="235" t="s">
        <v>543</v>
      </c>
      <c r="GR113" s="235" t="s">
        <v>543</v>
      </c>
      <c r="GU113" s="235" t="s">
        <v>543</v>
      </c>
      <c r="GX113" s="235" t="s">
        <v>543</v>
      </c>
      <c r="HA113" s="235" t="s">
        <v>543</v>
      </c>
      <c r="HD113" s="235" t="s">
        <v>543</v>
      </c>
      <c r="HG113" s="235" t="s">
        <v>543</v>
      </c>
      <c r="HJ113" s="235" t="s">
        <v>543</v>
      </c>
      <c r="HM113" s="235" t="s">
        <v>543</v>
      </c>
      <c r="HP113" s="235" t="s">
        <v>543</v>
      </c>
      <c r="HS113" s="235" t="s">
        <v>543</v>
      </c>
      <c r="HV113" s="235" t="s">
        <v>543</v>
      </c>
      <c r="IB113" s="236" t="s">
        <v>543</v>
      </c>
      <c r="IC113" s="237" t="s">
        <v>543</v>
      </c>
      <c r="ID113" s="237" t="s">
        <v>543</v>
      </c>
      <c r="IE113" s="237" t="b">
        <v>1</v>
      </c>
    </row>
    <row r="114" spans="66:239">
      <c r="BN114" s="233" t="s">
        <v>543</v>
      </c>
      <c r="CX114" s="233" t="s">
        <v>543</v>
      </c>
      <c r="DR114" s="235" t="s">
        <v>543</v>
      </c>
      <c r="DU114" s="235" t="s">
        <v>543</v>
      </c>
      <c r="DX114" s="235" t="s">
        <v>543</v>
      </c>
      <c r="EA114" s="235" t="s">
        <v>543</v>
      </c>
      <c r="ED114" s="235" t="s">
        <v>543</v>
      </c>
      <c r="EG114" s="235" t="s">
        <v>543</v>
      </c>
      <c r="EJ114" s="235" t="s">
        <v>543</v>
      </c>
      <c r="EM114" s="235" t="s">
        <v>543</v>
      </c>
      <c r="EP114" s="235" t="s">
        <v>543</v>
      </c>
      <c r="ES114" s="235" t="s">
        <v>543</v>
      </c>
      <c r="EV114" s="235" t="s">
        <v>543</v>
      </c>
      <c r="EY114" s="235" t="s">
        <v>543</v>
      </c>
      <c r="FB114" s="235" t="s">
        <v>543</v>
      </c>
      <c r="FE114" s="235" t="s">
        <v>543</v>
      </c>
      <c r="FH114" s="235" t="s">
        <v>543</v>
      </c>
      <c r="FK114" s="235" t="s">
        <v>543</v>
      </c>
      <c r="FN114" s="235" t="s">
        <v>543</v>
      </c>
      <c r="FQ114" s="235" t="s">
        <v>543</v>
      </c>
      <c r="FT114" s="235" t="s">
        <v>543</v>
      </c>
      <c r="FW114" s="235" t="s">
        <v>543</v>
      </c>
      <c r="FZ114" s="235" t="s">
        <v>543</v>
      </c>
      <c r="GC114" s="235" t="s">
        <v>543</v>
      </c>
      <c r="GF114" s="235" t="s">
        <v>543</v>
      </c>
      <c r="GI114" s="235" t="s">
        <v>543</v>
      </c>
      <c r="GL114" s="235" t="s">
        <v>543</v>
      </c>
      <c r="GO114" s="235" t="s">
        <v>543</v>
      </c>
      <c r="GR114" s="235" t="s">
        <v>543</v>
      </c>
      <c r="GU114" s="235" t="s">
        <v>543</v>
      </c>
      <c r="GX114" s="235" t="s">
        <v>543</v>
      </c>
      <c r="HA114" s="235" t="s">
        <v>543</v>
      </c>
      <c r="HD114" s="235" t="s">
        <v>543</v>
      </c>
      <c r="HG114" s="235" t="s">
        <v>543</v>
      </c>
      <c r="HJ114" s="235" t="s">
        <v>543</v>
      </c>
      <c r="HM114" s="235" t="s">
        <v>543</v>
      </c>
      <c r="HP114" s="235" t="s">
        <v>543</v>
      </c>
      <c r="HS114" s="235" t="s">
        <v>543</v>
      </c>
      <c r="HV114" s="235" t="s">
        <v>543</v>
      </c>
      <c r="IB114" s="236" t="s">
        <v>543</v>
      </c>
      <c r="IC114" s="237" t="s">
        <v>543</v>
      </c>
      <c r="ID114" s="237" t="s">
        <v>543</v>
      </c>
      <c r="IE114" s="237" t="b">
        <v>1</v>
      </c>
    </row>
    <row r="115" spans="66:239">
      <c r="BN115" s="233" t="s">
        <v>543</v>
      </c>
      <c r="CX115" s="233" t="s">
        <v>543</v>
      </c>
      <c r="DR115" s="235" t="s">
        <v>543</v>
      </c>
      <c r="DU115" s="235" t="s">
        <v>543</v>
      </c>
      <c r="DX115" s="235" t="s">
        <v>543</v>
      </c>
      <c r="EA115" s="235" t="s">
        <v>543</v>
      </c>
      <c r="ED115" s="235" t="s">
        <v>543</v>
      </c>
      <c r="EG115" s="235" t="s">
        <v>543</v>
      </c>
      <c r="EJ115" s="235" t="s">
        <v>543</v>
      </c>
      <c r="EM115" s="235" t="s">
        <v>543</v>
      </c>
      <c r="EP115" s="235" t="s">
        <v>543</v>
      </c>
      <c r="ES115" s="235" t="s">
        <v>543</v>
      </c>
      <c r="EV115" s="235" t="s">
        <v>543</v>
      </c>
      <c r="EY115" s="235" t="s">
        <v>543</v>
      </c>
      <c r="FB115" s="235" t="s">
        <v>543</v>
      </c>
      <c r="FE115" s="235" t="s">
        <v>543</v>
      </c>
      <c r="FH115" s="235" t="s">
        <v>543</v>
      </c>
      <c r="FK115" s="235" t="s">
        <v>543</v>
      </c>
      <c r="FN115" s="235" t="s">
        <v>543</v>
      </c>
      <c r="FQ115" s="235" t="s">
        <v>543</v>
      </c>
      <c r="FT115" s="235" t="s">
        <v>543</v>
      </c>
      <c r="FW115" s="235" t="s">
        <v>543</v>
      </c>
      <c r="FZ115" s="235" t="s">
        <v>543</v>
      </c>
      <c r="GC115" s="235" t="s">
        <v>543</v>
      </c>
      <c r="GF115" s="235" t="s">
        <v>543</v>
      </c>
      <c r="GI115" s="235" t="s">
        <v>543</v>
      </c>
      <c r="GL115" s="235" t="s">
        <v>543</v>
      </c>
      <c r="GO115" s="235" t="s">
        <v>543</v>
      </c>
      <c r="GR115" s="235" t="s">
        <v>543</v>
      </c>
      <c r="GU115" s="235" t="s">
        <v>543</v>
      </c>
      <c r="GX115" s="235" t="s">
        <v>543</v>
      </c>
      <c r="HA115" s="235" t="s">
        <v>543</v>
      </c>
      <c r="HD115" s="235" t="s">
        <v>543</v>
      </c>
      <c r="HG115" s="235" t="s">
        <v>543</v>
      </c>
      <c r="HJ115" s="235" t="s">
        <v>543</v>
      </c>
      <c r="HM115" s="235" t="s">
        <v>543</v>
      </c>
      <c r="HP115" s="235" t="s">
        <v>543</v>
      </c>
      <c r="HS115" s="235" t="s">
        <v>543</v>
      </c>
      <c r="HV115" s="235" t="s">
        <v>543</v>
      </c>
      <c r="IB115" s="236" t="s">
        <v>543</v>
      </c>
      <c r="IC115" s="237" t="s">
        <v>543</v>
      </c>
      <c r="ID115" s="237" t="s">
        <v>543</v>
      </c>
      <c r="IE115" s="237" t="b">
        <v>1</v>
      </c>
    </row>
    <row r="116" spans="66:239">
      <c r="BN116" s="233" t="s">
        <v>543</v>
      </c>
      <c r="CX116" s="233" t="s">
        <v>543</v>
      </c>
      <c r="DR116" s="235" t="s">
        <v>543</v>
      </c>
      <c r="DU116" s="235" t="s">
        <v>543</v>
      </c>
      <c r="DX116" s="235" t="s">
        <v>543</v>
      </c>
      <c r="EA116" s="235" t="s">
        <v>543</v>
      </c>
      <c r="ED116" s="235" t="s">
        <v>543</v>
      </c>
      <c r="EG116" s="235" t="s">
        <v>543</v>
      </c>
      <c r="EJ116" s="235" t="s">
        <v>543</v>
      </c>
      <c r="EM116" s="235" t="s">
        <v>543</v>
      </c>
      <c r="EP116" s="235" t="s">
        <v>543</v>
      </c>
      <c r="ES116" s="235" t="s">
        <v>543</v>
      </c>
      <c r="EV116" s="235" t="s">
        <v>543</v>
      </c>
      <c r="EY116" s="235" t="s">
        <v>543</v>
      </c>
      <c r="FB116" s="235" t="s">
        <v>543</v>
      </c>
      <c r="FE116" s="235" t="s">
        <v>543</v>
      </c>
      <c r="FH116" s="235" t="s">
        <v>543</v>
      </c>
      <c r="FK116" s="235" t="s">
        <v>543</v>
      </c>
      <c r="FN116" s="235" t="s">
        <v>543</v>
      </c>
      <c r="FQ116" s="235" t="s">
        <v>543</v>
      </c>
      <c r="FT116" s="235" t="s">
        <v>543</v>
      </c>
      <c r="FW116" s="235" t="s">
        <v>543</v>
      </c>
      <c r="FZ116" s="235" t="s">
        <v>543</v>
      </c>
      <c r="GC116" s="235" t="s">
        <v>543</v>
      </c>
      <c r="GF116" s="235" t="s">
        <v>543</v>
      </c>
      <c r="GI116" s="235" t="s">
        <v>543</v>
      </c>
      <c r="GL116" s="235" t="s">
        <v>543</v>
      </c>
      <c r="GO116" s="235" t="s">
        <v>543</v>
      </c>
      <c r="GR116" s="235" t="s">
        <v>543</v>
      </c>
      <c r="GU116" s="235" t="s">
        <v>543</v>
      </c>
      <c r="GX116" s="235" t="s">
        <v>543</v>
      </c>
      <c r="HA116" s="235" t="s">
        <v>543</v>
      </c>
      <c r="HD116" s="235" t="s">
        <v>543</v>
      </c>
      <c r="HG116" s="235" t="s">
        <v>543</v>
      </c>
      <c r="HJ116" s="235" t="s">
        <v>543</v>
      </c>
      <c r="HM116" s="235" t="s">
        <v>543</v>
      </c>
      <c r="HP116" s="235" t="s">
        <v>543</v>
      </c>
      <c r="HS116" s="235" t="s">
        <v>543</v>
      </c>
      <c r="HV116" s="235" t="s">
        <v>543</v>
      </c>
      <c r="IB116" s="236" t="s">
        <v>543</v>
      </c>
      <c r="IC116" s="237" t="s">
        <v>543</v>
      </c>
      <c r="ID116" s="237" t="s">
        <v>543</v>
      </c>
      <c r="IE116" s="237" t="b">
        <v>1</v>
      </c>
    </row>
    <row r="117" spans="66:239">
      <c r="BN117" s="233" t="s">
        <v>543</v>
      </c>
      <c r="CX117" s="233" t="s">
        <v>543</v>
      </c>
      <c r="DR117" s="235" t="s">
        <v>543</v>
      </c>
      <c r="DU117" s="235" t="s">
        <v>543</v>
      </c>
      <c r="DX117" s="235" t="s">
        <v>543</v>
      </c>
      <c r="EA117" s="235" t="s">
        <v>543</v>
      </c>
      <c r="ED117" s="235" t="s">
        <v>543</v>
      </c>
      <c r="EG117" s="235" t="s">
        <v>543</v>
      </c>
      <c r="EJ117" s="235" t="s">
        <v>543</v>
      </c>
      <c r="EM117" s="235" t="s">
        <v>543</v>
      </c>
      <c r="EP117" s="235" t="s">
        <v>543</v>
      </c>
      <c r="ES117" s="235" t="s">
        <v>543</v>
      </c>
      <c r="EV117" s="235" t="s">
        <v>543</v>
      </c>
      <c r="EY117" s="235" t="s">
        <v>543</v>
      </c>
      <c r="FB117" s="235" t="s">
        <v>543</v>
      </c>
      <c r="FE117" s="235" t="s">
        <v>543</v>
      </c>
      <c r="FH117" s="235" t="s">
        <v>543</v>
      </c>
      <c r="FK117" s="235" t="s">
        <v>543</v>
      </c>
      <c r="FN117" s="235" t="s">
        <v>543</v>
      </c>
      <c r="FQ117" s="235" t="s">
        <v>543</v>
      </c>
      <c r="FT117" s="235" t="s">
        <v>543</v>
      </c>
      <c r="FW117" s="235" t="s">
        <v>543</v>
      </c>
      <c r="FZ117" s="235" t="s">
        <v>543</v>
      </c>
      <c r="GC117" s="235" t="s">
        <v>543</v>
      </c>
      <c r="GF117" s="235" t="s">
        <v>543</v>
      </c>
      <c r="GI117" s="235" t="s">
        <v>543</v>
      </c>
      <c r="GL117" s="235" t="s">
        <v>543</v>
      </c>
      <c r="GO117" s="235" t="s">
        <v>543</v>
      </c>
      <c r="GR117" s="235" t="s">
        <v>543</v>
      </c>
      <c r="GU117" s="235" t="s">
        <v>543</v>
      </c>
      <c r="GX117" s="235" t="s">
        <v>543</v>
      </c>
      <c r="HA117" s="235" t="s">
        <v>543</v>
      </c>
      <c r="HD117" s="235" t="s">
        <v>543</v>
      </c>
      <c r="HG117" s="235" t="s">
        <v>543</v>
      </c>
      <c r="HJ117" s="235" t="s">
        <v>543</v>
      </c>
      <c r="HM117" s="235" t="s">
        <v>543</v>
      </c>
      <c r="HP117" s="235" t="s">
        <v>543</v>
      </c>
      <c r="HS117" s="235" t="s">
        <v>543</v>
      </c>
      <c r="HV117" s="235" t="s">
        <v>543</v>
      </c>
      <c r="IB117" s="236" t="s">
        <v>543</v>
      </c>
      <c r="IC117" s="237" t="s">
        <v>543</v>
      </c>
      <c r="ID117" s="237" t="s">
        <v>543</v>
      </c>
      <c r="IE117" s="237" t="b">
        <v>1</v>
      </c>
    </row>
    <row r="118" spans="66:239">
      <c r="BN118" s="233" t="s">
        <v>543</v>
      </c>
      <c r="CX118" s="233" t="s">
        <v>543</v>
      </c>
      <c r="DR118" s="235" t="s">
        <v>543</v>
      </c>
      <c r="DU118" s="235" t="s">
        <v>543</v>
      </c>
      <c r="DX118" s="235" t="s">
        <v>543</v>
      </c>
      <c r="EA118" s="235" t="s">
        <v>543</v>
      </c>
      <c r="ED118" s="235" t="s">
        <v>543</v>
      </c>
      <c r="EG118" s="235" t="s">
        <v>543</v>
      </c>
      <c r="EJ118" s="235" t="s">
        <v>543</v>
      </c>
      <c r="EM118" s="235" t="s">
        <v>543</v>
      </c>
      <c r="EP118" s="235" t="s">
        <v>543</v>
      </c>
      <c r="ES118" s="235" t="s">
        <v>543</v>
      </c>
      <c r="EV118" s="235" t="s">
        <v>543</v>
      </c>
      <c r="EY118" s="235" t="s">
        <v>543</v>
      </c>
      <c r="FB118" s="235" t="s">
        <v>543</v>
      </c>
      <c r="FE118" s="235" t="s">
        <v>543</v>
      </c>
      <c r="FH118" s="235" t="s">
        <v>543</v>
      </c>
      <c r="FK118" s="235" t="s">
        <v>543</v>
      </c>
      <c r="FN118" s="235" t="s">
        <v>543</v>
      </c>
      <c r="FQ118" s="235" t="s">
        <v>543</v>
      </c>
      <c r="FT118" s="235" t="s">
        <v>543</v>
      </c>
      <c r="FW118" s="235" t="s">
        <v>543</v>
      </c>
      <c r="FZ118" s="235" t="s">
        <v>543</v>
      </c>
      <c r="GC118" s="235" t="s">
        <v>543</v>
      </c>
      <c r="GF118" s="235" t="s">
        <v>543</v>
      </c>
      <c r="GI118" s="235" t="s">
        <v>543</v>
      </c>
      <c r="GL118" s="235" t="s">
        <v>543</v>
      </c>
      <c r="GO118" s="235" t="s">
        <v>543</v>
      </c>
      <c r="GR118" s="235" t="s">
        <v>543</v>
      </c>
      <c r="GU118" s="235" t="s">
        <v>543</v>
      </c>
      <c r="GX118" s="235" t="s">
        <v>543</v>
      </c>
      <c r="HA118" s="235" t="s">
        <v>543</v>
      </c>
      <c r="HD118" s="235" t="s">
        <v>543</v>
      </c>
      <c r="HG118" s="235" t="s">
        <v>543</v>
      </c>
      <c r="HJ118" s="235" t="s">
        <v>543</v>
      </c>
      <c r="HM118" s="235" t="s">
        <v>543</v>
      </c>
      <c r="HP118" s="235" t="s">
        <v>543</v>
      </c>
      <c r="HS118" s="235" t="s">
        <v>543</v>
      </c>
      <c r="HV118" s="235" t="s">
        <v>543</v>
      </c>
      <c r="IB118" s="236" t="s">
        <v>543</v>
      </c>
      <c r="IC118" s="237" t="s">
        <v>543</v>
      </c>
      <c r="ID118" s="237" t="s">
        <v>543</v>
      </c>
      <c r="IE118" s="237" t="b">
        <v>1</v>
      </c>
    </row>
    <row r="119" spans="66:239">
      <c r="BN119" s="233" t="s">
        <v>543</v>
      </c>
      <c r="CX119" s="233" t="s">
        <v>543</v>
      </c>
      <c r="DR119" s="235" t="s">
        <v>543</v>
      </c>
      <c r="DU119" s="235" t="s">
        <v>543</v>
      </c>
      <c r="DX119" s="235" t="s">
        <v>543</v>
      </c>
      <c r="EA119" s="235" t="s">
        <v>543</v>
      </c>
      <c r="ED119" s="235" t="s">
        <v>543</v>
      </c>
      <c r="EG119" s="235" t="s">
        <v>543</v>
      </c>
      <c r="EJ119" s="235" t="s">
        <v>543</v>
      </c>
      <c r="EM119" s="235" t="s">
        <v>543</v>
      </c>
      <c r="EP119" s="235" t="s">
        <v>543</v>
      </c>
      <c r="ES119" s="235" t="s">
        <v>543</v>
      </c>
      <c r="EV119" s="235" t="s">
        <v>543</v>
      </c>
      <c r="EY119" s="235" t="s">
        <v>543</v>
      </c>
      <c r="FB119" s="235" t="s">
        <v>543</v>
      </c>
      <c r="FE119" s="235" t="s">
        <v>543</v>
      </c>
      <c r="FH119" s="235" t="s">
        <v>543</v>
      </c>
      <c r="FK119" s="235" t="s">
        <v>543</v>
      </c>
      <c r="FN119" s="235" t="s">
        <v>543</v>
      </c>
      <c r="FQ119" s="235" t="s">
        <v>543</v>
      </c>
      <c r="FT119" s="235" t="s">
        <v>543</v>
      </c>
      <c r="FW119" s="235" t="s">
        <v>543</v>
      </c>
      <c r="FZ119" s="235" t="s">
        <v>543</v>
      </c>
      <c r="GC119" s="235" t="s">
        <v>543</v>
      </c>
      <c r="GF119" s="235" t="s">
        <v>543</v>
      </c>
      <c r="GI119" s="235" t="s">
        <v>543</v>
      </c>
      <c r="GL119" s="235" t="s">
        <v>543</v>
      </c>
      <c r="GO119" s="235" t="s">
        <v>543</v>
      </c>
      <c r="GR119" s="235" t="s">
        <v>543</v>
      </c>
      <c r="GU119" s="235" t="s">
        <v>543</v>
      </c>
      <c r="GX119" s="235" t="s">
        <v>543</v>
      </c>
      <c r="HA119" s="235" t="s">
        <v>543</v>
      </c>
      <c r="HD119" s="235" t="s">
        <v>543</v>
      </c>
      <c r="HG119" s="235" t="s">
        <v>543</v>
      </c>
      <c r="HJ119" s="235" t="s">
        <v>543</v>
      </c>
      <c r="HM119" s="235" t="s">
        <v>543</v>
      </c>
      <c r="HP119" s="235" t="s">
        <v>543</v>
      </c>
      <c r="HS119" s="235" t="s">
        <v>543</v>
      </c>
      <c r="HV119" s="235" t="s">
        <v>543</v>
      </c>
      <c r="IB119" s="236" t="s">
        <v>543</v>
      </c>
      <c r="IC119" s="237" t="s">
        <v>543</v>
      </c>
      <c r="ID119" s="237" t="s">
        <v>543</v>
      </c>
      <c r="IE119" s="237" t="b">
        <v>1</v>
      </c>
    </row>
    <row r="120" spans="66:239">
      <c r="BN120" s="233" t="s">
        <v>543</v>
      </c>
      <c r="CX120" s="233" t="s">
        <v>543</v>
      </c>
      <c r="DR120" s="235" t="s">
        <v>543</v>
      </c>
      <c r="DU120" s="235" t="s">
        <v>543</v>
      </c>
      <c r="DX120" s="235" t="s">
        <v>543</v>
      </c>
      <c r="EA120" s="235" t="s">
        <v>543</v>
      </c>
      <c r="ED120" s="235" t="s">
        <v>543</v>
      </c>
      <c r="EG120" s="235" t="s">
        <v>543</v>
      </c>
      <c r="EJ120" s="235" t="s">
        <v>543</v>
      </c>
      <c r="EM120" s="235" t="s">
        <v>543</v>
      </c>
      <c r="EP120" s="235" t="s">
        <v>543</v>
      </c>
      <c r="ES120" s="235" t="s">
        <v>543</v>
      </c>
      <c r="EV120" s="235" t="s">
        <v>543</v>
      </c>
      <c r="EY120" s="235" t="s">
        <v>543</v>
      </c>
      <c r="FB120" s="235" t="s">
        <v>543</v>
      </c>
      <c r="FE120" s="235" t="s">
        <v>543</v>
      </c>
      <c r="FH120" s="235" t="s">
        <v>543</v>
      </c>
      <c r="FK120" s="235" t="s">
        <v>543</v>
      </c>
      <c r="FN120" s="235" t="s">
        <v>543</v>
      </c>
      <c r="FQ120" s="235" t="s">
        <v>543</v>
      </c>
      <c r="FT120" s="235" t="s">
        <v>543</v>
      </c>
      <c r="FW120" s="235" t="s">
        <v>543</v>
      </c>
      <c r="FZ120" s="235" t="s">
        <v>543</v>
      </c>
      <c r="GC120" s="235" t="s">
        <v>543</v>
      </c>
      <c r="GF120" s="235" t="s">
        <v>543</v>
      </c>
      <c r="GI120" s="235" t="s">
        <v>543</v>
      </c>
      <c r="GL120" s="235" t="s">
        <v>543</v>
      </c>
      <c r="GO120" s="235" t="s">
        <v>543</v>
      </c>
      <c r="GR120" s="235" t="s">
        <v>543</v>
      </c>
      <c r="GU120" s="235" t="s">
        <v>543</v>
      </c>
      <c r="GX120" s="235" t="s">
        <v>543</v>
      </c>
      <c r="HA120" s="235" t="s">
        <v>543</v>
      </c>
      <c r="HD120" s="235" t="s">
        <v>543</v>
      </c>
      <c r="HG120" s="235" t="s">
        <v>543</v>
      </c>
      <c r="HJ120" s="235" t="s">
        <v>543</v>
      </c>
      <c r="HM120" s="235" t="s">
        <v>543</v>
      </c>
      <c r="HP120" s="235" t="s">
        <v>543</v>
      </c>
      <c r="HS120" s="235" t="s">
        <v>543</v>
      </c>
      <c r="HV120" s="235" t="s">
        <v>543</v>
      </c>
      <c r="IB120" s="236" t="s">
        <v>543</v>
      </c>
      <c r="IC120" s="237" t="s">
        <v>543</v>
      </c>
      <c r="ID120" s="237" t="s">
        <v>543</v>
      </c>
      <c r="IE120" s="237" t="b">
        <v>1</v>
      </c>
    </row>
    <row r="121" spans="66:239">
      <c r="BN121" s="233" t="s">
        <v>543</v>
      </c>
      <c r="CX121" s="233" t="s">
        <v>543</v>
      </c>
      <c r="DR121" s="235" t="s">
        <v>543</v>
      </c>
      <c r="DU121" s="235" t="s">
        <v>543</v>
      </c>
      <c r="DX121" s="235" t="s">
        <v>543</v>
      </c>
      <c r="EA121" s="235" t="s">
        <v>543</v>
      </c>
      <c r="ED121" s="235" t="s">
        <v>543</v>
      </c>
      <c r="EG121" s="235" t="s">
        <v>543</v>
      </c>
      <c r="EJ121" s="235" t="s">
        <v>543</v>
      </c>
      <c r="EM121" s="235" t="s">
        <v>543</v>
      </c>
      <c r="EP121" s="235" t="s">
        <v>543</v>
      </c>
      <c r="ES121" s="235" t="s">
        <v>543</v>
      </c>
      <c r="EV121" s="235" t="s">
        <v>543</v>
      </c>
      <c r="EY121" s="235" t="s">
        <v>543</v>
      </c>
      <c r="FB121" s="235" t="s">
        <v>543</v>
      </c>
      <c r="FE121" s="235" t="s">
        <v>543</v>
      </c>
      <c r="FH121" s="235" t="s">
        <v>543</v>
      </c>
      <c r="FK121" s="235" t="s">
        <v>543</v>
      </c>
      <c r="FN121" s="235" t="s">
        <v>543</v>
      </c>
      <c r="FQ121" s="235" t="s">
        <v>543</v>
      </c>
      <c r="FT121" s="235" t="s">
        <v>543</v>
      </c>
      <c r="FW121" s="235" t="s">
        <v>543</v>
      </c>
      <c r="FZ121" s="235" t="s">
        <v>543</v>
      </c>
      <c r="GC121" s="235" t="s">
        <v>543</v>
      </c>
      <c r="GF121" s="235" t="s">
        <v>543</v>
      </c>
      <c r="GI121" s="235" t="s">
        <v>543</v>
      </c>
      <c r="GL121" s="235" t="s">
        <v>543</v>
      </c>
      <c r="GO121" s="235" t="s">
        <v>543</v>
      </c>
      <c r="GR121" s="235" t="s">
        <v>543</v>
      </c>
      <c r="GU121" s="235" t="s">
        <v>543</v>
      </c>
      <c r="GX121" s="235" t="s">
        <v>543</v>
      </c>
      <c r="HA121" s="235" t="s">
        <v>543</v>
      </c>
      <c r="HD121" s="235" t="s">
        <v>543</v>
      </c>
      <c r="HG121" s="235" t="s">
        <v>543</v>
      </c>
      <c r="HJ121" s="235" t="s">
        <v>543</v>
      </c>
      <c r="HM121" s="235" t="s">
        <v>543</v>
      </c>
      <c r="HP121" s="235" t="s">
        <v>543</v>
      </c>
      <c r="HS121" s="235" t="s">
        <v>543</v>
      </c>
      <c r="HV121" s="235" t="s">
        <v>543</v>
      </c>
      <c r="IB121" s="236" t="s">
        <v>543</v>
      </c>
      <c r="IC121" s="237" t="s">
        <v>543</v>
      </c>
      <c r="ID121" s="237" t="s">
        <v>543</v>
      </c>
      <c r="IE121" s="237" t="b">
        <v>1</v>
      </c>
    </row>
    <row r="122" spans="66:239">
      <c r="BN122" s="233" t="s">
        <v>543</v>
      </c>
      <c r="CX122" s="233" t="s">
        <v>543</v>
      </c>
      <c r="DR122" s="235" t="s">
        <v>543</v>
      </c>
      <c r="DU122" s="235" t="s">
        <v>543</v>
      </c>
      <c r="DX122" s="235" t="s">
        <v>543</v>
      </c>
      <c r="EA122" s="235" t="s">
        <v>543</v>
      </c>
      <c r="ED122" s="235" t="s">
        <v>543</v>
      </c>
      <c r="EG122" s="235" t="s">
        <v>543</v>
      </c>
      <c r="EJ122" s="235" t="s">
        <v>543</v>
      </c>
      <c r="EM122" s="235" t="s">
        <v>543</v>
      </c>
      <c r="EP122" s="235" t="s">
        <v>543</v>
      </c>
      <c r="ES122" s="235" t="s">
        <v>543</v>
      </c>
      <c r="EV122" s="235" t="s">
        <v>543</v>
      </c>
      <c r="EY122" s="235" t="s">
        <v>543</v>
      </c>
      <c r="FB122" s="235" t="s">
        <v>543</v>
      </c>
      <c r="FE122" s="235" t="s">
        <v>543</v>
      </c>
      <c r="FH122" s="235" t="s">
        <v>543</v>
      </c>
      <c r="FK122" s="235" t="s">
        <v>543</v>
      </c>
      <c r="FN122" s="235" t="s">
        <v>543</v>
      </c>
      <c r="FQ122" s="235" t="s">
        <v>543</v>
      </c>
      <c r="FT122" s="235" t="s">
        <v>543</v>
      </c>
      <c r="FW122" s="235" t="s">
        <v>543</v>
      </c>
      <c r="FZ122" s="235" t="s">
        <v>543</v>
      </c>
      <c r="GC122" s="235" t="s">
        <v>543</v>
      </c>
      <c r="GF122" s="235" t="s">
        <v>543</v>
      </c>
      <c r="GI122" s="235" t="s">
        <v>543</v>
      </c>
      <c r="GL122" s="235" t="s">
        <v>543</v>
      </c>
      <c r="GO122" s="235" t="s">
        <v>543</v>
      </c>
      <c r="GR122" s="235" t="s">
        <v>543</v>
      </c>
      <c r="GU122" s="235" t="s">
        <v>543</v>
      </c>
      <c r="GX122" s="235" t="s">
        <v>543</v>
      </c>
      <c r="HA122" s="235" t="s">
        <v>543</v>
      </c>
      <c r="HD122" s="235" t="s">
        <v>543</v>
      </c>
      <c r="HG122" s="235" t="s">
        <v>543</v>
      </c>
      <c r="HJ122" s="235" t="s">
        <v>543</v>
      </c>
      <c r="HM122" s="235" t="s">
        <v>543</v>
      </c>
      <c r="HP122" s="235" t="s">
        <v>543</v>
      </c>
      <c r="HS122" s="235" t="s">
        <v>543</v>
      </c>
      <c r="HV122" s="235" t="s">
        <v>543</v>
      </c>
      <c r="IB122" s="236" t="s">
        <v>543</v>
      </c>
      <c r="IC122" s="237" t="s">
        <v>543</v>
      </c>
      <c r="ID122" s="237" t="s">
        <v>543</v>
      </c>
      <c r="IE122" s="237" t="b">
        <v>1</v>
      </c>
    </row>
    <row r="123" spans="66:239">
      <c r="BN123" s="233" t="s">
        <v>543</v>
      </c>
      <c r="CX123" s="233" t="s">
        <v>543</v>
      </c>
      <c r="DR123" s="235" t="s">
        <v>543</v>
      </c>
      <c r="DU123" s="235" t="s">
        <v>543</v>
      </c>
      <c r="DX123" s="235" t="s">
        <v>543</v>
      </c>
      <c r="EA123" s="235" t="s">
        <v>543</v>
      </c>
      <c r="ED123" s="235" t="s">
        <v>543</v>
      </c>
      <c r="EG123" s="235" t="s">
        <v>543</v>
      </c>
      <c r="EJ123" s="235" t="s">
        <v>543</v>
      </c>
      <c r="EM123" s="235" t="s">
        <v>543</v>
      </c>
      <c r="EP123" s="235" t="s">
        <v>543</v>
      </c>
      <c r="ES123" s="235" t="s">
        <v>543</v>
      </c>
      <c r="EV123" s="235" t="s">
        <v>543</v>
      </c>
      <c r="EY123" s="235" t="s">
        <v>543</v>
      </c>
      <c r="FB123" s="235" t="s">
        <v>543</v>
      </c>
      <c r="FE123" s="235" t="s">
        <v>543</v>
      </c>
      <c r="FH123" s="235" t="s">
        <v>543</v>
      </c>
      <c r="FK123" s="235" t="s">
        <v>543</v>
      </c>
      <c r="FN123" s="235" t="s">
        <v>543</v>
      </c>
      <c r="FQ123" s="235" t="s">
        <v>543</v>
      </c>
      <c r="FT123" s="235" t="s">
        <v>543</v>
      </c>
      <c r="FW123" s="235" t="s">
        <v>543</v>
      </c>
      <c r="FZ123" s="235" t="s">
        <v>543</v>
      </c>
      <c r="GC123" s="235" t="s">
        <v>543</v>
      </c>
      <c r="GF123" s="235" t="s">
        <v>543</v>
      </c>
      <c r="GI123" s="235" t="s">
        <v>543</v>
      </c>
      <c r="GL123" s="235" t="s">
        <v>543</v>
      </c>
      <c r="GO123" s="235" t="s">
        <v>543</v>
      </c>
      <c r="GR123" s="235" t="s">
        <v>543</v>
      </c>
      <c r="GU123" s="235" t="s">
        <v>543</v>
      </c>
      <c r="GX123" s="235" t="s">
        <v>543</v>
      </c>
      <c r="HA123" s="235" t="s">
        <v>543</v>
      </c>
      <c r="HD123" s="235" t="s">
        <v>543</v>
      </c>
      <c r="HG123" s="235" t="s">
        <v>543</v>
      </c>
      <c r="HJ123" s="235" t="s">
        <v>543</v>
      </c>
      <c r="HM123" s="235" t="s">
        <v>543</v>
      </c>
      <c r="HP123" s="235" t="s">
        <v>543</v>
      </c>
      <c r="HS123" s="235" t="s">
        <v>543</v>
      </c>
      <c r="HV123" s="235" t="s">
        <v>543</v>
      </c>
      <c r="IB123" s="236" t="s">
        <v>543</v>
      </c>
      <c r="IC123" s="237" t="s">
        <v>543</v>
      </c>
      <c r="ID123" s="237" t="s">
        <v>543</v>
      </c>
      <c r="IE123" s="237" t="b">
        <v>1</v>
      </c>
    </row>
    <row r="124" spans="66:239">
      <c r="BN124" s="233" t="s">
        <v>543</v>
      </c>
      <c r="CX124" s="233" t="s">
        <v>543</v>
      </c>
      <c r="DR124" s="235" t="s">
        <v>543</v>
      </c>
      <c r="DU124" s="235" t="s">
        <v>543</v>
      </c>
      <c r="DX124" s="235" t="s">
        <v>543</v>
      </c>
      <c r="EA124" s="235" t="s">
        <v>543</v>
      </c>
      <c r="ED124" s="235" t="s">
        <v>543</v>
      </c>
      <c r="EG124" s="235" t="s">
        <v>543</v>
      </c>
      <c r="EJ124" s="235" t="s">
        <v>543</v>
      </c>
      <c r="EM124" s="235" t="s">
        <v>543</v>
      </c>
      <c r="EP124" s="235" t="s">
        <v>543</v>
      </c>
      <c r="ES124" s="235" t="s">
        <v>543</v>
      </c>
      <c r="EV124" s="235" t="s">
        <v>543</v>
      </c>
      <c r="EY124" s="235" t="s">
        <v>543</v>
      </c>
      <c r="FB124" s="235" t="s">
        <v>543</v>
      </c>
      <c r="FE124" s="235" t="s">
        <v>543</v>
      </c>
      <c r="FH124" s="235" t="s">
        <v>543</v>
      </c>
      <c r="FK124" s="235" t="s">
        <v>543</v>
      </c>
      <c r="FN124" s="235" t="s">
        <v>543</v>
      </c>
      <c r="FQ124" s="235" t="s">
        <v>543</v>
      </c>
      <c r="FT124" s="235" t="s">
        <v>543</v>
      </c>
      <c r="FW124" s="235" t="s">
        <v>543</v>
      </c>
      <c r="FZ124" s="235" t="s">
        <v>543</v>
      </c>
      <c r="GC124" s="235" t="s">
        <v>543</v>
      </c>
      <c r="GF124" s="235" t="s">
        <v>543</v>
      </c>
      <c r="GI124" s="235" t="s">
        <v>543</v>
      </c>
      <c r="GL124" s="235" t="s">
        <v>543</v>
      </c>
      <c r="GO124" s="235" t="s">
        <v>543</v>
      </c>
      <c r="GR124" s="235" t="s">
        <v>543</v>
      </c>
      <c r="GU124" s="235" t="s">
        <v>543</v>
      </c>
      <c r="GX124" s="235" t="s">
        <v>543</v>
      </c>
      <c r="HA124" s="235" t="s">
        <v>543</v>
      </c>
      <c r="HD124" s="235" t="s">
        <v>543</v>
      </c>
      <c r="HG124" s="235" t="s">
        <v>543</v>
      </c>
      <c r="HJ124" s="235" t="s">
        <v>543</v>
      </c>
      <c r="HM124" s="235" t="s">
        <v>543</v>
      </c>
      <c r="HP124" s="235" t="s">
        <v>543</v>
      </c>
      <c r="HS124" s="235" t="s">
        <v>543</v>
      </c>
      <c r="HV124" s="235" t="s">
        <v>543</v>
      </c>
      <c r="IB124" s="236" t="s">
        <v>543</v>
      </c>
      <c r="IC124" s="237" t="s">
        <v>543</v>
      </c>
      <c r="ID124" s="237" t="s">
        <v>543</v>
      </c>
      <c r="IE124" s="237" t="b">
        <v>1</v>
      </c>
    </row>
    <row r="125" spans="66:239">
      <c r="BN125" s="233" t="s">
        <v>543</v>
      </c>
      <c r="CX125" s="233" t="s">
        <v>543</v>
      </c>
      <c r="DR125" s="235" t="s">
        <v>543</v>
      </c>
      <c r="DU125" s="235" t="s">
        <v>543</v>
      </c>
      <c r="DX125" s="235" t="s">
        <v>543</v>
      </c>
      <c r="EA125" s="235" t="s">
        <v>543</v>
      </c>
      <c r="ED125" s="235" t="s">
        <v>543</v>
      </c>
      <c r="EG125" s="235" t="s">
        <v>543</v>
      </c>
      <c r="EJ125" s="235" t="s">
        <v>543</v>
      </c>
      <c r="EM125" s="235" t="s">
        <v>543</v>
      </c>
      <c r="EP125" s="235" t="s">
        <v>543</v>
      </c>
      <c r="ES125" s="235" t="s">
        <v>543</v>
      </c>
      <c r="EV125" s="235" t="s">
        <v>543</v>
      </c>
      <c r="EY125" s="235" t="s">
        <v>543</v>
      </c>
      <c r="FB125" s="235" t="s">
        <v>543</v>
      </c>
      <c r="FE125" s="235" t="s">
        <v>543</v>
      </c>
      <c r="FH125" s="235" t="s">
        <v>543</v>
      </c>
      <c r="FK125" s="235" t="s">
        <v>543</v>
      </c>
      <c r="FN125" s="235" t="s">
        <v>543</v>
      </c>
      <c r="FQ125" s="235" t="s">
        <v>543</v>
      </c>
      <c r="FT125" s="235" t="s">
        <v>543</v>
      </c>
      <c r="FW125" s="235" t="s">
        <v>543</v>
      </c>
      <c r="FZ125" s="235" t="s">
        <v>543</v>
      </c>
      <c r="GC125" s="235" t="s">
        <v>543</v>
      </c>
      <c r="GF125" s="235" t="s">
        <v>543</v>
      </c>
      <c r="GI125" s="235" t="s">
        <v>543</v>
      </c>
      <c r="GL125" s="235" t="s">
        <v>543</v>
      </c>
      <c r="GO125" s="235" t="s">
        <v>543</v>
      </c>
      <c r="GR125" s="235" t="s">
        <v>543</v>
      </c>
      <c r="GU125" s="235" t="s">
        <v>543</v>
      </c>
      <c r="GX125" s="235" t="s">
        <v>543</v>
      </c>
      <c r="HA125" s="235" t="s">
        <v>543</v>
      </c>
      <c r="HD125" s="235" t="s">
        <v>543</v>
      </c>
      <c r="HG125" s="235" t="s">
        <v>543</v>
      </c>
      <c r="HJ125" s="235" t="s">
        <v>543</v>
      </c>
      <c r="HM125" s="235" t="s">
        <v>543</v>
      </c>
      <c r="HP125" s="235" t="s">
        <v>543</v>
      </c>
      <c r="HS125" s="235" t="s">
        <v>543</v>
      </c>
      <c r="HV125" s="235" t="s">
        <v>543</v>
      </c>
      <c r="IB125" s="236" t="s">
        <v>543</v>
      </c>
      <c r="IC125" s="237" t="s">
        <v>543</v>
      </c>
      <c r="ID125" s="237" t="s">
        <v>543</v>
      </c>
      <c r="IE125" s="237" t="b">
        <v>1</v>
      </c>
    </row>
    <row r="126" spans="66:239">
      <c r="BN126" s="233" t="s">
        <v>543</v>
      </c>
      <c r="CX126" s="233" t="s">
        <v>543</v>
      </c>
      <c r="DR126" s="235" t="s">
        <v>543</v>
      </c>
      <c r="DU126" s="235" t="s">
        <v>543</v>
      </c>
      <c r="DX126" s="235" t="s">
        <v>543</v>
      </c>
      <c r="EA126" s="235" t="s">
        <v>543</v>
      </c>
      <c r="ED126" s="235" t="s">
        <v>543</v>
      </c>
      <c r="EG126" s="235" t="s">
        <v>543</v>
      </c>
      <c r="EJ126" s="235" t="s">
        <v>543</v>
      </c>
      <c r="EM126" s="235" t="s">
        <v>543</v>
      </c>
      <c r="EP126" s="235" t="s">
        <v>543</v>
      </c>
      <c r="ES126" s="235" t="s">
        <v>543</v>
      </c>
      <c r="EV126" s="235" t="s">
        <v>543</v>
      </c>
      <c r="EY126" s="235" t="s">
        <v>543</v>
      </c>
      <c r="FB126" s="235" t="s">
        <v>543</v>
      </c>
      <c r="FE126" s="235" t="s">
        <v>543</v>
      </c>
      <c r="FH126" s="235" t="s">
        <v>543</v>
      </c>
      <c r="FK126" s="235" t="s">
        <v>543</v>
      </c>
      <c r="FN126" s="235" t="s">
        <v>543</v>
      </c>
      <c r="FQ126" s="235" t="s">
        <v>543</v>
      </c>
      <c r="FT126" s="235" t="s">
        <v>543</v>
      </c>
      <c r="FW126" s="235" t="s">
        <v>543</v>
      </c>
      <c r="FZ126" s="235" t="s">
        <v>543</v>
      </c>
      <c r="GC126" s="235" t="s">
        <v>543</v>
      </c>
      <c r="GF126" s="235" t="s">
        <v>543</v>
      </c>
      <c r="GI126" s="235" t="s">
        <v>543</v>
      </c>
      <c r="GL126" s="235" t="s">
        <v>543</v>
      </c>
      <c r="GO126" s="235" t="s">
        <v>543</v>
      </c>
      <c r="GR126" s="235" t="s">
        <v>543</v>
      </c>
      <c r="GU126" s="235" t="s">
        <v>543</v>
      </c>
      <c r="GX126" s="235" t="s">
        <v>543</v>
      </c>
      <c r="HA126" s="235" t="s">
        <v>543</v>
      </c>
      <c r="HD126" s="235" t="s">
        <v>543</v>
      </c>
      <c r="HG126" s="235" t="s">
        <v>543</v>
      </c>
      <c r="HJ126" s="235" t="s">
        <v>543</v>
      </c>
      <c r="HM126" s="235" t="s">
        <v>543</v>
      </c>
      <c r="HP126" s="235" t="s">
        <v>543</v>
      </c>
      <c r="HS126" s="235" t="s">
        <v>543</v>
      </c>
      <c r="HV126" s="235" t="s">
        <v>543</v>
      </c>
      <c r="IB126" s="236" t="s">
        <v>543</v>
      </c>
      <c r="IC126" s="237" t="s">
        <v>543</v>
      </c>
      <c r="ID126" s="237" t="s">
        <v>543</v>
      </c>
      <c r="IE126" s="237" t="b">
        <v>1</v>
      </c>
    </row>
    <row r="127" spans="66:239">
      <c r="BN127" s="233" t="s">
        <v>543</v>
      </c>
      <c r="CX127" s="233" t="s">
        <v>543</v>
      </c>
      <c r="DR127" s="235" t="s">
        <v>543</v>
      </c>
      <c r="DU127" s="235" t="s">
        <v>543</v>
      </c>
      <c r="DX127" s="235" t="s">
        <v>543</v>
      </c>
      <c r="EA127" s="235" t="s">
        <v>543</v>
      </c>
      <c r="ED127" s="235" t="s">
        <v>543</v>
      </c>
      <c r="EG127" s="235" t="s">
        <v>543</v>
      </c>
      <c r="EJ127" s="235" t="s">
        <v>543</v>
      </c>
      <c r="EM127" s="235" t="s">
        <v>543</v>
      </c>
      <c r="EP127" s="235" t="s">
        <v>543</v>
      </c>
      <c r="ES127" s="235" t="s">
        <v>543</v>
      </c>
      <c r="EV127" s="235" t="s">
        <v>543</v>
      </c>
      <c r="EY127" s="235" t="s">
        <v>543</v>
      </c>
      <c r="FB127" s="235" t="s">
        <v>543</v>
      </c>
      <c r="FE127" s="235" t="s">
        <v>543</v>
      </c>
      <c r="FH127" s="235" t="s">
        <v>543</v>
      </c>
      <c r="FK127" s="235" t="s">
        <v>543</v>
      </c>
      <c r="FN127" s="235" t="s">
        <v>543</v>
      </c>
      <c r="FQ127" s="235" t="s">
        <v>543</v>
      </c>
      <c r="FT127" s="235" t="s">
        <v>543</v>
      </c>
      <c r="FW127" s="235" t="s">
        <v>543</v>
      </c>
      <c r="FZ127" s="235" t="s">
        <v>543</v>
      </c>
      <c r="GC127" s="235" t="s">
        <v>543</v>
      </c>
      <c r="GF127" s="235" t="s">
        <v>543</v>
      </c>
      <c r="GI127" s="235" t="s">
        <v>543</v>
      </c>
      <c r="GL127" s="235" t="s">
        <v>543</v>
      </c>
      <c r="GO127" s="235" t="s">
        <v>543</v>
      </c>
      <c r="GR127" s="235" t="s">
        <v>543</v>
      </c>
      <c r="GU127" s="235" t="s">
        <v>543</v>
      </c>
      <c r="GX127" s="235" t="s">
        <v>543</v>
      </c>
      <c r="HA127" s="235" t="s">
        <v>543</v>
      </c>
      <c r="HD127" s="235" t="s">
        <v>543</v>
      </c>
      <c r="HG127" s="235" t="s">
        <v>543</v>
      </c>
      <c r="HJ127" s="235" t="s">
        <v>543</v>
      </c>
      <c r="HM127" s="235" t="s">
        <v>543</v>
      </c>
      <c r="HP127" s="235" t="s">
        <v>543</v>
      </c>
      <c r="HS127" s="235" t="s">
        <v>543</v>
      </c>
      <c r="HV127" s="235" t="s">
        <v>543</v>
      </c>
      <c r="IB127" s="236" t="s">
        <v>543</v>
      </c>
      <c r="IC127" s="237" t="s">
        <v>543</v>
      </c>
      <c r="ID127" s="237" t="s">
        <v>543</v>
      </c>
      <c r="IE127" s="237" t="b">
        <v>1</v>
      </c>
    </row>
    <row r="128" spans="66:239">
      <c r="BN128" s="233" t="s">
        <v>543</v>
      </c>
      <c r="CX128" s="233" t="s">
        <v>543</v>
      </c>
      <c r="DR128" s="235" t="s">
        <v>543</v>
      </c>
      <c r="DU128" s="235" t="s">
        <v>543</v>
      </c>
      <c r="DX128" s="235" t="s">
        <v>543</v>
      </c>
      <c r="EA128" s="235" t="s">
        <v>543</v>
      </c>
      <c r="ED128" s="235" t="s">
        <v>543</v>
      </c>
      <c r="EG128" s="235" t="s">
        <v>543</v>
      </c>
      <c r="EJ128" s="235" t="s">
        <v>543</v>
      </c>
      <c r="EM128" s="235" t="s">
        <v>543</v>
      </c>
      <c r="EP128" s="235" t="s">
        <v>543</v>
      </c>
      <c r="ES128" s="235" t="s">
        <v>543</v>
      </c>
      <c r="EV128" s="235" t="s">
        <v>543</v>
      </c>
      <c r="EY128" s="235" t="s">
        <v>543</v>
      </c>
      <c r="FB128" s="235" t="s">
        <v>543</v>
      </c>
      <c r="FE128" s="235" t="s">
        <v>543</v>
      </c>
      <c r="FH128" s="235" t="s">
        <v>543</v>
      </c>
      <c r="FK128" s="235" t="s">
        <v>543</v>
      </c>
      <c r="FN128" s="235" t="s">
        <v>543</v>
      </c>
      <c r="FQ128" s="235" t="s">
        <v>543</v>
      </c>
      <c r="FT128" s="235" t="s">
        <v>543</v>
      </c>
      <c r="FW128" s="235" t="s">
        <v>543</v>
      </c>
      <c r="FZ128" s="235" t="s">
        <v>543</v>
      </c>
      <c r="GC128" s="235" t="s">
        <v>543</v>
      </c>
      <c r="GF128" s="235" t="s">
        <v>543</v>
      </c>
      <c r="GI128" s="235" t="s">
        <v>543</v>
      </c>
      <c r="GL128" s="235" t="s">
        <v>543</v>
      </c>
      <c r="GO128" s="235" t="s">
        <v>543</v>
      </c>
      <c r="GR128" s="235" t="s">
        <v>543</v>
      </c>
      <c r="GU128" s="235" t="s">
        <v>543</v>
      </c>
      <c r="GX128" s="235" t="s">
        <v>543</v>
      </c>
      <c r="HA128" s="235" t="s">
        <v>543</v>
      </c>
      <c r="HD128" s="235" t="s">
        <v>543</v>
      </c>
      <c r="HG128" s="235" t="s">
        <v>543</v>
      </c>
      <c r="HJ128" s="235" t="s">
        <v>543</v>
      </c>
      <c r="HM128" s="235" t="s">
        <v>543</v>
      </c>
      <c r="HP128" s="235" t="s">
        <v>543</v>
      </c>
      <c r="HS128" s="235" t="s">
        <v>543</v>
      </c>
      <c r="HV128" s="235" t="s">
        <v>543</v>
      </c>
      <c r="IB128" s="236" t="s">
        <v>543</v>
      </c>
      <c r="IC128" s="237" t="s">
        <v>543</v>
      </c>
      <c r="ID128" s="237" t="s">
        <v>543</v>
      </c>
      <c r="IE128" s="237" t="b">
        <v>1</v>
      </c>
    </row>
    <row r="129" spans="66:239">
      <c r="BN129" s="233" t="s">
        <v>543</v>
      </c>
      <c r="CX129" s="233" t="s">
        <v>543</v>
      </c>
      <c r="DR129" s="235" t="s">
        <v>543</v>
      </c>
      <c r="DU129" s="235" t="s">
        <v>543</v>
      </c>
      <c r="DX129" s="235" t="s">
        <v>543</v>
      </c>
      <c r="EA129" s="235" t="s">
        <v>543</v>
      </c>
      <c r="ED129" s="235" t="s">
        <v>543</v>
      </c>
      <c r="EG129" s="235" t="s">
        <v>543</v>
      </c>
      <c r="EJ129" s="235" t="s">
        <v>543</v>
      </c>
      <c r="EM129" s="235" t="s">
        <v>543</v>
      </c>
      <c r="EP129" s="235" t="s">
        <v>543</v>
      </c>
      <c r="ES129" s="235" t="s">
        <v>543</v>
      </c>
      <c r="EV129" s="235" t="s">
        <v>543</v>
      </c>
      <c r="EY129" s="235" t="s">
        <v>543</v>
      </c>
      <c r="FB129" s="235" t="s">
        <v>543</v>
      </c>
      <c r="FE129" s="235" t="s">
        <v>543</v>
      </c>
      <c r="FH129" s="235" t="s">
        <v>543</v>
      </c>
      <c r="FK129" s="235" t="s">
        <v>543</v>
      </c>
      <c r="FN129" s="235" t="s">
        <v>543</v>
      </c>
      <c r="FQ129" s="235" t="s">
        <v>543</v>
      </c>
      <c r="FT129" s="235" t="s">
        <v>543</v>
      </c>
      <c r="FW129" s="235" t="s">
        <v>543</v>
      </c>
      <c r="FZ129" s="235" t="s">
        <v>543</v>
      </c>
      <c r="GC129" s="235" t="s">
        <v>543</v>
      </c>
      <c r="GF129" s="235" t="s">
        <v>543</v>
      </c>
      <c r="GI129" s="235" t="s">
        <v>543</v>
      </c>
      <c r="GL129" s="235" t="s">
        <v>543</v>
      </c>
      <c r="GO129" s="235" t="s">
        <v>543</v>
      </c>
      <c r="GR129" s="235" t="s">
        <v>543</v>
      </c>
      <c r="GU129" s="235" t="s">
        <v>543</v>
      </c>
      <c r="GX129" s="235" t="s">
        <v>543</v>
      </c>
      <c r="HA129" s="235" t="s">
        <v>543</v>
      </c>
      <c r="HD129" s="235" t="s">
        <v>543</v>
      </c>
      <c r="HG129" s="235" t="s">
        <v>543</v>
      </c>
      <c r="HJ129" s="235" t="s">
        <v>543</v>
      </c>
      <c r="HM129" s="235" t="s">
        <v>543</v>
      </c>
      <c r="HP129" s="235" t="s">
        <v>543</v>
      </c>
      <c r="HS129" s="235" t="s">
        <v>543</v>
      </c>
      <c r="HV129" s="235" t="s">
        <v>543</v>
      </c>
      <c r="IB129" s="236" t="s">
        <v>543</v>
      </c>
      <c r="IC129" s="237" t="s">
        <v>543</v>
      </c>
      <c r="ID129" s="237" t="s">
        <v>543</v>
      </c>
      <c r="IE129" s="237" t="b">
        <v>1</v>
      </c>
    </row>
    <row r="130" spans="66:239">
      <c r="BN130" s="233" t="s">
        <v>543</v>
      </c>
      <c r="CX130" s="233" t="s">
        <v>543</v>
      </c>
      <c r="DR130" s="235" t="s">
        <v>543</v>
      </c>
      <c r="DU130" s="235" t="s">
        <v>543</v>
      </c>
      <c r="DX130" s="235" t="s">
        <v>543</v>
      </c>
      <c r="EA130" s="235" t="s">
        <v>543</v>
      </c>
      <c r="ED130" s="235" t="s">
        <v>543</v>
      </c>
      <c r="EG130" s="235" t="s">
        <v>543</v>
      </c>
      <c r="EJ130" s="235" t="s">
        <v>543</v>
      </c>
      <c r="EM130" s="235" t="s">
        <v>543</v>
      </c>
      <c r="EP130" s="235" t="s">
        <v>543</v>
      </c>
      <c r="ES130" s="235" t="s">
        <v>543</v>
      </c>
      <c r="EV130" s="235" t="s">
        <v>543</v>
      </c>
      <c r="EY130" s="235" t="s">
        <v>543</v>
      </c>
      <c r="FB130" s="235" t="s">
        <v>543</v>
      </c>
      <c r="FE130" s="235" t="s">
        <v>543</v>
      </c>
      <c r="FH130" s="235" t="s">
        <v>543</v>
      </c>
      <c r="FK130" s="235" t="s">
        <v>543</v>
      </c>
      <c r="FN130" s="235" t="s">
        <v>543</v>
      </c>
      <c r="FQ130" s="235" t="s">
        <v>543</v>
      </c>
      <c r="FT130" s="235" t="s">
        <v>543</v>
      </c>
      <c r="FW130" s="235" t="s">
        <v>543</v>
      </c>
      <c r="FZ130" s="235" t="s">
        <v>543</v>
      </c>
      <c r="GC130" s="235" t="s">
        <v>543</v>
      </c>
      <c r="GF130" s="235" t="s">
        <v>543</v>
      </c>
      <c r="GI130" s="235" t="s">
        <v>543</v>
      </c>
      <c r="GL130" s="235" t="s">
        <v>543</v>
      </c>
      <c r="GO130" s="235" t="s">
        <v>543</v>
      </c>
      <c r="GR130" s="235" t="s">
        <v>543</v>
      </c>
      <c r="GU130" s="235" t="s">
        <v>543</v>
      </c>
      <c r="GX130" s="235" t="s">
        <v>543</v>
      </c>
      <c r="HA130" s="235" t="s">
        <v>543</v>
      </c>
      <c r="HD130" s="235" t="s">
        <v>543</v>
      </c>
      <c r="HG130" s="235" t="s">
        <v>543</v>
      </c>
      <c r="HJ130" s="235" t="s">
        <v>543</v>
      </c>
      <c r="HM130" s="235" t="s">
        <v>543</v>
      </c>
      <c r="HP130" s="235" t="s">
        <v>543</v>
      </c>
      <c r="HS130" s="235" t="s">
        <v>543</v>
      </c>
      <c r="HV130" s="235" t="s">
        <v>543</v>
      </c>
      <c r="IB130" s="236" t="s">
        <v>543</v>
      </c>
      <c r="IC130" s="237" t="s">
        <v>543</v>
      </c>
      <c r="ID130" s="237" t="s">
        <v>543</v>
      </c>
      <c r="IE130" s="237" t="b">
        <v>1</v>
      </c>
    </row>
    <row r="131" spans="66:239">
      <c r="BN131" s="233" t="s">
        <v>543</v>
      </c>
      <c r="CX131" s="233" t="s">
        <v>543</v>
      </c>
      <c r="DR131" s="235" t="s">
        <v>543</v>
      </c>
      <c r="DU131" s="235" t="s">
        <v>543</v>
      </c>
      <c r="DX131" s="235" t="s">
        <v>543</v>
      </c>
      <c r="EA131" s="235" t="s">
        <v>543</v>
      </c>
      <c r="ED131" s="235" t="s">
        <v>543</v>
      </c>
      <c r="EG131" s="235" t="s">
        <v>543</v>
      </c>
      <c r="EJ131" s="235" t="s">
        <v>543</v>
      </c>
      <c r="EM131" s="235" t="s">
        <v>543</v>
      </c>
      <c r="EP131" s="235" t="s">
        <v>543</v>
      </c>
      <c r="ES131" s="235" t="s">
        <v>543</v>
      </c>
      <c r="EV131" s="235" t="s">
        <v>543</v>
      </c>
      <c r="EY131" s="235" t="s">
        <v>543</v>
      </c>
      <c r="FB131" s="235" t="s">
        <v>543</v>
      </c>
      <c r="FE131" s="235" t="s">
        <v>543</v>
      </c>
      <c r="FH131" s="235" t="s">
        <v>543</v>
      </c>
      <c r="FK131" s="235" t="s">
        <v>543</v>
      </c>
      <c r="FN131" s="235" t="s">
        <v>543</v>
      </c>
      <c r="FQ131" s="235" t="s">
        <v>543</v>
      </c>
      <c r="FT131" s="235" t="s">
        <v>543</v>
      </c>
      <c r="FW131" s="235" t="s">
        <v>543</v>
      </c>
      <c r="FZ131" s="235" t="s">
        <v>543</v>
      </c>
      <c r="GC131" s="235" t="s">
        <v>543</v>
      </c>
      <c r="GF131" s="235" t="s">
        <v>543</v>
      </c>
      <c r="GI131" s="235" t="s">
        <v>543</v>
      </c>
      <c r="GL131" s="235" t="s">
        <v>543</v>
      </c>
      <c r="GO131" s="235" t="s">
        <v>543</v>
      </c>
      <c r="GR131" s="235" t="s">
        <v>543</v>
      </c>
      <c r="GU131" s="235" t="s">
        <v>543</v>
      </c>
      <c r="GX131" s="235" t="s">
        <v>543</v>
      </c>
      <c r="HA131" s="235" t="s">
        <v>543</v>
      </c>
      <c r="HD131" s="235" t="s">
        <v>543</v>
      </c>
      <c r="HG131" s="235" t="s">
        <v>543</v>
      </c>
      <c r="HJ131" s="235" t="s">
        <v>543</v>
      </c>
      <c r="HM131" s="235" t="s">
        <v>543</v>
      </c>
      <c r="HP131" s="235" t="s">
        <v>543</v>
      </c>
      <c r="HS131" s="235" t="s">
        <v>543</v>
      </c>
      <c r="HV131" s="235" t="s">
        <v>543</v>
      </c>
      <c r="IB131" s="236" t="s">
        <v>543</v>
      </c>
      <c r="IC131" s="237" t="s">
        <v>543</v>
      </c>
      <c r="ID131" s="237" t="s">
        <v>543</v>
      </c>
      <c r="IE131" s="237" t="b">
        <v>1</v>
      </c>
    </row>
    <row r="132" spans="66:239">
      <c r="BN132" s="233" t="s">
        <v>543</v>
      </c>
      <c r="CX132" s="233" t="s">
        <v>543</v>
      </c>
      <c r="DR132" s="235" t="s">
        <v>543</v>
      </c>
      <c r="DU132" s="235" t="s">
        <v>543</v>
      </c>
      <c r="DX132" s="235" t="s">
        <v>543</v>
      </c>
      <c r="EA132" s="235" t="s">
        <v>543</v>
      </c>
      <c r="ED132" s="235" t="s">
        <v>543</v>
      </c>
      <c r="EG132" s="235" t="s">
        <v>543</v>
      </c>
      <c r="EJ132" s="235" t="s">
        <v>543</v>
      </c>
      <c r="EM132" s="235" t="s">
        <v>543</v>
      </c>
      <c r="EP132" s="235" t="s">
        <v>543</v>
      </c>
      <c r="ES132" s="235" t="s">
        <v>543</v>
      </c>
      <c r="EV132" s="235" t="s">
        <v>543</v>
      </c>
      <c r="EY132" s="235" t="s">
        <v>543</v>
      </c>
      <c r="FB132" s="235" t="s">
        <v>543</v>
      </c>
      <c r="FE132" s="235" t="s">
        <v>543</v>
      </c>
      <c r="FH132" s="235" t="s">
        <v>543</v>
      </c>
      <c r="FK132" s="235" t="s">
        <v>543</v>
      </c>
      <c r="FN132" s="235" t="s">
        <v>543</v>
      </c>
      <c r="FQ132" s="235" t="s">
        <v>543</v>
      </c>
      <c r="FT132" s="235" t="s">
        <v>543</v>
      </c>
      <c r="FW132" s="235" t="s">
        <v>543</v>
      </c>
      <c r="FZ132" s="235" t="s">
        <v>543</v>
      </c>
      <c r="GC132" s="235" t="s">
        <v>543</v>
      </c>
      <c r="GF132" s="235" t="s">
        <v>543</v>
      </c>
      <c r="GI132" s="235" t="s">
        <v>543</v>
      </c>
      <c r="GL132" s="235" t="s">
        <v>543</v>
      </c>
      <c r="GO132" s="235" t="s">
        <v>543</v>
      </c>
      <c r="GR132" s="235" t="s">
        <v>543</v>
      </c>
      <c r="GU132" s="235" t="s">
        <v>543</v>
      </c>
      <c r="GX132" s="235" t="s">
        <v>543</v>
      </c>
      <c r="HA132" s="235" t="s">
        <v>543</v>
      </c>
      <c r="HD132" s="235" t="s">
        <v>543</v>
      </c>
      <c r="HG132" s="235" t="s">
        <v>543</v>
      </c>
      <c r="HJ132" s="235" t="s">
        <v>543</v>
      </c>
      <c r="HM132" s="235" t="s">
        <v>543</v>
      </c>
      <c r="HP132" s="235" t="s">
        <v>543</v>
      </c>
      <c r="HS132" s="235" t="s">
        <v>543</v>
      </c>
      <c r="HV132" s="235" t="s">
        <v>543</v>
      </c>
      <c r="IB132" s="236" t="s">
        <v>543</v>
      </c>
      <c r="IC132" s="237" t="s">
        <v>543</v>
      </c>
      <c r="ID132" s="237" t="s">
        <v>543</v>
      </c>
      <c r="IE132" s="237" t="b">
        <v>1</v>
      </c>
    </row>
    <row r="133" spans="66:239">
      <c r="BN133" s="233" t="s">
        <v>543</v>
      </c>
      <c r="CX133" s="233" t="s">
        <v>543</v>
      </c>
      <c r="DR133" s="235" t="s">
        <v>543</v>
      </c>
      <c r="DU133" s="235" t="s">
        <v>543</v>
      </c>
      <c r="DX133" s="235" t="s">
        <v>543</v>
      </c>
      <c r="EA133" s="235" t="s">
        <v>543</v>
      </c>
      <c r="ED133" s="235" t="s">
        <v>543</v>
      </c>
      <c r="EG133" s="235" t="s">
        <v>543</v>
      </c>
      <c r="EJ133" s="235" t="s">
        <v>543</v>
      </c>
      <c r="EM133" s="235" t="s">
        <v>543</v>
      </c>
      <c r="EP133" s="235" t="s">
        <v>543</v>
      </c>
      <c r="ES133" s="235" t="s">
        <v>543</v>
      </c>
      <c r="EV133" s="235" t="s">
        <v>543</v>
      </c>
      <c r="EY133" s="235" t="s">
        <v>543</v>
      </c>
      <c r="FB133" s="235" t="s">
        <v>543</v>
      </c>
      <c r="FE133" s="235" t="s">
        <v>543</v>
      </c>
      <c r="FH133" s="235" t="s">
        <v>543</v>
      </c>
      <c r="FK133" s="235" t="s">
        <v>543</v>
      </c>
      <c r="FN133" s="235" t="s">
        <v>543</v>
      </c>
      <c r="FQ133" s="235" t="s">
        <v>543</v>
      </c>
      <c r="FT133" s="235" t="s">
        <v>543</v>
      </c>
      <c r="FW133" s="235" t="s">
        <v>543</v>
      </c>
      <c r="FZ133" s="235" t="s">
        <v>543</v>
      </c>
      <c r="GC133" s="235" t="s">
        <v>543</v>
      </c>
      <c r="GF133" s="235" t="s">
        <v>543</v>
      </c>
      <c r="GI133" s="235" t="s">
        <v>543</v>
      </c>
      <c r="GL133" s="235" t="s">
        <v>543</v>
      </c>
      <c r="GO133" s="235" t="s">
        <v>543</v>
      </c>
      <c r="GR133" s="235" t="s">
        <v>543</v>
      </c>
      <c r="GU133" s="235" t="s">
        <v>543</v>
      </c>
      <c r="GX133" s="235" t="s">
        <v>543</v>
      </c>
      <c r="HA133" s="235" t="s">
        <v>543</v>
      </c>
      <c r="HD133" s="235" t="s">
        <v>543</v>
      </c>
      <c r="HG133" s="235" t="s">
        <v>543</v>
      </c>
      <c r="HJ133" s="235" t="s">
        <v>543</v>
      </c>
      <c r="HM133" s="235" t="s">
        <v>543</v>
      </c>
      <c r="HP133" s="235" t="s">
        <v>543</v>
      </c>
      <c r="HS133" s="235" t="s">
        <v>543</v>
      </c>
      <c r="HV133" s="235" t="s">
        <v>543</v>
      </c>
      <c r="IB133" s="236" t="s">
        <v>543</v>
      </c>
      <c r="IC133" s="237" t="s">
        <v>543</v>
      </c>
      <c r="ID133" s="237" t="s">
        <v>543</v>
      </c>
      <c r="IE133" s="237" t="b">
        <v>1</v>
      </c>
    </row>
    <row r="134" spans="66:239">
      <c r="BN134" s="233" t="s">
        <v>543</v>
      </c>
      <c r="CX134" s="233" t="s">
        <v>543</v>
      </c>
      <c r="DR134" s="235" t="s">
        <v>543</v>
      </c>
      <c r="DU134" s="235" t="s">
        <v>543</v>
      </c>
      <c r="DX134" s="235" t="s">
        <v>543</v>
      </c>
      <c r="EA134" s="235" t="s">
        <v>543</v>
      </c>
      <c r="ED134" s="235" t="s">
        <v>543</v>
      </c>
      <c r="EG134" s="235" t="s">
        <v>543</v>
      </c>
      <c r="EJ134" s="235" t="s">
        <v>543</v>
      </c>
      <c r="EM134" s="235" t="s">
        <v>543</v>
      </c>
      <c r="EP134" s="235" t="s">
        <v>543</v>
      </c>
      <c r="ES134" s="235" t="s">
        <v>543</v>
      </c>
      <c r="EV134" s="235" t="s">
        <v>543</v>
      </c>
      <c r="EY134" s="235" t="s">
        <v>543</v>
      </c>
      <c r="FB134" s="235" t="s">
        <v>543</v>
      </c>
      <c r="FE134" s="235" t="s">
        <v>543</v>
      </c>
      <c r="FH134" s="235" t="s">
        <v>543</v>
      </c>
      <c r="FK134" s="235" t="s">
        <v>543</v>
      </c>
      <c r="FN134" s="235" t="s">
        <v>543</v>
      </c>
      <c r="FQ134" s="235" t="s">
        <v>543</v>
      </c>
      <c r="FT134" s="235" t="s">
        <v>543</v>
      </c>
      <c r="FW134" s="235" t="s">
        <v>543</v>
      </c>
      <c r="FZ134" s="235" t="s">
        <v>543</v>
      </c>
      <c r="GC134" s="235" t="s">
        <v>543</v>
      </c>
      <c r="GF134" s="235" t="s">
        <v>543</v>
      </c>
      <c r="GI134" s="235" t="s">
        <v>543</v>
      </c>
      <c r="GL134" s="235" t="s">
        <v>543</v>
      </c>
      <c r="GO134" s="235" t="s">
        <v>543</v>
      </c>
      <c r="GR134" s="235" t="s">
        <v>543</v>
      </c>
      <c r="GU134" s="235" t="s">
        <v>543</v>
      </c>
      <c r="GX134" s="235" t="s">
        <v>543</v>
      </c>
      <c r="HA134" s="235" t="s">
        <v>543</v>
      </c>
      <c r="HD134" s="235" t="s">
        <v>543</v>
      </c>
      <c r="HG134" s="235" t="s">
        <v>543</v>
      </c>
      <c r="HJ134" s="235" t="s">
        <v>543</v>
      </c>
      <c r="HM134" s="235" t="s">
        <v>543</v>
      </c>
      <c r="HP134" s="235" t="s">
        <v>543</v>
      </c>
      <c r="HS134" s="235" t="s">
        <v>543</v>
      </c>
      <c r="HV134" s="235" t="s">
        <v>543</v>
      </c>
      <c r="IB134" s="236" t="s">
        <v>543</v>
      </c>
      <c r="IC134" s="237" t="s">
        <v>543</v>
      </c>
      <c r="ID134" s="237" t="s">
        <v>543</v>
      </c>
      <c r="IE134" s="237" t="b">
        <v>1</v>
      </c>
    </row>
    <row r="135" spans="66:239">
      <c r="BN135" s="233" t="s">
        <v>543</v>
      </c>
      <c r="CX135" s="233" t="s">
        <v>543</v>
      </c>
      <c r="DR135" s="235" t="s">
        <v>543</v>
      </c>
      <c r="DU135" s="235" t="s">
        <v>543</v>
      </c>
      <c r="DX135" s="235" t="s">
        <v>543</v>
      </c>
      <c r="EA135" s="235" t="s">
        <v>543</v>
      </c>
      <c r="ED135" s="235" t="s">
        <v>543</v>
      </c>
      <c r="EG135" s="235" t="s">
        <v>543</v>
      </c>
      <c r="EJ135" s="235" t="s">
        <v>543</v>
      </c>
      <c r="EM135" s="235" t="s">
        <v>543</v>
      </c>
      <c r="EP135" s="235" t="s">
        <v>543</v>
      </c>
      <c r="ES135" s="235" t="s">
        <v>543</v>
      </c>
      <c r="EV135" s="235" t="s">
        <v>543</v>
      </c>
      <c r="EY135" s="235" t="s">
        <v>543</v>
      </c>
      <c r="FB135" s="235" t="s">
        <v>543</v>
      </c>
      <c r="FE135" s="235" t="s">
        <v>543</v>
      </c>
      <c r="FH135" s="235" t="s">
        <v>543</v>
      </c>
      <c r="FK135" s="235" t="s">
        <v>543</v>
      </c>
      <c r="FN135" s="235" t="s">
        <v>543</v>
      </c>
      <c r="FQ135" s="235" t="s">
        <v>543</v>
      </c>
      <c r="FT135" s="235" t="s">
        <v>543</v>
      </c>
      <c r="FW135" s="235" t="s">
        <v>543</v>
      </c>
      <c r="FZ135" s="235" t="s">
        <v>543</v>
      </c>
      <c r="GC135" s="235" t="s">
        <v>543</v>
      </c>
      <c r="GF135" s="235" t="s">
        <v>543</v>
      </c>
      <c r="GI135" s="235" t="s">
        <v>543</v>
      </c>
      <c r="GL135" s="235" t="s">
        <v>543</v>
      </c>
      <c r="GO135" s="235" t="s">
        <v>543</v>
      </c>
      <c r="GR135" s="235" t="s">
        <v>543</v>
      </c>
      <c r="GU135" s="235" t="s">
        <v>543</v>
      </c>
      <c r="GX135" s="235" t="s">
        <v>543</v>
      </c>
      <c r="HA135" s="235" t="s">
        <v>543</v>
      </c>
      <c r="HD135" s="235" t="s">
        <v>543</v>
      </c>
      <c r="HG135" s="235" t="s">
        <v>543</v>
      </c>
      <c r="HJ135" s="235" t="s">
        <v>543</v>
      </c>
      <c r="HM135" s="235" t="s">
        <v>543</v>
      </c>
      <c r="HP135" s="235" t="s">
        <v>543</v>
      </c>
      <c r="HS135" s="235" t="s">
        <v>543</v>
      </c>
      <c r="HV135" s="235" t="s">
        <v>543</v>
      </c>
      <c r="IB135" s="236" t="s">
        <v>543</v>
      </c>
      <c r="IC135" s="237" t="s">
        <v>543</v>
      </c>
      <c r="ID135" s="237" t="s">
        <v>543</v>
      </c>
      <c r="IE135" s="237" t="b">
        <v>1</v>
      </c>
    </row>
    <row r="136" spans="66:239">
      <c r="BN136" s="233" t="s">
        <v>543</v>
      </c>
      <c r="CX136" s="233" t="s">
        <v>543</v>
      </c>
      <c r="DR136" s="235" t="s">
        <v>543</v>
      </c>
      <c r="DU136" s="235" t="s">
        <v>543</v>
      </c>
      <c r="DX136" s="235" t="s">
        <v>543</v>
      </c>
      <c r="EA136" s="235" t="s">
        <v>543</v>
      </c>
      <c r="ED136" s="235" t="s">
        <v>543</v>
      </c>
      <c r="EG136" s="235" t="s">
        <v>543</v>
      </c>
      <c r="EJ136" s="235" t="s">
        <v>543</v>
      </c>
      <c r="EM136" s="235" t="s">
        <v>543</v>
      </c>
      <c r="EP136" s="235" t="s">
        <v>543</v>
      </c>
      <c r="ES136" s="235" t="s">
        <v>543</v>
      </c>
      <c r="EV136" s="235" t="s">
        <v>543</v>
      </c>
      <c r="EY136" s="235" t="s">
        <v>543</v>
      </c>
      <c r="FB136" s="235" t="s">
        <v>543</v>
      </c>
      <c r="FE136" s="235" t="s">
        <v>543</v>
      </c>
      <c r="FH136" s="235" t="s">
        <v>543</v>
      </c>
      <c r="FK136" s="235" t="s">
        <v>543</v>
      </c>
      <c r="FN136" s="235" t="s">
        <v>543</v>
      </c>
      <c r="FQ136" s="235" t="s">
        <v>543</v>
      </c>
      <c r="FT136" s="235" t="s">
        <v>543</v>
      </c>
      <c r="FW136" s="235" t="s">
        <v>543</v>
      </c>
      <c r="FZ136" s="235" t="s">
        <v>543</v>
      </c>
      <c r="GC136" s="235" t="s">
        <v>543</v>
      </c>
      <c r="GF136" s="235" t="s">
        <v>543</v>
      </c>
      <c r="GI136" s="235" t="s">
        <v>543</v>
      </c>
      <c r="GL136" s="235" t="s">
        <v>543</v>
      </c>
      <c r="GO136" s="235" t="s">
        <v>543</v>
      </c>
      <c r="GR136" s="235" t="s">
        <v>543</v>
      </c>
      <c r="GU136" s="235" t="s">
        <v>543</v>
      </c>
      <c r="GX136" s="235" t="s">
        <v>543</v>
      </c>
      <c r="HA136" s="235" t="s">
        <v>543</v>
      </c>
      <c r="HD136" s="235" t="s">
        <v>543</v>
      </c>
      <c r="HG136" s="235" t="s">
        <v>543</v>
      </c>
      <c r="HJ136" s="235" t="s">
        <v>543</v>
      </c>
      <c r="HM136" s="235" t="s">
        <v>543</v>
      </c>
      <c r="HP136" s="235" t="s">
        <v>543</v>
      </c>
      <c r="HS136" s="235" t="s">
        <v>543</v>
      </c>
      <c r="HV136" s="235" t="s">
        <v>543</v>
      </c>
      <c r="IB136" s="236" t="s">
        <v>543</v>
      </c>
      <c r="IC136" s="237" t="s">
        <v>543</v>
      </c>
      <c r="ID136" s="237" t="s">
        <v>543</v>
      </c>
      <c r="IE136" s="237" t="b">
        <v>1</v>
      </c>
    </row>
    <row r="137" spans="66:239">
      <c r="BN137" s="233" t="s">
        <v>543</v>
      </c>
      <c r="CX137" s="233" t="s">
        <v>543</v>
      </c>
      <c r="DR137" s="235" t="s">
        <v>543</v>
      </c>
      <c r="DU137" s="235" t="s">
        <v>543</v>
      </c>
      <c r="DX137" s="235" t="s">
        <v>543</v>
      </c>
      <c r="EA137" s="235" t="s">
        <v>543</v>
      </c>
      <c r="ED137" s="235" t="s">
        <v>543</v>
      </c>
      <c r="EG137" s="235" t="s">
        <v>543</v>
      </c>
      <c r="EJ137" s="235" t="s">
        <v>543</v>
      </c>
      <c r="EM137" s="235" t="s">
        <v>543</v>
      </c>
      <c r="EP137" s="235" t="s">
        <v>543</v>
      </c>
      <c r="ES137" s="235" t="s">
        <v>543</v>
      </c>
      <c r="EV137" s="235" t="s">
        <v>543</v>
      </c>
      <c r="EY137" s="235" t="s">
        <v>543</v>
      </c>
      <c r="FB137" s="235" t="s">
        <v>543</v>
      </c>
      <c r="FE137" s="235" t="s">
        <v>543</v>
      </c>
      <c r="FH137" s="235" t="s">
        <v>543</v>
      </c>
      <c r="FK137" s="235" t="s">
        <v>543</v>
      </c>
      <c r="FN137" s="235" t="s">
        <v>543</v>
      </c>
      <c r="FQ137" s="235" t="s">
        <v>543</v>
      </c>
      <c r="FT137" s="235" t="s">
        <v>543</v>
      </c>
      <c r="FW137" s="235" t="s">
        <v>543</v>
      </c>
      <c r="FZ137" s="235" t="s">
        <v>543</v>
      </c>
      <c r="GC137" s="235" t="s">
        <v>543</v>
      </c>
      <c r="GF137" s="235" t="s">
        <v>543</v>
      </c>
      <c r="GI137" s="235" t="s">
        <v>543</v>
      </c>
      <c r="GL137" s="235" t="s">
        <v>543</v>
      </c>
      <c r="GO137" s="235" t="s">
        <v>543</v>
      </c>
      <c r="GR137" s="235" t="s">
        <v>543</v>
      </c>
      <c r="GU137" s="235" t="s">
        <v>543</v>
      </c>
      <c r="GX137" s="235" t="s">
        <v>543</v>
      </c>
      <c r="HA137" s="235" t="s">
        <v>543</v>
      </c>
      <c r="HD137" s="235" t="s">
        <v>543</v>
      </c>
      <c r="HG137" s="235" t="s">
        <v>543</v>
      </c>
      <c r="HJ137" s="235" t="s">
        <v>543</v>
      </c>
      <c r="HM137" s="235" t="s">
        <v>543</v>
      </c>
      <c r="HP137" s="235" t="s">
        <v>543</v>
      </c>
      <c r="HS137" s="235" t="s">
        <v>543</v>
      </c>
      <c r="HV137" s="235" t="s">
        <v>543</v>
      </c>
      <c r="IB137" s="236" t="s">
        <v>543</v>
      </c>
      <c r="IC137" s="237" t="s">
        <v>543</v>
      </c>
      <c r="ID137" s="237" t="s">
        <v>543</v>
      </c>
      <c r="IE137" s="237" t="b">
        <v>1</v>
      </c>
    </row>
    <row r="138" spans="66:239">
      <c r="BN138" s="233" t="s">
        <v>543</v>
      </c>
      <c r="CX138" s="233" t="s">
        <v>543</v>
      </c>
      <c r="DR138" s="235" t="s">
        <v>543</v>
      </c>
      <c r="DU138" s="235" t="s">
        <v>543</v>
      </c>
      <c r="DX138" s="235" t="s">
        <v>543</v>
      </c>
      <c r="EA138" s="235" t="s">
        <v>543</v>
      </c>
      <c r="ED138" s="235" t="s">
        <v>543</v>
      </c>
      <c r="EG138" s="235" t="s">
        <v>543</v>
      </c>
      <c r="EJ138" s="235" t="s">
        <v>543</v>
      </c>
      <c r="EM138" s="235" t="s">
        <v>543</v>
      </c>
      <c r="EP138" s="235" t="s">
        <v>543</v>
      </c>
      <c r="ES138" s="235" t="s">
        <v>543</v>
      </c>
      <c r="EV138" s="235" t="s">
        <v>543</v>
      </c>
      <c r="EY138" s="235" t="s">
        <v>543</v>
      </c>
      <c r="FB138" s="235" t="s">
        <v>543</v>
      </c>
      <c r="FE138" s="235" t="s">
        <v>543</v>
      </c>
      <c r="FH138" s="235" t="s">
        <v>543</v>
      </c>
      <c r="FK138" s="235" t="s">
        <v>543</v>
      </c>
      <c r="FN138" s="235" t="s">
        <v>543</v>
      </c>
      <c r="FQ138" s="235" t="s">
        <v>543</v>
      </c>
      <c r="FT138" s="235" t="s">
        <v>543</v>
      </c>
      <c r="FW138" s="235" t="s">
        <v>543</v>
      </c>
      <c r="FZ138" s="235" t="s">
        <v>543</v>
      </c>
      <c r="GC138" s="235" t="s">
        <v>543</v>
      </c>
      <c r="GF138" s="235" t="s">
        <v>543</v>
      </c>
      <c r="GI138" s="235" t="s">
        <v>543</v>
      </c>
      <c r="GL138" s="235" t="s">
        <v>543</v>
      </c>
      <c r="GO138" s="235" t="s">
        <v>543</v>
      </c>
      <c r="GR138" s="235" t="s">
        <v>543</v>
      </c>
      <c r="GU138" s="235" t="s">
        <v>543</v>
      </c>
      <c r="GX138" s="235" t="s">
        <v>543</v>
      </c>
      <c r="HA138" s="235" t="s">
        <v>543</v>
      </c>
      <c r="HD138" s="235" t="s">
        <v>543</v>
      </c>
      <c r="HG138" s="235" t="s">
        <v>543</v>
      </c>
      <c r="HJ138" s="235" t="s">
        <v>543</v>
      </c>
      <c r="HM138" s="235" t="s">
        <v>543</v>
      </c>
      <c r="HP138" s="235" t="s">
        <v>543</v>
      </c>
      <c r="HS138" s="235" t="s">
        <v>543</v>
      </c>
      <c r="HV138" s="235" t="s">
        <v>543</v>
      </c>
      <c r="IB138" s="236" t="s">
        <v>543</v>
      </c>
      <c r="IC138" s="237" t="s">
        <v>543</v>
      </c>
      <c r="ID138" s="237" t="s">
        <v>543</v>
      </c>
      <c r="IE138" s="237" t="b">
        <v>1</v>
      </c>
    </row>
    <row r="139" spans="66:239">
      <c r="BN139" s="233" t="s">
        <v>543</v>
      </c>
      <c r="CX139" s="233" t="s">
        <v>543</v>
      </c>
      <c r="DR139" s="235" t="s">
        <v>543</v>
      </c>
      <c r="DU139" s="235" t="s">
        <v>543</v>
      </c>
      <c r="DX139" s="235" t="s">
        <v>543</v>
      </c>
      <c r="EA139" s="235" t="s">
        <v>543</v>
      </c>
      <c r="ED139" s="235" t="s">
        <v>543</v>
      </c>
      <c r="EG139" s="235" t="s">
        <v>543</v>
      </c>
      <c r="EJ139" s="235" t="s">
        <v>543</v>
      </c>
      <c r="EM139" s="235" t="s">
        <v>543</v>
      </c>
      <c r="EP139" s="235" t="s">
        <v>543</v>
      </c>
      <c r="ES139" s="235" t="s">
        <v>543</v>
      </c>
      <c r="EV139" s="235" t="s">
        <v>543</v>
      </c>
      <c r="EY139" s="235" t="s">
        <v>543</v>
      </c>
      <c r="FB139" s="235" t="s">
        <v>543</v>
      </c>
      <c r="FE139" s="235" t="s">
        <v>543</v>
      </c>
      <c r="FH139" s="235" t="s">
        <v>543</v>
      </c>
      <c r="FK139" s="235" t="s">
        <v>543</v>
      </c>
      <c r="FN139" s="235" t="s">
        <v>543</v>
      </c>
      <c r="FQ139" s="235" t="s">
        <v>543</v>
      </c>
      <c r="FT139" s="235" t="s">
        <v>543</v>
      </c>
      <c r="FW139" s="235" t="s">
        <v>543</v>
      </c>
      <c r="FZ139" s="235" t="s">
        <v>543</v>
      </c>
      <c r="GC139" s="235" t="s">
        <v>543</v>
      </c>
      <c r="GF139" s="235" t="s">
        <v>543</v>
      </c>
      <c r="GI139" s="235" t="s">
        <v>543</v>
      </c>
      <c r="GL139" s="235" t="s">
        <v>543</v>
      </c>
      <c r="GO139" s="235" t="s">
        <v>543</v>
      </c>
      <c r="GR139" s="235" t="s">
        <v>543</v>
      </c>
      <c r="GU139" s="235" t="s">
        <v>543</v>
      </c>
      <c r="GX139" s="235" t="s">
        <v>543</v>
      </c>
      <c r="HA139" s="235" t="s">
        <v>543</v>
      </c>
      <c r="HD139" s="235" t="s">
        <v>543</v>
      </c>
      <c r="HG139" s="235" t="s">
        <v>543</v>
      </c>
      <c r="HJ139" s="235" t="s">
        <v>543</v>
      </c>
      <c r="HM139" s="235" t="s">
        <v>543</v>
      </c>
      <c r="HP139" s="235" t="s">
        <v>543</v>
      </c>
      <c r="HS139" s="235" t="s">
        <v>543</v>
      </c>
      <c r="HV139" s="235" t="s">
        <v>543</v>
      </c>
      <c r="IB139" s="236" t="s">
        <v>543</v>
      </c>
      <c r="IC139" s="237" t="s">
        <v>543</v>
      </c>
      <c r="ID139" s="237" t="s">
        <v>543</v>
      </c>
      <c r="IE139" s="237" t="b">
        <v>1</v>
      </c>
    </row>
    <row r="140" spans="66:239">
      <c r="BN140" s="233" t="s">
        <v>543</v>
      </c>
      <c r="CX140" s="233" t="s">
        <v>543</v>
      </c>
      <c r="DR140" s="235" t="s">
        <v>543</v>
      </c>
      <c r="DU140" s="235" t="s">
        <v>543</v>
      </c>
      <c r="DX140" s="235" t="s">
        <v>543</v>
      </c>
      <c r="EA140" s="235" t="s">
        <v>543</v>
      </c>
      <c r="ED140" s="235" t="s">
        <v>543</v>
      </c>
      <c r="EG140" s="235" t="s">
        <v>543</v>
      </c>
      <c r="EJ140" s="235" t="s">
        <v>543</v>
      </c>
      <c r="EM140" s="235" t="s">
        <v>543</v>
      </c>
      <c r="EP140" s="235" t="s">
        <v>543</v>
      </c>
      <c r="ES140" s="235" t="s">
        <v>543</v>
      </c>
      <c r="EV140" s="235" t="s">
        <v>543</v>
      </c>
      <c r="EY140" s="235" t="s">
        <v>543</v>
      </c>
      <c r="FB140" s="235" t="s">
        <v>543</v>
      </c>
      <c r="FE140" s="235" t="s">
        <v>543</v>
      </c>
      <c r="FH140" s="235" t="s">
        <v>543</v>
      </c>
      <c r="FK140" s="235" t="s">
        <v>543</v>
      </c>
      <c r="FN140" s="235" t="s">
        <v>543</v>
      </c>
      <c r="FQ140" s="235" t="s">
        <v>543</v>
      </c>
      <c r="FT140" s="235" t="s">
        <v>543</v>
      </c>
      <c r="FW140" s="235" t="s">
        <v>543</v>
      </c>
      <c r="FZ140" s="235" t="s">
        <v>543</v>
      </c>
      <c r="GC140" s="235" t="s">
        <v>543</v>
      </c>
      <c r="GF140" s="235" t="s">
        <v>543</v>
      </c>
      <c r="GI140" s="235" t="s">
        <v>543</v>
      </c>
      <c r="GL140" s="235" t="s">
        <v>543</v>
      </c>
      <c r="GO140" s="235" t="s">
        <v>543</v>
      </c>
      <c r="GR140" s="235" t="s">
        <v>543</v>
      </c>
      <c r="GU140" s="235" t="s">
        <v>543</v>
      </c>
      <c r="GX140" s="235" t="s">
        <v>543</v>
      </c>
      <c r="HA140" s="235" t="s">
        <v>543</v>
      </c>
      <c r="HD140" s="235" t="s">
        <v>543</v>
      </c>
      <c r="HG140" s="235" t="s">
        <v>543</v>
      </c>
      <c r="HJ140" s="235" t="s">
        <v>543</v>
      </c>
      <c r="HM140" s="235" t="s">
        <v>543</v>
      </c>
      <c r="HP140" s="235" t="s">
        <v>543</v>
      </c>
      <c r="HS140" s="235" t="s">
        <v>543</v>
      </c>
      <c r="HV140" s="235" t="s">
        <v>543</v>
      </c>
      <c r="IB140" s="236" t="s">
        <v>543</v>
      </c>
      <c r="IC140" s="237" t="s">
        <v>543</v>
      </c>
      <c r="ID140" s="237" t="s">
        <v>543</v>
      </c>
      <c r="IE140" s="237" t="b">
        <v>1</v>
      </c>
    </row>
    <row r="141" spans="66:239">
      <c r="BN141" s="233" t="s">
        <v>543</v>
      </c>
      <c r="CX141" s="233" t="s">
        <v>543</v>
      </c>
      <c r="DR141" s="235" t="s">
        <v>543</v>
      </c>
      <c r="DU141" s="235" t="s">
        <v>543</v>
      </c>
      <c r="DX141" s="235" t="s">
        <v>543</v>
      </c>
      <c r="EA141" s="235" t="s">
        <v>543</v>
      </c>
      <c r="ED141" s="235" t="s">
        <v>543</v>
      </c>
      <c r="EG141" s="235" t="s">
        <v>543</v>
      </c>
      <c r="EJ141" s="235" t="s">
        <v>543</v>
      </c>
      <c r="EM141" s="235" t="s">
        <v>543</v>
      </c>
      <c r="EP141" s="235" t="s">
        <v>543</v>
      </c>
      <c r="ES141" s="235" t="s">
        <v>543</v>
      </c>
      <c r="EV141" s="235" t="s">
        <v>543</v>
      </c>
      <c r="EY141" s="235" t="s">
        <v>543</v>
      </c>
      <c r="FB141" s="235" t="s">
        <v>543</v>
      </c>
      <c r="FE141" s="235" t="s">
        <v>543</v>
      </c>
      <c r="FH141" s="235" t="s">
        <v>543</v>
      </c>
      <c r="FK141" s="235" t="s">
        <v>543</v>
      </c>
      <c r="FN141" s="235" t="s">
        <v>543</v>
      </c>
      <c r="FQ141" s="235" t="s">
        <v>543</v>
      </c>
      <c r="FT141" s="235" t="s">
        <v>543</v>
      </c>
      <c r="FW141" s="235" t="s">
        <v>543</v>
      </c>
      <c r="FZ141" s="235" t="s">
        <v>543</v>
      </c>
      <c r="GC141" s="235" t="s">
        <v>543</v>
      </c>
      <c r="GF141" s="235" t="s">
        <v>543</v>
      </c>
      <c r="GI141" s="235" t="s">
        <v>543</v>
      </c>
      <c r="GL141" s="235" t="s">
        <v>543</v>
      </c>
      <c r="GO141" s="235" t="s">
        <v>543</v>
      </c>
      <c r="GR141" s="235" t="s">
        <v>543</v>
      </c>
      <c r="GU141" s="235" t="s">
        <v>543</v>
      </c>
      <c r="GX141" s="235" t="s">
        <v>543</v>
      </c>
      <c r="HA141" s="235" t="s">
        <v>543</v>
      </c>
      <c r="HD141" s="235" t="s">
        <v>543</v>
      </c>
      <c r="HG141" s="235" t="s">
        <v>543</v>
      </c>
      <c r="HJ141" s="235" t="s">
        <v>543</v>
      </c>
      <c r="HM141" s="235" t="s">
        <v>543</v>
      </c>
      <c r="HP141" s="235" t="s">
        <v>543</v>
      </c>
      <c r="HS141" s="235" t="s">
        <v>543</v>
      </c>
      <c r="HV141" s="235" t="s">
        <v>543</v>
      </c>
      <c r="IB141" s="236" t="s">
        <v>543</v>
      </c>
      <c r="IC141" s="237" t="s">
        <v>543</v>
      </c>
      <c r="ID141" s="237" t="s">
        <v>543</v>
      </c>
      <c r="IE141" s="237" t="b">
        <v>1</v>
      </c>
    </row>
    <row r="142" spans="66:239">
      <c r="BN142" s="233" t="s">
        <v>543</v>
      </c>
      <c r="CX142" s="233" t="s">
        <v>543</v>
      </c>
      <c r="DR142" s="235" t="s">
        <v>543</v>
      </c>
      <c r="DU142" s="235" t="s">
        <v>543</v>
      </c>
      <c r="DX142" s="235" t="s">
        <v>543</v>
      </c>
      <c r="EA142" s="235" t="s">
        <v>543</v>
      </c>
      <c r="ED142" s="235" t="s">
        <v>543</v>
      </c>
      <c r="EG142" s="235" t="s">
        <v>543</v>
      </c>
      <c r="EJ142" s="235" t="s">
        <v>543</v>
      </c>
      <c r="EM142" s="235" t="s">
        <v>543</v>
      </c>
      <c r="EP142" s="235" t="s">
        <v>543</v>
      </c>
      <c r="ES142" s="235" t="s">
        <v>543</v>
      </c>
      <c r="EV142" s="235" t="s">
        <v>543</v>
      </c>
      <c r="EY142" s="235" t="s">
        <v>543</v>
      </c>
      <c r="FB142" s="235" t="s">
        <v>543</v>
      </c>
      <c r="FE142" s="235" t="s">
        <v>543</v>
      </c>
      <c r="FH142" s="235" t="s">
        <v>543</v>
      </c>
      <c r="FK142" s="235" t="s">
        <v>543</v>
      </c>
      <c r="FN142" s="235" t="s">
        <v>543</v>
      </c>
      <c r="FQ142" s="235" t="s">
        <v>543</v>
      </c>
      <c r="FT142" s="235" t="s">
        <v>543</v>
      </c>
      <c r="FW142" s="235" t="s">
        <v>543</v>
      </c>
      <c r="FZ142" s="235" t="s">
        <v>543</v>
      </c>
      <c r="GC142" s="235" t="s">
        <v>543</v>
      </c>
      <c r="GF142" s="235" t="s">
        <v>543</v>
      </c>
      <c r="GI142" s="235" t="s">
        <v>543</v>
      </c>
      <c r="GL142" s="235" t="s">
        <v>543</v>
      </c>
      <c r="GO142" s="235" t="s">
        <v>543</v>
      </c>
      <c r="GR142" s="235" t="s">
        <v>543</v>
      </c>
      <c r="GU142" s="235" t="s">
        <v>543</v>
      </c>
      <c r="GX142" s="235" t="s">
        <v>543</v>
      </c>
      <c r="HA142" s="235" t="s">
        <v>543</v>
      </c>
      <c r="HD142" s="235" t="s">
        <v>543</v>
      </c>
      <c r="HG142" s="235" t="s">
        <v>543</v>
      </c>
      <c r="HJ142" s="235" t="s">
        <v>543</v>
      </c>
      <c r="HM142" s="235" t="s">
        <v>543</v>
      </c>
      <c r="HP142" s="235" t="s">
        <v>543</v>
      </c>
      <c r="HS142" s="235" t="s">
        <v>543</v>
      </c>
      <c r="HV142" s="235" t="s">
        <v>543</v>
      </c>
      <c r="IB142" s="236" t="s">
        <v>543</v>
      </c>
      <c r="IC142" s="237" t="s">
        <v>543</v>
      </c>
      <c r="ID142" s="237" t="s">
        <v>543</v>
      </c>
      <c r="IE142" s="237" t="b">
        <v>1</v>
      </c>
    </row>
    <row r="143" spans="66:239">
      <c r="BN143" s="233" t="s">
        <v>543</v>
      </c>
      <c r="CX143" s="233" t="s">
        <v>543</v>
      </c>
      <c r="DR143" s="235" t="s">
        <v>543</v>
      </c>
      <c r="DU143" s="235" t="s">
        <v>543</v>
      </c>
      <c r="DX143" s="235" t="s">
        <v>543</v>
      </c>
      <c r="EA143" s="235" t="s">
        <v>543</v>
      </c>
      <c r="ED143" s="235" t="s">
        <v>543</v>
      </c>
      <c r="EG143" s="235" t="s">
        <v>543</v>
      </c>
      <c r="EJ143" s="235" t="s">
        <v>543</v>
      </c>
      <c r="EM143" s="235" t="s">
        <v>543</v>
      </c>
      <c r="EP143" s="235" t="s">
        <v>543</v>
      </c>
      <c r="ES143" s="235" t="s">
        <v>543</v>
      </c>
      <c r="EV143" s="235" t="s">
        <v>543</v>
      </c>
      <c r="EY143" s="235" t="s">
        <v>543</v>
      </c>
      <c r="FB143" s="235" t="s">
        <v>543</v>
      </c>
      <c r="FE143" s="235" t="s">
        <v>543</v>
      </c>
      <c r="FH143" s="235" t="s">
        <v>543</v>
      </c>
      <c r="FK143" s="235" t="s">
        <v>543</v>
      </c>
      <c r="FN143" s="235" t="s">
        <v>543</v>
      </c>
      <c r="FQ143" s="235" t="s">
        <v>543</v>
      </c>
      <c r="FT143" s="235" t="s">
        <v>543</v>
      </c>
      <c r="FW143" s="235" t="s">
        <v>543</v>
      </c>
      <c r="FZ143" s="235" t="s">
        <v>543</v>
      </c>
      <c r="GC143" s="235" t="s">
        <v>543</v>
      </c>
      <c r="GF143" s="235" t="s">
        <v>543</v>
      </c>
      <c r="GI143" s="235" t="s">
        <v>543</v>
      </c>
      <c r="GL143" s="235" t="s">
        <v>543</v>
      </c>
      <c r="GO143" s="235" t="s">
        <v>543</v>
      </c>
      <c r="GR143" s="235" t="s">
        <v>543</v>
      </c>
      <c r="GU143" s="235" t="s">
        <v>543</v>
      </c>
      <c r="GX143" s="235" t="s">
        <v>543</v>
      </c>
      <c r="HA143" s="235" t="s">
        <v>543</v>
      </c>
      <c r="HD143" s="235" t="s">
        <v>543</v>
      </c>
      <c r="HG143" s="235" t="s">
        <v>543</v>
      </c>
      <c r="HJ143" s="235" t="s">
        <v>543</v>
      </c>
      <c r="HM143" s="235" t="s">
        <v>543</v>
      </c>
      <c r="HP143" s="235" t="s">
        <v>543</v>
      </c>
      <c r="HS143" s="235" t="s">
        <v>543</v>
      </c>
      <c r="HV143" s="235" t="s">
        <v>543</v>
      </c>
      <c r="IB143" s="236" t="s">
        <v>543</v>
      </c>
      <c r="IC143" s="237" t="s">
        <v>543</v>
      </c>
      <c r="ID143" s="237" t="s">
        <v>543</v>
      </c>
      <c r="IE143" s="237" t="b">
        <v>1</v>
      </c>
    </row>
    <row r="144" spans="66:239">
      <c r="BN144" s="233" t="s">
        <v>543</v>
      </c>
      <c r="CX144" s="233" t="s">
        <v>543</v>
      </c>
      <c r="DR144" s="235" t="s">
        <v>543</v>
      </c>
      <c r="DU144" s="235" t="s">
        <v>543</v>
      </c>
      <c r="DX144" s="235" t="s">
        <v>543</v>
      </c>
      <c r="EA144" s="235" t="s">
        <v>543</v>
      </c>
      <c r="ED144" s="235" t="s">
        <v>543</v>
      </c>
      <c r="EG144" s="235" t="s">
        <v>543</v>
      </c>
      <c r="EJ144" s="235" t="s">
        <v>543</v>
      </c>
      <c r="EM144" s="235" t="s">
        <v>543</v>
      </c>
      <c r="EP144" s="235" t="s">
        <v>543</v>
      </c>
      <c r="ES144" s="235" t="s">
        <v>543</v>
      </c>
      <c r="EV144" s="235" t="s">
        <v>543</v>
      </c>
      <c r="EY144" s="235" t="s">
        <v>543</v>
      </c>
      <c r="FB144" s="235" t="s">
        <v>543</v>
      </c>
      <c r="FE144" s="235" t="s">
        <v>543</v>
      </c>
      <c r="FH144" s="235" t="s">
        <v>543</v>
      </c>
      <c r="FK144" s="235" t="s">
        <v>543</v>
      </c>
      <c r="FN144" s="235" t="s">
        <v>543</v>
      </c>
      <c r="FQ144" s="235" t="s">
        <v>543</v>
      </c>
      <c r="FT144" s="235" t="s">
        <v>543</v>
      </c>
      <c r="FW144" s="235" t="s">
        <v>543</v>
      </c>
      <c r="FZ144" s="235" t="s">
        <v>543</v>
      </c>
      <c r="GC144" s="235" t="s">
        <v>543</v>
      </c>
      <c r="GF144" s="235" t="s">
        <v>543</v>
      </c>
      <c r="GI144" s="235" t="s">
        <v>543</v>
      </c>
      <c r="GL144" s="235" t="s">
        <v>543</v>
      </c>
      <c r="GO144" s="235" t="s">
        <v>543</v>
      </c>
      <c r="GR144" s="235" t="s">
        <v>543</v>
      </c>
      <c r="GU144" s="235" t="s">
        <v>543</v>
      </c>
      <c r="GX144" s="235" t="s">
        <v>543</v>
      </c>
      <c r="HA144" s="235" t="s">
        <v>543</v>
      </c>
      <c r="HD144" s="235" t="s">
        <v>543</v>
      </c>
      <c r="HG144" s="235" t="s">
        <v>543</v>
      </c>
      <c r="HJ144" s="235" t="s">
        <v>543</v>
      </c>
      <c r="HM144" s="235" t="s">
        <v>543</v>
      </c>
      <c r="HP144" s="235" t="s">
        <v>543</v>
      </c>
      <c r="HS144" s="235" t="s">
        <v>543</v>
      </c>
      <c r="HV144" s="235" t="s">
        <v>543</v>
      </c>
      <c r="IB144" s="236" t="s">
        <v>543</v>
      </c>
      <c r="IC144" s="237" t="s">
        <v>543</v>
      </c>
      <c r="ID144" s="237" t="s">
        <v>543</v>
      </c>
      <c r="IE144" s="237" t="b">
        <v>1</v>
      </c>
    </row>
    <row r="145" spans="66:239">
      <c r="BN145" s="233" t="s">
        <v>543</v>
      </c>
      <c r="CX145" s="233" t="s">
        <v>543</v>
      </c>
      <c r="DR145" s="235" t="s">
        <v>543</v>
      </c>
      <c r="DU145" s="235" t="s">
        <v>543</v>
      </c>
      <c r="DX145" s="235" t="s">
        <v>543</v>
      </c>
      <c r="EA145" s="235" t="s">
        <v>543</v>
      </c>
      <c r="ED145" s="235" t="s">
        <v>543</v>
      </c>
      <c r="EG145" s="235" t="s">
        <v>543</v>
      </c>
      <c r="EJ145" s="235" t="s">
        <v>543</v>
      </c>
      <c r="EM145" s="235" t="s">
        <v>543</v>
      </c>
      <c r="EP145" s="235" t="s">
        <v>543</v>
      </c>
      <c r="ES145" s="235" t="s">
        <v>543</v>
      </c>
      <c r="EV145" s="235" t="s">
        <v>543</v>
      </c>
      <c r="EY145" s="235" t="s">
        <v>543</v>
      </c>
      <c r="FB145" s="235" t="s">
        <v>543</v>
      </c>
      <c r="FE145" s="235" t="s">
        <v>543</v>
      </c>
      <c r="FH145" s="235" t="s">
        <v>543</v>
      </c>
      <c r="FK145" s="235" t="s">
        <v>543</v>
      </c>
      <c r="FN145" s="235" t="s">
        <v>543</v>
      </c>
      <c r="FQ145" s="235" t="s">
        <v>543</v>
      </c>
      <c r="FT145" s="235" t="s">
        <v>543</v>
      </c>
      <c r="FW145" s="235" t="s">
        <v>543</v>
      </c>
      <c r="FZ145" s="235" t="s">
        <v>543</v>
      </c>
      <c r="GC145" s="235" t="s">
        <v>543</v>
      </c>
      <c r="GF145" s="235" t="s">
        <v>543</v>
      </c>
      <c r="GI145" s="235" t="s">
        <v>543</v>
      </c>
      <c r="GL145" s="235" t="s">
        <v>543</v>
      </c>
      <c r="GO145" s="235" t="s">
        <v>543</v>
      </c>
      <c r="GR145" s="235" t="s">
        <v>543</v>
      </c>
      <c r="GU145" s="235" t="s">
        <v>543</v>
      </c>
      <c r="GX145" s="235" t="s">
        <v>543</v>
      </c>
      <c r="HA145" s="235" t="s">
        <v>543</v>
      </c>
      <c r="HD145" s="235" t="s">
        <v>543</v>
      </c>
      <c r="HG145" s="235" t="s">
        <v>543</v>
      </c>
      <c r="HJ145" s="235" t="s">
        <v>543</v>
      </c>
      <c r="HM145" s="235" t="s">
        <v>543</v>
      </c>
      <c r="HP145" s="235" t="s">
        <v>543</v>
      </c>
      <c r="HS145" s="235" t="s">
        <v>543</v>
      </c>
      <c r="HV145" s="235" t="s">
        <v>543</v>
      </c>
      <c r="IB145" s="236" t="s">
        <v>543</v>
      </c>
      <c r="IC145" s="237" t="s">
        <v>543</v>
      </c>
      <c r="ID145" s="237" t="s">
        <v>543</v>
      </c>
      <c r="IE145" s="237" t="b">
        <v>1</v>
      </c>
    </row>
    <row r="146" spans="66:239">
      <c r="BN146" s="233" t="s">
        <v>543</v>
      </c>
      <c r="CX146" s="233" t="s">
        <v>543</v>
      </c>
      <c r="DR146" s="235" t="s">
        <v>543</v>
      </c>
      <c r="DU146" s="235" t="s">
        <v>543</v>
      </c>
      <c r="DX146" s="235" t="s">
        <v>543</v>
      </c>
      <c r="EA146" s="235" t="s">
        <v>543</v>
      </c>
      <c r="ED146" s="235" t="s">
        <v>543</v>
      </c>
      <c r="EG146" s="235" t="s">
        <v>543</v>
      </c>
      <c r="EJ146" s="235" t="s">
        <v>543</v>
      </c>
      <c r="EM146" s="235" t="s">
        <v>543</v>
      </c>
      <c r="EP146" s="235" t="s">
        <v>543</v>
      </c>
      <c r="ES146" s="235" t="s">
        <v>543</v>
      </c>
      <c r="EV146" s="235" t="s">
        <v>543</v>
      </c>
      <c r="EY146" s="235" t="s">
        <v>543</v>
      </c>
      <c r="FB146" s="235" t="s">
        <v>543</v>
      </c>
      <c r="FE146" s="235" t="s">
        <v>543</v>
      </c>
      <c r="FH146" s="235" t="s">
        <v>543</v>
      </c>
      <c r="FK146" s="235" t="s">
        <v>543</v>
      </c>
      <c r="FN146" s="235" t="s">
        <v>543</v>
      </c>
      <c r="FQ146" s="235" t="s">
        <v>543</v>
      </c>
      <c r="FT146" s="235" t="s">
        <v>543</v>
      </c>
      <c r="FW146" s="235" t="s">
        <v>543</v>
      </c>
      <c r="FZ146" s="235" t="s">
        <v>543</v>
      </c>
      <c r="GC146" s="235" t="s">
        <v>543</v>
      </c>
      <c r="GF146" s="235" t="s">
        <v>543</v>
      </c>
      <c r="GI146" s="235" t="s">
        <v>543</v>
      </c>
      <c r="GL146" s="235" t="s">
        <v>543</v>
      </c>
      <c r="GO146" s="235" t="s">
        <v>543</v>
      </c>
      <c r="GR146" s="235" t="s">
        <v>543</v>
      </c>
      <c r="GU146" s="235" t="s">
        <v>543</v>
      </c>
      <c r="GX146" s="235" t="s">
        <v>543</v>
      </c>
      <c r="HA146" s="235" t="s">
        <v>543</v>
      </c>
      <c r="HD146" s="235" t="s">
        <v>543</v>
      </c>
      <c r="HG146" s="235" t="s">
        <v>543</v>
      </c>
      <c r="HJ146" s="235" t="s">
        <v>543</v>
      </c>
      <c r="HM146" s="235" t="s">
        <v>543</v>
      </c>
      <c r="HP146" s="235" t="s">
        <v>543</v>
      </c>
      <c r="HS146" s="235" t="s">
        <v>543</v>
      </c>
      <c r="HV146" s="235" t="s">
        <v>543</v>
      </c>
      <c r="IB146" s="236" t="s">
        <v>543</v>
      </c>
      <c r="IC146" s="237" t="s">
        <v>543</v>
      </c>
      <c r="ID146" s="237" t="s">
        <v>543</v>
      </c>
      <c r="IE146" s="237" t="b">
        <v>1</v>
      </c>
    </row>
    <row r="147" spans="66:239">
      <c r="BN147" s="233" t="s">
        <v>543</v>
      </c>
      <c r="CX147" s="233" t="s">
        <v>543</v>
      </c>
      <c r="DR147" s="235" t="s">
        <v>543</v>
      </c>
      <c r="DU147" s="235" t="s">
        <v>543</v>
      </c>
      <c r="DX147" s="235" t="s">
        <v>543</v>
      </c>
      <c r="EA147" s="235" t="s">
        <v>543</v>
      </c>
      <c r="ED147" s="235" t="s">
        <v>543</v>
      </c>
      <c r="EG147" s="235" t="s">
        <v>543</v>
      </c>
      <c r="EJ147" s="235" t="s">
        <v>543</v>
      </c>
      <c r="EM147" s="235" t="s">
        <v>543</v>
      </c>
      <c r="EP147" s="235" t="s">
        <v>543</v>
      </c>
      <c r="ES147" s="235" t="s">
        <v>543</v>
      </c>
      <c r="EV147" s="235" t="s">
        <v>543</v>
      </c>
      <c r="EY147" s="235" t="s">
        <v>543</v>
      </c>
      <c r="FB147" s="235" t="s">
        <v>543</v>
      </c>
      <c r="FE147" s="235" t="s">
        <v>543</v>
      </c>
      <c r="FH147" s="235" t="s">
        <v>543</v>
      </c>
      <c r="FK147" s="235" t="s">
        <v>543</v>
      </c>
      <c r="FN147" s="235" t="s">
        <v>543</v>
      </c>
      <c r="FQ147" s="235" t="s">
        <v>543</v>
      </c>
      <c r="FT147" s="235" t="s">
        <v>543</v>
      </c>
      <c r="FW147" s="235" t="s">
        <v>543</v>
      </c>
      <c r="FZ147" s="235" t="s">
        <v>543</v>
      </c>
      <c r="GC147" s="235" t="s">
        <v>543</v>
      </c>
      <c r="GF147" s="235" t="s">
        <v>543</v>
      </c>
      <c r="GI147" s="235" t="s">
        <v>543</v>
      </c>
      <c r="GL147" s="235" t="s">
        <v>543</v>
      </c>
      <c r="GO147" s="235" t="s">
        <v>543</v>
      </c>
      <c r="GR147" s="235" t="s">
        <v>543</v>
      </c>
      <c r="GU147" s="235" t="s">
        <v>543</v>
      </c>
      <c r="GX147" s="235" t="s">
        <v>543</v>
      </c>
      <c r="HA147" s="235" t="s">
        <v>543</v>
      </c>
      <c r="HD147" s="235" t="s">
        <v>543</v>
      </c>
      <c r="HG147" s="235" t="s">
        <v>543</v>
      </c>
      <c r="HJ147" s="235" t="s">
        <v>543</v>
      </c>
      <c r="HM147" s="235" t="s">
        <v>543</v>
      </c>
      <c r="HP147" s="235" t="s">
        <v>543</v>
      </c>
      <c r="HS147" s="235" t="s">
        <v>543</v>
      </c>
      <c r="HV147" s="235" t="s">
        <v>543</v>
      </c>
      <c r="IB147" s="236" t="s">
        <v>543</v>
      </c>
      <c r="IC147" s="237" t="s">
        <v>543</v>
      </c>
      <c r="ID147" s="237" t="s">
        <v>543</v>
      </c>
      <c r="IE147" s="237" t="b">
        <v>1</v>
      </c>
    </row>
    <row r="148" spans="66:239">
      <c r="BN148" s="233" t="s">
        <v>543</v>
      </c>
      <c r="CX148" s="233" t="s">
        <v>543</v>
      </c>
      <c r="DR148" s="235" t="s">
        <v>543</v>
      </c>
      <c r="DU148" s="235" t="s">
        <v>543</v>
      </c>
      <c r="DX148" s="235" t="s">
        <v>543</v>
      </c>
      <c r="EA148" s="235" t="s">
        <v>543</v>
      </c>
      <c r="ED148" s="235" t="s">
        <v>543</v>
      </c>
      <c r="EG148" s="235" t="s">
        <v>543</v>
      </c>
      <c r="EJ148" s="235" t="s">
        <v>543</v>
      </c>
      <c r="EM148" s="235" t="s">
        <v>543</v>
      </c>
      <c r="EP148" s="235" t="s">
        <v>543</v>
      </c>
      <c r="ES148" s="235" t="s">
        <v>543</v>
      </c>
      <c r="EV148" s="235" t="s">
        <v>543</v>
      </c>
      <c r="EY148" s="235" t="s">
        <v>543</v>
      </c>
      <c r="FB148" s="235" t="s">
        <v>543</v>
      </c>
      <c r="FE148" s="235" t="s">
        <v>543</v>
      </c>
      <c r="FH148" s="235" t="s">
        <v>543</v>
      </c>
      <c r="FK148" s="235" t="s">
        <v>543</v>
      </c>
      <c r="FN148" s="235" t="s">
        <v>543</v>
      </c>
      <c r="FQ148" s="235" t="s">
        <v>543</v>
      </c>
      <c r="FT148" s="235" t="s">
        <v>543</v>
      </c>
      <c r="FW148" s="235" t="s">
        <v>543</v>
      </c>
      <c r="FZ148" s="235" t="s">
        <v>543</v>
      </c>
      <c r="GC148" s="235" t="s">
        <v>543</v>
      </c>
      <c r="GF148" s="235" t="s">
        <v>543</v>
      </c>
      <c r="GI148" s="235" t="s">
        <v>543</v>
      </c>
      <c r="GL148" s="235" t="s">
        <v>543</v>
      </c>
      <c r="GO148" s="235" t="s">
        <v>543</v>
      </c>
      <c r="GR148" s="235" t="s">
        <v>543</v>
      </c>
      <c r="GU148" s="235" t="s">
        <v>543</v>
      </c>
      <c r="GX148" s="235" t="s">
        <v>543</v>
      </c>
      <c r="HA148" s="235" t="s">
        <v>543</v>
      </c>
      <c r="HD148" s="235" t="s">
        <v>543</v>
      </c>
      <c r="HG148" s="235" t="s">
        <v>543</v>
      </c>
      <c r="HJ148" s="235" t="s">
        <v>543</v>
      </c>
      <c r="HM148" s="235" t="s">
        <v>543</v>
      </c>
      <c r="HP148" s="235" t="s">
        <v>543</v>
      </c>
      <c r="HS148" s="235" t="s">
        <v>543</v>
      </c>
      <c r="HV148" s="235" t="s">
        <v>543</v>
      </c>
      <c r="IB148" s="236" t="s">
        <v>543</v>
      </c>
      <c r="IC148" s="237" t="s">
        <v>543</v>
      </c>
      <c r="ID148" s="237" t="s">
        <v>543</v>
      </c>
      <c r="IE148" s="237" t="b">
        <v>1</v>
      </c>
    </row>
    <row r="149" spans="66:239">
      <c r="BN149" s="233" t="s">
        <v>543</v>
      </c>
      <c r="CX149" s="233" t="s">
        <v>543</v>
      </c>
      <c r="DR149" s="235" t="s">
        <v>543</v>
      </c>
      <c r="DU149" s="235" t="s">
        <v>543</v>
      </c>
      <c r="DX149" s="235" t="s">
        <v>543</v>
      </c>
      <c r="EA149" s="235" t="s">
        <v>543</v>
      </c>
      <c r="ED149" s="235" t="s">
        <v>543</v>
      </c>
      <c r="EG149" s="235" t="s">
        <v>543</v>
      </c>
      <c r="EJ149" s="235" t="s">
        <v>543</v>
      </c>
      <c r="EM149" s="235" t="s">
        <v>543</v>
      </c>
      <c r="EP149" s="235" t="s">
        <v>543</v>
      </c>
      <c r="ES149" s="235" t="s">
        <v>543</v>
      </c>
      <c r="EV149" s="235" t="s">
        <v>543</v>
      </c>
      <c r="EY149" s="235" t="s">
        <v>543</v>
      </c>
      <c r="FB149" s="235" t="s">
        <v>543</v>
      </c>
      <c r="FE149" s="235" t="s">
        <v>543</v>
      </c>
      <c r="FH149" s="235" t="s">
        <v>543</v>
      </c>
      <c r="FK149" s="235" t="s">
        <v>543</v>
      </c>
      <c r="FN149" s="235" t="s">
        <v>543</v>
      </c>
      <c r="FQ149" s="235" t="s">
        <v>543</v>
      </c>
      <c r="FT149" s="235" t="s">
        <v>543</v>
      </c>
      <c r="FW149" s="235" t="s">
        <v>543</v>
      </c>
      <c r="FZ149" s="235" t="s">
        <v>543</v>
      </c>
      <c r="GC149" s="235" t="s">
        <v>543</v>
      </c>
      <c r="GF149" s="235" t="s">
        <v>543</v>
      </c>
      <c r="GI149" s="235" t="s">
        <v>543</v>
      </c>
      <c r="GL149" s="235" t="s">
        <v>543</v>
      </c>
      <c r="GO149" s="235" t="s">
        <v>543</v>
      </c>
      <c r="GR149" s="235" t="s">
        <v>543</v>
      </c>
      <c r="GU149" s="235" t="s">
        <v>543</v>
      </c>
      <c r="GX149" s="235" t="s">
        <v>543</v>
      </c>
      <c r="HA149" s="235" t="s">
        <v>543</v>
      </c>
      <c r="HD149" s="235" t="s">
        <v>543</v>
      </c>
      <c r="HG149" s="235" t="s">
        <v>543</v>
      </c>
      <c r="HJ149" s="235" t="s">
        <v>543</v>
      </c>
      <c r="HM149" s="235" t="s">
        <v>543</v>
      </c>
      <c r="HP149" s="235" t="s">
        <v>543</v>
      </c>
      <c r="HS149" s="235" t="s">
        <v>543</v>
      </c>
      <c r="HV149" s="235" t="s">
        <v>543</v>
      </c>
      <c r="IB149" s="236" t="s">
        <v>543</v>
      </c>
      <c r="IC149" s="237" t="s">
        <v>543</v>
      </c>
      <c r="ID149" s="237" t="s">
        <v>543</v>
      </c>
      <c r="IE149" s="237" t="b">
        <v>1</v>
      </c>
    </row>
    <row r="150" spans="66:239">
      <c r="BN150" s="233" t="s">
        <v>543</v>
      </c>
      <c r="CX150" s="233" t="s">
        <v>543</v>
      </c>
      <c r="DR150" s="235" t="s">
        <v>543</v>
      </c>
      <c r="DU150" s="235" t="s">
        <v>543</v>
      </c>
      <c r="DX150" s="235" t="s">
        <v>543</v>
      </c>
      <c r="EA150" s="235" t="s">
        <v>543</v>
      </c>
      <c r="ED150" s="235" t="s">
        <v>543</v>
      </c>
      <c r="EG150" s="235" t="s">
        <v>543</v>
      </c>
      <c r="EJ150" s="235" t="s">
        <v>543</v>
      </c>
      <c r="EM150" s="235" t="s">
        <v>543</v>
      </c>
      <c r="EP150" s="235" t="s">
        <v>543</v>
      </c>
      <c r="ES150" s="235" t="s">
        <v>543</v>
      </c>
      <c r="EV150" s="235" t="s">
        <v>543</v>
      </c>
      <c r="EY150" s="235" t="s">
        <v>543</v>
      </c>
      <c r="FB150" s="235" t="s">
        <v>543</v>
      </c>
      <c r="FE150" s="235" t="s">
        <v>543</v>
      </c>
      <c r="FH150" s="235" t="s">
        <v>543</v>
      </c>
      <c r="FK150" s="235" t="s">
        <v>543</v>
      </c>
      <c r="FN150" s="235" t="s">
        <v>543</v>
      </c>
      <c r="FQ150" s="235" t="s">
        <v>543</v>
      </c>
      <c r="FT150" s="235" t="s">
        <v>543</v>
      </c>
      <c r="FW150" s="235" t="s">
        <v>543</v>
      </c>
      <c r="FZ150" s="235" t="s">
        <v>543</v>
      </c>
      <c r="GC150" s="235" t="s">
        <v>543</v>
      </c>
      <c r="GF150" s="235" t="s">
        <v>543</v>
      </c>
      <c r="GI150" s="235" t="s">
        <v>543</v>
      </c>
      <c r="GL150" s="235" t="s">
        <v>543</v>
      </c>
      <c r="GO150" s="235" t="s">
        <v>543</v>
      </c>
      <c r="GR150" s="235" t="s">
        <v>543</v>
      </c>
      <c r="GU150" s="235" t="s">
        <v>543</v>
      </c>
      <c r="GX150" s="235" t="s">
        <v>543</v>
      </c>
      <c r="HA150" s="235" t="s">
        <v>543</v>
      </c>
      <c r="HD150" s="235" t="s">
        <v>543</v>
      </c>
      <c r="HG150" s="235" t="s">
        <v>543</v>
      </c>
      <c r="HJ150" s="235" t="s">
        <v>543</v>
      </c>
      <c r="HM150" s="235" t="s">
        <v>543</v>
      </c>
      <c r="HP150" s="235" t="s">
        <v>543</v>
      </c>
      <c r="HS150" s="235" t="s">
        <v>543</v>
      </c>
      <c r="HV150" s="235" t="s">
        <v>543</v>
      </c>
      <c r="IB150" s="236" t="s">
        <v>543</v>
      </c>
      <c r="IC150" s="237" t="s">
        <v>543</v>
      </c>
      <c r="ID150" s="237" t="s">
        <v>543</v>
      </c>
      <c r="IE150" s="237" t="b">
        <v>1</v>
      </c>
    </row>
    <row r="151" spans="66:239">
      <c r="BN151" s="233" t="s">
        <v>543</v>
      </c>
      <c r="CX151" s="233" t="s">
        <v>543</v>
      </c>
      <c r="DR151" s="235" t="s">
        <v>543</v>
      </c>
      <c r="DU151" s="235" t="s">
        <v>543</v>
      </c>
      <c r="DX151" s="235" t="s">
        <v>543</v>
      </c>
      <c r="EA151" s="235" t="s">
        <v>543</v>
      </c>
      <c r="ED151" s="235" t="s">
        <v>543</v>
      </c>
      <c r="EG151" s="235" t="s">
        <v>543</v>
      </c>
      <c r="EJ151" s="235" t="s">
        <v>543</v>
      </c>
      <c r="EM151" s="235" t="s">
        <v>543</v>
      </c>
      <c r="EP151" s="235" t="s">
        <v>543</v>
      </c>
      <c r="ES151" s="235" t="s">
        <v>543</v>
      </c>
      <c r="EV151" s="235" t="s">
        <v>543</v>
      </c>
      <c r="EY151" s="235" t="s">
        <v>543</v>
      </c>
      <c r="FB151" s="235" t="s">
        <v>543</v>
      </c>
      <c r="FE151" s="235" t="s">
        <v>543</v>
      </c>
      <c r="FH151" s="235" t="s">
        <v>543</v>
      </c>
      <c r="FK151" s="235" t="s">
        <v>543</v>
      </c>
      <c r="FN151" s="235" t="s">
        <v>543</v>
      </c>
      <c r="FQ151" s="235" t="s">
        <v>543</v>
      </c>
      <c r="FT151" s="235" t="s">
        <v>543</v>
      </c>
      <c r="FW151" s="235" t="s">
        <v>543</v>
      </c>
      <c r="FZ151" s="235" t="s">
        <v>543</v>
      </c>
      <c r="GC151" s="235" t="s">
        <v>543</v>
      </c>
      <c r="GF151" s="235" t="s">
        <v>543</v>
      </c>
      <c r="GI151" s="235" t="s">
        <v>543</v>
      </c>
      <c r="GL151" s="235" t="s">
        <v>543</v>
      </c>
      <c r="GO151" s="235" t="s">
        <v>543</v>
      </c>
      <c r="GR151" s="235" t="s">
        <v>543</v>
      </c>
      <c r="GU151" s="235" t="s">
        <v>543</v>
      </c>
      <c r="GX151" s="235" t="s">
        <v>543</v>
      </c>
      <c r="HA151" s="235" t="s">
        <v>543</v>
      </c>
      <c r="HD151" s="235" t="s">
        <v>543</v>
      </c>
      <c r="HG151" s="235" t="s">
        <v>543</v>
      </c>
      <c r="HJ151" s="235" t="s">
        <v>543</v>
      </c>
      <c r="HM151" s="235" t="s">
        <v>543</v>
      </c>
      <c r="HP151" s="235" t="s">
        <v>543</v>
      </c>
      <c r="HS151" s="235" t="s">
        <v>543</v>
      </c>
      <c r="HV151" s="235" t="s">
        <v>543</v>
      </c>
      <c r="IB151" s="236" t="s">
        <v>543</v>
      </c>
      <c r="IC151" s="237" t="s">
        <v>543</v>
      </c>
      <c r="ID151" s="237" t="s">
        <v>543</v>
      </c>
      <c r="IE151" s="237" t="b">
        <v>1</v>
      </c>
    </row>
    <row r="152" spans="66:239">
      <c r="BN152" s="233" t="s">
        <v>543</v>
      </c>
      <c r="CX152" s="233" t="s">
        <v>543</v>
      </c>
      <c r="DR152" s="235" t="s">
        <v>543</v>
      </c>
      <c r="DU152" s="235" t="s">
        <v>543</v>
      </c>
      <c r="DX152" s="235" t="s">
        <v>543</v>
      </c>
      <c r="EA152" s="235" t="s">
        <v>543</v>
      </c>
      <c r="ED152" s="235" t="s">
        <v>543</v>
      </c>
      <c r="EG152" s="235" t="s">
        <v>543</v>
      </c>
      <c r="EJ152" s="235" t="s">
        <v>543</v>
      </c>
      <c r="EM152" s="235" t="s">
        <v>543</v>
      </c>
      <c r="EP152" s="235" t="s">
        <v>543</v>
      </c>
      <c r="ES152" s="235" t="s">
        <v>543</v>
      </c>
      <c r="EV152" s="235" t="s">
        <v>543</v>
      </c>
      <c r="EY152" s="235" t="s">
        <v>543</v>
      </c>
      <c r="FB152" s="235" t="s">
        <v>543</v>
      </c>
      <c r="FE152" s="235" t="s">
        <v>543</v>
      </c>
      <c r="FH152" s="235" t="s">
        <v>543</v>
      </c>
      <c r="FK152" s="235" t="s">
        <v>543</v>
      </c>
      <c r="FN152" s="235" t="s">
        <v>543</v>
      </c>
      <c r="FQ152" s="235" t="s">
        <v>543</v>
      </c>
      <c r="FT152" s="235" t="s">
        <v>543</v>
      </c>
      <c r="FW152" s="235" t="s">
        <v>543</v>
      </c>
      <c r="FZ152" s="235" t="s">
        <v>543</v>
      </c>
      <c r="GC152" s="235" t="s">
        <v>543</v>
      </c>
      <c r="GF152" s="235" t="s">
        <v>543</v>
      </c>
      <c r="GI152" s="235" t="s">
        <v>543</v>
      </c>
      <c r="GL152" s="235" t="s">
        <v>543</v>
      </c>
      <c r="GO152" s="235" t="s">
        <v>543</v>
      </c>
      <c r="GR152" s="235" t="s">
        <v>543</v>
      </c>
      <c r="GU152" s="235" t="s">
        <v>543</v>
      </c>
      <c r="GX152" s="235" t="s">
        <v>543</v>
      </c>
      <c r="HA152" s="235" t="s">
        <v>543</v>
      </c>
      <c r="HD152" s="235" t="s">
        <v>543</v>
      </c>
      <c r="HG152" s="235" t="s">
        <v>543</v>
      </c>
      <c r="HJ152" s="235" t="s">
        <v>543</v>
      </c>
      <c r="HM152" s="235" t="s">
        <v>543</v>
      </c>
      <c r="HP152" s="235" t="s">
        <v>543</v>
      </c>
      <c r="HS152" s="235" t="s">
        <v>543</v>
      </c>
      <c r="HV152" s="235" t="s">
        <v>543</v>
      </c>
      <c r="IB152" s="236" t="s">
        <v>543</v>
      </c>
      <c r="IC152" s="237" t="s">
        <v>543</v>
      </c>
      <c r="ID152" s="237" t="s">
        <v>543</v>
      </c>
      <c r="IE152" s="237" t="b">
        <v>1</v>
      </c>
    </row>
    <row r="153" spans="66:239">
      <c r="BN153" s="233" t="s">
        <v>543</v>
      </c>
      <c r="CX153" s="233" t="s">
        <v>543</v>
      </c>
      <c r="DR153" s="235" t="s">
        <v>543</v>
      </c>
      <c r="DU153" s="235" t="s">
        <v>543</v>
      </c>
      <c r="DX153" s="235" t="s">
        <v>543</v>
      </c>
      <c r="EA153" s="235" t="s">
        <v>543</v>
      </c>
      <c r="ED153" s="235" t="s">
        <v>543</v>
      </c>
      <c r="EG153" s="235" t="s">
        <v>543</v>
      </c>
      <c r="EJ153" s="235" t="s">
        <v>543</v>
      </c>
      <c r="EM153" s="235" t="s">
        <v>543</v>
      </c>
      <c r="EP153" s="235" t="s">
        <v>543</v>
      </c>
      <c r="ES153" s="235" t="s">
        <v>543</v>
      </c>
      <c r="EV153" s="235" t="s">
        <v>543</v>
      </c>
      <c r="EY153" s="235" t="s">
        <v>543</v>
      </c>
      <c r="FB153" s="235" t="s">
        <v>543</v>
      </c>
      <c r="FE153" s="235" t="s">
        <v>543</v>
      </c>
      <c r="FH153" s="235" t="s">
        <v>543</v>
      </c>
      <c r="FK153" s="235" t="s">
        <v>543</v>
      </c>
      <c r="FN153" s="235" t="s">
        <v>543</v>
      </c>
      <c r="FQ153" s="235" t="s">
        <v>543</v>
      </c>
      <c r="FT153" s="235" t="s">
        <v>543</v>
      </c>
      <c r="FW153" s="235" t="s">
        <v>543</v>
      </c>
      <c r="FZ153" s="235" t="s">
        <v>543</v>
      </c>
      <c r="GC153" s="235" t="s">
        <v>543</v>
      </c>
      <c r="GF153" s="235" t="s">
        <v>543</v>
      </c>
      <c r="GI153" s="235" t="s">
        <v>543</v>
      </c>
      <c r="GL153" s="235" t="s">
        <v>543</v>
      </c>
      <c r="GO153" s="235" t="s">
        <v>543</v>
      </c>
      <c r="GR153" s="235" t="s">
        <v>543</v>
      </c>
      <c r="GU153" s="235" t="s">
        <v>543</v>
      </c>
      <c r="GX153" s="235" t="s">
        <v>543</v>
      </c>
      <c r="HA153" s="235" t="s">
        <v>543</v>
      </c>
      <c r="HD153" s="235" t="s">
        <v>543</v>
      </c>
      <c r="HG153" s="235" t="s">
        <v>543</v>
      </c>
      <c r="HJ153" s="235" t="s">
        <v>543</v>
      </c>
      <c r="HM153" s="235" t="s">
        <v>543</v>
      </c>
      <c r="HP153" s="235" t="s">
        <v>543</v>
      </c>
      <c r="HS153" s="235" t="s">
        <v>543</v>
      </c>
      <c r="HV153" s="235" t="s">
        <v>543</v>
      </c>
      <c r="IB153" s="236" t="s">
        <v>543</v>
      </c>
      <c r="IC153" s="237" t="s">
        <v>543</v>
      </c>
      <c r="ID153" s="237" t="s">
        <v>543</v>
      </c>
      <c r="IE153" s="237" t="b">
        <v>1</v>
      </c>
    </row>
    <row r="154" spans="66:239">
      <c r="BN154" s="233" t="s">
        <v>543</v>
      </c>
      <c r="CX154" s="233" t="s">
        <v>543</v>
      </c>
      <c r="DR154" s="235" t="s">
        <v>543</v>
      </c>
      <c r="DU154" s="235" t="s">
        <v>543</v>
      </c>
      <c r="DX154" s="235" t="s">
        <v>543</v>
      </c>
      <c r="EA154" s="235" t="s">
        <v>543</v>
      </c>
      <c r="ED154" s="235" t="s">
        <v>543</v>
      </c>
      <c r="EG154" s="235" t="s">
        <v>543</v>
      </c>
      <c r="EJ154" s="235" t="s">
        <v>543</v>
      </c>
      <c r="EM154" s="235" t="s">
        <v>543</v>
      </c>
      <c r="EP154" s="235" t="s">
        <v>543</v>
      </c>
      <c r="ES154" s="235" t="s">
        <v>543</v>
      </c>
      <c r="EV154" s="235" t="s">
        <v>543</v>
      </c>
      <c r="EY154" s="235" t="s">
        <v>543</v>
      </c>
      <c r="FB154" s="235" t="s">
        <v>543</v>
      </c>
      <c r="FE154" s="235" t="s">
        <v>543</v>
      </c>
      <c r="FH154" s="235" t="s">
        <v>543</v>
      </c>
      <c r="FK154" s="235" t="s">
        <v>543</v>
      </c>
      <c r="FN154" s="235" t="s">
        <v>543</v>
      </c>
      <c r="FQ154" s="235" t="s">
        <v>543</v>
      </c>
      <c r="FT154" s="235" t="s">
        <v>543</v>
      </c>
      <c r="FW154" s="235" t="s">
        <v>543</v>
      </c>
      <c r="FZ154" s="235" t="s">
        <v>543</v>
      </c>
      <c r="GC154" s="235" t="s">
        <v>543</v>
      </c>
      <c r="GF154" s="235" t="s">
        <v>543</v>
      </c>
      <c r="GI154" s="235" t="s">
        <v>543</v>
      </c>
      <c r="GL154" s="235" t="s">
        <v>543</v>
      </c>
      <c r="GO154" s="235" t="s">
        <v>543</v>
      </c>
      <c r="GR154" s="235" t="s">
        <v>543</v>
      </c>
      <c r="GU154" s="235" t="s">
        <v>543</v>
      </c>
      <c r="GX154" s="235" t="s">
        <v>543</v>
      </c>
      <c r="HA154" s="235" t="s">
        <v>543</v>
      </c>
      <c r="HD154" s="235" t="s">
        <v>543</v>
      </c>
      <c r="HG154" s="235" t="s">
        <v>543</v>
      </c>
      <c r="HJ154" s="235" t="s">
        <v>543</v>
      </c>
      <c r="HM154" s="235" t="s">
        <v>543</v>
      </c>
      <c r="HP154" s="235" t="s">
        <v>543</v>
      </c>
      <c r="HS154" s="235" t="s">
        <v>543</v>
      </c>
      <c r="HV154" s="235" t="s">
        <v>543</v>
      </c>
      <c r="IB154" s="236" t="s">
        <v>543</v>
      </c>
      <c r="IC154" s="237" t="s">
        <v>543</v>
      </c>
      <c r="ID154" s="237" t="s">
        <v>543</v>
      </c>
      <c r="IE154" s="237" t="b">
        <v>1</v>
      </c>
    </row>
    <row r="155" spans="66:239">
      <c r="BN155" s="233" t="s">
        <v>543</v>
      </c>
      <c r="CX155" s="233" t="s">
        <v>543</v>
      </c>
      <c r="DR155" s="235" t="s">
        <v>543</v>
      </c>
      <c r="DU155" s="235" t="s">
        <v>543</v>
      </c>
      <c r="DX155" s="235" t="s">
        <v>543</v>
      </c>
      <c r="EA155" s="235" t="s">
        <v>543</v>
      </c>
      <c r="ED155" s="235" t="s">
        <v>543</v>
      </c>
      <c r="EG155" s="235" t="s">
        <v>543</v>
      </c>
      <c r="EJ155" s="235" t="s">
        <v>543</v>
      </c>
      <c r="EM155" s="235" t="s">
        <v>543</v>
      </c>
      <c r="EP155" s="235" t="s">
        <v>543</v>
      </c>
      <c r="ES155" s="235" t="s">
        <v>543</v>
      </c>
      <c r="EV155" s="235" t="s">
        <v>543</v>
      </c>
      <c r="EY155" s="235" t="s">
        <v>543</v>
      </c>
      <c r="FB155" s="235" t="s">
        <v>543</v>
      </c>
      <c r="FE155" s="235" t="s">
        <v>543</v>
      </c>
      <c r="FH155" s="235" t="s">
        <v>543</v>
      </c>
      <c r="FK155" s="235" t="s">
        <v>543</v>
      </c>
      <c r="FN155" s="235" t="s">
        <v>543</v>
      </c>
      <c r="FQ155" s="235" t="s">
        <v>543</v>
      </c>
      <c r="FT155" s="235" t="s">
        <v>543</v>
      </c>
      <c r="FW155" s="235" t="s">
        <v>543</v>
      </c>
      <c r="FZ155" s="235" t="s">
        <v>543</v>
      </c>
      <c r="GC155" s="235" t="s">
        <v>543</v>
      </c>
      <c r="GF155" s="235" t="s">
        <v>543</v>
      </c>
      <c r="GI155" s="235" t="s">
        <v>543</v>
      </c>
      <c r="GL155" s="235" t="s">
        <v>543</v>
      </c>
      <c r="GO155" s="235" t="s">
        <v>543</v>
      </c>
      <c r="GR155" s="235" t="s">
        <v>543</v>
      </c>
      <c r="GU155" s="235" t="s">
        <v>543</v>
      </c>
      <c r="GX155" s="235" t="s">
        <v>543</v>
      </c>
      <c r="HA155" s="235" t="s">
        <v>543</v>
      </c>
      <c r="HD155" s="235" t="s">
        <v>543</v>
      </c>
      <c r="HG155" s="235" t="s">
        <v>543</v>
      </c>
      <c r="HJ155" s="235" t="s">
        <v>543</v>
      </c>
      <c r="HM155" s="235" t="s">
        <v>543</v>
      </c>
      <c r="HP155" s="235" t="s">
        <v>543</v>
      </c>
      <c r="HS155" s="235" t="s">
        <v>543</v>
      </c>
      <c r="HV155" s="235" t="s">
        <v>543</v>
      </c>
      <c r="IB155" s="236" t="s">
        <v>543</v>
      </c>
      <c r="IC155" s="237" t="s">
        <v>543</v>
      </c>
      <c r="ID155" s="237" t="s">
        <v>543</v>
      </c>
      <c r="IE155" s="237" t="b">
        <v>1</v>
      </c>
    </row>
    <row r="156" spans="66:239">
      <c r="BN156" s="233" t="s">
        <v>543</v>
      </c>
      <c r="CX156" s="233" t="s">
        <v>543</v>
      </c>
      <c r="DR156" s="235" t="s">
        <v>543</v>
      </c>
      <c r="DU156" s="235" t="s">
        <v>543</v>
      </c>
      <c r="DX156" s="235" t="s">
        <v>543</v>
      </c>
      <c r="EA156" s="235" t="s">
        <v>543</v>
      </c>
      <c r="ED156" s="235" t="s">
        <v>543</v>
      </c>
      <c r="EG156" s="235" t="s">
        <v>543</v>
      </c>
      <c r="EJ156" s="235" t="s">
        <v>543</v>
      </c>
      <c r="EM156" s="235" t="s">
        <v>543</v>
      </c>
      <c r="EP156" s="235" t="s">
        <v>543</v>
      </c>
      <c r="ES156" s="235" t="s">
        <v>543</v>
      </c>
      <c r="EV156" s="235" t="s">
        <v>543</v>
      </c>
      <c r="EY156" s="235" t="s">
        <v>543</v>
      </c>
      <c r="FB156" s="235" t="s">
        <v>543</v>
      </c>
      <c r="FE156" s="235" t="s">
        <v>543</v>
      </c>
      <c r="FH156" s="235" t="s">
        <v>543</v>
      </c>
      <c r="FK156" s="235" t="s">
        <v>543</v>
      </c>
      <c r="FN156" s="235" t="s">
        <v>543</v>
      </c>
      <c r="FQ156" s="235" t="s">
        <v>543</v>
      </c>
      <c r="FT156" s="235" t="s">
        <v>543</v>
      </c>
      <c r="FW156" s="235" t="s">
        <v>543</v>
      </c>
      <c r="FZ156" s="235" t="s">
        <v>543</v>
      </c>
      <c r="GC156" s="235" t="s">
        <v>543</v>
      </c>
      <c r="GF156" s="235" t="s">
        <v>543</v>
      </c>
      <c r="GI156" s="235" t="s">
        <v>543</v>
      </c>
      <c r="GL156" s="235" t="s">
        <v>543</v>
      </c>
      <c r="GO156" s="235" t="s">
        <v>543</v>
      </c>
      <c r="GR156" s="235" t="s">
        <v>543</v>
      </c>
      <c r="GU156" s="235" t="s">
        <v>543</v>
      </c>
      <c r="GX156" s="235" t="s">
        <v>543</v>
      </c>
      <c r="HA156" s="235" t="s">
        <v>543</v>
      </c>
      <c r="HD156" s="235" t="s">
        <v>543</v>
      </c>
      <c r="HG156" s="235" t="s">
        <v>543</v>
      </c>
      <c r="HJ156" s="235" t="s">
        <v>543</v>
      </c>
      <c r="HM156" s="235" t="s">
        <v>543</v>
      </c>
      <c r="HP156" s="235" t="s">
        <v>543</v>
      </c>
      <c r="HS156" s="235" t="s">
        <v>543</v>
      </c>
      <c r="HV156" s="235" t="s">
        <v>543</v>
      </c>
      <c r="IB156" s="236" t="s">
        <v>543</v>
      </c>
      <c r="IC156" s="237" t="s">
        <v>543</v>
      </c>
      <c r="ID156" s="237" t="s">
        <v>543</v>
      </c>
      <c r="IE156" s="237" t="b">
        <v>1</v>
      </c>
    </row>
    <row r="157" spans="66:239">
      <c r="BN157" s="233" t="s">
        <v>543</v>
      </c>
      <c r="CX157" s="233" t="s">
        <v>543</v>
      </c>
      <c r="DR157" s="235" t="s">
        <v>543</v>
      </c>
      <c r="DU157" s="235" t="s">
        <v>543</v>
      </c>
      <c r="DX157" s="235" t="s">
        <v>543</v>
      </c>
      <c r="EA157" s="235" t="s">
        <v>543</v>
      </c>
      <c r="ED157" s="235" t="s">
        <v>543</v>
      </c>
      <c r="EG157" s="235" t="s">
        <v>543</v>
      </c>
      <c r="EJ157" s="235" t="s">
        <v>543</v>
      </c>
      <c r="EM157" s="235" t="s">
        <v>543</v>
      </c>
      <c r="EP157" s="235" t="s">
        <v>543</v>
      </c>
      <c r="ES157" s="235" t="s">
        <v>543</v>
      </c>
      <c r="EV157" s="235" t="s">
        <v>543</v>
      </c>
      <c r="EY157" s="235" t="s">
        <v>543</v>
      </c>
      <c r="FB157" s="235" t="s">
        <v>543</v>
      </c>
      <c r="FE157" s="235" t="s">
        <v>543</v>
      </c>
      <c r="FH157" s="235" t="s">
        <v>543</v>
      </c>
      <c r="FK157" s="235" t="s">
        <v>543</v>
      </c>
      <c r="FN157" s="235" t="s">
        <v>543</v>
      </c>
      <c r="FQ157" s="235" t="s">
        <v>543</v>
      </c>
      <c r="FT157" s="235" t="s">
        <v>543</v>
      </c>
      <c r="FW157" s="235" t="s">
        <v>543</v>
      </c>
      <c r="FZ157" s="235" t="s">
        <v>543</v>
      </c>
      <c r="GC157" s="235" t="s">
        <v>543</v>
      </c>
      <c r="GF157" s="235" t="s">
        <v>543</v>
      </c>
      <c r="GI157" s="235" t="s">
        <v>543</v>
      </c>
      <c r="GL157" s="235" t="s">
        <v>543</v>
      </c>
      <c r="GO157" s="235" t="s">
        <v>543</v>
      </c>
      <c r="GR157" s="235" t="s">
        <v>543</v>
      </c>
      <c r="GU157" s="235" t="s">
        <v>543</v>
      </c>
      <c r="GX157" s="235" t="s">
        <v>543</v>
      </c>
      <c r="HA157" s="235" t="s">
        <v>543</v>
      </c>
      <c r="HD157" s="235" t="s">
        <v>543</v>
      </c>
      <c r="HG157" s="235" t="s">
        <v>543</v>
      </c>
      <c r="HJ157" s="235" t="s">
        <v>543</v>
      </c>
      <c r="HM157" s="235" t="s">
        <v>543</v>
      </c>
      <c r="HP157" s="235" t="s">
        <v>543</v>
      </c>
      <c r="HS157" s="235" t="s">
        <v>543</v>
      </c>
      <c r="HV157" s="235" t="s">
        <v>543</v>
      </c>
      <c r="IB157" s="236" t="s">
        <v>543</v>
      </c>
      <c r="IC157" s="237" t="s">
        <v>543</v>
      </c>
      <c r="ID157" s="237" t="s">
        <v>543</v>
      </c>
      <c r="IE157" s="237" t="b">
        <v>1</v>
      </c>
    </row>
    <row r="158" spans="66:239">
      <c r="BN158" s="233" t="s">
        <v>543</v>
      </c>
      <c r="CX158" s="233" t="s">
        <v>543</v>
      </c>
      <c r="DR158" s="235" t="s">
        <v>543</v>
      </c>
      <c r="DU158" s="235" t="s">
        <v>543</v>
      </c>
      <c r="DX158" s="235" t="s">
        <v>543</v>
      </c>
      <c r="EA158" s="235" t="s">
        <v>543</v>
      </c>
      <c r="ED158" s="235" t="s">
        <v>543</v>
      </c>
      <c r="EG158" s="235" t="s">
        <v>543</v>
      </c>
      <c r="EJ158" s="235" t="s">
        <v>543</v>
      </c>
      <c r="EM158" s="235" t="s">
        <v>543</v>
      </c>
      <c r="EP158" s="235" t="s">
        <v>543</v>
      </c>
      <c r="ES158" s="235" t="s">
        <v>543</v>
      </c>
      <c r="EV158" s="235" t="s">
        <v>543</v>
      </c>
      <c r="EY158" s="235" t="s">
        <v>543</v>
      </c>
      <c r="FB158" s="235" t="s">
        <v>543</v>
      </c>
      <c r="FE158" s="235" t="s">
        <v>543</v>
      </c>
      <c r="FH158" s="235" t="s">
        <v>543</v>
      </c>
      <c r="FK158" s="235" t="s">
        <v>543</v>
      </c>
      <c r="FN158" s="235" t="s">
        <v>543</v>
      </c>
      <c r="FQ158" s="235" t="s">
        <v>543</v>
      </c>
      <c r="FT158" s="235" t="s">
        <v>543</v>
      </c>
      <c r="FW158" s="235" t="s">
        <v>543</v>
      </c>
      <c r="FZ158" s="235" t="s">
        <v>543</v>
      </c>
      <c r="GC158" s="235" t="s">
        <v>543</v>
      </c>
      <c r="GF158" s="235" t="s">
        <v>543</v>
      </c>
      <c r="GI158" s="235" t="s">
        <v>543</v>
      </c>
      <c r="GL158" s="235" t="s">
        <v>543</v>
      </c>
      <c r="GO158" s="235" t="s">
        <v>543</v>
      </c>
      <c r="GR158" s="235" t="s">
        <v>543</v>
      </c>
      <c r="GU158" s="235" t="s">
        <v>543</v>
      </c>
      <c r="GX158" s="235" t="s">
        <v>543</v>
      </c>
      <c r="HA158" s="235" t="s">
        <v>543</v>
      </c>
      <c r="HD158" s="235" t="s">
        <v>543</v>
      </c>
      <c r="HG158" s="235" t="s">
        <v>543</v>
      </c>
      <c r="HJ158" s="235" t="s">
        <v>543</v>
      </c>
      <c r="HM158" s="235" t="s">
        <v>543</v>
      </c>
      <c r="HP158" s="235" t="s">
        <v>543</v>
      </c>
      <c r="HS158" s="235" t="s">
        <v>543</v>
      </c>
      <c r="HV158" s="235" t="s">
        <v>543</v>
      </c>
      <c r="IB158" s="236" t="s">
        <v>543</v>
      </c>
      <c r="IC158" s="237" t="s">
        <v>543</v>
      </c>
      <c r="ID158" s="237" t="s">
        <v>543</v>
      </c>
      <c r="IE158" s="237" t="b">
        <v>1</v>
      </c>
    </row>
    <row r="159" spans="66:239">
      <c r="BN159" s="233" t="s">
        <v>543</v>
      </c>
      <c r="CX159" s="233" t="s">
        <v>543</v>
      </c>
      <c r="DR159" s="235" t="s">
        <v>543</v>
      </c>
      <c r="DU159" s="235" t="s">
        <v>543</v>
      </c>
      <c r="DX159" s="235" t="s">
        <v>543</v>
      </c>
      <c r="EA159" s="235" t="s">
        <v>543</v>
      </c>
      <c r="ED159" s="235" t="s">
        <v>543</v>
      </c>
      <c r="EG159" s="235" t="s">
        <v>543</v>
      </c>
      <c r="EJ159" s="235" t="s">
        <v>543</v>
      </c>
      <c r="EM159" s="235" t="s">
        <v>543</v>
      </c>
      <c r="EP159" s="235" t="s">
        <v>543</v>
      </c>
      <c r="ES159" s="235" t="s">
        <v>543</v>
      </c>
      <c r="EV159" s="235" t="s">
        <v>543</v>
      </c>
      <c r="EY159" s="235" t="s">
        <v>543</v>
      </c>
      <c r="FB159" s="235" t="s">
        <v>543</v>
      </c>
      <c r="FE159" s="235" t="s">
        <v>543</v>
      </c>
      <c r="FH159" s="235" t="s">
        <v>543</v>
      </c>
      <c r="FK159" s="235" t="s">
        <v>543</v>
      </c>
      <c r="FN159" s="235" t="s">
        <v>543</v>
      </c>
      <c r="FQ159" s="235" t="s">
        <v>543</v>
      </c>
      <c r="FT159" s="235" t="s">
        <v>543</v>
      </c>
      <c r="FW159" s="235" t="s">
        <v>543</v>
      </c>
      <c r="FZ159" s="235" t="s">
        <v>543</v>
      </c>
      <c r="GC159" s="235" t="s">
        <v>543</v>
      </c>
      <c r="GF159" s="235" t="s">
        <v>543</v>
      </c>
      <c r="GI159" s="235" t="s">
        <v>543</v>
      </c>
      <c r="GL159" s="235" t="s">
        <v>543</v>
      </c>
      <c r="GO159" s="235" t="s">
        <v>543</v>
      </c>
      <c r="GR159" s="235" t="s">
        <v>543</v>
      </c>
      <c r="GU159" s="235" t="s">
        <v>543</v>
      </c>
      <c r="GX159" s="235" t="s">
        <v>543</v>
      </c>
      <c r="HA159" s="235" t="s">
        <v>543</v>
      </c>
      <c r="HD159" s="235" t="s">
        <v>543</v>
      </c>
      <c r="HG159" s="235" t="s">
        <v>543</v>
      </c>
      <c r="HJ159" s="235" t="s">
        <v>543</v>
      </c>
      <c r="HM159" s="235" t="s">
        <v>543</v>
      </c>
      <c r="HP159" s="235" t="s">
        <v>543</v>
      </c>
      <c r="HS159" s="235" t="s">
        <v>543</v>
      </c>
      <c r="HV159" s="235" t="s">
        <v>543</v>
      </c>
      <c r="IB159" s="236" t="s">
        <v>543</v>
      </c>
      <c r="IC159" s="237" t="s">
        <v>543</v>
      </c>
      <c r="ID159" s="237" t="s">
        <v>543</v>
      </c>
      <c r="IE159" s="237" t="b">
        <v>1</v>
      </c>
    </row>
    <row r="160" spans="66:239">
      <c r="BN160" s="233" t="s">
        <v>543</v>
      </c>
      <c r="CX160" s="233" t="s">
        <v>543</v>
      </c>
      <c r="DR160" s="235" t="s">
        <v>543</v>
      </c>
      <c r="DU160" s="235" t="s">
        <v>543</v>
      </c>
      <c r="DX160" s="235" t="s">
        <v>543</v>
      </c>
      <c r="EA160" s="235" t="s">
        <v>543</v>
      </c>
      <c r="ED160" s="235" t="s">
        <v>543</v>
      </c>
      <c r="EG160" s="235" t="s">
        <v>543</v>
      </c>
      <c r="EJ160" s="235" t="s">
        <v>543</v>
      </c>
      <c r="EM160" s="235" t="s">
        <v>543</v>
      </c>
      <c r="EP160" s="235" t="s">
        <v>543</v>
      </c>
      <c r="ES160" s="235" t="s">
        <v>543</v>
      </c>
      <c r="EV160" s="235" t="s">
        <v>543</v>
      </c>
      <c r="EY160" s="235" t="s">
        <v>543</v>
      </c>
      <c r="FB160" s="235" t="s">
        <v>543</v>
      </c>
      <c r="FE160" s="235" t="s">
        <v>543</v>
      </c>
      <c r="FH160" s="235" t="s">
        <v>543</v>
      </c>
      <c r="FK160" s="235" t="s">
        <v>543</v>
      </c>
      <c r="FN160" s="235" t="s">
        <v>543</v>
      </c>
      <c r="FQ160" s="235" t="s">
        <v>543</v>
      </c>
      <c r="FT160" s="235" t="s">
        <v>543</v>
      </c>
      <c r="FW160" s="235" t="s">
        <v>543</v>
      </c>
      <c r="FZ160" s="235" t="s">
        <v>543</v>
      </c>
      <c r="GC160" s="235" t="s">
        <v>543</v>
      </c>
      <c r="GF160" s="235" t="s">
        <v>543</v>
      </c>
      <c r="GI160" s="235" t="s">
        <v>543</v>
      </c>
      <c r="GL160" s="235" t="s">
        <v>543</v>
      </c>
      <c r="GO160" s="235" t="s">
        <v>543</v>
      </c>
      <c r="GR160" s="235" t="s">
        <v>543</v>
      </c>
      <c r="GU160" s="235" t="s">
        <v>543</v>
      </c>
      <c r="GX160" s="235" t="s">
        <v>543</v>
      </c>
      <c r="HA160" s="235" t="s">
        <v>543</v>
      </c>
      <c r="HD160" s="235" t="s">
        <v>543</v>
      </c>
      <c r="HG160" s="235" t="s">
        <v>543</v>
      </c>
      <c r="HJ160" s="235" t="s">
        <v>543</v>
      </c>
      <c r="HM160" s="235" t="s">
        <v>543</v>
      </c>
      <c r="HP160" s="235" t="s">
        <v>543</v>
      </c>
      <c r="HS160" s="235" t="s">
        <v>543</v>
      </c>
      <c r="HV160" s="235" t="s">
        <v>543</v>
      </c>
      <c r="IB160" s="236" t="s">
        <v>543</v>
      </c>
      <c r="IC160" s="237" t="s">
        <v>543</v>
      </c>
      <c r="ID160" s="237" t="s">
        <v>543</v>
      </c>
      <c r="IE160" s="237" t="b">
        <v>1</v>
      </c>
    </row>
    <row r="161" spans="66:239">
      <c r="BN161" s="233" t="s">
        <v>543</v>
      </c>
      <c r="CX161" s="233" t="s">
        <v>543</v>
      </c>
      <c r="DR161" s="235" t="s">
        <v>543</v>
      </c>
      <c r="DU161" s="235" t="s">
        <v>543</v>
      </c>
      <c r="DX161" s="235" t="s">
        <v>543</v>
      </c>
      <c r="EA161" s="235" t="s">
        <v>543</v>
      </c>
      <c r="ED161" s="235" t="s">
        <v>543</v>
      </c>
      <c r="EG161" s="235" t="s">
        <v>543</v>
      </c>
      <c r="EJ161" s="235" t="s">
        <v>543</v>
      </c>
      <c r="EM161" s="235" t="s">
        <v>543</v>
      </c>
      <c r="EP161" s="235" t="s">
        <v>543</v>
      </c>
      <c r="ES161" s="235" t="s">
        <v>543</v>
      </c>
      <c r="EV161" s="235" t="s">
        <v>543</v>
      </c>
      <c r="EY161" s="235" t="s">
        <v>543</v>
      </c>
      <c r="FB161" s="235" t="s">
        <v>543</v>
      </c>
      <c r="FE161" s="235" t="s">
        <v>543</v>
      </c>
      <c r="FH161" s="235" t="s">
        <v>543</v>
      </c>
      <c r="FK161" s="235" t="s">
        <v>543</v>
      </c>
      <c r="FN161" s="235" t="s">
        <v>543</v>
      </c>
      <c r="FQ161" s="235" t="s">
        <v>543</v>
      </c>
      <c r="FT161" s="235" t="s">
        <v>543</v>
      </c>
      <c r="FW161" s="235" t="s">
        <v>543</v>
      </c>
      <c r="FZ161" s="235" t="s">
        <v>543</v>
      </c>
      <c r="GC161" s="235" t="s">
        <v>543</v>
      </c>
      <c r="GF161" s="235" t="s">
        <v>543</v>
      </c>
      <c r="GI161" s="235" t="s">
        <v>543</v>
      </c>
      <c r="GL161" s="235" t="s">
        <v>543</v>
      </c>
      <c r="GO161" s="235" t="s">
        <v>543</v>
      </c>
      <c r="GR161" s="235" t="s">
        <v>543</v>
      </c>
      <c r="GU161" s="235" t="s">
        <v>543</v>
      </c>
      <c r="GX161" s="235" t="s">
        <v>543</v>
      </c>
      <c r="HA161" s="235" t="s">
        <v>543</v>
      </c>
      <c r="HD161" s="235" t="s">
        <v>543</v>
      </c>
      <c r="HG161" s="235" t="s">
        <v>543</v>
      </c>
      <c r="HJ161" s="235" t="s">
        <v>543</v>
      </c>
      <c r="HM161" s="235" t="s">
        <v>543</v>
      </c>
      <c r="HP161" s="235" t="s">
        <v>543</v>
      </c>
      <c r="HS161" s="235" t="s">
        <v>543</v>
      </c>
      <c r="HV161" s="235" t="s">
        <v>543</v>
      </c>
      <c r="IB161" s="236" t="s">
        <v>543</v>
      </c>
      <c r="IC161" s="237" t="s">
        <v>543</v>
      </c>
      <c r="ID161" s="237" t="s">
        <v>543</v>
      </c>
      <c r="IE161" s="237" t="b">
        <v>1</v>
      </c>
    </row>
    <row r="162" spans="66:239">
      <c r="BN162" s="233" t="s">
        <v>543</v>
      </c>
      <c r="CX162" s="233" t="s">
        <v>543</v>
      </c>
      <c r="DR162" s="235" t="s">
        <v>543</v>
      </c>
      <c r="DU162" s="235" t="s">
        <v>543</v>
      </c>
      <c r="DX162" s="235" t="s">
        <v>543</v>
      </c>
      <c r="EA162" s="235" t="s">
        <v>543</v>
      </c>
      <c r="ED162" s="235" t="s">
        <v>543</v>
      </c>
      <c r="EG162" s="235" t="s">
        <v>543</v>
      </c>
      <c r="EJ162" s="235" t="s">
        <v>543</v>
      </c>
      <c r="EM162" s="235" t="s">
        <v>543</v>
      </c>
      <c r="EP162" s="235" t="s">
        <v>543</v>
      </c>
      <c r="ES162" s="235" t="s">
        <v>543</v>
      </c>
      <c r="EV162" s="235" t="s">
        <v>543</v>
      </c>
      <c r="EY162" s="235" t="s">
        <v>543</v>
      </c>
      <c r="FB162" s="235" t="s">
        <v>543</v>
      </c>
      <c r="FE162" s="235" t="s">
        <v>543</v>
      </c>
      <c r="FH162" s="235" t="s">
        <v>543</v>
      </c>
      <c r="FK162" s="235" t="s">
        <v>543</v>
      </c>
      <c r="FN162" s="235" t="s">
        <v>543</v>
      </c>
      <c r="FQ162" s="235" t="s">
        <v>543</v>
      </c>
      <c r="FT162" s="235" t="s">
        <v>543</v>
      </c>
      <c r="FW162" s="235" t="s">
        <v>543</v>
      </c>
      <c r="FZ162" s="235" t="s">
        <v>543</v>
      </c>
      <c r="GC162" s="235" t="s">
        <v>543</v>
      </c>
      <c r="GF162" s="235" t="s">
        <v>543</v>
      </c>
      <c r="GI162" s="235" t="s">
        <v>543</v>
      </c>
      <c r="GL162" s="235" t="s">
        <v>543</v>
      </c>
      <c r="GO162" s="235" t="s">
        <v>543</v>
      </c>
      <c r="GR162" s="235" t="s">
        <v>543</v>
      </c>
      <c r="GU162" s="235" t="s">
        <v>543</v>
      </c>
      <c r="GX162" s="235" t="s">
        <v>543</v>
      </c>
      <c r="HA162" s="235" t="s">
        <v>543</v>
      </c>
      <c r="HD162" s="235" t="s">
        <v>543</v>
      </c>
      <c r="HG162" s="235" t="s">
        <v>543</v>
      </c>
      <c r="HJ162" s="235" t="s">
        <v>543</v>
      </c>
      <c r="HM162" s="235" t="s">
        <v>543</v>
      </c>
      <c r="HP162" s="235" t="s">
        <v>543</v>
      </c>
      <c r="HS162" s="235" t="s">
        <v>543</v>
      </c>
      <c r="HV162" s="235" t="s">
        <v>543</v>
      </c>
      <c r="IB162" s="236" t="s">
        <v>543</v>
      </c>
      <c r="IC162" s="237" t="s">
        <v>543</v>
      </c>
      <c r="ID162" s="237" t="s">
        <v>543</v>
      </c>
      <c r="IE162" s="237" t="b">
        <v>1</v>
      </c>
    </row>
    <row r="163" spans="66:239">
      <c r="BN163" s="233" t="s">
        <v>543</v>
      </c>
      <c r="CX163" s="233" t="s">
        <v>543</v>
      </c>
      <c r="DR163" s="235" t="s">
        <v>543</v>
      </c>
      <c r="DU163" s="235" t="s">
        <v>543</v>
      </c>
      <c r="DX163" s="235" t="s">
        <v>543</v>
      </c>
      <c r="EA163" s="235" t="s">
        <v>543</v>
      </c>
      <c r="ED163" s="235" t="s">
        <v>543</v>
      </c>
      <c r="EG163" s="235" t="s">
        <v>543</v>
      </c>
      <c r="EJ163" s="235" t="s">
        <v>543</v>
      </c>
      <c r="EM163" s="235" t="s">
        <v>543</v>
      </c>
      <c r="EP163" s="235" t="s">
        <v>543</v>
      </c>
      <c r="ES163" s="235" t="s">
        <v>543</v>
      </c>
      <c r="EV163" s="235" t="s">
        <v>543</v>
      </c>
      <c r="EY163" s="235" t="s">
        <v>543</v>
      </c>
      <c r="FB163" s="235" t="s">
        <v>543</v>
      </c>
      <c r="FE163" s="235" t="s">
        <v>543</v>
      </c>
      <c r="FH163" s="235" t="s">
        <v>543</v>
      </c>
      <c r="FK163" s="235" t="s">
        <v>543</v>
      </c>
      <c r="FN163" s="235" t="s">
        <v>543</v>
      </c>
      <c r="FQ163" s="235" t="s">
        <v>543</v>
      </c>
      <c r="FT163" s="235" t="s">
        <v>543</v>
      </c>
      <c r="FW163" s="235" t="s">
        <v>543</v>
      </c>
      <c r="FZ163" s="235" t="s">
        <v>543</v>
      </c>
      <c r="GC163" s="235" t="s">
        <v>543</v>
      </c>
      <c r="GF163" s="235" t="s">
        <v>543</v>
      </c>
      <c r="GI163" s="235" t="s">
        <v>543</v>
      </c>
      <c r="GL163" s="235" t="s">
        <v>543</v>
      </c>
      <c r="GO163" s="235" t="s">
        <v>543</v>
      </c>
      <c r="GR163" s="235" t="s">
        <v>543</v>
      </c>
      <c r="GU163" s="235" t="s">
        <v>543</v>
      </c>
      <c r="GX163" s="235" t="s">
        <v>543</v>
      </c>
      <c r="HA163" s="235" t="s">
        <v>543</v>
      </c>
      <c r="HD163" s="235" t="s">
        <v>543</v>
      </c>
      <c r="HG163" s="235" t="s">
        <v>543</v>
      </c>
      <c r="HJ163" s="235" t="s">
        <v>543</v>
      </c>
      <c r="HM163" s="235" t="s">
        <v>543</v>
      </c>
      <c r="HP163" s="235" t="s">
        <v>543</v>
      </c>
      <c r="HS163" s="235" t="s">
        <v>543</v>
      </c>
      <c r="HV163" s="235" t="s">
        <v>543</v>
      </c>
      <c r="IB163" s="236" t="s">
        <v>543</v>
      </c>
      <c r="IC163" s="237" t="s">
        <v>543</v>
      </c>
      <c r="ID163" s="237" t="s">
        <v>543</v>
      </c>
      <c r="IE163" s="237" t="b">
        <v>1</v>
      </c>
    </row>
    <row r="164" spans="66:239">
      <c r="BN164" s="233" t="s">
        <v>543</v>
      </c>
      <c r="CX164" s="233" t="s">
        <v>543</v>
      </c>
      <c r="DR164" s="235" t="s">
        <v>543</v>
      </c>
      <c r="DU164" s="235" t="s">
        <v>543</v>
      </c>
      <c r="DX164" s="235" t="s">
        <v>543</v>
      </c>
      <c r="EA164" s="235" t="s">
        <v>543</v>
      </c>
      <c r="ED164" s="235" t="s">
        <v>543</v>
      </c>
      <c r="EG164" s="235" t="s">
        <v>543</v>
      </c>
      <c r="EJ164" s="235" t="s">
        <v>543</v>
      </c>
      <c r="EM164" s="235" t="s">
        <v>543</v>
      </c>
      <c r="EP164" s="235" t="s">
        <v>543</v>
      </c>
      <c r="ES164" s="235" t="s">
        <v>543</v>
      </c>
      <c r="EV164" s="235" t="s">
        <v>543</v>
      </c>
      <c r="EY164" s="235" t="s">
        <v>543</v>
      </c>
      <c r="FB164" s="235" t="s">
        <v>543</v>
      </c>
      <c r="FE164" s="235" t="s">
        <v>543</v>
      </c>
      <c r="FH164" s="235" t="s">
        <v>543</v>
      </c>
      <c r="FK164" s="235" t="s">
        <v>543</v>
      </c>
      <c r="FN164" s="235" t="s">
        <v>543</v>
      </c>
      <c r="FQ164" s="235" t="s">
        <v>543</v>
      </c>
      <c r="FT164" s="235" t="s">
        <v>543</v>
      </c>
      <c r="FW164" s="235" t="s">
        <v>543</v>
      </c>
      <c r="FZ164" s="235" t="s">
        <v>543</v>
      </c>
      <c r="GC164" s="235" t="s">
        <v>543</v>
      </c>
      <c r="GF164" s="235" t="s">
        <v>543</v>
      </c>
      <c r="GI164" s="235" t="s">
        <v>543</v>
      </c>
      <c r="GL164" s="235" t="s">
        <v>543</v>
      </c>
      <c r="GO164" s="235" t="s">
        <v>543</v>
      </c>
      <c r="GR164" s="235" t="s">
        <v>543</v>
      </c>
      <c r="GU164" s="235" t="s">
        <v>543</v>
      </c>
      <c r="GX164" s="235" t="s">
        <v>543</v>
      </c>
      <c r="HA164" s="235" t="s">
        <v>543</v>
      </c>
      <c r="HD164" s="235" t="s">
        <v>543</v>
      </c>
      <c r="HG164" s="235" t="s">
        <v>543</v>
      </c>
      <c r="HJ164" s="235" t="s">
        <v>543</v>
      </c>
      <c r="HM164" s="235" t="s">
        <v>543</v>
      </c>
      <c r="HP164" s="235" t="s">
        <v>543</v>
      </c>
      <c r="HS164" s="235" t="s">
        <v>543</v>
      </c>
      <c r="HV164" s="235" t="s">
        <v>543</v>
      </c>
      <c r="IB164" s="236" t="s">
        <v>543</v>
      </c>
      <c r="IC164" s="237" t="s">
        <v>543</v>
      </c>
      <c r="ID164" s="237" t="s">
        <v>543</v>
      </c>
      <c r="IE164" s="237" t="b">
        <v>1</v>
      </c>
    </row>
    <row r="165" spans="66:239">
      <c r="BN165" s="233" t="s">
        <v>543</v>
      </c>
      <c r="CX165" s="233" t="s">
        <v>543</v>
      </c>
      <c r="DR165" s="235" t="s">
        <v>543</v>
      </c>
      <c r="DU165" s="235" t="s">
        <v>543</v>
      </c>
      <c r="DX165" s="235" t="s">
        <v>543</v>
      </c>
      <c r="EA165" s="235" t="s">
        <v>543</v>
      </c>
      <c r="ED165" s="235" t="s">
        <v>543</v>
      </c>
      <c r="EG165" s="235" t="s">
        <v>543</v>
      </c>
      <c r="EJ165" s="235" t="s">
        <v>543</v>
      </c>
      <c r="EM165" s="235" t="s">
        <v>543</v>
      </c>
      <c r="EP165" s="235" t="s">
        <v>543</v>
      </c>
      <c r="ES165" s="235" t="s">
        <v>543</v>
      </c>
      <c r="EV165" s="235" t="s">
        <v>543</v>
      </c>
      <c r="EY165" s="235" t="s">
        <v>543</v>
      </c>
      <c r="FB165" s="235" t="s">
        <v>543</v>
      </c>
      <c r="FE165" s="235" t="s">
        <v>543</v>
      </c>
      <c r="FH165" s="235" t="s">
        <v>543</v>
      </c>
      <c r="FK165" s="235" t="s">
        <v>543</v>
      </c>
      <c r="FN165" s="235" t="s">
        <v>543</v>
      </c>
      <c r="FQ165" s="235" t="s">
        <v>543</v>
      </c>
      <c r="FT165" s="235" t="s">
        <v>543</v>
      </c>
      <c r="FW165" s="235" t="s">
        <v>543</v>
      </c>
      <c r="FZ165" s="235" t="s">
        <v>543</v>
      </c>
      <c r="GC165" s="235" t="s">
        <v>543</v>
      </c>
      <c r="GF165" s="235" t="s">
        <v>543</v>
      </c>
      <c r="GI165" s="235" t="s">
        <v>543</v>
      </c>
      <c r="GL165" s="235" t="s">
        <v>543</v>
      </c>
      <c r="GO165" s="235" t="s">
        <v>543</v>
      </c>
      <c r="GR165" s="235" t="s">
        <v>543</v>
      </c>
      <c r="GU165" s="235" t="s">
        <v>543</v>
      </c>
      <c r="GX165" s="235" t="s">
        <v>543</v>
      </c>
      <c r="HA165" s="235" t="s">
        <v>543</v>
      </c>
      <c r="HD165" s="235" t="s">
        <v>543</v>
      </c>
      <c r="HG165" s="235" t="s">
        <v>543</v>
      </c>
      <c r="HJ165" s="235" t="s">
        <v>543</v>
      </c>
      <c r="HM165" s="235" t="s">
        <v>543</v>
      </c>
      <c r="HP165" s="235" t="s">
        <v>543</v>
      </c>
      <c r="HS165" s="235" t="s">
        <v>543</v>
      </c>
      <c r="HV165" s="235" t="s">
        <v>543</v>
      </c>
      <c r="IB165" s="236" t="s">
        <v>543</v>
      </c>
      <c r="IC165" s="237" t="s">
        <v>543</v>
      </c>
      <c r="ID165" s="237" t="s">
        <v>543</v>
      </c>
      <c r="IE165" s="237" t="b">
        <v>1</v>
      </c>
    </row>
    <row r="166" spans="66:239">
      <c r="BN166" s="233" t="s">
        <v>543</v>
      </c>
      <c r="CX166" s="233" t="s">
        <v>543</v>
      </c>
      <c r="DR166" s="235" t="s">
        <v>543</v>
      </c>
      <c r="DU166" s="235" t="s">
        <v>543</v>
      </c>
      <c r="DX166" s="235" t="s">
        <v>543</v>
      </c>
      <c r="EA166" s="235" t="s">
        <v>543</v>
      </c>
      <c r="ED166" s="235" t="s">
        <v>543</v>
      </c>
      <c r="EG166" s="235" t="s">
        <v>543</v>
      </c>
      <c r="EJ166" s="235" t="s">
        <v>543</v>
      </c>
      <c r="EM166" s="235" t="s">
        <v>543</v>
      </c>
      <c r="EP166" s="235" t="s">
        <v>543</v>
      </c>
      <c r="ES166" s="235" t="s">
        <v>543</v>
      </c>
      <c r="EV166" s="235" t="s">
        <v>543</v>
      </c>
      <c r="EY166" s="235" t="s">
        <v>543</v>
      </c>
      <c r="FB166" s="235" t="s">
        <v>543</v>
      </c>
      <c r="FE166" s="235" t="s">
        <v>543</v>
      </c>
      <c r="FH166" s="235" t="s">
        <v>543</v>
      </c>
      <c r="FK166" s="235" t="s">
        <v>543</v>
      </c>
      <c r="FN166" s="235" t="s">
        <v>543</v>
      </c>
      <c r="FQ166" s="235" t="s">
        <v>543</v>
      </c>
      <c r="FT166" s="235" t="s">
        <v>543</v>
      </c>
      <c r="FW166" s="235" t="s">
        <v>543</v>
      </c>
      <c r="FZ166" s="235" t="s">
        <v>543</v>
      </c>
      <c r="GC166" s="235" t="s">
        <v>543</v>
      </c>
      <c r="GF166" s="235" t="s">
        <v>543</v>
      </c>
      <c r="GI166" s="235" t="s">
        <v>543</v>
      </c>
      <c r="GL166" s="235" t="s">
        <v>543</v>
      </c>
      <c r="GO166" s="235" t="s">
        <v>543</v>
      </c>
      <c r="GR166" s="235" t="s">
        <v>543</v>
      </c>
      <c r="GU166" s="235" t="s">
        <v>543</v>
      </c>
      <c r="GX166" s="235" t="s">
        <v>543</v>
      </c>
      <c r="HA166" s="235" t="s">
        <v>543</v>
      </c>
      <c r="HD166" s="235" t="s">
        <v>543</v>
      </c>
      <c r="HG166" s="235" t="s">
        <v>543</v>
      </c>
      <c r="HJ166" s="235" t="s">
        <v>543</v>
      </c>
      <c r="HM166" s="235" t="s">
        <v>543</v>
      </c>
      <c r="HP166" s="235" t="s">
        <v>543</v>
      </c>
      <c r="HS166" s="235" t="s">
        <v>543</v>
      </c>
      <c r="HV166" s="235" t="s">
        <v>543</v>
      </c>
      <c r="IB166" s="236" t="s">
        <v>543</v>
      </c>
      <c r="IC166" s="237" t="s">
        <v>543</v>
      </c>
      <c r="ID166" s="237" t="s">
        <v>543</v>
      </c>
      <c r="IE166" s="237" t="b">
        <v>1</v>
      </c>
    </row>
    <row r="167" spans="66:239">
      <c r="BN167" s="233" t="s">
        <v>543</v>
      </c>
      <c r="CX167" s="233" t="s">
        <v>543</v>
      </c>
      <c r="DR167" s="235" t="s">
        <v>543</v>
      </c>
      <c r="DU167" s="235" t="s">
        <v>543</v>
      </c>
      <c r="DX167" s="235" t="s">
        <v>543</v>
      </c>
      <c r="EA167" s="235" t="s">
        <v>543</v>
      </c>
      <c r="ED167" s="235" t="s">
        <v>543</v>
      </c>
      <c r="EG167" s="235" t="s">
        <v>543</v>
      </c>
      <c r="EJ167" s="235" t="s">
        <v>543</v>
      </c>
      <c r="EM167" s="235" t="s">
        <v>543</v>
      </c>
      <c r="EP167" s="235" t="s">
        <v>543</v>
      </c>
      <c r="ES167" s="235" t="s">
        <v>543</v>
      </c>
      <c r="EV167" s="235" t="s">
        <v>543</v>
      </c>
      <c r="EY167" s="235" t="s">
        <v>543</v>
      </c>
      <c r="FB167" s="235" t="s">
        <v>543</v>
      </c>
      <c r="FE167" s="235" t="s">
        <v>543</v>
      </c>
      <c r="FH167" s="235" t="s">
        <v>543</v>
      </c>
      <c r="FK167" s="235" t="s">
        <v>543</v>
      </c>
      <c r="FN167" s="235" t="s">
        <v>543</v>
      </c>
      <c r="FQ167" s="235" t="s">
        <v>543</v>
      </c>
      <c r="FT167" s="235" t="s">
        <v>543</v>
      </c>
      <c r="FW167" s="235" t="s">
        <v>543</v>
      </c>
      <c r="FZ167" s="235" t="s">
        <v>543</v>
      </c>
      <c r="GC167" s="235" t="s">
        <v>543</v>
      </c>
      <c r="GF167" s="235" t="s">
        <v>543</v>
      </c>
      <c r="GI167" s="235" t="s">
        <v>543</v>
      </c>
      <c r="GL167" s="235" t="s">
        <v>543</v>
      </c>
      <c r="GO167" s="235" t="s">
        <v>543</v>
      </c>
      <c r="GR167" s="235" t="s">
        <v>543</v>
      </c>
      <c r="GU167" s="235" t="s">
        <v>543</v>
      </c>
      <c r="GX167" s="235" t="s">
        <v>543</v>
      </c>
      <c r="HA167" s="235" t="s">
        <v>543</v>
      </c>
      <c r="HD167" s="235" t="s">
        <v>543</v>
      </c>
      <c r="HG167" s="235" t="s">
        <v>543</v>
      </c>
      <c r="HJ167" s="235" t="s">
        <v>543</v>
      </c>
      <c r="HM167" s="235" t="s">
        <v>543</v>
      </c>
      <c r="HP167" s="235" t="s">
        <v>543</v>
      </c>
      <c r="HS167" s="235" t="s">
        <v>543</v>
      </c>
      <c r="HV167" s="235" t="s">
        <v>543</v>
      </c>
      <c r="IB167" s="236" t="s">
        <v>543</v>
      </c>
      <c r="IC167" s="237" t="s">
        <v>543</v>
      </c>
      <c r="ID167" s="237" t="s">
        <v>543</v>
      </c>
      <c r="IE167" s="237" t="b">
        <v>1</v>
      </c>
    </row>
    <row r="168" spans="66:239">
      <c r="BN168" s="233" t="s">
        <v>543</v>
      </c>
      <c r="CX168" s="233" t="s">
        <v>543</v>
      </c>
      <c r="DR168" s="235" t="s">
        <v>543</v>
      </c>
      <c r="DU168" s="235" t="s">
        <v>543</v>
      </c>
      <c r="DX168" s="235" t="s">
        <v>543</v>
      </c>
      <c r="EA168" s="235" t="s">
        <v>543</v>
      </c>
      <c r="ED168" s="235" t="s">
        <v>543</v>
      </c>
      <c r="EG168" s="235" t="s">
        <v>543</v>
      </c>
      <c r="EJ168" s="235" t="s">
        <v>543</v>
      </c>
      <c r="EM168" s="235" t="s">
        <v>543</v>
      </c>
      <c r="EP168" s="235" t="s">
        <v>543</v>
      </c>
      <c r="ES168" s="235" t="s">
        <v>543</v>
      </c>
      <c r="EV168" s="235" t="s">
        <v>543</v>
      </c>
      <c r="EY168" s="235" t="s">
        <v>543</v>
      </c>
      <c r="FB168" s="235" t="s">
        <v>543</v>
      </c>
      <c r="FE168" s="235" t="s">
        <v>543</v>
      </c>
      <c r="FH168" s="235" t="s">
        <v>543</v>
      </c>
      <c r="FK168" s="235" t="s">
        <v>543</v>
      </c>
      <c r="FN168" s="235" t="s">
        <v>543</v>
      </c>
      <c r="FQ168" s="235" t="s">
        <v>543</v>
      </c>
      <c r="FT168" s="235" t="s">
        <v>543</v>
      </c>
      <c r="FW168" s="235" t="s">
        <v>543</v>
      </c>
      <c r="FZ168" s="235" t="s">
        <v>543</v>
      </c>
      <c r="GC168" s="235" t="s">
        <v>543</v>
      </c>
      <c r="GF168" s="235" t="s">
        <v>543</v>
      </c>
      <c r="GI168" s="235" t="s">
        <v>543</v>
      </c>
      <c r="GL168" s="235" t="s">
        <v>543</v>
      </c>
      <c r="GO168" s="235" t="s">
        <v>543</v>
      </c>
      <c r="GR168" s="235" t="s">
        <v>543</v>
      </c>
      <c r="GU168" s="235" t="s">
        <v>543</v>
      </c>
      <c r="GX168" s="235" t="s">
        <v>543</v>
      </c>
      <c r="HA168" s="235" t="s">
        <v>543</v>
      </c>
      <c r="HD168" s="235" t="s">
        <v>543</v>
      </c>
      <c r="HG168" s="235" t="s">
        <v>543</v>
      </c>
      <c r="HJ168" s="235" t="s">
        <v>543</v>
      </c>
      <c r="HM168" s="235" t="s">
        <v>543</v>
      </c>
      <c r="HP168" s="235" t="s">
        <v>543</v>
      </c>
      <c r="HS168" s="235" t="s">
        <v>543</v>
      </c>
      <c r="HV168" s="235" t="s">
        <v>543</v>
      </c>
      <c r="IB168" s="236" t="s">
        <v>543</v>
      </c>
      <c r="IC168" s="237" t="s">
        <v>543</v>
      </c>
      <c r="ID168" s="237" t="s">
        <v>543</v>
      </c>
      <c r="IE168" s="237" t="b">
        <v>1</v>
      </c>
    </row>
    <row r="169" spans="66:239">
      <c r="BN169" s="233" t="s">
        <v>543</v>
      </c>
      <c r="CX169" s="233" t="s">
        <v>543</v>
      </c>
      <c r="DR169" s="235" t="s">
        <v>543</v>
      </c>
      <c r="DU169" s="235" t="s">
        <v>543</v>
      </c>
      <c r="DX169" s="235" t="s">
        <v>543</v>
      </c>
      <c r="EA169" s="235" t="s">
        <v>543</v>
      </c>
      <c r="ED169" s="235" t="s">
        <v>543</v>
      </c>
      <c r="EG169" s="235" t="s">
        <v>543</v>
      </c>
      <c r="EJ169" s="235" t="s">
        <v>543</v>
      </c>
      <c r="EM169" s="235" t="s">
        <v>543</v>
      </c>
      <c r="EP169" s="235" t="s">
        <v>543</v>
      </c>
      <c r="ES169" s="235" t="s">
        <v>543</v>
      </c>
      <c r="EV169" s="235" t="s">
        <v>543</v>
      </c>
      <c r="EY169" s="235" t="s">
        <v>543</v>
      </c>
      <c r="FB169" s="235" t="s">
        <v>543</v>
      </c>
      <c r="FE169" s="235" t="s">
        <v>543</v>
      </c>
      <c r="FH169" s="235" t="s">
        <v>543</v>
      </c>
      <c r="FK169" s="235" t="s">
        <v>543</v>
      </c>
      <c r="FN169" s="235" t="s">
        <v>543</v>
      </c>
      <c r="FQ169" s="235" t="s">
        <v>543</v>
      </c>
      <c r="FT169" s="235" t="s">
        <v>543</v>
      </c>
      <c r="FW169" s="235" t="s">
        <v>543</v>
      </c>
      <c r="FZ169" s="235" t="s">
        <v>543</v>
      </c>
      <c r="GC169" s="235" t="s">
        <v>543</v>
      </c>
      <c r="GF169" s="235" t="s">
        <v>543</v>
      </c>
      <c r="GI169" s="235" t="s">
        <v>543</v>
      </c>
      <c r="GL169" s="235" t="s">
        <v>543</v>
      </c>
      <c r="GO169" s="235" t="s">
        <v>543</v>
      </c>
      <c r="GR169" s="235" t="s">
        <v>543</v>
      </c>
      <c r="GU169" s="235" t="s">
        <v>543</v>
      </c>
      <c r="GX169" s="235" t="s">
        <v>543</v>
      </c>
      <c r="HA169" s="235" t="s">
        <v>543</v>
      </c>
      <c r="HD169" s="235" t="s">
        <v>543</v>
      </c>
      <c r="HG169" s="235" t="s">
        <v>543</v>
      </c>
      <c r="HJ169" s="235" t="s">
        <v>543</v>
      </c>
      <c r="HM169" s="235" t="s">
        <v>543</v>
      </c>
      <c r="HP169" s="235" t="s">
        <v>543</v>
      </c>
      <c r="HS169" s="235" t="s">
        <v>543</v>
      </c>
      <c r="HV169" s="235" t="s">
        <v>543</v>
      </c>
      <c r="IB169" s="236" t="s">
        <v>543</v>
      </c>
      <c r="IC169" s="237" t="s">
        <v>543</v>
      </c>
      <c r="ID169" s="237" t="s">
        <v>543</v>
      </c>
      <c r="IE169" s="237" t="b">
        <v>1</v>
      </c>
    </row>
    <row r="170" spans="66:239">
      <c r="BN170" s="233" t="s">
        <v>543</v>
      </c>
      <c r="CX170" s="233" t="s">
        <v>543</v>
      </c>
      <c r="DR170" s="235" t="s">
        <v>543</v>
      </c>
      <c r="DU170" s="235" t="s">
        <v>543</v>
      </c>
      <c r="DX170" s="235" t="s">
        <v>543</v>
      </c>
      <c r="EA170" s="235" t="s">
        <v>543</v>
      </c>
      <c r="ED170" s="235" t="s">
        <v>543</v>
      </c>
      <c r="EG170" s="235" t="s">
        <v>543</v>
      </c>
      <c r="EJ170" s="235" t="s">
        <v>543</v>
      </c>
      <c r="EM170" s="235" t="s">
        <v>543</v>
      </c>
      <c r="EP170" s="235" t="s">
        <v>543</v>
      </c>
      <c r="ES170" s="235" t="s">
        <v>543</v>
      </c>
      <c r="EV170" s="235" t="s">
        <v>543</v>
      </c>
      <c r="EY170" s="235" t="s">
        <v>543</v>
      </c>
      <c r="FB170" s="235" t="s">
        <v>543</v>
      </c>
      <c r="FE170" s="235" t="s">
        <v>543</v>
      </c>
      <c r="FH170" s="235" t="s">
        <v>543</v>
      </c>
      <c r="FK170" s="235" t="s">
        <v>543</v>
      </c>
      <c r="FN170" s="235" t="s">
        <v>543</v>
      </c>
      <c r="FQ170" s="235" t="s">
        <v>543</v>
      </c>
      <c r="FT170" s="235" t="s">
        <v>543</v>
      </c>
      <c r="FW170" s="235" t="s">
        <v>543</v>
      </c>
      <c r="FZ170" s="235" t="s">
        <v>543</v>
      </c>
      <c r="GC170" s="235" t="s">
        <v>543</v>
      </c>
      <c r="GF170" s="235" t="s">
        <v>543</v>
      </c>
      <c r="GI170" s="235" t="s">
        <v>543</v>
      </c>
      <c r="GL170" s="235" t="s">
        <v>543</v>
      </c>
      <c r="GO170" s="235" t="s">
        <v>543</v>
      </c>
      <c r="GR170" s="235" t="s">
        <v>543</v>
      </c>
      <c r="GU170" s="235" t="s">
        <v>543</v>
      </c>
      <c r="GX170" s="235" t="s">
        <v>543</v>
      </c>
      <c r="HA170" s="235" t="s">
        <v>543</v>
      </c>
      <c r="HD170" s="235" t="s">
        <v>543</v>
      </c>
      <c r="HG170" s="235" t="s">
        <v>543</v>
      </c>
      <c r="HJ170" s="235" t="s">
        <v>543</v>
      </c>
      <c r="HM170" s="235" t="s">
        <v>543</v>
      </c>
      <c r="HP170" s="235" t="s">
        <v>543</v>
      </c>
      <c r="HS170" s="235" t="s">
        <v>543</v>
      </c>
      <c r="HV170" s="235" t="s">
        <v>543</v>
      </c>
      <c r="IB170" s="236" t="s">
        <v>543</v>
      </c>
      <c r="IC170" s="237" t="s">
        <v>543</v>
      </c>
      <c r="ID170" s="237" t="s">
        <v>543</v>
      </c>
      <c r="IE170" s="237" t="b">
        <v>1</v>
      </c>
    </row>
    <row r="171" spans="66:239">
      <c r="BN171" s="233" t="s">
        <v>543</v>
      </c>
      <c r="CX171" s="233" t="s">
        <v>543</v>
      </c>
      <c r="DR171" s="235" t="s">
        <v>543</v>
      </c>
      <c r="DU171" s="235" t="s">
        <v>543</v>
      </c>
      <c r="DX171" s="235" t="s">
        <v>543</v>
      </c>
      <c r="EA171" s="235" t="s">
        <v>543</v>
      </c>
      <c r="ED171" s="235" t="s">
        <v>543</v>
      </c>
      <c r="EG171" s="235" t="s">
        <v>543</v>
      </c>
      <c r="EJ171" s="235" t="s">
        <v>543</v>
      </c>
      <c r="EM171" s="235" t="s">
        <v>543</v>
      </c>
      <c r="EP171" s="235" t="s">
        <v>543</v>
      </c>
      <c r="ES171" s="235" t="s">
        <v>543</v>
      </c>
      <c r="EV171" s="235" t="s">
        <v>543</v>
      </c>
      <c r="EY171" s="235" t="s">
        <v>543</v>
      </c>
      <c r="FB171" s="235" t="s">
        <v>543</v>
      </c>
      <c r="FE171" s="235" t="s">
        <v>543</v>
      </c>
      <c r="FH171" s="235" t="s">
        <v>543</v>
      </c>
      <c r="FK171" s="235" t="s">
        <v>543</v>
      </c>
      <c r="FN171" s="235" t="s">
        <v>543</v>
      </c>
      <c r="FQ171" s="235" t="s">
        <v>543</v>
      </c>
      <c r="FT171" s="235" t="s">
        <v>543</v>
      </c>
      <c r="FW171" s="235" t="s">
        <v>543</v>
      </c>
      <c r="FZ171" s="235" t="s">
        <v>543</v>
      </c>
      <c r="GC171" s="235" t="s">
        <v>543</v>
      </c>
      <c r="GF171" s="235" t="s">
        <v>543</v>
      </c>
      <c r="GI171" s="235" t="s">
        <v>543</v>
      </c>
      <c r="GL171" s="235" t="s">
        <v>543</v>
      </c>
      <c r="GO171" s="235" t="s">
        <v>543</v>
      </c>
      <c r="GR171" s="235" t="s">
        <v>543</v>
      </c>
      <c r="GU171" s="235" t="s">
        <v>543</v>
      </c>
      <c r="GX171" s="235" t="s">
        <v>543</v>
      </c>
      <c r="HA171" s="235" t="s">
        <v>543</v>
      </c>
      <c r="HD171" s="235" t="s">
        <v>543</v>
      </c>
      <c r="HG171" s="235" t="s">
        <v>543</v>
      </c>
      <c r="HJ171" s="235" t="s">
        <v>543</v>
      </c>
      <c r="HM171" s="235" t="s">
        <v>543</v>
      </c>
      <c r="HP171" s="235" t="s">
        <v>543</v>
      </c>
      <c r="HS171" s="235" t="s">
        <v>543</v>
      </c>
      <c r="HV171" s="235" t="s">
        <v>543</v>
      </c>
      <c r="IB171" s="236" t="s">
        <v>543</v>
      </c>
      <c r="IC171" s="237" t="s">
        <v>543</v>
      </c>
      <c r="ID171" s="237" t="s">
        <v>543</v>
      </c>
      <c r="IE171" s="237" t="b">
        <v>1</v>
      </c>
    </row>
    <row r="172" spans="66:239">
      <c r="BN172" s="233" t="s">
        <v>543</v>
      </c>
      <c r="CX172" s="233" t="s">
        <v>543</v>
      </c>
      <c r="DR172" s="235" t="s">
        <v>543</v>
      </c>
      <c r="DU172" s="235" t="s">
        <v>543</v>
      </c>
      <c r="DX172" s="235" t="s">
        <v>543</v>
      </c>
      <c r="EA172" s="235" t="s">
        <v>543</v>
      </c>
      <c r="ED172" s="235" t="s">
        <v>543</v>
      </c>
      <c r="EG172" s="235" t="s">
        <v>543</v>
      </c>
      <c r="EJ172" s="235" t="s">
        <v>543</v>
      </c>
      <c r="EM172" s="235" t="s">
        <v>543</v>
      </c>
      <c r="EP172" s="235" t="s">
        <v>543</v>
      </c>
      <c r="ES172" s="235" t="s">
        <v>543</v>
      </c>
      <c r="EV172" s="235" t="s">
        <v>543</v>
      </c>
      <c r="EY172" s="235" t="s">
        <v>543</v>
      </c>
      <c r="FB172" s="235" t="s">
        <v>543</v>
      </c>
      <c r="FE172" s="235" t="s">
        <v>543</v>
      </c>
      <c r="FH172" s="235" t="s">
        <v>543</v>
      </c>
      <c r="FK172" s="235" t="s">
        <v>543</v>
      </c>
      <c r="FN172" s="235" t="s">
        <v>543</v>
      </c>
      <c r="FQ172" s="235" t="s">
        <v>543</v>
      </c>
      <c r="FT172" s="235" t="s">
        <v>543</v>
      </c>
      <c r="FW172" s="235" t="s">
        <v>543</v>
      </c>
      <c r="FZ172" s="235" t="s">
        <v>543</v>
      </c>
      <c r="GC172" s="235" t="s">
        <v>543</v>
      </c>
      <c r="GF172" s="235" t="s">
        <v>543</v>
      </c>
      <c r="GI172" s="235" t="s">
        <v>543</v>
      </c>
      <c r="GL172" s="235" t="s">
        <v>543</v>
      </c>
      <c r="GO172" s="235" t="s">
        <v>543</v>
      </c>
      <c r="GR172" s="235" t="s">
        <v>543</v>
      </c>
      <c r="GU172" s="235" t="s">
        <v>543</v>
      </c>
      <c r="GX172" s="235" t="s">
        <v>543</v>
      </c>
      <c r="HA172" s="235" t="s">
        <v>543</v>
      </c>
      <c r="HD172" s="235" t="s">
        <v>543</v>
      </c>
      <c r="HG172" s="235" t="s">
        <v>543</v>
      </c>
      <c r="HJ172" s="235" t="s">
        <v>543</v>
      </c>
      <c r="HM172" s="235" t="s">
        <v>543</v>
      </c>
      <c r="HP172" s="235" t="s">
        <v>543</v>
      </c>
      <c r="HS172" s="235" t="s">
        <v>543</v>
      </c>
      <c r="HV172" s="235" t="s">
        <v>543</v>
      </c>
      <c r="IB172" s="236" t="s">
        <v>543</v>
      </c>
      <c r="IC172" s="237" t="s">
        <v>543</v>
      </c>
      <c r="ID172" s="237" t="s">
        <v>543</v>
      </c>
      <c r="IE172" s="237" t="b">
        <v>1</v>
      </c>
    </row>
    <row r="173" spans="66:239">
      <c r="BN173" s="233" t="s">
        <v>543</v>
      </c>
      <c r="CX173" s="233" t="s">
        <v>543</v>
      </c>
      <c r="DR173" s="235" t="s">
        <v>543</v>
      </c>
      <c r="DU173" s="235" t="s">
        <v>543</v>
      </c>
      <c r="DX173" s="235" t="s">
        <v>543</v>
      </c>
      <c r="EA173" s="235" t="s">
        <v>543</v>
      </c>
      <c r="ED173" s="235" t="s">
        <v>543</v>
      </c>
      <c r="EG173" s="235" t="s">
        <v>543</v>
      </c>
      <c r="EJ173" s="235" t="s">
        <v>543</v>
      </c>
      <c r="EM173" s="235" t="s">
        <v>543</v>
      </c>
      <c r="EP173" s="235" t="s">
        <v>543</v>
      </c>
      <c r="ES173" s="235" t="s">
        <v>543</v>
      </c>
      <c r="EV173" s="235" t="s">
        <v>543</v>
      </c>
      <c r="EY173" s="235" t="s">
        <v>543</v>
      </c>
      <c r="FB173" s="235" t="s">
        <v>543</v>
      </c>
      <c r="FE173" s="235" t="s">
        <v>543</v>
      </c>
      <c r="FH173" s="235" t="s">
        <v>543</v>
      </c>
      <c r="FK173" s="235" t="s">
        <v>543</v>
      </c>
      <c r="FN173" s="235" t="s">
        <v>543</v>
      </c>
      <c r="FQ173" s="235" t="s">
        <v>543</v>
      </c>
      <c r="FT173" s="235" t="s">
        <v>543</v>
      </c>
      <c r="FW173" s="235" t="s">
        <v>543</v>
      </c>
      <c r="FZ173" s="235" t="s">
        <v>543</v>
      </c>
      <c r="GC173" s="235" t="s">
        <v>543</v>
      </c>
      <c r="GF173" s="235" t="s">
        <v>543</v>
      </c>
      <c r="GI173" s="235" t="s">
        <v>543</v>
      </c>
      <c r="GL173" s="235" t="s">
        <v>543</v>
      </c>
      <c r="GO173" s="235" t="s">
        <v>543</v>
      </c>
      <c r="GR173" s="235" t="s">
        <v>543</v>
      </c>
      <c r="GU173" s="235" t="s">
        <v>543</v>
      </c>
      <c r="GX173" s="235" t="s">
        <v>543</v>
      </c>
      <c r="HA173" s="235" t="s">
        <v>543</v>
      </c>
      <c r="HD173" s="235" t="s">
        <v>543</v>
      </c>
      <c r="HG173" s="235" t="s">
        <v>543</v>
      </c>
      <c r="HJ173" s="235" t="s">
        <v>543</v>
      </c>
      <c r="HM173" s="235" t="s">
        <v>543</v>
      </c>
      <c r="HP173" s="235" t="s">
        <v>543</v>
      </c>
      <c r="HS173" s="235" t="s">
        <v>543</v>
      </c>
      <c r="HV173" s="235" t="s">
        <v>543</v>
      </c>
      <c r="IB173" s="236" t="s">
        <v>543</v>
      </c>
      <c r="IC173" s="237" t="s">
        <v>543</v>
      </c>
      <c r="ID173" s="237" t="s">
        <v>543</v>
      </c>
      <c r="IE173" s="237" t="b">
        <v>1</v>
      </c>
    </row>
    <row r="174" spans="66:239">
      <c r="BN174" s="233" t="s">
        <v>543</v>
      </c>
      <c r="CX174" s="233" t="s">
        <v>543</v>
      </c>
      <c r="DR174" s="235" t="s">
        <v>543</v>
      </c>
      <c r="DU174" s="235" t="s">
        <v>543</v>
      </c>
      <c r="DX174" s="235" t="s">
        <v>543</v>
      </c>
      <c r="EA174" s="235" t="s">
        <v>543</v>
      </c>
      <c r="ED174" s="235" t="s">
        <v>543</v>
      </c>
      <c r="EG174" s="235" t="s">
        <v>543</v>
      </c>
      <c r="EJ174" s="235" t="s">
        <v>543</v>
      </c>
      <c r="EM174" s="235" t="s">
        <v>543</v>
      </c>
      <c r="EP174" s="235" t="s">
        <v>543</v>
      </c>
      <c r="ES174" s="235" t="s">
        <v>543</v>
      </c>
      <c r="EV174" s="235" t="s">
        <v>543</v>
      </c>
      <c r="EY174" s="235" t="s">
        <v>543</v>
      </c>
      <c r="FB174" s="235" t="s">
        <v>543</v>
      </c>
      <c r="FE174" s="235" t="s">
        <v>543</v>
      </c>
      <c r="FH174" s="235" t="s">
        <v>543</v>
      </c>
      <c r="FK174" s="235" t="s">
        <v>543</v>
      </c>
      <c r="FN174" s="235" t="s">
        <v>543</v>
      </c>
      <c r="FQ174" s="235" t="s">
        <v>543</v>
      </c>
      <c r="FT174" s="235" t="s">
        <v>543</v>
      </c>
      <c r="FW174" s="235" t="s">
        <v>543</v>
      </c>
      <c r="FZ174" s="235" t="s">
        <v>543</v>
      </c>
      <c r="GC174" s="235" t="s">
        <v>543</v>
      </c>
      <c r="GF174" s="235" t="s">
        <v>543</v>
      </c>
      <c r="GI174" s="235" t="s">
        <v>543</v>
      </c>
      <c r="GL174" s="235" t="s">
        <v>543</v>
      </c>
      <c r="GO174" s="235" t="s">
        <v>543</v>
      </c>
      <c r="GR174" s="235" t="s">
        <v>543</v>
      </c>
      <c r="GU174" s="235" t="s">
        <v>543</v>
      </c>
      <c r="GX174" s="235" t="s">
        <v>543</v>
      </c>
      <c r="HA174" s="235" t="s">
        <v>543</v>
      </c>
      <c r="HD174" s="235" t="s">
        <v>543</v>
      </c>
      <c r="HG174" s="235" t="s">
        <v>543</v>
      </c>
      <c r="HJ174" s="235" t="s">
        <v>543</v>
      </c>
      <c r="HM174" s="235" t="s">
        <v>543</v>
      </c>
      <c r="HP174" s="235" t="s">
        <v>543</v>
      </c>
      <c r="HS174" s="235" t="s">
        <v>543</v>
      </c>
      <c r="HV174" s="235" t="s">
        <v>543</v>
      </c>
      <c r="IB174" s="236" t="s">
        <v>543</v>
      </c>
      <c r="IC174" s="237" t="s">
        <v>543</v>
      </c>
      <c r="ID174" s="237" t="s">
        <v>543</v>
      </c>
      <c r="IE174" s="237" t="b">
        <v>1</v>
      </c>
    </row>
    <row r="175" spans="66:239">
      <c r="BN175" s="233" t="s">
        <v>543</v>
      </c>
      <c r="CX175" s="233" t="s">
        <v>543</v>
      </c>
      <c r="DR175" s="235" t="s">
        <v>543</v>
      </c>
      <c r="DU175" s="235" t="s">
        <v>543</v>
      </c>
      <c r="DX175" s="235" t="s">
        <v>543</v>
      </c>
      <c r="EA175" s="235" t="s">
        <v>543</v>
      </c>
      <c r="ED175" s="235" t="s">
        <v>543</v>
      </c>
      <c r="EG175" s="235" t="s">
        <v>543</v>
      </c>
      <c r="EJ175" s="235" t="s">
        <v>543</v>
      </c>
      <c r="EM175" s="235" t="s">
        <v>543</v>
      </c>
      <c r="EP175" s="235" t="s">
        <v>543</v>
      </c>
      <c r="ES175" s="235" t="s">
        <v>543</v>
      </c>
      <c r="EV175" s="235" t="s">
        <v>543</v>
      </c>
      <c r="EY175" s="235" t="s">
        <v>543</v>
      </c>
      <c r="FB175" s="235" t="s">
        <v>543</v>
      </c>
      <c r="FE175" s="235" t="s">
        <v>543</v>
      </c>
      <c r="FH175" s="235" t="s">
        <v>543</v>
      </c>
      <c r="FK175" s="235" t="s">
        <v>543</v>
      </c>
      <c r="FN175" s="235" t="s">
        <v>543</v>
      </c>
      <c r="FQ175" s="235" t="s">
        <v>543</v>
      </c>
      <c r="FT175" s="235" t="s">
        <v>543</v>
      </c>
      <c r="FW175" s="235" t="s">
        <v>543</v>
      </c>
      <c r="FZ175" s="235" t="s">
        <v>543</v>
      </c>
      <c r="GC175" s="235" t="s">
        <v>543</v>
      </c>
      <c r="GF175" s="235" t="s">
        <v>543</v>
      </c>
      <c r="GI175" s="235" t="s">
        <v>543</v>
      </c>
      <c r="GL175" s="235" t="s">
        <v>543</v>
      </c>
      <c r="GO175" s="235" t="s">
        <v>543</v>
      </c>
      <c r="GR175" s="235" t="s">
        <v>543</v>
      </c>
      <c r="GU175" s="235" t="s">
        <v>543</v>
      </c>
      <c r="GX175" s="235" t="s">
        <v>543</v>
      </c>
      <c r="HA175" s="235" t="s">
        <v>543</v>
      </c>
      <c r="HD175" s="235" t="s">
        <v>543</v>
      </c>
      <c r="HG175" s="235" t="s">
        <v>543</v>
      </c>
      <c r="HJ175" s="235" t="s">
        <v>543</v>
      </c>
      <c r="HM175" s="235" t="s">
        <v>543</v>
      </c>
      <c r="HP175" s="235" t="s">
        <v>543</v>
      </c>
      <c r="HS175" s="235" t="s">
        <v>543</v>
      </c>
      <c r="HV175" s="235" t="s">
        <v>543</v>
      </c>
      <c r="IB175" s="236" t="s">
        <v>543</v>
      </c>
      <c r="IC175" s="237" t="s">
        <v>543</v>
      </c>
      <c r="ID175" s="237" t="s">
        <v>543</v>
      </c>
      <c r="IE175" s="237" t="b">
        <v>1</v>
      </c>
    </row>
    <row r="176" spans="66:239">
      <c r="BN176" s="233" t="s">
        <v>543</v>
      </c>
      <c r="CX176" s="233" t="s">
        <v>543</v>
      </c>
      <c r="DR176" s="235" t="s">
        <v>543</v>
      </c>
      <c r="DU176" s="235" t="s">
        <v>543</v>
      </c>
      <c r="DX176" s="235" t="s">
        <v>543</v>
      </c>
      <c r="EA176" s="235" t="s">
        <v>543</v>
      </c>
      <c r="ED176" s="235" t="s">
        <v>543</v>
      </c>
      <c r="EG176" s="235" t="s">
        <v>543</v>
      </c>
      <c r="EJ176" s="235" t="s">
        <v>543</v>
      </c>
      <c r="EM176" s="235" t="s">
        <v>543</v>
      </c>
      <c r="EP176" s="235" t="s">
        <v>543</v>
      </c>
      <c r="ES176" s="235" t="s">
        <v>543</v>
      </c>
      <c r="EV176" s="235" t="s">
        <v>543</v>
      </c>
      <c r="EY176" s="235" t="s">
        <v>543</v>
      </c>
      <c r="FB176" s="235" t="s">
        <v>543</v>
      </c>
      <c r="FE176" s="235" t="s">
        <v>543</v>
      </c>
      <c r="FH176" s="235" t="s">
        <v>543</v>
      </c>
      <c r="FK176" s="235" t="s">
        <v>543</v>
      </c>
      <c r="FN176" s="235" t="s">
        <v>543</v>
      </c>
      <c r="FQ176" s="235" t="s">
        <v>543</v>
      </c>
      <c r="FT176" s="235" t="s">
        <v>543</v>
      </c>
      <c r="FW176" s="235" t="s">
        <v>543</v>
      </c>
      <c r="FZ176" s="235" t="s">
        <v>543</v>
      </c>
      <c r="GC176" s="235" t="s">
        <v>543</v>
      </c>
      <c r="GF176" s="235" t="s">
        <v>543</v>
      </c>
      <c r="GI176" s="235" t="s">
        <v>543</v>
      </c>
      <c r="GL176" s="235" t="s">
        <v>543</v>
      </c>
      <c r="GO176" s="235" t="s">
        <v>543</v>
      </c>
      <c r="GR176" s="235" t="s">
        <v>543</v>
      </c>
      <c r="GU176" s="235" t="s">
        <v>543</v>
      </c>
      <c r="GX176" s="235" t="s">
        <v>543</v>
      </c>
      <c r="HA176" s="235" t="s">
        <v>543</v>
      </c>
      <c r="HD176" s="235" t="s">
        <v>543</v>
      </c>
      <c r="HG176" s="235" t="s">
        <v>543</v>
      </c>
      <c r="HJ176" s="235" t="s">
        <v>543</v>
      </c>
      <c r="HM176" s="235" t="s">
        <v>543</v>
      </c>
      <c r="HP176" s="235" t="s">
        <v>543</v>
      </c>
      <c r="HS176" s="235" t="s">
        <v>543</v>
      </c>
      <c r="HV176" s="235" t="s">
        <v>543</v>
      </c>
      <c r="IB176" s="236" t="s">
        <v>543</v>
      </c>
      <c r="IC176" s="237" t="s">
        <v>543</v>
      </c>
      <c r="ID176" s="237" t="s">
        <v>543</v>
      </c>
      <c r="IE176" s="237" t="b">
        <v>1</v>
      </c>
    </row>
    <row r="177" spans="66:239">
      <c r="BN177" s="233" t="s">
        <v>543</v>
      </c>
      <c r="CX177" s="233" t="s">
        <v>543</v>
      </c>
      <c r="DR177" s="235" t="s">
        <v>543</v>
      </c>
      <c r="DU177" s="235" t="s">
        <v>543</v>
      </c>
      <c r="DX177" s="235" t="s">
        <v>543</v>
      </c>
      <c r="EA177" s="235" t="s">
        <v>543</v>
      </c>
      <c r="ED177" s="235" t="s">
        <v>543</v>
      </c>
      <c r="EG177" s="235" t="s">
        <v>543</v>
      </c>
      <c r="EJ177" s="235" t="s">
        <v>543</v>
      </c>
      <c r="EM177" s="235" t="s">
        <v>543</v>
      </c>
      <c r="EP177" s="235" t="s">
        <v>543</v>
      </c>
      <c r="ES177" s="235" t="s">
        <v>543</v>
      </c>
      <c r="EV177" s="235" t="s">
        <v>543</v>
      </c>
      <c r="EY177" s="235" t="s">
        <v>543</v>
      </c>
      <c r="FB177" s="235" t="s">
        <v>543</v>
      </c>
      <c r="FE177" s="235" t="s">
        <v>543</v>
      </c>
      <c r="FH177" s="235" t="s">
        <v>543</v>
      </c>
      <c r="FK177" s="235" t="s">
        <v>543</v>
      </c>
      <c r="FN177" s="235" t="s">
        <v>543</v>
      </c>
      <c r="FQ177" s="235" t="s">
        <v>543</v>
      </c>
      <c r="FT177" s="235" t="s">
        <v>543</v>
      </c>
      <c r="FW177" s="235" t="s">
        <v>543</v>
      </c>
      <c r="FZ177" s="235" t="s">
        <v>543</v>
      </c>
      <c r="GC177" s="235" t="s">
        <v>543</v>
      </c>
      <c r="GF177" s="235" t="s">
        <v>543</v>
      </c>
      <c r="GI177" s="235" t="s">
        <v>543</v>
      </c>
      <c r="GL177" s="235" t="s">
        <v>543</v>
      </c>
      <c r="GO177" s="235" t="s">
        <v>543</v>
      </c>
      <c r="GR177" s="235" t="s">
        <v>543</v>
      </c>
      <c r="GU177" s="235" t="s">
        <v>543</v>
      </c>
      <c r="GX177" s="235" t="s">
        <v>543</v>
      </c>
      <c r="HA177" s="235" t="s">
        <v>543</v>
      </c>
      <c r="HD177" s="235" t="s">
        <v>543</v>
      </c>
      <c r="HG177" s="235" t="s">
        <v>543</v>
      </c>
      <c r="HJ177" s="235" t="s">
        <v>543</v>
      </c>
      <c r="HM177" s="235" t="s">
        <v>543</v>
      </c>
      <c r="HP177" s="235" t="s">
        <v>543</v>
      </c>
      <c r="HS177" s="235" t="s">
        <v>543</v>
      </c>
      <c r="HV177" s="235" t="s">
        <v>543</v>
      </c>
      <c r="IB177" s="236" t="s">
        <v>543</v>
      </c>
      <c r="IC177" s="237" t="s">
        <v>543</v>
      </c>
      <c r="ID177" s="237" t="s">
        <v>543</v>
      </c>
      <c r="IE177" s="237" t="b">
        <v>1</v>
      </c>
    </row>
    <row r="178" spans="66:239">
      <c r="BN178" s="233" t="s">
        <v>543</v>
      </c>
      <c r="CX178" s="233" t="s">
        <v>543</v>
      </c>
      <c r="DR178" s="235" t="s">
        <v>543</v>
      </c>
      <c r="DU178" s="235" t="s">
        <v>543</v>
      </c>
      <c r="DX178" s="235" t="s">
        <v>543</v>
      </c>
      <c r="EA178" s="235" t="s">
        <v>543</v>
      </c>
      <c r="ED178" s="235" t="s">
        <v>543</v>
      </c>
      <c r="EG178" s="235" t="s">
        <v>543</v>
      </c>
      <c r="EJ178" s="235" t="s">
        <v>543</v>
      </c>
      <c r="EM178" s="235" t="s">
        <v>543</v>
      </c>
      <c r="EP178" s="235" t="s">
        <v>543</v>
      </c>
      <c r="ES178" s="235" t="s">
        <v>543</v>
      </c>
      <c r="EV178" s="235" t="s">
        <v>543</v>
      </c>
      <c r="EY178" s="235" t="s">
        <v>543</v>
      </c>
      <c r="FB178" s="235" t="s">
        <v>543</v>
      </c>
      <c r="FE178" s="235" t="s">
        <v>543</v>
      </c>
      <c r="FH178" s="235" t="s">
        <v>543</v>
      </c>
      <c r="FK178" s="235" t="s">
        <v>543</v>
      </c>
      <c r="FN178" s="235" t="s">
        <v>543</v>
      </c>
      <c r="FQ178" s="235" t="s">
        <v>543</v>
      </c>
      <c r="FT178" s="235" t="s">
        <v>543</v>
      </c>
      <c r="FW178" s="235" t="s">
        <v>543</v>
      </c>
      <c r="FZ178" s="235" t="s">
        <v>543</v>
      </c>
      <c r="GC178" s="235" t="s">
        <v>543</v>
      </c>
      <c r="GF178" s="235" t="s">
        <v>543</v>
      </c>
      <c r="GI178" s="235" t="s">
        <v>543</v>
      </c>
      <c r="GL178" s="235" t="s">
        <v>543</v>
      </c>
      <c r="GO178" s="235" t="s">
        <v>543</v>
      </c>
      <c r="GR178" s="235" t="s">
        <v>543</v>
      </c>
      <c r="GU178" s="235" t="s">
        <v>543</v>
      </c>
      <c r="GX178" s="235" t="s">
        <v>543</v>
      </c>
      <c r="HA178" s="235" t="s">
        <v>543</v>
      </c>
      <c r="HD178" s="235" t="s">
        <v>543</v>
      </c>
      <c r="HG178" s="235" t="s">
        <v>543</v>
      </c>
      <c r="HJ178" s="235" t="s">
        <v>543</v>
      </c>
      <c r="HM178" s="235" t="s">
        <v>543</v>
      </c>
      <c r="HP178" s="235" t="s">
        <v>543</v>
      </c>
      <c r="HS178" s="235" t="s">
        <v>543</v>
      </c>
      <c r="HV178" s="235" t="s">
        <v>543</v>
      </c>
      <c r="IB178" s="236" t="s">
        <v>543</v>
      </c>
      <c r="IC178" s="237" t="s">
        <v>543</v>
      </c>
      <c r="ID178" s="237" t="s">
        <v>543</v>
      </c>
      <c r="IE178" s="237" t="b">
        <v>1</v>
      </c>
    </row>
    <row r="179" spans="66:239">
      <c r="BN179" s="233" t="s">
        <v>543</v>
      </c>
      <c r="CX179" s="233" t="s">
        <v>543</v>
      </c>
      <c r="DR179" s="235" t="s">
        <v>543</v>
      </c>
      <c r="DU179" s="235" t="s">
        <v>543</v>
      </c>
      <c r="DX179" s="235" t="s">
        <v>543</v>
      </c>
      <c r="EA179" s="235" t="s">
        <v>543</v>
      </c>
      <c r="ED179" s="235" t="s">
        <v>543</v>
      </c>
      <c r="EG179" s="235" t="s">
        <v>543</v>
      </c>
      <c r="EJ179" s="235" t="s">
        <v>543</v>
      </c>
      <c r="EM179" s="235" t="s">
        <v>543</v>
      </c>
      <c r="EP179" s="235" t="s">
        <v>543</v>
      </c>
      <c r="ES179" s="235" t="s">
        <v>543</v>
      </c>
      <c r="EV179" s="235" t="s">
        <v>543</v>
      </c>
      <c r="EY179" s="235" t="s">
        <v>543</v>
      </c>
      <c r="FB179" s="235" t="s">
        <v>543</v>
      </c>
      <c r="FE179" s="235" t="s">
        <v>543</v>
      </c>
      <c r="FH179" s="235" t="s">
        <v>543</v>
      </c>
      <c r="FK179" s="235" t="s">
        <v>543</v>
      </c>
      <c r="FN179" s="235" t="s">
        <v>543</v>
      </c>
      <c r="FQ179" s="235" t="s">
        <v>543</v>
      </c>
      <c r="FT179" s="235" t="s">
        <v>543</v>
      </c>
      <c r="FW179" s="235" t="s">
        <v>543</v>
      </c>
      <c r="FZ179" s="235" t="s">
        <v>543</v>
      </c>
      <c r="GC179" s="235" t="s">
        <v>543</v>
      </c>
      <c r="GF179" s="235" t="s">
        <v>543</v>
      </c>
      <c r="GI179" s="235" t="s">
        <v>543</v>
      </c>
      <c r="GL179" s="235" t="s">
        <v>543</v>
      </c>
      <c r="GO179" s="235" t="s">
        <v>543</v>
      </c>
      <c r="GR179" s="235" t="s">
        <v>543</v>
      </c>
      <c r="GU179" s="235" t="s">
        <v>543</v>
      </c>
      <c r="GX179" s="235" t="s">
        <v>543</v>
      </c>
      <c r="HA179" s="235" t="s">
        <v>543</v>
      </c>
      <c r="HD179" s="235" t="s">
        <v>543</v>
      </c>
      <c r="HG179" s="235" t="s">
        <v>543</v>
      </c>
      <c r="HJ179" s="235" t="s">
        <v>543</v>
      </c>
      <c r="HM179" s="235" t="s">
        <v>543</v>
      </c>
      <c r="HP179" s="235" t="s">
        <v>543</v>
      </c>
      <c r="HS179" s="235" t="s">
        <v>543</v>
      </c>
      <c r="HV179" s="235" t="s">
        <v>543</v>
      </c>
      <c r="IB179" s="236" t="s">
        <v>543</v>
      </c>
      <c r="IC179" s="237" t="s">
        <v>543</v>
      </c>
      <c r="ID179" s="237" t="s">
        <v>543</v>
      </c>
      <c r="IE179" s="237" t="b">
        <v>1</v>
      </c>
    </row>
    <row r="180" spans="66:239">
      <c r="BN180" s="233" t="s">
        <v>543</v>
      </c>
      <c r="CX180" s="233" t="s">
        <v>543</v>
      </c>
      <c r="DR180" s="235" t="s">
        <v>543</v>
      </c>
      <c r="DU180" s="235" t="s">
        <v>543</v>
      </c>
      <c r="DX180" s="235" t="s">
        <v>543</v>
      </c>
      <c r="EA180" s="235" t="s">
        <v>543</v>
      </c>
      <c r="ED180" s="235" t="s">
        <v>543</v>
      </c>
      <c r="EG180" s="235" t="s">
        <v>543</v>
      </c>
      <c r="EJ180" s="235" t="s">
        <v>543</v>
      </c>
      <c r="EM180" s="235" t="s">
        <v>543</v>
      </c>
      <c r="EP180" s="235" t="s">
        <v>543</v>
      </c>
      <c r="ES180" s="235" t="s">
        <v>543</v>
      </c>
      <c r="EV180" s="235" t="s">
        <v>543</v>
      </c>
      <c r="EY180" s="235" t="s">
        <v>543</v>
      </c>
      <c r="FB180" s="235" t="s">
        <v>543</v>
      </c>
      <c r="FE180" s="235" t="s">
        <v>543</v>
      </c>
      <c r="FH180" s="235" t="s">
        <v>543</v>
      </c>
      <c r="FK180" s="235" t="s">
        <v>543</v>
      </c>
      <c r="FN180" s="235" t="s">
        <v>543</v>
      </c>
      <c r="FQ180" s="235" t="s">
        <v>543</v>
      </c>
      <c r="FT180" s="235" t="s">
        <v>543</v>
      </c>
      <c r="FW180" s="235" t="s">
        <v>543</v>
      </c>
      <c r="FZ180" s="235" t="s">
        <v>543</v>
      </c>
      <c r="GC180" s="235" t="s">
        <v>543</v>
      </c>
      <c r="GF180" s="235" t="s">
        <v>543</v>
      </c>
      <c r="GI180" s="235" t="s">
        <v>543</v>
      </c>
      <c r="GL180" s="235" t="s">
        <v>543</v>
      </c>
      <c r="GO180" s="235" t="s">
        <v>543</v>
      </c>
      <c r="GR180" s="235" t="s">
        <v>543</v>
      </c>
      <c r="GU180" s="235" t="s">
        <v>543</v>
      </c>
      <c r="GX180" s="235" t="s">
        <v>543</v>
      </c>
      <c r="HA180" s="235" t="s">
        <v>543</v>
      </c>
      <c r="HD180" s="235" t="s">
        <v>543</v>
      </c>
      <c r="HG180" s="235" t="s">
        <v>543</v>
      </c>
      <c r="HJ180" s="235" t="s">
        <v>543</v>
      </c>
      <c r="HM180" s="235" t="s">
        <v>543</v>
      </c>
      <c r="HP180" s="235" t="s">
        <v>543</v>
      </c>
      <c r="HS180" s="235" t="s">
        <v>543</v>
      </c>
      <c r="HV180" s="235" t="s">
        <v>543</v>
      </c>
      <c r="IB180" s="236" t="s">
        <v>543</v>
      </c>
      <c r="IC180" s="237" t="s">
        <v>543</v>
      </c>
      <c r="ID180" s="237" t="s">
        <v>543</v>
      </c>
      <c r="IE180" s="237" t="b">
        <v>1</v>
      </c>
    </row>
    <row r="181" spans="66:239">
      <c r="BN181" s="233" t="s">
        <v>543</v>
      </c>
      <c r="CX181" s="233" t="s">
        <v>543</v>
      </c>
      <c r="DR181" s="235" t="s">
        <v>543</v>
      </c>
      <c r="DU181" s="235" t="s">
        <v>543</v>
      </c>
      <c r="DX181" s="235" t="s">
        <v>543</v>
      </c>
      <c r="EA181" s="235" t="s">
        <v>543</v>
      </c>
      <c r="ED181" s="235" t="s">
        <v>543</v>
      </c>
      <c r="EG181" s="235" t="s">
        <v>543</v>
      </c>
      <c r="EJ181" s="235" t="s">
        <v>543</v>
      </c>
      <c r="EM181" s="235" t="s">
        <v>543</v>
      </c>
      <c r="EP181" s="235" t="s">
        <v>543</v>
      </c>
      <c r="ES181" s="235" t="s">
        <v>543</v>
      </c>
      <c r="EV181" s="235" t="s">
        <v>543</v>
      </c>
      <c r="EY181" s="235" t="s">
        <v>543</v>
      </c>
      <c r="FB181" s="235" t="s">
        <v>543</v>
      </c>
      <c r="FE181" s="235" t="s">
        <v>543</v>
      </c>
      <c r="FH181" s="235" t="s">
        <v>543</v>
      </c>
      <c r="FK181" s="235" t="s">
        <v>543</v>
      </c>
      <c r="FN181" s="235" t="s">
        <v>543</v>
      </c>
      <c r="FQ181" s="235" t="s">
        <v>543</v>
      </c>
      <c r="FT181" s="235" t="s">
        <v>543</v>
      </c>
      <c r="FW181" s="235" t="s">
        <v>543</v>
      </c>
      <c r="FZ181" s="235" t="s">
        <v>543</v>
      </c>
      <c r="GC181" s="235" t="s">
        <v>543</v>
      </c>
      <c r="GF181" s="235" t="s">
        <v>543</v>
      </c>
      <c r="GI181" s="235" t="s">
        <v>543</v>
      </c>
      <c r="GL181" s="235" t="s">
        <v>543</v>
      </c>
      <c r="GO181" s="235" t="s">
        <v>543</v>
      </c>
      <c r="GR181" s="235" t="s">
        <v>543</v>
      </c>
      <c r="GU181" s="235" t="s">
        <v>543</v>
      </c>
      <c r="GX181" s="235" t="s">
        <v>543</v>
      </c>
      <c r="HA181" s="235" t="s">
        <v>543</v>
      </c>
      <c r="HD181" s="235" t="s">
        <v>543</v>
      </c>
      <c r="HG181" s="235" t="s">
        <v>543</v>
      </c>
      <c r="HJ181" s="235" t="s">
        <v>543</v>
      </c>
      <c r="HM181" s="235" t="s">
        <v>543</v>
      </c>
      <c r="HP181" s="235" t="s">
        <v>543</v>
      </c>
      <c r="HS181" s="235" t="s">
        <v>543</v>
      </c>
      <c r="HV181" s="235" t="s">
        <v>543</v>
      </c>
      <c r="IB181" s="236" t="s">
        <v>543</v>
      </c>
      <c r="IC181" s="237" t="s">
        <v>543</v>
      </c>
      <c r="ID181" s="237" t="s">
        <v>543</v>
      </c>
      <c r="IE181" s="237" t="b">
        <v>1</v>
      </c>
    </row>
    <row r="182" spans="66:239">
      <c r="BN182" s="233" t="s">
        <v>543</v>
      </c>
      <c r="CX182" s="233" t="s">
        <v>543</v>
      </c>
      <c r="DR182" s="235" t="s">
        <v>543</v>
      </c>
      <c r="DU182" s="235" t="s">
        <v>543</v>
      </c>
      <c r="DX182" s="235" t="s">
        <v>543</v>
      </c>
      <c r="EA182" s="235" t="s">
        <v>543</v>
      </c>
      <c r="ED182" s="235" t="s">
        <v>543</v>
      </c>
      <c r="EG182" s="235" t="s">
        <v>543</v>
      </c>
      <c r="EJ182" s="235" t="s">
        <v>543</v>
      </c>
      <c r="EM182" s="235" t="s">
        <v>543</v>
      </c>
      <c r="EP182" s="235" t="s">
        <v>543</v>
      </c>
      <c r="ES182" s="235" t="s">
        <v>543</v>
      </c>
      <c r="EV182" s="235" t="s">
        <v>543</v>
      </c>
      <c r="EY182" s="235" t="s">
        <v>543</v>
      </c>
      <c r="FB182" s="235" t="s">
        <v>543</v>
      </c>
      <c r="FE182" s="235" t="s">
        <v>543</v>
      </c>
      <c r="FH182" s="235" t="s">
        <v>543</v>
      </c>
      <c r="FK182" s="235" t="s">
        <v>543</v>
      </c>
      <c r="FN182" s="235" t="s">
        <v>543</v>
      </c>
      <c r="FQ182" s="235" t="s">
        <v>543</v>
      </c>
      <c r="FT182" s="235" t="s">
        <v>543</v>
      </c>
      <c r="FW182" s="235" t="s">
        <v>543</v>
      </c>
      <c r="FZ182" s="235" t="s">
        <v>543</v>
      </c>
      <c r="GC182" s="235" t="s">
        <v>543</v>
      </c>
      <c r="GF182" s="235" t="s">
        <v>543</v>
      </c>
      <c r="GI182" s="235" t="s">
        <v>543</v>
      </c>
      <c r="GL182" s="235" t="s">
        <v>543</v>
      </c>
      <c r="GO182" s="235" t="s">
        <v>543</v>
      </c>
      <c r="GR182" s="235" t="s">
        <v>543</v>
      </c>
      <c r="GU182" s="235" t="s">
        <v>543</v>
      </c>
      <c r="GX182" s="235" t="s">
        <v>543</v>
      </c>
      <c r="HA182" s="235" t="s">
        <v>543</v>
      </c>
      <c r="HD182" s="235" t="s">
        <v>543</v>
      </c>
      <c r="HG182" s="235" t="s">
        <v>543</v>
      </c>
      <c r="HJ182" s="235" t="s">
        <v>543</v>
      </c>
      <c r="HM182" s="235" t="s">
        <v>543</v>
      </c>
      <c r="HP182" s="235" t="s">
        <v>543</v>
      </c>
      <c r="HS182" s="235" t="s">
        <v>543</v>
      </c>
      <c r="HV182" s="235" t="s">
        <v>543</v>
      </c>
      <c r="IB182" s="236" t="s">
        <v>543</v>
      </c>
      <c r="IC182" s="237" t="s">
        <v>543</v>
      </c>
      <c r="ID182" s="237" t="s">
        <v>543</v>
      </c>
      <c r="IE182" s="237" t="b">
        <v>1</v>
      </c>
    </row>
    <row r="183" spans="66:239">
      <c r="BN183" s="233" t="s">
        <v>543</v>
      </c>
      <c r="CX183" s="233" t="s">
        <v>543</v>
      </c>
      <c r="DR183" s="235" t="s">
        <v>543</v>
      </c>
      <c r="DU183" s="235" t="s">
        <v>543</v>
      </c>
      <c r="DX183" s="235" t="s">
        <v>543</v>
      </c>
      <c r="EA183" s="235" t="s">
        <v>543</v>
      </c>
      <c r="ED183" s="235" t="s">
        <v>543</v>
      </c>
      <c r="EG183" s="235" t="s">
        <v>543</v>
      </c>
      <c r="EJ183" s="235" t="s">
        <v>543</v>
      </c>
      <c r="EM183" s="235" t="s">
        <v>543</v>
      </c>
      <c r="EP183" s="235" t="s">
        <v>543</v>
      </c>
      <c r="ES183" s="235" t="s">
        <v>543</v>
      </c>
      <c r="EV183" s="235" t="s">
        <v>543</v>
      </c>
      <c r="EY183" s="235" t="s">
        <v>543</v>
      </c>
      <c r="FB183" s="235" t="s">
        <v>543</v>
      </c>
      <c r="FE183" s="235" t="s">
        <v>543</v>
      </c>
      <c r="FH183" s="235" t="s">
        <v>543</v>
      </c>
      <c r="FK183" s="235" t="s">
        <v>543</v>
      </c>
      <c r="FN183" s="235" t="s">
        <v>543</v>
      </c>
      <c r="FQ183" s="235" t="s">
        <v>543</v>
      </c>
      <c r="FT183" s="235" t="s">
        <v>543</v>
      </c>
      <c r="FW183" s="235" t="s">
        <v>543</v>
      </c>
      <c r="FZ183" s="235" t="s">
        <v>543</v>
      </c>
      <c r="GC183" s="235" t="s">
        <v>543</v>
      </c>
      <c r="GF183" s="235" t="s">
        <v>543</v>
      </c>
      <c r="GI183" s="235" t="s">
        <v>543</v>
      </c>
      <c r="GL183" s="235" t="s">
        <v>543</v>
      </c>
      <c r="GO183" s="235" t="s">
        <v>543</v>
      </c>
      <c r="GR183" s="235" t="s">
        <v>543</v>
      </c>
      <c r="GU183" s="235" t="s">
        <v>543</v>
      </c>
      <c r="GX183" s="235" t="s">
        <v>543</v>
      </c>
      <c r="HA183" s="235" t="s">
        <v>543</v>
      </c>
      <c r="HD183" s="235" t="s">
        <v>543</v>
      </c>
      <c r="HG183" s="235" t="s">
        <v>543</v>
      </c>
      <c r="HJ183" s="235" t="s">
        <v>543</v>
      </c>
      <c r="HM183" s="235" t="s">
        <v>543</v>
      </c>
      <c r="HP183" s="235" t="s">
        <v>543</v>
      </c>
      <c r="HS183" s="235" t="s">
        <v>543</v>
      </c>
      <c r="HV183" s="235" t="s">
        <v>543</v>
      </c>
      <c r="IB183" s="236" t="s">
        <v>543</v>
      </c>
      <c r="IC183" s="237" t="s">
        <v>543</v>
      </c>
      <c r="ID183" s="237" t="s">
        <v>543</v>
      </c>
      <c r="IE183" s="237" t="b">
        <v>1</v>
      </c>
    </row>
    <row r="184" spans="66:239">
      <c r="BN184" s="233" t="s">
        <v>543</v>
      </c>
      <c r="CX184" s="233" t="s">
        <v>543</v>
      </c>
      <c r="DR184" s="235" t="s">
        <v>543</v>
      </c>
      <c r="DU184" s="235" t="s">
        <v>543</v>
      </c>
      <c r="DX184" s="235" t="s">
        <v>543</v>
      </c>
      <c r="EA184" s="235" t="s">
        <v>543</v>
      </c>
      <c r="ED184" s="235" t="s">
        <v>543</v>
      </c>
      <c r="EG184" s="235" t="s">
        <v>543</v>
      </c>
      <c r="EJ184" s="235" t="s">
        <v>543</v>
      </c>
      <c r="EM184" s="235" t="s">
        <v>543</v>
      </c>
      <c r="EP184" s="235" t="s">
        <v>543</v>
      </c>
      <c r="ES184" s="235" t="s">
        <v>543</v>
      </c>
      <c r="EV184" s="235" t="s">
        <v>543</v>
      </c>
      <c r="EY184" s="235" t="s">
        <v>543</v>
      </c>
      <c r="FB184" s="235" t="s">
        <v>543</v>
      </c>
      <c r="FE184" s="235" t="s">
        <v>543</v>
      </c>
      <c r="FH184" s="235" t="s">
        <v>543</v>
      </c>
      <c r="FK184" s="235" t="s">
        <v>543</v>
      </c>
      <c r="FN184" s="235" t="s">
        <v>543</v>
      </c>
      <c r="FQ184" s="235" t="s">
        <v>543</v>
      </c>
      <c r="FT184" s="235" t="s">
        <v>543</v>
      </c>
      <c r="FW184" s="235" t="s">
        <v>543</v>
      </c>
      <c r="FZ184" s="235" t="s">
        <v>543</v>
      </c>
      <c r="GC184" s="235" t="s">
        <v>543</v>
      </c>
      <c r="GF184" s="235" t="s">
        <v>543</v>
      </c>
      <c r="GI184" s="235" t="s">
        <v>543</v>
      </c>
      <c r="GL184" s="235" t="s">
        <v>543</v>
      </c>
      <c r="GO184" s="235" t="s">
        <v>543</v>
      </c>
      <c r="GR184" s="235" t="s">
        <v>543</v>
      </c>
      <c r="GU184" s="235" t="s">
        <v>543</v>
      </c>
      <c r="GX184" s="235" t="s">
        <v>543</v>
      </c>
      <c r="HA184" s="235" t="s">
        <v>543</v>
      </c>
      <c r="HD184" s="235" t="s">
        <v>543</v>
      </c>
      <c r="HG184" s="235" t="s">
        <v>543</v>
      </c>
      <c r="HJ184" s="235" t="s">
        <v>543</v>
      </c>
      <c r="HM184" s="235" t="s">
        <v>543</v>
      </c>
      <c r="HP184" s="235" t="s">
        <v>543</v>
      </c>
      <c r="HS184" s="235" t="s">
        <v>543</v>
      </c>
      <c r="HV184" s="235" t="s">
        <v>543</v>
      </c>
      <c r="IB184" s="236" t="s">
        <v>543</v>
      </c>
      <c r="IC184" s="237" t="s">
        <v>543</v>
      </c>
      <c r="ID184" s="237" t="s">
        <v>543</v>
      </c>
      <c r="IE184" s="237" t="b">
        <v>1</v>
      </c>
    </row>
    <row r="185" spans="66:239">
      <c r="BN185" s="233" t="s">
        <v>543</v>
      </c>
      <c r="CX185" s="233" t="s">
        <v>543</v>
      </c>
      <c r="DR185" s="235" t="s">
        <v>543</v>
      </c>
      <c r="DU185" s="235" t="s">
        <v>543</v>
      </c>
      <c r="DX185" s="235" t="s">
        <v>543</v>
      </c>
      <c r="EA185" s="235" t="s">
        <v>543</v>
      </c>
      <c r="ED185" s="235" t="s">
        <v>543</v>
      </c>
      <c r="EG185" s="235" t="s">
        <v>543</v>
      </c>
      <c r="EJ185" s="235" t="s">
        <v>543</v>
      </c>
      <c r="EM185" s="235" t="s">
        <v>543</v>
      </c>
      <c r="EP185" s="235" t="s">
        <v>543</v>
      </c>
      <c r="ES185" s="235" t="s">
        <v>543</v>
      </c>
      <c r="EV185" s="235" t="s">
        <v>543</v>
      </c>
      <c r="EY185" s="235" t="s">
        <v>543</v>
      </c>
      <c r="FB185" s="235" t="s">
        <v>543</v>
      </c>
      <c r="FE185" s="235" t="s">
        <v>543</v>
      </c>
      <c r="FH185" s="235" t="s">
        <v>543</v>
      </c>
      <c r="FK185" s="235" t="s">
        <v>543</v>
      </c>
      <c r="FN185" s="235" t="s">
        <v>543</v>
      </c>
      <c r="FQ185" s="235" t="s">
        <v>543</v>
      </c>
      <c r="FT185" s="235" t="s">
        <v>543</v>
      </c>
      <c r="FW185" s="235" t="s">
        <v>543</v>
      </c>
      <c r="FZ185" s="235" t="s">
        <v>543</v>
      </c>
      <c r="GC185" s="235" t="s">
        <v>543</v>
      </c>
      <c r="GF185" s="235" t="s">
        <v>543</v>
      </c>
      <c r="GI185" s="235" t="s">
        <v>543</v>
      </c>
      <c r="GL185" s="235" t="s">
        <v>543</v>
      </c>
      <c r="GO185" s="235" t="s">
        <v>543</v>
      </c>
      <c r="GR185" s="235" t="s">
        <v>543</v>
      </c>
      <c r="GU185" s="235" t="s">
        <v>543</v>
      </c>
      <c r="GX185" s="235" t="s">
        <v>543</v>
      </c>
      <c r="HA185" s="235" t="s">
        <v>543</v>
      </c>
      <c r="HD185" s="235" t="s">
        <v>543</v>
      </c>
      <c r="HG185" s="235" t="s">
        <v>543</v>
      </c>
      <c r="HJ185" s="235" t="s">
        <v>543</v>
      </c>
      <c r="HM185" s="235" t="s">
        <v>543</v>
      </c>
      <c r="HP185" s="235" t="s">
        <v>543</v>
      </c>
      <c r="HS185" s="235" t="s">
        <v>543</v>
      </c>
      <c r="HV185" s="235" t="s">
        <v>543</v>
      </c>
      <c r="IB185" s="236" t="s">
        <v>543</v>
      </c>
      <c r="IC185" s="237" t="s">
        <v>543</v>
      </c>
      <c r="ID185" s="237" t="s">
        <v>543</v>
      </c>
      <c r="IE185" s="237" t="b">
        <v>1</v>
      </c>
    </row>
    <row r="186" spans="66:239">
      <c r="BN186" s="233" t="s">
        <v>543</v>
      </c>
      <c r="CX186" s="233" t="s">
        <v>543</v>
      </c>
      <c r="DR186" s="235" t="s">
        <v>543</v>
      </c>
      <c r="DU186" s="235" t="s">
        <v>543</v>
      </c>
      <c r="DX186" s="235" t="s">
        <v>543</v>
      </c>
      <c r="EA186" s="235" t="s">
        <v>543</v>
      </c>
      <c r="ED186" s="235" t="s">
        <v>543</v>
      </c>
      <c r="EG186" s="235" t="s">
        <v>543</v>
      </c>
      <c r="EJ186" s="235" t="s">
        <v>543</v>
      </c>
      <c r="EM186" s="235" t="s">
        <v>543</v>
      </c>
      <c r="EP186" s="235" t="s">
        <v>543</v>
      </c>
      <c r="ES186" s="235" t="s">
        <v>543</v>
      </c>
      <c r="EV186" s="235" t="s">
        <v>543</v>
      </c>
      <c r="EY186" s="235" t="s">
        <v>543</v>
      </c>
      <c r="FB186" s="235" t="s">
        <v>543</v>
      </c>
      <c r="FE186" s="235" t="s">
        <v>543</v>
      </c>
      <c r="FH186" s="235" t="s">
        <v>543</v>
      </c>
      <c r="FK186" s="235" t="s">
        <v>543</v>
      </c>
      <c r="FN186" s="235" t="s">
        <v>543</v>
      </c>
      <c r="FQ186" s="235" t="s">
        <v>543</v>
      </c>
      <c r="FT186" s="235" t="s">
        <v>543</v>
      </c>
      <c r="FW186" s="235" t="s">
        <v>543</v>
      </c>
      <c r="FZ186" s="235" t="s">
        <v>543</v>
      </c>
      <c r="GC186" s="235" t="s">
        <v>543</v>
      </c>
      <c r="GF186" s="235" t="s">
        <v>543</v>
      </c>
      <c r="GI186" s="235" t="s">
        <v>543</v>
      </c>
      <c r="GL186" s="235" t="s">
        <v>543</v>
      </c>
      <c r="GO186" s="235" t="s">
        <v>543</v>
      </c>
      <c r="GR186" s="235" t="s">
        <v>543</v>
      </c>
      <c r="GU186" s="235" t="s">
        <v>543</v>
      </c>
      <c r="GX186" s="235" t="s">
        <v>543</v>
      </c>
      <c r="HA186" s="235" t="s">
        <v>543</v>
      </c>
      <c r="HD186" s="235" t="s">
        <v>543</v>
      </c>
      <c r="HG186" s="235" t="s">
        <v>543</v>
      </c>
      <c r="HJ186" s="235" t="s">
        <v>543</v>
      </c>
      <c r="HM186" s="235" t="s">
        <v>543</v>
      </c>
      <c r="HP186" s="235" t="s">
        <v>543</v>
      </c>
      <c r="HS186" s="235" t="s">
        <v>543</v>
      </c>
      <c r="HV186" s="235" t="s">
        <v>543</v>
      </c>
      <c r="IB186" s="236" t="s">
        <v>543</v>
      </c>
      <c r="IC186" s="237" t="s">
        <v>543</v>
      </c>
      <c r="ID186" s="237" t="s">
        <v>543</v>
      </c>
      <c r="IE186" s="237" t="b">
        <v>1</v>
      </c>
    </row>
    <row r="187" spans="66:239">
      <c r="BN187" s="233" t="s">
        <v>543</v>
      </c>
      <c r="CX187" s="233" t="s">
        <v>543</v>
      </c>
      <c r="DR187" s="235" t="s">
        <v>543</v>
      </c>
      <c r="DU187" s="235" t="s">
        <v>543</v>
      </c>
      <c r="DX187" s="235" t="s">
        <v>543</v>
      </c>
      <c r="EA187" s="235" t="s">
        <v>543</v>
      </c>
      <c r="ED187" s="235" t="s">
        <v>543</v>
      </c>
      <c r="EG187" s="235" t="s">
        <v>543</v>
      </c>
      <c r="EJ187" s="235" t="s">
        <v>543</v>
      </c>
      <c r="EM187" s="235" t="s">
        <v>543</v>
      </c>
      <c r="EP187" s="235" t="s">
        <v>543</v>
      </c>
      <c r="ES187" s="235" t="s">
        <v>543</v>
      </c>
      <c r="EV187" s="235" t="s">
        <v>543</v>
      </c>
      <c r="EY187" s="235" t="s">
        <v>543</v>
      </c>
      <c r="FB187" s="235" t="s">
        <v>543</v>
      </c>
      <c r="FE187" s="235" t="s">
        <v>543</v>
      </c>
      <c r="FH187" s="235" t="s">
        <v>543</v>
      </c>
      <c r="FK187" s="235" t="s">
        <v>543</v>
      </c>
      <c r="FN187" s="235" t="s">
        <v>543</v>
      </c>
      <c r="FQ187" s="235" t="s">
        <v>543</v>
      </c>
      <c r="FT187" s="235" t="s">
        <v>543</v>
      </c>
      <c r="FW187" s="235" t="s">
        <v>543</v>
      </c>
      <c r="FZ187" s="235" t="s">
        <v>543</v>
      </c>
      <c r="GC187" s="235" t="s">
        <v>543</v>
      </c>
      <c r="GF187" s="235" t="s">
        <v>543</v>
      </c>
      <c r="GI187" s="235" t="s">
        <v>543</v>
      </c>
      <c r="GL187" s="235" t="s">
        <v>543</v>
      </c>
      <c r="GO187" s="235" t="s">
        <v>543</v>
      </c>
      <c r="GR187" s="235" t="s">
        <v>543</v>
      </c>
      <c r="GU187" s="235" t="s">
        <v>543</v>
      </c>
      <c r="GX187" s="235" t="s">
        <v>543</v>
      </c>
      <c r="HA187" s="235" t="s">
        <v>543</v>
      </c>
      <c r="HD187" s="235" t="s">
        <v>543</v>
      </c>
      <c r="HG187" s="235" t="s">
        <v>543</v>
      </c>
      <c r="HJ187" s="235" t="s">
        <v>543</v>
      </c>
      <c r="HM187" s="235" t="s">
        <v>543</v>
      </c>
      <c r="HP187" s="235" t="s">
        <v>543</v>
      </c>
      <c r="HS187" s="235" t="s">
        <v>543</v>
      </c>
      <c r="HV187" s="235" t="s">
        <v>543</v>
      </c>
      <c r="IB187" s="236" t="s">
        <v>543</v>
      </c>
      <c r="IC187" s="237" t="s">
        <v>543</v>
      </c>
      <c r="ID187" s="237" t="s">
        <v>543</v>
      </c>
      <c r="IE187" s="237" t="b">
        <v>1</v>
      </c>
    </row>
    <row r="188" spans="66:239">
      <c r="BN188" s="233" t="s">
        <v>543</v>
      </c>
      <c r="CX188" s="233" t="s">
        <v>543</v>
      </c>
      <c r="DR188" s="235" t="s">
        <v>543</v>
      </c>
      <c r="DU188" s="235" t="s">
        <v>543</v>
      </c>
      <c r="DX188" s="235" t="s">
        <v>543</v>
      </c>
      <c r="EA188" s="235" t="s">
        <v>543</v>
      </c>
      <c r="ED188" s="235" t="s">
        <v>543</v>
      </c>
      <c r="EG188" s="235" t="s">
        <v>543</v>
      </c>
      <c r="EJ188" s="235" t="s">
        <v>543</v>
      </c>
      <c r="EM188" s="235" t="s">
        <v>543</v>
      </c>
      <c r="EP188" s="235" t="s">
        <v>543</v>
      </c>
      <c r="ES188" s="235" t="s">
        <v>543</v>
      </c>
      <c r="EV188" s="235" t="s">
        <v>543</v>
      </c>
      <c r="EY188" s="235" t="s">
        <v>543</v>
      </c>
      <c r="FB188" s="235" t="s">
        <v>543</v>
      </c>
      <c r="FE188" s="235" t="s">
        <v>543</v>
      </c>
      <c r="FH188" s="235" t="s">
        <v>543</v>
      </c>
      <c r="FK188" s="235" t="s">
        <v>543</v>
      </c>
      <c r="FN188" s="235" t="s">
        <v>543</v>
      </c>
      <c r="FQ188" s="235" t="s">
        <v>543</v>
      </c>
      <c r="FT188" s="235" t="s">
        <v>543</v>
      </c>
      <c r="FW188" s="235" t="s">
        <v>543</v>
      </c>
      <c r="FZ188" s="235" t="s">
        <v>543</v>
      </c>
      <c r="GC188" s="235" t="s">
        <v>543</v>
      </c>
      <c r="GF188" s="235" t="s">
        <v>543</v>
      </c>
      <c r="GI188" s="235" t="s">
        <v>543</v>
      </c>
      <c r="GL188" s="235" t="s">
        <v>543</v>
      </c>
      <c r="GO188" s="235" t="s">
        <v>543</v>
      </c>
      <c r="GR188" s="235" t="s">
        <v>543</v>
      </c>
      <c r="GU188" s="235" t="s">
        <v>543</v>
      </c>
      <c r="GX188" s="235" t="s">
        <v>543</v>
      </c>
      <c r="HA188" s="235" t="s">
        <v>543</v>
      </c>
      <c r="HD188" s="235" t="s">
        <v>543</v>
      </c>
      <c r="HG188" s="235" t="s">
        <v>543</v>
      </c>
      <c r="HJ188" s="235" t="s">
        <v>543</v>
      </c>
      <c r="HM188" s="235" t="s">
        <v>543</v>
      </c>
      <c r="HP188" s="235" t="s">
        <v>543</v>
      </c>
      <c r="HS188" s="235" t="s">
        <v>543</v>
      </c>
      <c r="HV188" s="235" t="s">
        <v>543</v>
      </c>
      <c r="IB188" s="236" t="s">
        <v>543</v>
      </c>
      <c r="IC188" s="237" t="s">
        <v>543</v>
      </c>
      <c r="ID188" s="237" t="s">
        <v>543</v>
      </c>
      <c r="IE188" s="237" t="b">
        <v>1</v>
      </c>
    </row>
    <row r="189" spans="66:239">
      <c r="BN189" s="233" t="s">
        <v>543</v>
      </c>
      <c r="CX189" s="233" t="s">
        <v>543</v>
      </c>
      <c r="DR189" s="235" t="s">
        <v>543</v>
      </c>
      <c r="DU189" s="235" t="s">
        <v>543</v>
      </c>
      <c r="DX189" s="235" t="s">
        <v>543</v>
      </c>
      <c r="EA189" s="235" t="s">
        <v>543</v>
      </c>
      <c r="ED189" s="235" t="s">
        <v>543</v>
      </c>
      <c r="EG189" s="235" t="s">
        <v>543</v>
      </c>
      <c r="EJ189" s="235" t="s">
        <v>543</v>
      </c>
      <c r="EM189" s="235" t="s">
        <v>543</v>
      </c>
      <c r="EP189" s="235" t="s">
        <v>543</v>
      </c>
      <c r="ES189" s="235" t="s">
        <v>543</v>
      </c>
      <c r="EV189" s="235" t="s">
        <v>543</v>
      </c>
      <c r="EY189" s="235" t="s">
        <v>543</v>
      </c>
      <c r="FB189" s="235" t="s">
        <v>543</v>
      </c>
      <c r="FE189" s="235" t="s">
        <v>543</v>
      </c>
      <c r="FH189" s="235" t="s">
        <v>543</v>
      </c>
      <c r="FK189" s="235" t="s">
        <v>543</v>
      </c>
      <c r="FN189" s="235" t="s">
        <v>543</v>
      </c>
      <c r="FQ189" s="235" t="s">
        <v>543</v>
      </c>
      <c r="FT189" s="235" t="s">
        <v>543</v>
      </c>
      <c r="FW189" s="235" t="s">
        <v>543</v>
      </c>
      <c r="FZ189" s="235" t="s">
        <v>543</v>
      </c>
      <c r="GC189" s="235" t="s">
        <v>543</v>
      </c>
      <c r="GF189" s="235" t="s">
        <v>543</v>
      </c>
      <c r="GI189" s="235" t="s">
        <v>543</v>
      </c>
      <c r="GL189" s="235" t="s">
        <v>543</v>
      </c>
      <c r="GO189" s="235" t="s">
        <v>543</v>
      </c>
      <c r="GR189" s="235" t="s">
        <v>543</v>
      </c>
      <c r="GU189" s="235" t="s">
        <v>543</v>
      </c>
      <c r="GX189" s="235" t="s">
        <v>543</v>
      </c>
      <c r="HA189" s="235" t="s">
        <v>543</v>
      </c>
      <c r="HD189" s="235" t="s">
        <v>543</v>
      </c>
      <c r="HG189" s="235" t="s">
        <v>543</v>
      </c>
      <c r="HJ189" s="235" t="s">
        <v>543</v>
      </c>
      <c r="HM189" s="235" t="s">
        <v>543</v>
      </c>
      <c r="HP189" s="235" t="s">
        <v>543</v>
      </c>
      <c r="HS189" s="235" t="s">
        <v>543</v>
      </c>
      <c r="HV189" s="235" t="s">
        <v>543</v>
      </c>
      <c r="IB189" s="236" t="s">
        <v>543</v>
      </c>
      <c r="IC189" s="237" t="s">
        <v>543</v>
      </c>
      <c r="ID189" s="237" t="s">
        <v>543</v>
      </c>
      <c r="IE189" s="237" t="b">
        <v>1</v>
      </c>
    </row>
    <row r="190" spans="66:239">
      <c r="BN190" s="233" t="s">
        <v>543</v>
      </c>
      <c r="CX190" s="233" t="s">
        <v>543</v>
      </c>
      <c r="DR190" s="235" t="s">
        <v>543</v>
      </c>
      <c r="DU190" s="235" t="s">
        <v>543</v>
      </c>
      <c r="DX190" s="235" t="s">
        <v>543</v>
      </c>
      <c r="EA190" s="235" t="s">
        <v>543</v>
      </c>
      <c r="ED190" s="235" t="s">
        <v>543</v>
      </c>
      <c r="EG190" s="235" t="s">
        <v>543</v>
      </c>
      <c r="EJ190" s="235" t="s">
        <v>543</v>
      </c>
      <c r="EM190" s="235" t="s">
        <v>543</v>
      </c>
      <c r="EP190" s="235" t="s">
        <v>543</v>
      </c>
      <c r="ES190" s="235" t="s">
        <v>543</v>
      </c>
      <c r="EV190" s="235" t="s">
        <v>543</v>
      </c>
      <c r="EY190" s="235" t="s">
        <v>543</v>
      </c>
      <c r="FB190" s="235" t="s">
        <v>543</v>
      </c>
      <c r="FE190" s="235" t="s">
        <v>543</v>
      </c>
      <c r="FH190" s="235" t="s">
        <v>543</v>
      </c>
      <c r="FK190" s="235" t="s">
        <v>543</v>
      </c>
      <c r="FN190" s="235" t="s">
        <v>543</v>
      </c>
      <c r="FQ190" s="235" t="s">
        <v>543</v>
      </c>
      <c r="FT190" s="235" t="s">
        <v>543</v>
      </c>
      <c r="FW190" s="235" t="s">
        <v>543</v>
      </c>
      <c r="FZ190" s="235" t="s">
        <v>543</v>
      </c>
      <c r="GC190" s="235" t="s">
        <v>543</v>
      </c>
      <c r="GF190" s="235" t="s">
        <v>543</v>
      </c>
      <c r="GI190" s="235" t="s">
        <v>543</v>
      </c>
      <c r="GL190" s="235" t="s">
        <v>543</v>
      </c>
      <c r="GO190" s="235" t="s">
        <v>543</v>
      </c>
      <c r="GR190" s="235" t="s">
        <v>543</v>
      </c>
      <c r="GU190" s="235" t="s">
        <v>543</v>
      </c>
      <c r="GX190" s="235" t="s">
        <v>543</v>
      </c>
      <c r="HA190" s="235" t="s">
        <v>543</v>
      </c>
      <c r="HD190" s="235" t="s">
        <v>543</v>
      </c>
      <c r="HG190" s="235" t="s">
        <v>543</v>
      </c>
      <c r="HJ190" s="235" t="s">
        <v>543</v>
      </c>
      <c r="HM190" s="235" t="s">
        <v>543</v>
      </c>
      <c r="HP190" s="235" t="s">
        <v>543</v>
      </c>
      <c r="HS190" s="235" t="s">
        <v>543</v>
      </c>
      <c r="HV190" s="235" t="s">
        <v>543</v>
      </c>
      <c r="IB190" s="236" t="s">
        <v>543</v>
      </c>
      <c r="IC190" s="237" t="s">
        <v>543</v>
      </c>
      <c r="ID190" s="237" t="s">
        <v>543</v>
      </c>
      <c r="IE190" s="237" t="b">
        <v>1</v>
      </c>
    </row>
    <row r="191" spans="66:239">
      <c r="BN191" s="233" t="s">
        <v>543</v>
      </c>
      <c r="CX191" s="233" t="s">
        <v>543</v>
      </c>
      <c r="DR191" s="235" t="s">
        <v>543</v>
      </c>
      <c r="DU191" s="235" t="s">
        <v>543</v>
      </c>
      <c r="DX191" s="235" t="s">
        <v>543</v>
      </c>
      <c r="EA191" s="235" t="s">
        <v>543</v>
      </c>
      <c r="ED191" s="235" t="s">
        <v>543</v>
      </c>
      <c r="EG191" s="235" t="s">
        <v>543</v>
      </c>
      <c r="EJ191" s="235" t="s">
        <v>543</v>
      </c>
      <c r="EM191" s="235" t="s">
        <v>543</v>
      </c>
      <c r="EP191" s="235" t="s">
        <v>543</v>
      </c>
      <c r="ES191" s="235" t="s">
        <v>543</v>
      </c>
      <c r="EV191" s="235" t="s">
        <v>543</v>
      </c>
      <c r="EY191" s="235" t="s">
        <v>543</v>
      </c>
      <c r="FB191" s="235" t="s">
        <v>543</v>
      </c>
      <c r="FE191" s="235" t="s">
        <v>543</v>
      </c>
      <c r="FH191" s="235" t="s">
        <v>543</v>
      </c>
      <c r="FK191" s="235" t="s">
        <v>543</v>
      </c>
      <c r="FN191" s="235" t="s">
        <v>543</v>
      </c>
      <c r="FQ191" s="235" t="s">
        <v>543</v>
      </c>
      <c r="FT191" s="235" t="s">
        <v>543</v>
      </c>
      <c r="FW191" s="235" t="s">
        <v>543</v>
      </c>
      <c r="FZ191" s="235" t="s">
        <v>543</v>
      </c>
      <c r="GC191" s="235" t="s">
        <v>543</v>
      </c>
      <c r="GF191" s="235" t="s">
        <v>543</v>
      </c>
      <c r="GI191" s="235" t="s">
        <v>543</v>
      </c>
      <c r="GL191" s="235" t="s">
        <v>543</v>
      </c>
      <c r="GO191" s="235" t="s">
        <v>543</v>
      </c>
      <c r="GR191" s="235" t="s">
        <v>543</v>
      </c>
      <c r="GU191" s="235" t="s">
        <v>543</v>
      </c>
      <c r="GX191" s="235" t="s">
        <v>543</v>
      </c>
      <c r="HA191" s="235" t="s">
        <v>543</v>
      </c>
      <c r="HD191" s="235" t="s">
        <v>543</v>
      </c>
      <c r="HG191" s="235" t="s">
        <v>543</v>
      </c>
      <c r="HJ191" s="235" t="s">
        <v>543</v>
      </c>
      <c r="HM191" s="235" t="s">
        <v>543</v>
      </c>
      <c r="HP191" s="235" t="s">
        <v>543</v>
      </c>
      <c r="HS191" s="235" t="s">
        <v>543</v>
      </c>
      <c r="HV191" s="235" t="s">
        <v>543</v>
      </c>
      <c r="IB191" s="236" t="s">
        <v>543</v>
      </c>
      <c r="IC191" s="237" t="s">
        <v>543</v>
      </c>
      <c r="ID191" s="237" t="s">
        <v>543</v>
      </c>
      <c r="IE191" s="237" t="b">
        <v>1</v>
      </c>
    </row>
    <row r="192" spans="66:239">
      <c r="BN192" s="233" t="s">
        <v>543</v>
      </c>
      <c r="CX192" s="233" t="s">
        <v>543</v>
      </c>
      <c r="DR192" s="235" t="s">
        <v>543</v>
      </c>
      <c r="DU192" s="235" t="s">
        <v>543</v>
      </c>
      <c r="DX192" s="235" t="s">
        <v>543</v>
      </c>
      <c r="EA192" s="235" t="s">
        <v>543</v>
      </c>
      <c r="ED192" s="235" t="s">
        <v>543</v>
      </c>
      <c r="EG192" s="235" t="s">
        <v>543</v>
      </c>
      <c r="EJ192" s="235" t="s">
        <v>543</v>
      </c>
      <c r="EM192" s="235" t="s">
        <v>543</v>
      </c>
      <c r="EP192" s="235" t="s">
        <v>543</v>
      </c>
      <c r="ES192" s="235" t="s">
        <v>543</v>
      </c>
      <c r="EV192" s="235" t="s">
        <v>543</v>
      </c>
      <c r="EY192" s="235" t="s">
        <v>543</v>
      </c>
      <c r="FB192" s="235" t="s">
        <v>543</v>
      </c>
      <c r="FE192" s="235" t="s">
        <v>543</v>
      </c>
      <c r="FH192" s="235" t="s">
        <v>543</v>
      </c>
      <c r="FK192" s="235" t="s">
        <v>543</v>
      </c>
      <c r="FN192" s="235" t="s">
        <v>543</v>
      </c>
      <c r="FQ192" s="235" t="s">
        <v>543</v>
      </c>
      <c r="FT192" s="235" t="s">
        <v>543</v>
      </c>
      <c r="FW192" s="235" t="s">
        <v>543</v>
      </c>
      <c r="FZ192" s="235" t="s">
        <v>543</v>
      </c>
      <c r="GC192" s="235" t="s">
        <v>543</v>
      </c>
      <c r="GF192" s="235" t="s">
        <v>543</v>
      </c>
      <c r="GI192" s="235" t="s">
        <v>543</v>
      </c>
      <c r="GL192" s="235" t="s">
        <v>543</v>
      </c>
      <c r="GO192" s="235" t="s">
        <v>543</v>
      </c>
      <c r="GR192" s="235" t="s">
        <v>543</v>
      </c>
      <c r="GU192" s="235" t="s">
        <v>543</v>
      </c>
      <c r="GX192" s="235" t="s">
        <v>543</v>
      </c>
      <c r="HA192" s="235" t="s">
        <v>543</v>
      </c>
      <c r="HD192" s="235" t="s">
        <v>543</v>
      </c>
      <c r="HG192" s="235" t="s">
        <v>543</v>
      </c>
      <c r="HJ192" s="235" t="s">
        <v>543</v>
      </c>
      <c r="HM192" s="235" t="s">
        <v>543</v>
      </c>
      <c r="HP192" s="235" t="s">
        <v>543</v>
      </c>
      <c r="HS192" s="235" t="s">
        <v>543</v>
      </c>
      <c r="HV192" s="235" t="s">
        <v>543</v>
      </c>
      <c r="IB192" s="236" t="s">
        <v>543</v>
      </c>
      <c r="IC192" s="237" t="s">
        <v>543</v>
      </c>
      <c r="ID192" s="237" t="s">
        <v>543</v>
      </c>
      <c r="IE192" s="237" t="b">
        <v>1</v>
      </c>
    </row>
    <row r="193" spans="66:239">
      <c r="BN193" s="233" t="s">
        <v>543</v>
      </c>
      <c r="CX193" s="233" t="s">
        <v>543</v>
      </c>
      <c r="DR193" s="235" t="s">
        <v>543</v>
      </c>
      <c r="DU193" s="235" t="s">
        <v>543</v>
      </c>
      <c r="DX193" s="235" t="s">
        <v>543</v>
      </c>
      <c r="EA193" s="235" t="s">
        <v>543</v>
      </c>
      <c r="ED193" s="235" t="s">
        <v>543</v>
      </c>
      <c r="EG193" s="235" t="s">
        <v>543</v>
      </c>
      <c r="EJ193" s="235" t="s">
        <v>543</v>
      </c>
      <c r="EM193" s="235" t="s">
        <v>543</v>
      </c>
      <c r="EP193" s="235" t="s">
        <v>543</v>
      </c>
      <c r="ES193" s="235" t="s">
        <v>543</v>
      </c>
      <c r="EV193" s="235" t="s">
        <v>543</v>
      </c>
      <c r="EY193" s="235" t="s">
        <v>543</v>
      </c>
      <c r="FB193" s="235" t="s">
        <v>543</v>
      </c>
      <c r="FE193" s="235" t="s">
        <v>543</v>
      </c>
      <c r="FH193" s="235" t="s">
        <v>543</v>
      </c>
      <c r="FK193" s="235" t="s">
        <v>543</v>
      </c>
      <c r="FN193" s="235" t="s">
        <v>543</v>
      </c>
      <c r="FQ193" s="235" t="s">
        <v>543</v>
      </c>
      <c r="FT193" s="235" t="s">
        <v>543</v>
      </c>
      <c r="FW193" s="235" t="s">
        <v>543</v>
      </c>
      <c r="FZ193" s="235" t="s">
        <v>543</v>
      </c>
      <c r="GC193" s="235" t="s">
        <v>543</v>
      </c>
      <c r="GF193" s="235" t="s">
        <v>543</v>
      </c>
      <c r="GI193" s="235" t="s">
        <v>543</v>
      </c>
      <c r="GL193" s="235" t="s">
        <v>543</v>
      </c>
      <c r="GO193" s="235" t="s">
        <v>543</v>
      </c>
      <c r="GR193" s="235" t="s">
        <v>543</v>
      </c>
      <c r="GU193" s="235" t="s">
        <v>543</v>
      </c>
      <c r="GX193" s="235" t="s">
        <v>543</v>
      </c>
      <c r="HA193" s="235" t="s">
        <v>543</v>
      </c>
      <c r="HD193" s="235" t="s">
        <v>543</v>
      </c>
      <c r="HG193" s="235" t="s">
        <v>543</v>
      </c>
      <c r="HJ193" s="235" t="s">
        <v>543</v>
      </c>
      <c r="HM193" s="235" t="s">
        <v>543</v>
      </c>
      <c r="HP193" s="235" t="s">
        <v>543</v>
      </c>
      <c r="HS193" s="235" t="s">
        <v>543</v>
      </c>
      <c r="HV193" s="235" t="s">
        <v>543</v>
      </c>
      <c r="IB193" s="236" t="s">
        <v>543</v>
      </c>
      <c r="IC193" s="237" t="s">
        <v>543</v>
      </c>
      <c r="ID193" s="237" t="s">
        <v>543</v>
      </c>
      <c r="IE193" s="237" t="b">
        <v>1</v>
      </c>
    </row>
    <row r="194" spans="66:239">
      <c r="BN194" s="233" t="s">
        <v>543</v>
      </c>
      <c r="CX194" s="233" t="s">
        <v>543</v>
      </c>
      <c r="DR194" s="235" t="s">
        <v>543</v>
      </c>
      <c r="DU194" s="235" t="s">
        <v>543</v>
      </c>
      <c r="DX194" s="235" t="s">
        <v>543</v>
      </c>
      <c r="EA194" s="235" t="s">
        <v>543</v>
      </c>
      <c r="ED194" s="235" t="s">
        <v>543</v>
      </c>
      <c r="EG194" s="235" t="s">
        <v>543</v>
      </c>
      <c r="EJ194" s="235" t="s">
        <v>543</v>
      </c>
      <c r="EM194" s="235" t="s">
        <v>543</v>
      </c>
      <c r="EP194" s="235" t="s">
        <v>543</v>
      </c>
      <c r="ES194" s="235" t="s">
        <v>543</v>
      </c>
      <c r="EV194" s="235" t="s">
        <v>543</v>
      </c>
      <c r="EY194" s="235" t="s">
        <v>543</v>
      </c>
      <c r="FB194" s="235" t="s">
        <v>543</v>
      </c>
      <c r="FE194" s="235" t="s">
        <v>543</v>
      </c>
      <c r="FH194" s="235" t="s">
        <v>543</v>
      </c>
      <c r="FK194" s="235" t="s">
        <v>543</v>
      </c>
      <c r="FN194" s="235" t="s">
        <v>543</v>
      </c>
      <c r="FQ194" s="235" t="s">
        <v>543</v>
      </c>
      <c r="FT194" s="235" t="s">
        <v>543</v>
      </c>
      <c r="FW194" s="235" t="s">
        <v>543</v>
      </c>
      <c r="FZ194" s="235" t="s">
        <v>543</v>
      </c>
      <c r="GC194" s="235" t="s">
        <v>543</v>
      </c>
      <c r="GF194" s="235" t="s">
        <v>543</v>
      </c>
      <c r="GI194" s="235" t="s">
        <v>543</v>
      </c>
      <c r="GL194" s="235" t="s">
        <v>543</v>
      </c>
      <c r="GO194" s="235" t="s">
        <v>543</v>
      </c>
      <c r="GR194" s="235" t="s">
        <v>543</v>
      </c>
      <c r="GU194" s="235" t="s">
        <v>543</v>
      </c>
      <c r="GX194" s="235" t="s">
        <v>543</v>
      </c>
      <c r="HA194" s="235" t="s">
        <v>543</v>
      </c>
      <c r="HD194" s="235" t="s">
        <v>543</v>
      </c>
      <c r="HG194" s="235" t="s">
        <v>543</v>
      </c>
      <c r="HJ194" s="235" t="s">
        <v>543</v>
      </c>
      <c r="HM194" s="235" t="s">
        <v>543</v>
      </c>
      <c r="HP194" s="235" t="s">
        <v>543</v>
      </c>
      <c r="HS194" s="235" t="s">
        <v>543</v>
      </c>
      <c r="HV194" s="235" t="s">
        <v>543</v>
      </c>
      <c r="IB194" s="236" t="s">
        <v>543</v>
      </c>
      <c r="IC194" s="237" t="s">
        <v>543</v>
      </c>
      <c r="ID194" s="237" t="s">
        <v>543</v>
      </c>
      <c r="IE194" s="237" t="b">
        <v>1</v>
      </c>
    </row>
    <row r="195" spans="66:239">
      <c r="BN195" s="233" t="s">
        <v>543</v>
      </c>
      <c r="CX195" s="233" t="s">
        <v>543</v>
      </c>
      <c r="DR195" s="235" t="s">
        <v>543</v>
      </c>
      <c r="DU195" s="235" t="s">
        <v>543</v>
      </c>
      <c r="DX195" s="235" t="s">
        <v>543</v>
      </c>
      <c r="EA195" s="235" t="s">
        <v>543</v>
      </c>
      <c r="ED195" s="235" t="s">
        <v>543</v>
      </c>
      <c r="EG195" s="235" t="s">
        <v>543</v>
      </c>
      <c r="EJ195" s="235" t="s">
        <v>543</v>
      </c>
      <c r="EM195" s="235" t="s">
        <v>543</v>
      </c>
      <c r="EP195" s="235" t="s">
        <v>543</v>
      </c>
      <c r="ES195" s="235" t="s">
        <v>543</v>
      </c>
      <c r="EV195" s="235" t="s">
        <v>543</v>
      </c>
      <c r="EY195" s="235" t="s">
        <v>543</v>
      </c>
      <c r="FB195" s="235" t="s">
        <v>543</v>
      </c>
      <c r="FE195" s="235" t="s">
        <v>543</v>
      </c>
      <c r="FH195" s="235" t="s">
        <v>543</v>
      </c>
      <c r="FK195" s="235" t="s">
        <v>543</v>
      </c>
      <c r="FN195" s="235" t="s">
        <v>543</v>
      </c>
      <c r="FQ195" s="235" t="s">
        <v>543</v>
      </c>
      <c r="FT195" s="235" t="s">
        <v>543</v>
      </c>
      <c r="FW195" s="235" t="s">
        <v>543</v>
      </c>
      <c r="FZ195" s="235" t="s">
        <v>543</v>
      </c>
      <c r="GC195" s="235" t="s">
        <v>543</v>
      </c>
      <c r="GF195" s="235" t="s">
        <v>543</v>
      </c>
      <c r="GI195" s="235" t="s">
        <v>543</v>
      </c>
      <c r="GL195" s="235" t="s">
        <v>543</v>
      </c>
      <c r="GO195" s="235" t="s">
        <v>543</v>
      </c>
      <c r="GR195" s="235" t="s">
        <v>543</v>
      </c>
      <c r="GU195" s="235" t="s">
        <v>543</v>
      </c>
      <c r="GX195" s="235" t="s">
        <v>543</v>
      </c>
      <c r="HA195" s="235" t="s">
        <v>543</v>
      </c>
      <c r="HD195" s="235" t="s">
        <v>543</v>
      </c>
      <c r="HG195" s="235" t="s">
        <v>543</v>
      </c>
      <c r="HJ195" s="235" t="s">
        <v>543</v>
      </c>
      <c r="HM195" s="235" t="s">
        <v>543</v>
      </c>
      <c r="HP195" s="235" t="s">
        <v>543</v>
      </c>
      <c r="HS195" s="235" t="s">
        <v>543</v>
      </c>
      <c r="HV195" s="235" t="s">
        <v>543</v>
      </c>
      <c r="IB195" s="236" t="s">
        <v>543</v>
      </c>
      <c r="IC195" s="237" t="s">
        <v>543</v>
      </c>
      <c r="ID195" s="237" t="s">
        <v>543</v>
      </c>
      <c r="IE195" s="237" t="b">
        <v>1</v>
      </c>
    </row>
    <row r="196" spans="66:239">
      <c r="BN196" s="233" t="s">
        <v>543</v>
      </c>
      <c r="CX196" s="233" t="s">
        <v>543</v>
      </c>
      <c r="DR196" s="235" t="s">
        <v>543</v>
      </c>
      <c r="DU196" s="235" t="s">
        <v>543</v>
      </c>
      <c r="DX196" s="235" t="s">
        <v>543</v>
      </c>
      <c r="EA196" s="235" t="s">
        <v>543</v>
      </c>
      <c r="ED196" s="235" t="s">
        <v>543</v>
      </c>
      <c r="EG196" s="235" t="s">
        <v>543</v>
      </c>
      <c r="EJ196" s="235" t="s">
        <v>543</v>
      </c>
      <c r="EM196" s="235" t="s">
        <v>543</v>
      </c>
      <c r="EP196" s="235" t="s">
        <v>543</v>
      </c>
      <c r="ES196" s="235" t="s">
        <v>543</v>
      </c>
      <c r="EV196" s="235" t="s">
        <v>543</v>
      </c>
      <c r="EY196" s="235" t="s">
        <v>543</v>
      </c>
      <c r="FB196" s="235" t="s">
        <v>543</v>
      </c>
      <c r="FE196" s="235" t="s">
        <v>543</v>
      </c>
      <c r="FH196" s="235" t="s">
        <v>543</v>
      </c>
      <c r="FK196" s="235" t="s">
        <v>543</v>
      </c>
      <c r="FN196" s="235" t="s">
        <v>543</v>
      </c>
      <c r="FQ196" s="235" t="s">
        <v>543</v>
      </c>
      <c r="FT196" s="235" t="s">
        <v>543</v>
      </c>
      <c r="FW196" s="235" t="s">
        <v>543</v>
      </c>
      <c r="FZ196" s="235" t="s">
        <v>543</v>
      </c>
      <c r="GC196" s="235" t="s">
        <v>543</v>
      </c>
      <c r="GF196" s="235" t="s">
        <v>543</v>
      </c>
      <c r="GI196" s="235" t="s">
        <v>543</v>
      </c>
      <c r="GL196" s="235" t="s">
        <v>543</v>
      </c>
      <c r="GO196" s="235" t="s">
        <v>543</v>
      </c>
      <c r="GR196" s="235" t="s">
        <v>543</v>
      </c>
      <c r="GU196" s="235" t="s">
        <v>543</v>
      </c>
      <c r="GX196" s="235" t="s">
        <v>543</v>
      </c>
      <c r="HA196" s="235" t="s">
        <v>543</v>
      </c>
      <c r="HD196" s="235" t="s">
        <v>543</v>
      </c>
      <c r="HG196" s="235" t="s">
        <v>543</v>
      </c>
      <c r="HJ196" s="235" t="s">
        <v>543</v>
      </c>
      <c r="HM196" s="235" t="s">
        <v>543</v>
      </c>
      <c r="HP196" s="235" t="s">
        <v>543</v>
      </c>
      <c r="HS196" s="235" t="s">
        <v>543</v>
      </c>
      <c r="HV196" s="235" t="s">
        <v>543</v>
      </c>
      <c r="IB196" s="236" t="s">
        <v>543</v>
      </c>
      <c r="IC196" s="237" t="s">
        <v>543</v>
      </c>
      <c r="ID196" s="237" t="s">
        <v>543</v>
      </c>
      <c r="IE196" s="237" t="b">
        <v>1</v>
      </c>
    </row>
    <row r="197" spans="66:239">
      <c r="BN197" s="233" t="s">
        <v>543</v>
      </c>
      <c r="CX197" s="233" t="s">
        <v>543</v>
      </c>
      <c r="DR197" s="235" t="s">
        <v>543</v>
      </c>
      <c r="DU197" s="235" t="s">
        <v>543</v>
      </c>
      <c r="DX197" s="235" t="s">
        <v>543</v>
      </c>
      <c r="EA197" s="235" t="s">
        <v>543</v>
      </c>
      <c r="ED197" s="235" t="s">
        <v>543</v>
      </c>
      <c r="EG197" s="235" t="s">
        <v>543</v>
      </c>
      <c r="EJ197" s="235" t="s">
        <v>543</v>
      </c>
      <c r="EM197" s="235" t="s">
        <v>543</v>
      </c>
      <c r="EP197" s="235" t="s">
        <v>543</v>
      </c>
      <c r="ES197" s="235" t="s">
        <v>543</v>
      </c>
      <c r="EV197" s="235" t="s">
        <v>543</v>
      </c>
      <c r="EY197" s="235" t="s">
        <v>543</v>
      </c>
      <c r="FB197" s="235" t="s">
        <v>543</v>
      </c>
      <c r="FE197" s="235" t="s">
        <v>543</v>
      </c>
      <c r="FH197" s="235" t="s">
        <v>543</v>
      </c>
      <c r="FK197" s="235" t="s">
        <v>543</v>
      </c>
      <c r="FN197" s="235" t="s">
        <v>543</v>
      </c>
      <c r="FQ197" s="235" t="s">
        <v>543</v>
      </c>
      <c r="FT197" s="235" t="s">
        <v>543</v>
      </c>
      <c r="FW197" s="235" t="s">
        <v>543</v>
      </c>
      <c r="FZ197" s="235" t="s">
        <v>543</v>
      </c>
      <c r="GC197" s="235" t="s">
        <v>543</v>
      </c>
      <c r="GF197" s="235" t="s">
        <v>543</v>
      </c>
      <c r="GI197" s="235" t="s">
        <v>543</v>
      </c>
      <c r="GL197" s="235" t="s">
        <v>543</v>
      </c>
      <c r="GO197" s="235" t="s">
        <v>543</v>
      </c>
      <c r="GR197" s="235" t="s">
        <v>543</v>
      </c>
      <c r="GU197" s="235" t="s">
        <v>543</v>
      </c>
      <c r="GX197" s="235" t="s">
        <v>543</v>
      </c>
      <c r="HA197" s="235" t="s">
        <v>543</v>
      </c>
      <c r="HD197" s="235" t="s">
        <v>543</v>
      </c>
      <c r="HG197" s="235" t="s">
        <v>543</v>
      </c>
      <c r="HJ197" s="235" t="s">
        <v>543</v>
      </c>
      <c r="HM197" s="235" t="s">
        <v>543</v>
      </c>
      <c r="HP197" s="235" t="s">
        <v>543</v>
      </c>
      <c r="HS197" s="235" t="s">
        <v>543</v>
      </c>
      <c r="HV197" s="235" t="s">
        <v>543</v>
      </c>
      <c r="IB197" s="236" t="s">
        <v>543</v>
      </c>
      <c r="IC197" s="237" t="s">
        <v>543</v>
      </c>
      <c r="ID197" s="237" t="s">
        <v>543</v>
      </c>
      <c r="IE197" s="237" t="b">
        <v>1</v>
      </c>
    </row>
    <row r="198" spans="66:239">
      <c r="BN198" s="233" t="s">
        <v>543</v>
      </c>
      <c r="CX198" s="233" t="s">
        <v>543</v>
      </c>
      <c r="DR198" s="235" t="s">
        <v>543</v>
      </c>
      <c r="DU198" s="235" t="s">
        <v>543</v>
      </c>
      <c r="DX198" s="235" t="s">
        <v>543</v>
      </c>
      <c r="EA198" s="235" t="s">
        <v>543</v>
      </c>
      <c r="ED198" s="235" t="s">
        <v>543</v>
      </c>
      <c r="EG198" s="235" t="s">
        <v>543</v>
      </c>
      <c r="EJ198" s="235" t="s">
        <v>543</v>
      </c>
      <c r="EM198" s="235" t="s">
        <v>543</v>
      </c>
      <c r="EP198" s="235" t="s">
        <v>543</v>
      </c>
      <c r="ES198" s="235" t="s">
        <v>543</v>
      </c>
      <c r="EV198" s="235" t="s">
        <v>543</v>
      </c>
      <c r="EY198" s="235" t="s">
        <v>543</v>
      </c>
      <c r="FB198" s="235" t="s">
        <v>543</v>
      </c>
      <c r="FE198" s="235" t="s">
        <v>543</v>
      </c>
      <c r="FH198" s="235" t="s">
        <v>543</v>
      </c>
      <c r="FK198" s="235" t="s">
        <v>543</v>
      </c>
      <c r="FN198" s="235" t="s">
        <v>543</v>
      </c>
      <c r="FQ198" s="235" t="s">
        <v>543</v>
      </c>
      <c r="FT198" s="235" t="s">
        <v>543</v>
      </c>
      <c r="FW198" s="235" t="s">
        <v>543</v>
      </c>
      <c r="FZ198" s="235" t="s">
        <v>543</v>
      </c>
      <c r="GC198" s="235" t="s">
        <v>543</v>
      </c>
      <c r="GF198" s="235" t="s">
        <v>543</v>
      </c>
      <c r="GI198" s="235" t="s">
        <v>543</v>
      </c>
      <c r="GL198" s="235" t="s">
        <v>543</v>
      </c>
      <c r="GO198" s="235" t="s">
        <v>543</v>
      </c>
      <c r="GR198" s="235" t="s">
        <v>543</v>
      </c>
      <c r="GU198" s="235" t="s">
        <v>543</v>
      </c>
      <c r="GX198" s="235" t="s">
        <v>543</v>
      </c>
      <c r="HA198" s="235" t="s">
        <v>543</v>
      </c>
      <c r="HD198" s="235" t="s">
        <v>543</v>
      </c>
      <c r="HG198" s="235" t="s">
        <v>543</v>
      </c>
      <c r="HJ198" s="235" t="s">
        <v>543</v>
      </c>
      <c r="HM198" s="235" t="s">
        <v>543</v>
      </c>
      <c r="HP198" s="235" t="s">
        <v>543</v>
      </c>
      <c r="HS198" s="235" t="s">
        <v>543</v>
      </c>
      <c r="HV198" s="235" t="s">
        <v>543</v>
      </c>
      <c r="IB198" s="236" t="s">
        <v>543</v>
      </c>
      <c r="IC198" s="237" t="s">
        <v>543</v>
      </c>
      <c r="ID198" s="237" t="s">
        <v>543</v>
      </c>
      <c r="IE198" s="237" t="b">
        <v>1</v>
      </c>
    </row>
    <row r="199" spans="66:239">
      <c r="BN199" s="233" t="s">
        <v>543</v>
      </c>
      <c r="CX199" s="233" t="s">
        <v>543</v>
      </c>
      <c r="DR199" s="235" t="s">
        <v>543</v>
      </c>
      <c r="DU199" s="235" t="s">
        <v>543</v>
      </c>
      <c r="DX199" s="235" t="s">
        <v>543</v>
      </c>
      <c r="EA199" s="235" t="s">
        <v>543</v>
      </c>
      <c r="ED199" s="235" t="s">
        <v>543</v>
      </c>
      <c r="EG199" s="235" t="s">
        <v>543</v>
      </c>
      <c r="EJ199" s="235" t="s">
        <v>543</v>
      </c>
      <c r="EM199" s="235" t="s">
        <v>543</v>
      </c>
      <c r="EP199" s="235" t="s">
        <v>543</v>
      </c>
      <c r="ES199" s="235" t="s">
        <v>543</v>
      </c>
      <c r="EV199" s="235" t="s">
        <v>543</v>
      </c>
      <c r="EY199" s="235" t="s">
        <v>543</v>
      </c>
      <c r="FB199" s="235" t="s">
        <v>543</v>
      </c>
      <c r="FE199" s="235" t="s">
        <v>543</v>
      </c>
      <c r="FH199" s="235" t="s">
        <v>543</v>
      </c>
      <c r="FK199" s="235" t="s">
        <v>543</v>
      </c>
      <c r="FN199" s="235" t="s">
        <v>543</v>
      </c>
      <c r="FQ199" s="235" t="s">
        <v>543</v>
      </c>
      <c r="FT199" s="235" t="s">
        <v>543</v>
      </c>
      <c r="FW199" s="235" t="s">
        <v>543</v>
      </c>
      <c r="FZ199" s="235" t="s">
        <v>543</v>
      </c>
      <c r="GC199" s="235" t="s">
        <v>543</v>
      </c>
      <c r="GF199" s="235" t="s">
        <v>543</v>
      </c>
      <c r="GI199" s="235" t="s">
        <v>543</v>
      </c>
      <c r="GL199" s="235" t="s">
        <v>543</v>
      </c>
      <c r="GO199" s="235" t="s">
        <v>543</v>
      </c>
      <c r="GR199" s="235" t="s">
        <v>543</v>
      </c>
      <c r="GU199" s="235" t="s">
        <v>543</v>
      </c>
      <c r="GX199" s="235" t="s">
        <v>543</v>
      </c>
      <c r="HA199" s="235" t="s">
        <v>543</v>
      </c>
      <c r="HD199" s="235" t="s">
        <v>543</v>
      </c>
      <c r="HG199" s="235" t="s">
        <v>543</v>
      </c>
      <c r="HJ199" s="235" t="s">
        <v>543</v>
      </c>
      <c r="HM199" s="235" t="s">
        <v>543</v>
      </c>
      <c r="HP199" s="235" t="s">
        <v>543</v>
      </c>
      <c r="HS199" s="235" t="s">
        <v>543</v>
      </c>
      <c r="HV199" s="235" t="s">
        <v>543</v>
      </c>
      <c r="IB199" s="236" t="s">
        <v>543</v>
      </c>
      <c r="IC199" s="237" t="s">
        <v>543</v>
      </c>
      <c r="ID199" s="237" t="s">
        <v>543</v>
      </c>
      <c r="IE199" s="237" t="b">
        <v>1</v>
      </c>
    </row>
    <row r="200" spans="66:239">
      <c r="BN200" s="233" t="s">
        <v>543</v>
      </c>
      <c r="CX200" s="233" t="s">
        <v>543</v>
      </c>
      <c r="DR200" s="235" t="s">
        <v>543</v>
      </c>
      <c r="DU200" s="235" t="s">
        <v>543</v>
      </c>
      <c r="DX200" s="235" t="s">
        <v>543</v>
      </c>
      <c r="EA200" s="235" t="s">
        <v>543</v>
      </c>
      <c r="ED200" s="235" t="s">
        <v>543</v>
      </c>
      <c r="EG200" s="235" t="s">
        <v>543</v>
      </c>
      <c r="EJ200" s="235" t="s">
        <v>543</v>
      </c>
      <c r="EM200" s="235" t="s">
        <v>543</v>
      </c>
      <c r="EP200" s="235" t="s">
        <v>543</v>
      </c>
      <c r="ES200" s="235" t="s">
        <v>543</v>
      </c>
      <c r="EV200" s="235" t="s">
        <v>543</v>
      </c>
      <c r="EY200" s="235" t="s">
        <v>543</v>
      </c>
      <c r="FB200" s="235" t="s">
        <v>543</v>
      </c>
      <c r="FE200" s="235" t="s">
        <v>543</v>
      </c>
      <c r="FH200" s="235" t="s">
        <v>543</v>
      </c>
      <c r="FK200" s="235" t="s">
        <v>543</v>
      </c>
      <c r="FN200" s="235" t="s">
        <v>543</v>
      </c>
      <c r="FQ200" s="235" t="s">
        <v>543</v>
      </c>
      <c r="FT200" s="235" t="s">
        <v>543</v>
      </c>
      <c r="FW200" s="235" t="s">
        <v>543</v>
      </c>
      <c r="FZ200" s="235" t="s">
        <v>543</v>
      </c>
      <c r="GC200" s="235" t="s">
        <v>543</v>
      </c>
      <c r="GF200" s="235" t="s">
        <v>543</v>
      </c>
      <c r="GI200" s="235" t="s">
        <v>543</v>
      </c>
      <c r="GL200" s="235" t="s">
        <v>543</v>
      </c>
      <c r="GO200" s="235" t="s">
        <v>543</v>
      </c>
      <c r="GR200" s="235" t="s">
        <v>543</v>
      </c>
      <c r="GU200" s="235" t="s">
        <v>543</v>
      </c>
      <c r="GX200" s="235" t="s">
        <v>543</v>
      </c>
      <c r="HA200" s="235" t="s">
        <v>543</v>
      </c>
      <c r="HD200" s="235" t="s">
        <v>543</v>
      </c>
      <c r="HG200" s="235" t="s">
        <v>543</v>
      </c>
      <c r="HJ200" s="235" t="s">
        <v>543</v>
      </c>
      <c r="HM200" s="235" t="s">
        <v>543</v>
      </c>
      <c r="HP200" s="235" t="s">
        <v>543</v>
      </c>
      <c r="HS200" s="235" t="s">
        <v>543</v>
      </c>
      <c r="HV200" s="235" t="s">
        <v>543</v>
      </c>
      <c r="IB200" s="236" t="s">
        <v>543</v>
      </c>
      <c r="IC200" s="237" t="s">
        <v>543</v>
      </c>
      <c r="ID200" s="237" t="s">
        <v>543</v>
      </c>
      <c r="IE200" s="237" t="b">
        <v>1</v>
      </c>
    </row>
    <row r="201" spans="66:239">
      <c r="BN201" s="233" t="s">
        <v>543</v>
      </c>
      <c r="CX201" s="233" t="s">
        <v>543</v>
      </c>
      <c r="DR201" s="235" t="s">
        <v>543</v>
      </c>
      <c r="DU201" s="235" t="s">
        <v>543</v>
      </c>
      <c r="DX201" s="235" t="s">
        <v>543</v>
      </c>
      <c r="EA201" s="235" t="s">
        <v>543</v>
      </c>
      <c r="ED201" s="235" t="s">
        <v>543</v>
      </c>
      <c r="EG201" s="235" t="s">
        <v>543</v>
      </c>
      <c r="EJ201" s="235" t="s">
        <v>543</v>
      </c>
      <c r="EM201" s="235" t="s">
        <v>543</v>
      </c>
      <c r="EP201" s="235" t="s">
        <v>543</v>
      </c>
      <c r="ES201" s="235" t="s">
        <v>543</v>
      </c>
      <c r="EV201" s="235" t="s">
        <v>543</v>
      </c>
      <c r="EY201" s="235" t="s">
        <v>543</v>
      </c>
      <c r="FB201" s="235" t="s">
        <v>543</v>
      </c>
      <c r="FE201" s="235" t="s">
        <v>543</v>
      </c>
      <c r="FH201" s="235" t="s">
        <v>543</v>
      </c>
      <c r="FK201" s="235" t="s">
        <v>543</v>
      </c>
      <c r="FN201" s="235" t="s">
        <v>543</v>
      </c>
      <c r="FQ201" s="235" t="s">
        <v>543</v>
      </c>
      <c r="FT201" s="235" t="s">
        <v>543</v>
      </c>
      <c r="FW201" s="235" t="s">
        <v>543</v>
      </c>
      <c r="FZ201" s="235" t="s">
        <v>543</v>
      </c>
      <c r="GC201" s="235" t="s">
        <v>543</v>
      </c>
      <c r="GF201" s="235" t="s">
        <v>543</v>
      </c>
      <c r="GI201" s="235" t="s">
        <v>543</v>
      </c>
      <c r="GL201" s="235" t="s">
        <v>543</v>
      </c>
      <c r="GO201" s="235" t="s">
        <v>543</v>
      </c>
      <c r="GR201" s="235" t="s">
        <v>543</v>
      </c>
      <c r="GU201" s="235" t="s">
        <v>543</v>
      </c>
      <c r="GX201" s="235" t="s">
        <v>543</v>
      </c>
      <c r="HA201" s="235" t="s">
        <v>543</v>
      </c>
      <c r="HD201" s="235" t="s">
        <v>543</v>
      </c>
      <c r="HG201" s="235" t="s">
        <v>543</v>
      </c>
      <c r="HJ201" s="235" t="s">
        <v>543</v>
      </c>
      <c r="HM201" s="235" t="s">
        <v>543</v>
      </c>
      <c r="HP201" s="235" t="s">
        <v>543</v>
      </c>
      <c r="HS201" s="235" t="s">
        <v>543</v>
      </c>
      <c r="HV201" s="235" t="s">
        <v>543</v>
      </c>
      <c r="IB201" s="236" t="s">
        <v>543</v>
      </c>
      <c r="IC201" s="237" t="s">
        <v>543</v>
      </c>
      <c r="ID201" s="237" t="s">
        <v>543</v>
      </c>
      <c r="IE201" s="237" t="b">
        <v>1</v>
      </c>
    </row>
    <row r="202" spans="66:239">
      <c r="BN202" s="233" t="s">
        <v>543</v>
      </c>
      <c r="CX202" s="233" t="s">
        <v>543</v>
      </c>
      <c r="DR202" s="235" t="s">
        <v>543</v>
      </c>
      <c r="DU202" s="235" t="s">
        <v>543</v>
      </c>
      <c r="DX202" s="235" t="s">
        <v>543</v>
      </c>
      <c r="EA202" s="235" t="s">
        <v>543</v>
      </c>
      <c r="ED202" s="235" t="s">
        <v>543</v>
      </c>
      <c r="EG202" s="235" t="s">
        <v>543</v>
      </c>
      <c r="EJ202" s="235" t="s">
        <v>543</v>
      </c>
      <c r="EM202" s="235" t="s">
        <v>543</v>
      </c>
      <c r="EP202" s="235" t="s">
        <v>543</v>
      </c>
      <c r="ES202" s="235" t="s">
        <v>543</v>
      </c>
      <c r="EV202" s="235" t="s">
        <v>543</v>
      </c>
      <c r="EY202" s="235" t="s">
        <v>543</v>
      </c>
      <c r="FB202" s="235" t="s">
        <v>543</v>
      </c>
      <c r="FE202" s="235" t="s">
        <v>543</v>
      </c>
      <c r="FH202" s="235" t="s">
        <v>543</v>
      </c>
      <c r="FK202" s="235" t="s">
        <v>543</v>
      </c>
      <c r="FN202" s="235" t="s">
        <v>543</v>
      </c>
      <c r="FQ202" s="235" t="s">
        <v>543</v>
      </c>
      <c r="FT202" s="235" t="s">
        <v>543</v>
      </c>
      <c r="FW202" s="235" t="s">
        <v>543</v>
      </c>
      <c r="FZ202" s="235" t="s">
        <v>543</v>
      </c>
      <c r="GC202" s="235" t="s">
        <v>543</v>
      </c>
      <c r="GF202" s="235" t="s">
        <v>543</v>
      </c>
      <c r="GI202" s="235" t="s">
        <v>543</v>
      </c>
      <c r="GL202" s="235" t="s">
        <v>543</v>
      </c>
      <c r="GO202" s="235" t="s">
        <v>543</v>
      </c>
      <c r="GR202" s="235" t="s">
        <v>543</v>
      </c>
      <c r="GU202" s="235" t="s">
        <v>543</v>
      </c>
      <c r="GX202" s="235" t="s">
        <v>543</v>
      </c>
      <c r="HA202" s="235" t="s">
        <v>543</v>
      </c>
      <c r="HD202" s="235" t="s">
        <v>543</v>
      </c>
      <c r="HG202" s="235" t="s">
        <v>543</v>
      </c>
      <c r="HJ202" s="235" t="s">
        <v>543</v>
      </c>
      <c r="HM202" s="235" t="s">
        <v>543</v>
      </c>
      <c r="HP202" s="235" t="s">
        <v>543</v>
      </c>
      <c r="HS202" s="235" t="s">
        <v>543</v>
      </c>
      <c r="HV202" s="235" t="s">
        <v>543</v>
      </c>
      <c r="IB202" s="236" t="s">
        <v>543</v>
      </c>
      <c r="IC202" s="237" t="s">
        <v>543</v>
      </c>
      <c r="ID202" s="237" t="s">
        <v>543</v>
      </c>
      <c r="IE202" s="237" t="b">
        <v>1</v>
      </c>
    </row>
    <row r="203" spans="66:239">
      <c r="BN203" s="233" t="s">
        <v>543</v>
      </c>
      <c r="CX203" s="233" t="s">
        <v>543</v>
      </c>
      <c r="DR203" s="235" t="s">
        <v>543</v>
      </c>
      <c r="DU203" s="235" t="s">
        <v>543</v>
      </c>
      <c r="DX203" s="235" t="s">
        <v>543</v>
      </c>
      <c r="EA203" s="235" t="s">
        <v>543</v>
      </c>
      <c r="ED203" s="235" t="s">
        <v>543</v>
      </c>
      <c r="EG203" s="235" t="s">
        <v>543</v>
      </c>
      <c r="EJ203" s="235" t="s">
        <v>543</v>
      </c>
      <c r="EM203" s="235" t="s">
        <v>543</v>
      </c>
      <c r="EP203" s="235" t="s">
        <v>543</v>
      </c>
      <c r="ES203" s="235" t="s">
        <v>543</v>
      </c>
      <c r="EV203" s="235" t="s">
        <v>543</v>
      </c>
      <c r="EY203" s="235" t="s">
        <v>543</v>
      </c>
      <c r="FB203" s="235" t="s">
        <v>543</v>
      </c>
      <c r="FE203" s="235" t="s">
        <v>543</v>
      </c>
      <c r="FH203" s="235" t="s">
        <v>543</v>
      </c>
      <c r="FK203" s="235" t="s">
        <v>543</v>
      </c>
      <c r="FN203" s="235" t="s">
        <v>543</v>
      </c>
      <c r="FQ203" s="235" t="s">
        <v>543</v>
      </c>
      <c r="FT203" s="235" t="s">
        <v>543</v>
      </c>
      <c r="FW203" s="235" t="s">
        <v>543</v>
      </c>
      <c r="FZ203" s="235" t="s">
        <v>543</v>
      </c>
      <c r="GC203" s="235" t="s">
        <v>543</v>
      </c>
      <c r="GF203" s="235" t="s">
        <v>543</v>
      </c>
      <c r="GI203" s="235" t="s">
        <v>543</v>
      </c>
      <c r="GL203" s="235" t="s">
        <v>543</v>
      </c>
      <c r="GO203" s="235" t="s">
        <v>543</v>
      </c>
      <c r="GR203" s="235" t="s">
        <v>543</v>
      </c>
      <c r="GU203" s="235" t="s">
        <v>543</v>
      </c>
      <c r="GX203" s="235" t="s">
        <v>543</v>
      </c>
      <c r="HA203" s="235" t="s">
        <v>543</v>
      </c>
      <c r="HD203" s="235" t="s">
        <v>543</v>
      </c>
      <c r="HG203" s="235" t="s">
        <v>543</v>
      </c>
      <c r="HJ203" s="235" t="s">
        <v>543</v>
      </c>
      <c r="HM203" s="235" t="s">
        <v>543</v>
      </c>
      <c r="HP203" s="235" t="s">
        <v>543</v>
      </c>
      <c r="HS203" s="235" t="s">
        <v>543</v>
      </c>
      <c r="HV203" s="235" t="s">
        <v>543</v>
      </c>
      <c r="IB203" s="236" t="s">
        <v>543</v>
      </c>
      <c r="IC203" s="237" t="s">
        <v>543</v>
      </c>
      <c r="ID203" s="237" t="s">
        <v>543</v>
      </c>
      <c r="IE203" s="237" t="b">
        <v>1</v>
      </c>
    </row>
    <row r="204" spans="66:239">
      <c r="BN204" s="233" t="s">
        <v>543</v>
      </c>
      <c r="CX204" s="233" t="s">
        <v>543</v>
      </c>
      <c r="DR204" s="235" t="s">
        <v>543</v>
      </c>
      <c r="DU204" s="235" t="s">
        <v>543</v>
      </c>
      <c r="DX204" s="235" t="s">
        <v>543</v>
      </c>
      <c r="EA204" s="235" t="s">
        <v>543</v>
      </c>
      <c r="ED204" s="235" t="s">
        <v>543</v>
      </c>
      <c r="EG204" s="235" t="s">
        <v>543</v>
      </c>
      <c r="EJ204" s="235" t="s">
        <v>543</v>
      </c>
      <c r="EM204" s="235" t="s">
        <v>543</v>
      </c>
      <c r="EP204" s="235" t="s">
        <v>543</v>
      </c>
      <c r="ES204" s="235" t="s">
        <v>543</v>
      </c>
      <c r="EV204" s="235" t="s">
        <v>543</v>
      </c>
      <c r="EY204" s="235" t="s">
        <v>543</v>
      </c>
      <c r="FB204" s="235" t="s">
        <v>543</v>
      </c>
      <c r="FE204" s="235" t="s">
        <v>543</v>
      </c>
      <c r="FH204" s="235" t="s">
        <v>543</v>
      </c>
      <c r="FK204" s="235" t="s">
        <v>543</v>
      </c>
      <c r="FN204" s="235" t="s">
        <v>543</v>
      </c>
      <c r="FQ204" s="235" t="s">
        <v>543</v>
      </c>
      <c r="FT204" s="235" t="s">
        <v>543</v>
      </c>
      <c r="FW204" s="235" t="s">
        <v>543</v>
      </c>
      <c r="FZ204" s="235" t="s">
        <v>543</v>
      </c>
      <c r="GC204" s="235" t="s">
        <v>543</v>
      </c>
      <c r="GF204" s="235" t="s">
        <v>543</v>
      </c>
      <c r="GI204" s="235" t="s">
        <v>543</v>
      </c>
      <c r="GL204" s="235" t="s">
        <v>543</v>
      </c>
      <c r="GO204" s="235" t="s">
        <v>543</v>
      </c>
      <c r="GR204" s="235" t="s">
        <v>543</v>
      </c>
      <c r="GU204" s="235" t="s">
        <v>543</v>
      </c>
      <c r="GX204" s="235" t="s">
        <v>543</v>
      </c>
      <c r="HA204" s="235" t="s">
        <v>543</v>
      </c>
      <c r="HD204" s="235" t="s">
        <v>543</v>
      </c>
      <c r="HG204" s="235" t="s">
        <v>543</v>
      </c>
      <c r="HJ204" s="235" t="s">
        <v>543</v>
      </c>
      <c r="HM204" s="235" t="s">
        <v>543</v>
      </c>
      <c r="HP204" s="235" t="s">
        <v>543</v>
      </c>
      <c r="HS204" s="235" t="s">
        <v>543</v>
      </c>
      <c r="HV204" s="235" t="s">
        <v>543</v>
      </c>
      <c r="IB204" s="236" t="s">
        <v>543</v>
      </c>
      <c r="IC204" s="237" t="s">
        <v>543</v>
      </c>
      <c r="ID204" s="237" t="s">
        <v>543</v>
      </c>
      <c r="IE204" s="237" t="b">
        <v>1</v>
      </c>
    </row>
    <row r="205" spans="66:239">
      <c r="BN205" s="233" t="s">
        <v>543</v>
      </c>
      <c r="CX205" s="233" t="s">
        <v>543</v>
      </c>
      <c r="DR205" s="235" t="s">
        <v>543</v>
      </c>
      <c r="DU205" s="235" t="s">
        <v>543</v>
      </c>
      <c r="DX205" s="235" t="s">
        <v>543</v>
      </c>
      <c r="EA205" s="235" t="s">
        <v>543</v>
      </c>
      <c r="ED205" s="235" t="s">
        <v>543</v>
      </c>
      <c r="EG205" s="235" t="s">
        <v>543</v>
      </c>
      <c r="EJ205" s="235" t="s">
        <v>543</v>
      </c>
      <c r="EM205" s="235" t="s">
        <v>543</v>
      </c>
      <c r="EP205" s="235" t="s">
        <v>543</v>
      </c>
      <c r="ES205" s="235" t="s">
        <v>543</v>
      </c>
      <c r="EV205" s="235" t="s">
        <v>543</v>
      </c>
      <c r="EY205" s="235" t="s">
        <v>543</v>
      </c>
      <c r="FB205" s="235" t="s">
        <v>543</v>
      </c>
      <c r="FE205" s="235" t="s">
        <v>543</v>
      </c>
      <c r="FH205" s="235" t="s">
        <v>543</v>
      </c>
      <c r="FK205" s="235" t="s">
        <v>543</v>
      </c>
      <c r="FN205" s="235" t="s">
        <v>543</v>
      </c>
      <c r="FQ205" s="235" t="s">
        <v>543</v>
      </c>
      <c r="FT205" s="235" t="s">
        <v>543</v>
      </c>
      <c r="FW205" s="235" t="s">
        <v>543</v>
      </c>
      <c r="FZ205" s="235" t="s">
        <v>543</v>
      </c>
      <c r="GC205" s="235" t="s">
        <v>543</v>
      </c>
      <c r="GF205" s="235" t="s">
        <v>543</v>
      </c>
      <c r="GI205" s="235" t="s">
        <v>543</v>
      </c>
      <c r="GL205" s="235" t="s">
        <v>543</v>
      </c>
      <c r="GO205" s="235" t="s">
        <v>543</v>
      </c>
      <c r="GR205" s="235" t="s">
        <v>543</v>
      </c>
      <c r="GU205" s="235" t="s">
        <v>543</v>
      </c>
      <c r="GX205" s="235" t="s">
        <v>543</v>
      </c>
      <c r="HA205" s="235" t="s">
        <v>543</v>
      </c>
      <c r="HD205" s="235" t="s">
        <v>543</v>
      </c>
      <c r="HG205" s="235" t="s">
        <v>543</v>
      </c>
      <c r="HJ205" s="235" t="s">
        <v>543</v>
      </c>
      <c r="HM205" s="235" t="s">
        <v>543</v>
      </c>
      <c r="HP205" s="235" t="s">
        <v>543</v>
      </c>
      <c r="HS205" s="235" t="s">
        <v>543</v>
      </c>
      <c r="HV205" s="235" t="s">
        <v>543</v>
      </c>
      <c r="IB205" s="236" t="s">
        <v>543</v>
      </c>
      <c r="IC205" s="237" t="s">
        <v>543</v>
      </c>
      <c r="ID205" s="237" t="s">
        <v>543</v>
      </c>
      <c r="IE205" s="237" t="b">
        <v>1</v>
      </c>
    </row>
    <row r="206" spans="66:239">
      <c r="BN206" s="233" t="s">
        <v>543</v>
      </c>
      <c r="CX206" s="233" t="s">
        <v>543</v>
      </c>
      <c r="DR206" s="235" t="s">
        <v>543</v>
      </c>
      <c r="DU206" s="235" t="s">
        <v>543</v>
      </c>
      <c r="DX206" s="235" t="s">
        <v>543</v>
      </c>
      <c r="EA206" s="235" t="s">
        <v>543</v>
      </c>
      <c r="ED206" s="235" t="s">
        <v>543</v>
      </c>
      <c r="EG206" s="235" t="s">
        <v>543</v>
      </c>
      <c r="EJ206" s="235" t="s">
        <v>543</v>
      </c>
      <c r="EM206" s="235" t="s">
        <v>543</v>
      </c>
      <c r="EP206" s="235" t="s">
        <v>543</v>
      </c>
      <c r="ES206" s="235" t="s">
        <v>543</v>
      </c>
      <c r="EV206" s="235" t="s">
        <v>543</v>
      </c>
      <c r="EY206" s="235" t="s">
        <v>543</v>
      </c>
      <c r="FB206" s="235" t="s">
        <v>543</v>
      </c>
      <c r="FE206" s="235" t="s">
        <v>543</v>
      </c>
      <c r="FH206" s="235" t="s">
        <v>543</v>
      </c>
      <c r="FK206" s="235" t="s">
        <v>543</v>
      </c>
      <c r="FN206" s="235" t="s">
        <v>543</v>
      </c>
      <c r="FQ206" s="235" t="s">
        <v>543</v>
      </c>
      <c r="FT206" s="235" t="s">
        <v>543</v>
      </c>
      <c r="FW206" s="235" t="s">
        <v>543</v>
      </c>
      <c r="FZ206" s="235" t="s">
        <v>543</v>
      </c>
      <c r="GC206" s="235" t="s">
        <v>543</v>
      </c>
      <c r="GF206" s="235" t="s">
        <v>543</v>
      </c>
      <c r="GI206" s="235" t="s">
        <v>543</v>
      </c>
      <c r="GL206" s="235" t="s">
        <v>543</v>
      </c>
      <c r="GO206" s="235" t="s">
        <v>543</v>
      </c>
      <c r="GR206" s="235" t="s">
        <v>543</v>
      </c>
      <c r="GU206" s="235" t="s">
        <v>543</v>
      </c>
      <c r="GX206" s="235" t="s">
        <v>543</v>
      </c>
      <c r="HA206" s="235" t="s">
        <v>543</v>
      </c>
      <c r="HD206" s="235" t="s">
        <v>543</v>
      </c>
      <c r="HG206" s="235" t="s">
        <v>543</v>
      </c>
      <c r="HJ206" s="235" t="s">
        <v>543</v>
      </c>
      <c r="HM206" s="235" t="s">
        <v>543</v>
      </c>
      <c r="HP206" s="235" t="s">
        <v>543</v>
      </c>
      <c r="HS206" s="235" t="s">
        <v>543</v>
      </c>
      <c r="HV206" s="235" t="s">
        <v>543</v>
      </c>
      <c r="IB206" s="236" t="s">
        <v>543</v>
      </c>
      <c r="IC206" s="237" t="s">
        <v>543</v>
      </c>
      <c r="ID206" s="237" t="s">
        <v>543</v>
      </c>
      <c r="IE206" s="237" t="b">
        <v>1</v>
      </c>
    </row>
    <row r="207" spans="66:239">
      <c r="BN207" s="233" t="s">
        <v>543</v>
      </c>
      <c r="CX207" s="233" t="s">
        <v>543</v>
      </c>
      <c r="DR207" s="235" t="s">
        <v>543</v>
      </c>
      <c r="DU207" s="235" t="s">
        <v>543</v>
      </c>
      <c r="DX207" s="235" t="s">
        <v>543</v>
      </c>
      <c r="EA207" s="235" t="s">
        <v>543</v>
      </c>
      <c r="ED207" s="235" t="s">
        <v>543</v>
      </c>
      <c r="EG207" s="235" t="s">
        <v>543</v>
      </c>
      <c r="EJ207" s="235" t="s">
        <v>543</v>
      </c>
      <c r="EM207" s="235" t="s">
        <v>543</v>
      </c>
      <c r="EP207" s="235" t="s">
        <v>543</v>
      </c>
      <c r="ES207" s="235" t="s">
        <v>543</v>
      </c>
      <c r="EV207" s="235" t="s">
        <v>543</v>
      </c>
      <c r="EY207" s="235" t="s">
        <v>543</v>
      </c>
      <c r="FB207" s="235" t="s">
        <v>543</v>
      </c>
      <c r="FE207" s="235" t="s">
        <v>543</v>
      </c>
      <c r="FH207" s="235" t="s">
        <v>543</v>
      </c>
      <c r="FK207" s="235" t="s">
        <v>543</v>
      </c>
      <c r="FN207" s="235" t="s">
        <v>543</v>
      </c>
      <c r="FQ207" s="235" t="s">
        <v>543</v>
      </c>
      <c r="FT207" s="235" t="s">
        <v>543</v>
      </c>
      <c r="FW207" s="235" t="s">
        <v>543</v>
      </c>
      <c r="FZ207" s="235" t="s">
        <v>543</v>
      </c>
      <c r="GC207" s="235" t="s">
        <v>543</v>
      </c>
      <c r="GF207" s="235" t="s">
        <v>543</v>
      </c>
      <c r="GI207" s="235" t="s">
        <v>543</v>
      </c>
      <c r="GL207" s="235" t="s">
        <v>543</v>
      </c>
      <c r="GO207" s="235" t="s">
        <v>543</v>
      </c>
      <c r="GR207" s="235" t="s">
        <v>543</v>
      </c>
      <c r="GU207" s="235" t="s">
        <v>543</v>
      </c>
      <c r="GX207" s="235" t="s">
        <v>543</v>
      </c>
      <c r="HA207" s="235" t="s">
        <v>543</v>
      </c>
      <c r="HD207" s="235" t="s">
        <v>543</v>
      </c>
      <c r="HG207" s="235" t="s">
        <v>543</v>
      </c>
      <c r="HJ207" s="235" t="s">
        <v>543</v>
      </c>
      <c r="HM207" s="235" t="s">
        <v>543</v>
      </c>
      <c r="HP207" s="235" t="s">
        <v>543</v>
      </c>
      <c r="HS207" s="235" t="s">
        <v>543</v>
      </c>
      <c r="HV207" s="235" t="s">
        <v>543</v>
      </c>
      <c r="IB207" s="236" t="s">
        <v>543</v>
      </c>
      <c r="IC207" s="237" t="s">
        <v>543</v>
      </c>
      <c r="ID207" s="237" t="s">
        <v>543</v>
      </c>
      <c r="IE207" s="237" t="b">
        <v>1</v>
      </c>
    </row>
    <row r="208" spans="66:239">
      <c r="BN208" s="233" t="s">
        <v>543</v>
      </c>
      <c r="CX208" s="233" t="s">
        <v>543</v>
      </c>
      <c r="DR208" s="235" t="s">
        <v>543</v>
      </c>
      <c r="DU208" s="235" t="s">
        <v>543</v>
      </c>
      <c r="DX208" s="235" t="s">
        <v>543</v>
      </c>
      <c r="EA208" s="235" t="s">
        <v>543</v>
      </c>
      <c r="ED208" s="235" t="s">
        <v>543</v>
      </c>
      <c r="EG208" s="235" t="s">
        <v>543</v>
      </c>
      <c r="EJ208" s="235" t="s">
        <v>543</v>
      </c>
      <c r="EM208" s="235" t="s">
        <v>543</v>
      </c>
      <c r="EP208" s="235" t="s">
        <v>543</v>
      </c>
      <c r="ES208" s="235" t="s">
        <v>543</v>
      </c>
      <c r="EV208" s="235" t="s">
        <v>543</v>
      </c>
      <c r="EY208" s="235" t="s">
        <v>543</v>
      </c>
      <c r="FB208" s="235" t="s">
        <v>543</v>
      </c>
      <c r="FE208" s="235" t="s">
        <v>543</v>
      </c>
      <c r="FH208" s="235" t="s">
        <v>543</v>
      </c>
      <c r="FK208" s="235" t="s">
        <v>543</v>
      </c>
      <c r="FN208" s="235" t="s">
        <v>543</v>
      </c>
      <c r="FQ208" s="235" t="s">
        <v>543</v>
      </c>
      <c r="FT208" s="235" t="s">
        <v>543</v>
      </c>
      <c r="FW208" s="235" t="s">
        <v>543</v>
      </c>
      <c r="FZ208" s="235" t="s">
        <v>543</v>
      </c>
      <c r="GC208" s="235" t="s">
        <v>543</v>
      </c>
      <c r="GF208" s="235" t="s">
        <v>543</v>
      </c>
      <c r="GI208" s="235" t="s">
        <v>543</v>
      </c>
      <c r="GL208" s="235" t="s">
        <v>543</v>
      </c>
      <c r="GO208" s="235" t="s">
        <v>543</v>
      </c>
      <c r="GR208" s="235" t="s">
        <v>543</v>
      </c>
      <c r="GU208" s="235" t="s">
        <v>543</v>
      </c>
      <c r="GX208" s="235" t="s">
        <v>543</v>
      </c>
      <c r="HA208" s="235" t="s">
        <v>543</v>
      </c>
      <c r="HD208" s="235" t="s">
        <v>543</v>
      </c>
      <c r="HG208" s="235" t="s">
        <v>543</v>
      </c>
      <c r="HJ208" s="235" t="s">
        <v>543</v>
      </c>
      <c r="HM208" s="235" t="s">
        <v>543</v>
      </c>
      <c r="HP208" s="235" t="s">
        <v>543</v>
      </c>
      <c r="HS208" s="235" t="s">
        <v>543</v>
      </c>
      <c r="HV208" s="235" t="s">
        <v>543</v>
      </c>
      <c r="IB208" s="236" t="s">
        <v>543</v>
      </c>
      <c r="IC208" s="237" t="s">
        <v>543</v>
      </c>
      <c r="ID208" s="237" t="s">
        <v>543</v>
      </c>
      <c r="IE208" s="237" t="b">
        <v>1</v>
      </c>
    </row>
    <row r="209" spans="66:239">
      <c r="BN209" s="233" t="s">
        <v>543</v>
      </c>
      <c r="CX209" s="233" t="s">
        <v>543</v>
      </c>
      <c r="DR209" s="235" t="s">
        <v>543</v>
      </c>
      <c r="DU209" s="235" t="s">
        <v>543</v>
      </c>
      <c r="DX209" s="235" t="s">
        <v>543</v>
      </c>
      <c r="EA209" s="235" t="s">
        <v>543</v>
      </c>
      <c r="ED209" s="235" t="s">
        <v>543</v>
      </c>
      <c r="EG209" s="235" t="s">
        <v>543</v>
      </c>
      <c r="EJ209" s="235" t="s">
        <v>543</v>
      </c>
      <c r="EM209" s="235" t="s">
        <v>543</v>
      </c>
      <c r="EP209" s="235" t="s">
        <v>543</v>
      </c>
      <c r="ES209" s="235" t="s">
        <v>543</v>
      </c>
      <c r="EV209" s="235" t="s">
        <v>543</v>
      </c>
      <c r="EY209" s="235" t="s">
        <v>543</v>
      </c>
      <c r="FB209" s="235" t="s">
        <v>543</v>
      </c>
      <c r="FE209" s="235" t="s">
        <v>543</v>
      </c>
      <c r="FH209" s="235" t="s">
        <v>543</v>
      </c>
      <c r="FK209" s="235" t="s">
        <v>543</v>
      </c>
      <c r="FN209" s="235" t="s">
        <v>543</v>
      </c>
      <c r="FQ209" s="235" t="s">
        <v>543</v>
      </c>
      <c r="FT209" s="235" t="s">
        <v>543</v>
      </c>
      <c r="FW209" s="235" t="s">
        <v>543</v>
      </c>
      <c r="FZ209" s="235" t="s">
        <v>543</v>
      </c>
      <c r="GC209" s="235" t="s">
        <v>543</v>
      </c>
      <c r="GF209" s="235" t="s">
        <v>543</v>
      </c>
      <c r="GI209" s="235" t="s">
        <v>543</v>
      </c>
      <c r="GL209" s="235" t="s">
        <v>543</v>
      </c>
      <c r="GO209" s="235" t="s">
        <v>543</v>
      </c>
      <c r="GR209" s="235" t="s">
        <v>543</v>
      </c>
      <c r="GU209" s="235" t="s">
        <v>543</v>
      </c>
      <c r="GX209" s="235" t="s">
        <v>543</v>
      </c>
      <c r="HA209" s="235" t="s">
        <v>543</v>
      </c>
      <c r="HD209" s="235" t="s">
        <v>543</v>
      </c>
      <c r="HG209" s="235" t="s">
        <v>543</v>
      </c>
      <c r="HJ209" s="235" t="s">
        <v>543</v>
      </c>
      <c r="HM209" s="235" t="s">
        <v>543</v>
      </c>
      <c r="HP209" s="235" t="s">
        <v>543</v>
      </c>
      <c r="HS209" s="235" t="s">
        <v>543</v>
      </c>
      <c r="HV209" s="235" t="s">
        <v>543</v>
      </c>
      <c r="IB209" s="236" t="s">
        <v>543</v>
      </c>
      <c r="IC209" s="237" t="s">
        <v>543</v>
      </c>
      <c r="ID209" s="237" t="s">
        <v>543</v>
      </c>
      <c r="IE209" s="237" t="b">
        <v>1</v>
      </c>
    </row>
    <row r="210" spans="66:239">
      <c r="BN210" s="233" t="s">
        <v>543</v>
      </c>
      <c r="CX210" s="233" t="s">
        <v>543</v>
      </c>
      <c r="DR210" s="235" t="s">
        <v>543</v>
      </c>
      <c r="DU210" s="235" t="s">
        <v>543</v>
      </c>
      <c r="DX210" s="235" t="s">
        <v>543</v>
      </c>
      <c r="EA210" s="235" t="s">
        <v>543</v>
      </c>
      <c r="ED210" s="235" t="s">
        <v>543</v>
      </c>
      <c r="EG210" s="235" t="s">
        <v>543</v>
      </c>
      <c r="EJ210" s="235" t="s">
        <v>543</v>
      </c>
      <c r="EM210" s="235" t="s">
        <v>543</v>
      </c>
      <c r="EP210" s="235" t="s">
        <v>543</v>
      </c>
      <c r="ES210" s="235" t="s">
        <v>543</v>
      </c>
      <c r="EV210" s="235" t="s">
        <v>543</v>
      </c>
      <c r="EY210" s="235" t="s">
        <v>543</v>
      </c>
      <c r="FB210" s="235" t="s">
        <v>543</v>
      </c>
      <c r="FE210" s="235" t="s">
        <v>543</v>
      </c>
      <c r="FH210" s="235" t="s">
        <v>543</v>
      </c>
      <c r="FK210" s="235" t="s">
        <v>543</v>
      </c>
      <c r="FN210" s="235" t="s">
        <v>543</v>
      </c>
      <c r="FQ210" s="235" t="s">
        <v>543</v>
      </c>
      <c r="FT210" s="235" t="s">
        <v>543</v>
      </c>
      <c r="FW210" s="235" t="s">
        <v>543</v>
      </c>
      <c r="FZ210" s="235" t="s">
        <v>543</v>
      </c>
      <c r="GC210" s="235" t="s">
        <v>543</v>
      </c>
      <c r="GF210" s="235" t="s">
        <v>543</v>
      </c>
      <c r="GI210" s="235" t="s">
        <v>543</v>
      </c>
      <c r="GL210" s="235" t="s">
        <v>543</v>
      </c>
      <c r="GO210" s="235" t="s">
        <v>543</v>
      </c>
      <c r="GR210" s="235" t="s">
        <v>543</v>
      </c>
      <c r="GU210" s="235" t="s">
        <v>543</v>
      </c>
      <c r="GX210" s="235" t="s">
        <v>543</v>
      </c>
      <c r="HA210" s="235" t="s">
        <v>543</v>
      </c>
      <c r="HD210" s="235" t="s">
        <v>543</v>
      </c>
      <c r="HG210" s="235" t="s">
        <v>543</v>
      </c>
      <c r="HJ210" s="235" t="s">
        <v>543</v>
      </c>
      <c r="HM210" s="235" t="s">
        <v>543</v>
      </c>
      <c r="HP210" s="235" t="s">
        <v>543</v>
      </c>
      <c r="HS210" s="235" t="s">
        <v>543</v>
      </c>
      <c r="HV210" s="235" t="s">
        <v>543</v>
      </c>
      <c r="IB210" s="236" t="s">
        <v>543</v>
      </c>
      <c r="IC210" s="237" t="s">
        <v>543</v>
      </c>
      <c r="ID210" s="237" t="s">
        <v>543</v>
      </c>
      <c r="IE210" s="237" t="b">
        <v>1</v>
      </c>
    </row>
    <row r="211" spans="66:239">
      <c r="BN211" s="233" t="s">
        <v>543</v>
      </c>
      <c r="CX211" s="233" t="s">
        <v>543</v>
      </c>
      <c r="DR211" s="235" t="s">
        <v>543</v>
      </c>
      <c r="DU211" s="235" t="s">
        <v>543</v>
      </c>
      <c r="DX211" s="235" t="s">
        <v>543</v>
      </c>
      <c r="EA211" s="235" t="s">
        <v>543</v>
      </c>
      <c r="ED211" s="235" t="s">
        <v>543</v>
      </c>
      <c r="EG211" s="235" t="s">
        <v>543</v>
      </c>
      <c r="EJ211" s="235" t="s">
        <v>543</v>
      </c>
      <c r="EM211" s="235" t="s">
        <v>543</v>
      </c>
      <c r="EP211" s="235" t="s">
        <v>543</v>
      </c>
      <c r="ES211" s="235" t="s">
        <v>543</v>
      </c>
      <c r="EV211" s="235" t="s">
        <v>543</v>
      </c>
      <c r="EY211" s="235" t="s">
        <v>543</v>
      </c>
      <c r="FB211" s="235" t="s">
        <v>543</v>
      </c>
      <c r="FE211" s="235" t="s">
        <v>543</v>
      </c>
      <c r="FH211" s="235" t="s">
        <v>543</v>
      </c>
      <c r="FK211" s="235" t="s">
        <v>543</v>
      </c>
      <c r="FN211" s="235" t="s">
        <v>543</v>
      </c>
      <c r="FQ211" s="235" t="s">
        <v>543</v>
      </c>
      <c r="FT211" s="235" t="s">
        <v>543</v>
      </c>
      <c r="FW211" s="235" t="s">
        <v>543</v>
      </c>
      <c r="FZ211" s="235" t="s">
        <v>543</v>
      </c>
      <c r="GC211" s="235" t="s">
        <v>543</v>
      </c>
      <c r="GF211" s="235" t="s">
        <v>543</v>
      </c>
      <c r="GI211" s="235" t="s">
        <v>543</v>
      </c>
      <c r="GL211" s="235" t="s">
        <v>543</v>
      </c>
      <c r="GO211" s="235" t="s">
        <v>543</v>
      </c>
      <c r="GR211" s="235" t="s">
        <v>543</v>
      </c>
      <c r="GU211" s="235" t="s">
        <v>543</v>
      </c>
      <c r="GX211" s="235" t="s">
        <v>543</v>
      </c>
      <c r="HA211" s="235" t="s">
        <v>543</v>
      </c>
      <c r="HD211" s="235" t="s">
        <v>543</v>
      </c>
      <c r="HG211" s="235" t="s">
        <v>543</v>
      </c>
      <c r="HJ211" s="235" t="s">
        <v>543</v>
      </c>
      <c r="HM211" s="235" t="s">
        <v>543</v>
      </c>
      <c r="HP211" s="235" t="s">
        <v>543</v>
      </c>
      <c r="HS211" s="235" t="s">
        <v>543</v>
      </c>
      <c r="HV211" s="235" t="s">
        <v>543</v>
      </c>
      <c r="IB211" s="236" t="s">
        <v>543</v>
      </c>
      <c r="IC211" s="237" t="s">
        <v>543</v>
      </c>
      <c r="ID211" s="237" t="s">
        <v>543</v>
      </c>
      <c r="IE211" s="237" t="b">
        <v>1</v>
      </c>
    </row>
    <row r="212" spans="66:239">
      <c r="BN212" s="233" t="s">
        <v>543</v>
      </c>
      <c r="CX212" s="233" t="s">
        <v>543</v>
      </c>
      <c r="DR212" s="235" t="s">
        <v>543</v>
      </c>
      <c r="DU212" s="235" t="s">
        <v>543</v>
      </c>
      <c r="DX212" s="235" t="s">
        <v>543</v>
      </c>
      <c r="EA212" s="235" t="s">
        <v>543</v>
      </c>
      <c r="ED212" s="235" t="s">
        <v>543</v>
      </c>
      <c r="EG212" s="235" t="s">
        <v>543</v>
      </c>
      <c r="EJ212" s="235" t="s">
        <v>543</v>
      </c>
      <c r="EM212" s="235" t="s">
        <v>543</v>
      </c>
      <c r="EP212" s="235" t="s">
        <v>543</v>
      </c>
      <c r="ES212" s="235" t="s">
        <v>543</v>
      </c>
      <c r="EV212" s="235" t="s">
        <v>543</v>
      </c>
      <c r="EY212" s="235" t="s">
        <v>543</v>
      </c>
      <c r="FB212" s="235" t="s">
        <v>543</v>
      </c>
      <c r="FE212" s="235" t="s">
        <v>543</v>
      </c>
      <c r="FH212" s="235" t="s">
        <v>543</v>
      </c>
      <c r="FK212" s="235" t="s">
        <v>543</v>
      </c>
      <c r="FN212" s="235" t="s">
        <v>543</v>
      </c>
      <c r="FQ212" s="235" t="s">
        <v>543</v>
      </c>
      <c r="FT212" s="235" t="s">
        <v>543</v>
      </c>
      <c r="FW212" s="235" t="s">
        <v>543</v>
      </c>
      <c r="FZ212" s="235" t="s">
        <v>543</v>
      </c>
      <c r="GC212" s="235" t="s">
        <v>543</v>
      </c>
      <c r="GF212" s="235" t="s">
        <v>543</v>
      </c>
      <c r="GI212" s="235" t="s">
        <v>543</v>
      </c>
      <c r="GL212" s="235" t="s">
        <v>543</v>
      </c>
      <c r="GO212" s="235" t="s">
        <v>543</v>
      </c>
      <c r="GR212" s="235" t="s">
        <v>543</v>
      </c>
      <c r="GU212" s="235" t="s">
        <v>543</v>
      </c>
      <c r="GX212" s="235" t="s">
        <v>543</v>
      </c>
      <c r="HA212" s="235" t="s">
        <v>543</v>
      </c>
      <c r="HD212" s="235" t="s">
        <v>543</v>
      </c>
      <c r="HG212" s="235" t="s">
        <v>543</v>
      </c>
      <c r="HJ212" s="235" t="s">
        <v>543</v>
      </c>
      <c r="HM212" s="235" t="s">
        <v>543</v>
      </c>
      <c r="HP212" s="235" t="s">
        <v>543</v>
      </c>
      <c r="HS212" s="235" t="s">
        <v>543</v>
      </c>
      <c r="HV212" s="235" t="s">
        <v>543</v>
      </c>
      <c r="IB212" s="236" t="s">
        <v>543</v>
      </c>
      <c r="IC212" s="237" t="s">
        <v>543</v>
      </c>
      <c r="ID212" s="237" t="s">
        <v>543</v>
      </c>
      <c r="IE212" s="237" t="b">
        <v>1</v>
      </c>
    </row>
    <row r="213" spans="66:239">
      <c r="BN213" s="233" t="s">
        <v>543</v>
      </c>
      <c r="CX213" s="233" t="s">
        <v>543</v>
      </c>
      <c r="DR213" s="235" t="s">
        <v>543</v>
      </c>
      <c r="DU213" s="235" t="s">
        <v>543</v>
      </c>
      <c r="DX213" s="235" t="s">
        <v>543</v>
      </c>
      <c r="EA213" s="235" t="s">
        <v>543</v>
      </c>
      <c r="ED213" s="235" t="s">
        <v>543</v>
      </c>
      <c r="EG213" s="235" t="s">
        <v>543</v>
      </c>
      <c r="EJ213" s="235" t="s">
        <v>543</v>
      </c>
      <c r="EM213" s="235" t="s">
        <v>543</v>
      </c>
      <c r="EP213" s="235" t="s">
        <v>543</v>
      </c>
      <c r="ES213" s="235" t="s">
        <v>543</v>
      </c>
      <c r="EV213" s="235" t="s">
        <v>543</v>
      </c>
      <c r="EY213" s="235" t="s">
        <v>543</v>
      </c>
      <c r="FB213" s="235" t="s">
        <v>543</v>
      </c>
      <c r="FE213" s="235" t="s">
        <v>543</v>
      </c>
      <c r="FH213" s="235" t="s">
        <v>543</v>
      </c>
      <c r="FK213" s="235" t="s">
        <v>543</v>
      </c>
      <c r="FN213" s="235" t="s">
        <v>543</v>
      </c>
      <c r="FQ213" s="235" t="s">
        <v>543</v>
      </c>
      <c r="FT213" s="235" t="s">
        <v>543</v>
      </c>
      <c r="FW213" s="235" t="s">
        <v>543</v>
      </c>
      <c r="FZ213" s="235" t="s">
        <v>543</v>
      </c>
      <c r="GC213" s="235" t="s">
        <v>543</v>
      </c>
      <c r="GF213" s="235" t="s">
        <v>543</v>
      </c>
      <c r="GI213" s="235" t="s">
        <v>543</v>
      </c>
      <c r="GL213" s="235" t="s">
        <v>543</v>
      </c>
      <c r="GO213" s="235" t="s">
        <v>543</v>
      </c>
      <c r="GR213" s="235" t="s">
        <v>543</v>
      </c>
      <c r="GU213" s="235" t="s">
        <v>543</v>
      </c>
      <c r="GX213" s="235" t="s">
        <v>543</v>
      </c>
      <c r="HA213" s="235" t="s">
        <v>543</v>
      </c>
      <c r="HD213" s="235" t="s">
        <v>543</v>
      </c>
      <c r="HG213" s="235" t="s">
        <v>543</v>
      </c>
      <c r="HJ213" s="235" t="s">
        <v>543</v>
      </c>
      <c r="HM213" s="235" t="s">
        <v>543</v>
      </c>
      <c r="HP213" s="235" t="s">
        <v>543</v>
      </c>
      <c r="HS213" s="235" t="s">
        <v>543</v>
      </c>
      <c r="HV213" s="235" t="s">
        <v>543</v>
      </c>
      <c r="IB213" s="236" t="s">
        <v>543</v>
      </c>
      <c r="IC213" s="237" t="s">
        <v>543</v>
      </c>
      <c r="ID213" s="237" t="s">
        <v>543</v>
      </c>
      <c r="IE213" s="237" t="b">
        <v>1</v>
      </c>
    </row>
    <row r="214" spans="66:239">
      <c r="BN214" s="233" t="s">
        <v>543</v>
      </c>
      <c r="CX214" s="233" t="s">
        <v>543</v>
      </c>
      <c r="DR214" s="235" t="s">
        <v>543</v>
      </c>
      <c r="DU214" s="235" t="s">
        <v>543</v>
      </c>
      <c r="DX214" s="235" t="s">
        <v>543</v>
      </c>
      <c r="EA214" s="235" t="s">
        <v>543</v>
      </c>
      <c r="ED214" s="235" t="s">
        <v>543</v>
      </c>
      <c r="EG214" s="235" t="s">
        <v>543</v>
      </c>
      <c r="EJ214" s="235" t="s">
        <v>543</v>
      </c>
      <c r="EM214" s="235" t="s">
        <v>543</v>
      </c>
      <c r="EP214" s="235" t="s">
        <v>543</v>
      </c>
      <c r="ES214" s="235" t="s">
        <v>543</v>
      </c>
      <c r="EV214" s="235" t="s">
        <v>543</v>
      </c>
      <c r="EY214" s="235" t="s">
        <v>543</v>
      </c>
      <c r="FB214" s="235" t="s">
        <v>543</v>
      </c>
      <c r="FE214" s="235" t="s">
        <v>543</v>
      </c>
      <c r="FH214" s="235" t="s">
        <v>543</v>
      </c>
      <c r="FK214" s="235" t="s">
        <v>543</v>
      </c>
      <c r="FN214" s="235" t="s">
        <v>543</v>
      </c>
      <c r="FQ214" s="235" t="s">
        <v>543</v>
      </c>
      <c r="FT214" s="235" t="s">
        <v>543</v>
      </c>
      <c r="FW214" s="235" t="s">
        <v>543</v>
      </c>
      <c r="FZ214" s="235" t="s">
        <v>543</v>
      </c>
      <c r="GC214" s="235" t="s">
        <v>543</v>
      </c>
      <c r="GF214" s="235" t="s">
        <v>543</v>
      </c>
      <c r="GI214" s="235" t="s">
        <v>543</v>
      </c>
      <c r="GL214" s="235" t="s">
        <v>543</v>
      </c>
      <c r="GO214" s="235" t="s">
        <v>543</v>
      </c>
      <c r="GR214" s="235" t="s">
        <v>543</v>
      </c>
      <c r="GU214" s="235" t="s">
        <v>543</v>
      </c>
      <c r="GX214" s="235" t="s">
        <v>543</v>
      </c>
      <c r="HA214" s="235" t="s">
        <v>543</v>
      </c>
      <c r="HD214" s="235" t="s">
        <v>543</v>
      </c>
      <c r="HG214" s="235" t="s">
        <v>543</v>
      </c>
      <c r="HJ214" s="235" t="s">
        <v>543</v>
      </c>
      <c r="HM214" s="235" t="s">
        <v>543</v>
      </c>
      <c r="HP214" s="235" t="s">
        <v>543</v>
      </c>
      <c r="HS214" s="235" t="s">
        <v>543</v>
      </c>
      <c r="HV214" s="235" t="s">
        <v>543</v>
      </c>
      <c r="IB214" s="236" t="s">
        <v>543</v>
      </c>
      <c r="IC214" s="237" t="s">
        <v>543</v>
      </c>
      <c r="ID214" s="237" t="s">
        <v>543</v>
      </c>
      <c r="IE214" s="237" t="b">
        <v>1</v>
      </c>
    </row>
    <row r="215" spans="66:239">
      <c r="BN215" s="233" t="s">
        <v>543</v>
      </c>
      <c r="CX215" s="233" t="s">
        <v>543</v>
      </c>
      <c r="DR215" s="235" t="s">
        <v>543</v>
      </c>
      <c r="DU215" s="235" t="s">
        <v>543</v>
      </c>
      <c r="DX215" s="235" t="s">
        <v>543</v>
      </c>
      <c r="EA215" s="235" t="s">
        <v>543</v>
      </c>
      <c r="ED215" s="235" t="s">
        <v>543</v>
      </c>
      <c r="EG215" s="235" t="s">
        <v>543</v>
      </c>
      <c r="EJ215" s="235" t="s">
        <v>543</v>
      </c>
      <c r="EM215" s="235" t="s">
        <v>543</v>
      </c>
      <c r="EP215" s="235" t="s">
        <v>543</v>
      </c>
      <c r="ES215" s="235" t="s">
        <v>543</v>
      </c>
      <c r="EV215" s="235" t="s">
        <v>543</v>
      </c>
      <c r="EY215" s="235" t="s">
        <v>543</v>
      </c>
      <c r="FB215" s="235" t="s">
        <v>543</v>
      </c>
      <c r="FE215" s="235" t="s">
        <v>543</v>
      </c>
      <c r="FH215" s="235" t="s">
        <v>543</v>
      </c>
      <c r="FK215" s="235" t="s">
        <v>543</v>
      </c>
      <c r="FN215" s="235" t="s">
        <v>543</v>
      </c>
      <c r="FQ215" s="235" t="s">
        <v>543</v>
      </c>
      <c r="FT215" s="235" t="s">
        <v>543</v>
      </c>
      <c r="FW215" s="235" t="s">
        <v>543</v>
      </c>
      <c r="FZ215" s="235" t="s">
        <v>543</v>
      </c>
      <c r="GC215" s="235" t="s">
        <v>543</v>
      </c>
      <c r="GF215" s="235" t="s">
        <v>543</v>
      </c>
      <c r="GI215" s="235" t="s">
        <v>543</v>
      </c>
      <c r="GL215" s="235" t="s">
        <v>543</v>
      </c>
      <c r="GO215" s="235" t="s">
        <v>543</v>
      </c>
      <c r="GR215" s="235" t="s">
        <v>543</v>
      </c>
      <c r="GU215" s="235" t="s">
        <v>543</v>
      </c>
      <c r="GX215" s="235" t="s">
        <v>543</v>
      </c>
      <c r="HA215" s="235" t="s">
        <v>543</v>
      </c>
      <c r="HD215" s="235" t="s">
        <v>543</v>
      </c>
      <c r="HG215" s="235" t="s">
        <v>543</v>
      </c>
      <c r="HJ215" s="235" t="s">
        <v>543</v>
      </c>
      <c r="HM215" s="235" t="s">
        <v>543</v>
      </c>
      <c r="HP215" s="235" t="s">
        <v>543</v>
      </c>
      <c r="HS215" s="235" t="s">
        <v>543</v>
      </c>
      <c r="HV215" s="235" t="s">
        <v>543</v>
      </c>
      <c r="IB215" s="236" t="s">
        <v>543</v>
      </c>
      <c r="IC215" s="237" t="s">
        <v>543</v>
      </c>
      <c r="ID215" s="237" t="s">
        <v>543</v>
      </c>
      <c r="IE215" s="237" t="b">
        <v>1</v>
      </c>
    </row>
    <row r="216" spans="66:239">
      <c r="BN216" s="233" t="s">
        <v>543</v>
      </c>
      <c r="CX216" s="233" t="s">
        <v>543</v>
      </c>
      <c r="DR216" s="235" t="s">
        <v>543</v>
      </c>
      <c r="DU216" s="235" t="s">
        <v>543</v>
      </c>
      <c r="DX216" s="235" t="s">
        <v>543</v>
      </c>
      <c r="EA216" s="235" t="s">
        <v>543</v>
      </c>
      <c r="ED216" s="235" t="s">
        <v>543</v>
      </c>
      <c r="EG216" s="235" t="s">
        <v>543</v>
      </c>
      <c r="EJ216" s="235" t="s">
        <v>543</v>
      </c>
      <c r="EM216" s="235" t="s">
        <v>543</v>
      </c>
      <c r="EP216" s="235" t="s">
        <v>543</v>
      </c>
      <c r="ES216" s="235" t="s">
        <v>543</v>
      </c>
      <c r="EV216" s="235" t="s">
        <v>543</v>
      </c>
      <c r="EY216" s="235" t="s">
        <v>543</v>
      </c>
      <c r="FB216" s="235" t="s">
        <v>543</v>
      </c>
      <c r="FE216" s="235" t="s">
        <v>543</v>
      </c>
      <c r="FH216" s="235" t="s">
        <v>543</v>
      </c>
      <c r="FK216" s="235" t="s">
        <v>543</v>
      </c>
      <c r="FN216" s="235" t="s">
        <v>543</v>
      </c>
      <c r="FQ216" s="235" t="s">
        <v>543</v>
      </c>
      <c r="FT216" s="235" t="s">
        <v>543</v>
      </c>
      <c r="FW216" s="235" t="s">
        <v>543</v>
      </c>
      <c r="FZ216" s="235" t="s">
        <v>543</v>
      </c>
      <c r="GC216" s="235" t="s">
        <v>543</v>
      </c>
      <c r="GF216" s="235" t="s">
        <v>543</v>
      </c>
      <c r="GI216" s="235" t="s">
        <v>543</v>
      </c>
      <c r="GL216" s="235" t="s">
        <v>543</v>
      </c>
      <c r="GO216" s="235" t="s">
        <v>543</v>
      </c>
      <c r="GR216" s="235" t="s">
        <v>543</v>
      </c>
      <c r="GU216" s="235" t="s">
        <v>543</v>
      </c>
      <c r="GX216" s="235" t="s">
        <v>543</v>
      </c>
      <c r="HA216" s="235" t="s">
        <v>543</v>
      </c>
      <c r="HD216" s="235" t="s">
        <v>543</v>
      </c>
      <c r="HG216" s="235" t="s">
        <v>543</v>
      </c>
      <c r="HJ216" s="235" t="s">
        <v>543</v>
      </c>
      <c r="HM216" s="235" t="s">
        <v>543</v>
      </c>
      <c r="HP216" s="235" t="s">
        <v>543</v>
      </c>
      <c r="HS216" s="235" t="s">
        <v>543</v>
      </c>
      <c r="HV216" s="235" t="s">
        <v>543</v>
      </c>
      <c r="IB216" s="236" t="s">
        <v>543</v>
      </c>
      <c r="IC216" s="237" t="s">
        <v>543</v>
      </c>
      <c r="ID216" s="237" t="s">
        <v>543</v>
      </c>
      <c r="IE216" s="237" t="b">
        <v>1</v>
      </c>
    </row>
    <row r="217" spans="66:239">
      <c r="BN217" s="233" t="s">
        <v>543</v>
      </c>
      <c r="CX217" s="233" t="s">
        <v>543</v>
      </c>
      <c r="DR217" s="235" t="s">
        <v>543</v>
      </c>
      <c r="DU217" s="235" t="s">
        <v>543</v>
      </c>
      <c r="DX217" s="235" t="s">
        <v>543</v>
      </c>
      <c r="EA217" s="235" t="s">
        <v>543</v>
      </c>
      <c r="ED217" s="235" t="s">
        <v>543</v>
      </c>
      <c r="EG217" s="235" t="s">
        <v>543</v>
      </c>
      <c r="EJ217" s="235" t="s">
        <v>543</v>
      </c>
      <c r="EM217" s="235" t="s">
        <v>543</v>
      </c>
      <c r="EP217" s="235" t="s">
        <v>543</v>
      </c>
      <c r="ES217" s="235" t="s">
        <v>543</v>
      </c>
      <c r="EV217" s="235" t="s">
        <v>543</v>
      </c>
      <c r="EY217" s="235" t="s">
        <v>543</v>
      </c>
      <c r="FB217" s="235" t="s">
        <v>543</v>
      </c>
      <c r="FE217" s="235" t="s">
        <v>543</v>
      </c>
      <c r="FH217" s="235" t="s">
        <v>543</v>
      </c>
      <c r="FK217" s="235" t="s">
        <v>543</v>
      </c>
      <c r="FN217" s="235" t="s">
        <v>543</v>
      </c>
      <c r="FQ217" s="235" t="s">
        <v>543</v>
      </c>
      <c r="FT217" s="235" t="s">
        <v>543</v>
      </c>
      <c r="FW217" s="235" t="s">
        <v>543</v>
      </c>
      <c r="FZ217" s="235" t="s">
        <v>543</v>
      </c>
      <c r="GC217" s="235" t="s">
        <v>543</v>
      </c>
      <c r="GF217" s="235" t="s">
        <v>543</v>
      </c>
      <c r="GI217" s="235" t="s">
        <v>543</v>
      </c>
      <c r="GL217" s="235" t="s">
        <v>543</v>
      </c>
      <c r="GO217" s="235" t="s">
        <v>543</v>
      </c>
      <c r="GR217" s="235" t="s">
        <v>543</v>
      </c>
      <c r="GU217" s="235" t="s">
        <v>543</v>
      </c>
      <c r="GX217" s="235" t="s">
        <v>543</v>
      </c>
      <c r="HA217" s="235" t="s">
        <v>543</v>
      </c>
      <c r="HD217" s="235" t="s">
        <v>543</v>
      </c>
      <c r="HG217" s="235" t="s">
        <v>543</v>
      </c>
      <c r="HJ217" s="235" t="s">
        <v>543</v>
      </c>
      <c r="HM217" s="235" t="s">
        <v>543</v>
      </c>
      <c r="HP217" s="235" t="s">
        <v>543</v>
      </c>
      <c r="HS217" s="235" t="s">
        <v>543</v>
      </c>
      <c r="HV217" s="235" t="s">
        <v>543</v>
      </c>
      <c r="IB217" s="236" t="s">
        <v>543</v>
      </c>
      <c r="IC217" s="237" t="s">
        <v>543</v>
      </c>
      <c r="ID217" s="237" t="s">
        <v>543</v>
      </c>
      <c r="IE217" s="237" t="b">
        <v>1</v>
      </c>
    </row>
    <row r="218" spans="66:239">
      <c r="BN218" s="233" t="s">
        <v>543</v>
      </c>
      <c r="CX218" s="233" t="s">
        <v>543</v>
      </c>
      <c r="DR218" s="235" t="s">
        <v>543</v>
      </c>
      <c r="DU218" s="235" t="s">
        <v>543</v>
      </c>
      <c r="DX218" s="235" t="s">
        <v>543</v>
      </c>
      <c r="EA218" s="235" t="s">
        <v>543</v>
      </c>
      <c r="ED218" s="235" t="s">
        <v>543</v>
      </c>
      <c r="EG218" s="235" t="s">
        <v>543</v>
      </c>
      <c r="EJ218" s="235" t="s">
        <v>543</v>
      </c>
      <c r="EM218" s="235" t="s">
        <v>543</v>
      </c>
      <c r="EP218" s="235" t="s">
        <v>543</v>
      </c>
      <c r="ES218" s="235" t="s">
        <v>543</v>
      </c>
      <c r="EV218" s="235" t="s">
        <v>543</v>
      </c>
      <c r="EY218" s="235" t="s">
        <v>543</v>
      </c>
      <c r="FB218" s="235" t="s">
        <v>543</v>
      </c>
      <c r="FE218" s="235" t="s">
        <v>543</v>
      </c>
      <c r="FH218" s="235" t="s">
        <v>543</v>
      </c>
      <c r="FK218" s="235" t="s">
        <v>543</v>
      </c>
      <c r="FN218" s="235" t="s">
        <v>543</v>
      </c>
      <c r="FQ218" s="235" t="s">
        <v>543</v>
      </c>
      <c r="FT218" s="235" t="s">
        <v>543</v>
      </c>
      <c r="FW218" s="235" t="s">
        <v>543</v>
      </c>
      <c r="FZ218" s="235" t="s">
        <v>543</v>
      </c>
      <c r="GC218" s="235" t="s">
        <v>543</v>
      </c>
      <c r="GF218" s="235" t="s">
        <v>543</v>
      </c>
      <c r="GI218" s="235" t="s">
        <v>543</v>
      </c>
      <c r="GL218" s="235" t="s">
        <v>543</v>
      </c>
      <c r="GO218" s="235" t="s">
        <v>543</v>
      </c>
      <c r="GR218" s="235" t="s">
        <v>543</v>
      </c>
      <c r="GU218" s="235" t="s">
        <v>543</v>
      </c>
      <c r="GX218" s="235" t="s">
        <v>543</v>
      </c>
      <c r="HA218" s="235" t="s">
        <v>543</v>
      </c>
      <c r="HD218" s="235" t="s">
        <v>543</v>
      </c>
      <c r="HG218" s="235" t="s">
        <v>543</v>
      </c>
      <c r="HJ218" s="235" t="s">
        <v>543</v>
      </c>
      <c r="HM218" s="235" t="s">
        <v>543</v>
      </c>
      <c r="HP218" s="235" t="s">
        <v>543</v>
      </c>
      <c r="HS218" s="235" t="s">
        <v>543</v>
      </c>
      <c r="HV218" s="235" t="s">
        <v>543</v>
      </c>
      <c r="IB218" s="236" t="s">
        <v>543</v>
      </c>
      <c r="IC218" s="237" t="s">
        <v>543</v>
      </c>
      <c r="ID218" s="237" t="s">
        <v>543</v>
      </c>
      <c r="IE218" s="237" t="b">
        <v>1</v>
      </c>
    </row>
    <row r="219" spans="66:239">
      <c r="BN219" s="233" t="s">
        <v>543</v>
      </c>
      <c r="CX219" s="233" t="s">
        <v>543</v>
      </c>
      <c r="DR219" s="235" t="s">
        <v>543</v>
      </c>
      <c r="DU219" s="235" t="s">
        <v>543</v>
      </c>
      <c r="DX219" s="235" t="s">
        <v>543</v>
      </c>
      <c r="EA219" s="235" t="s">
        <v>543</v>
      </c>
      <c r="ED219" s="235" t="s">
        <v>543</v>
      </c>
      <c r="EG219" s="235" t="s">
        <v>543</v>
      </c>
      <c r="EJ219" s="235" t="s">
        <v>543</v>
      </c>
      <c r="EM219" s="235" t="s">
        <v>543</v>
      </c>
      <c r="EP219" s="235" t="s">
        <v>543</v>
      </c>
      <c r="ES219" s="235" t="s">
        <v>543</v>
      </c>
      <c r="EV219" s="235" t="s">
        <v>543</v>
      </c>
      <c r="EY219" s="235" t="s">
        <v>543</v>
      </c>
      <c r="FB219" s="235" t="s">
        <v>543</v>
      </c>
      <c r="FE219" s="235" t="s">
        <v>543</v>
      </c>
      <c r="FH219" s="235" t="s">
        <v>543</v>
      </c>
      <c r="FK219" s="235" t="s">
        <v>543</v>
      </c>
      <c r="FN219" s="235" t="s">
        <v>543</v>
      </c>
      <c r="FQ219" s="235" t="s">
        <v>543</v>
      </c>
      <c r="FT219" s="235" t="s">
        <v>543</v>
      </c>
      <c r="FW219" s="235" t="s">
        <v>543</v>
      </c>
      <c r="FZ219" s="235" t="s">
        <v>543</v>
      </c>
      <c r="GC219" s="235" t="s">
        <v>543</v>
      </c>
      <c r="GF219" s="235" t="s">
        <v>543</v>
      </c>
      <c r="GI219" s="235" t="s">
        <v>543</v>
      </c>
      <c r="GL219" s="235" t="s">
        <v>543</v>
      </c>
      <c r="GO219" s="235" t="s">
        <v>543</v>
      </c>
      <c r="GR219" s="235" t="s">
        <v>543</v>
      </c>
      <c r="GU219" s="235" t="s">
        <v>543</v>
      </c>
      <c r="GX219" s="235" t="s">
        <v>543</v>
      </c>
      <c r="HA219" s="235" t="s">
        <v>543</v>
      </c>
      <c r="HD219" s="235" t="s">
        <v>543</v>
      </c>
      <c r="HG219" s="235" t="s">
        <v>543</v>
      </c>
      <c r="HJ219" s="235" t="s">
        <v>543</v>
      </c>
      <c r="HM219" s="235" t="s">
        <v>543</v>
      </c>
      <c r="HP219" s="235" t="s">
        <v>543</v>
      </c>
      <c r="HS219" s="235" t="s">
        <v>543</v>
      </c>
      <c r="HV219" s="235" t="s">
        <v>543</v>
      </c>
      <c r="IB219" s="236" t="s">
        <v>543</v>
      </c>
      <c r="IC219" s="237" t="s">
        <v>543</v>
      </c>
      <c r="ID219" s="237" t="s">
        <v>543</v>
      </c>
      <c r="IE219" s="237" t="b">
        <v>1</v>
      </c>
    </row>
    <row r="220" spans="66:239">
      <c r="BN220" s="233" t="s">
        <v>543</v>
      </c>
      <c r="CX220" s="233" t="s">
        <v>543</v>
      </c>
      <c r="DR220" s="235" t="s">
        <v>543</v>
      </c>
      <c r="DU220" s="235" t="s">
        <v>543</v>
      </c>
      <c r="DX220" s="235" t="s">
        <v>543</v>
      </c>
      <c r="EA220" s="235" t="s">
        <v>543</v>
      </c>
      <c r="ED220" s="235" t="s">
        <v>543</v>
      </c>
      <c r="EG220" s="235" t="s">
        <v>543</v>
      </c>
      <c r="EJ220" s="235" t="s">
        <v>543</v>
      </c>
      <c r="EM220" s="235" t="s">
        <v>543</v>
      </c>
      <c r="EP220" s="235" t="s">
        <v>543</v>
      </c>
      <c r="ES220" s="235" t="s">
        <v>543</v>
      </c>
      <c r="EV220" s="235" t="s">
        <v>543</v>
      </c>
      <c r="EY220" s="235" t="s">
        <v>543</v>
      </c>
      <c r="FB220" s="235" t="s">
        <v>543</v>
      </c>
      <c r="FE220" s="235" t="s">
        <v>543</v>
      </c>
      <c r="FH220" s="235" t="s">
        <v>543</v>
      </c>
      <c r="FK220" s="235" t="s">
        <v>543</v>
      </c>
      <c r="FN220" s="235" t="s">
        <v>543</v>
      </c>
      <c r="FQ220" s="235" t="s">
        <v>543</v>
      </c>
      <c r="FT220" s="235" t="s">
        <v>543</v>
      </c>
      <c r="FW220" s="235" t="s">
        <v>543</v>
      </c>
      <c r="FZ220" s="235" t="s">
        <v>543</v>
      </c>
      <c r="GC220" s="235" t="s">
        <v>543</v>
      </c>
      <c r="GF220" s="235" t="s">
        <v>543</v>
      </c>
      <c r="GI220" s="235" t="s">
        <v>543</v>
      </c>
      <c r="GL220" s="235" t="s">
        <v>543</v>
      </c>
      <c r="GO220" s="235" t="s">
        <v>543</v>
      </c>
      <c r="GR220" s="235" t="s">
        <v>543</v>
      </c>
      <c r="GU220" s="235" t="s">
        <v>543</v>
      </c>
      <c r="GX220" s="235" t="s">
        <v>543</v>
      </c>
      <c r="HA220" s="235" t="s">
        <v>543</v>
      </c>
      <c r="HD220" s="235" t="s">
        <v>543</v>
      </c>
      <c r="HG220" s="235" t="s">
        <v>543</v>
      </c>
      <c r="HJ220" s="235" t="s">
        <v>543</v>
      </c>
      <c r="HM220" s="235" t="s">
        <v>543</v>
      </c>
      <c r="HP220" s="235" t="s">
        <v>543</v>
      </c>
      <c r="HS220" s="235" t="s">
        <v>543</v>
      </c>
      <c r="HV220" s="235" t="s">
        <v>543</v>
      </c>
      <c r="IB220" s="236" t="s">
        <v>543</v>
      </c>
      <c r="IC220" s="237" t="s">
        <v>543</v>
      </c>
      <c r="ID220" s="237" t="s">
        <v>543</v>
      </c>
      <c r="IE220" s="237" t="b">
        <v>1</v>
      </c>
    </row>
    <row r="221" spans="66:239">
      <c r="BN221" s="233" t="s">
        <v>543</v>
      </c>
      <c r="CX221" s="233" t="s">
        <v>543</v>
      </c>
      <c r="DR221" s="235" t="s">
        <v>543</v>
      </c>
      <c r="DU221" s="235" t="s">
        <v>543</v>
      </c>
      <c r="DX221" s="235" t="s">
        <v>543</v>
      </c>
      <c r="EA221" s="235" t="s">
        <v>543</v>
      </c>
      <c r="ED221" s="235" t="s">
        <v>543</v>
      </c>
      <c r="EG221" s="235" t="s">
        <v>543</v>
      </c>
      <c r="EJ221" s="235" t="s">
        <v>543</v>
      </c>
      <c r="EM221" s="235" t="s">
        <v>543</v>
      </c>
      <c r="EP221" s="235" t="s">
        <v>543</v>
      </c>
      <c r="ES221" s="235" t="s">
        <v>543</v>
      </c>
      <c r="EV221" s="235" t="s">
        <v>543</v>
      </c>
      <c r="EY221" s="235" t="s">
        <v>543</v>
      </c>
      <c r="FB221" s="235" t="s">
        <v>543</v>
      </c>
      <c r="FE221" s="235" t="s">
        <v>543</v>
      </c>
      <c r="FH221" s="235" t="s">
        <v>543</v>
      </c>
      <c r="FK221" s="235" t="s">
        <v>543</v>
      </c>
      <c r="FN221" s="235" t="s">
        <v>543</v>
      </c>
      <c r="FQ221" s="235" t="s">
        <v>543</v>
      </c>
      <c r="FT221" s="235" t="s">
        <v>543</v>
      </c>
      <c r="FW221" s="235" t="s">
        <v>543</v>
      </c>
      <c r="FZ221" s="235" t="s">
        <v>543</v>
      </c>
      <c r="GC221" s="235" t="s">
        <v>543</v>
      </c>
      <c r="GF221" s="235" t="s">
        <v>543</v>
      </c>
      <c r="GI221" s="235" t="s">
        <v>543</v>
      </c>
      <c r="GL221" s="235" t="s">
        <v>543</v>
      </c>
      <c r="GO221" s="235" t="s">
        <v>543</v>
      </c>
      <c r="GR221" s="235" t="s">
        <v>543</v>
      </c>
      <c r="GU221" s="235" t="s">
        <v>543</v>
      </c>
      <c r="GX221" s="235" t="s">
        <v>543</v>
      </c>
      <c r="HA221" s="235" t="s">
        <v>543</v>
      </c>
      <c r="HD221" s="235" t="s">
        <v>543</v>
      </c>
      <c r="HG221" s="235" t="s">
        <v>543</v>
      </c>
      <c r="HJ221" s="235" t="s">
        <v>543</v>
      </c>
      <c r="HM221" s="235" t="s">
        <v>543</v>
      </c>
      <c r="HP221" s="235" t="s">
        <v>543</v>
      </c>
      <c r="HS221" s="235" t="s">
        <v>543</v>
      </c>
      <c r="HV221" s="235" t="s">
        <v>543</v>
      </c>
      <c r="IB221" s="236" t="s">
        <v>543</v>
      </c>
      <c r="IC221" s="237" t="s">
        <v>543</v>
      </c>
      <c r="ID221" s="237" t="s">
        <v>543</v>
      </c>
      <c r="IE221" s="237" t="b">
        <v>1</v>
      </c>
    </row>
    <row r="222" spans="66:239">
      <c r="BN222" s="233" t="s">
        <v>543</v>
      </c>
      <c r="CX222" s="233" t="s">
        <v>543</v>
      </c>
      <c r="DR222" s="235" t="s">
        <v>543</v>
      </c>
      <c r="DU222" s="235" t="s">
        <v>543</v>
      </c>
      <c r="DX222" s="235" t="s">
        <v>543</v>
      </c>
      <c r="EA222" s="235" t="s">
        <v>543</v>
      </c>
      <c r="ED222" s="235" t="s">
        <v>543</v>
      </c>
      <c r="EG222" s="235" t="s">
        <v>543</v>
      </c>
      <c r="EJ222" s="235" t="s">
        <v>543</v>
      </c>
      <c r="EM222" s="235" t="s">
        <v>543</v>
      </c>
      <c r="EP222" s="235" t="s">
        <v>543</v>
      </c>
      <c r="ES222" s="235" t="s">
        <v>543</v>
      </c>
      <c r="EV222" s="235" t="s">
        <v>543</v>
      </c>
      <c r="EY222" s="235" t="s">
        <v>543</v>
      </c>
      <c r="FB222" s="235" t="s">
        <v>543</v>
      </c>
      <c r="FE222" s="235" t="s">
        <v>543</v>
      </c>
      <c r="FH222" s="235" t="s">
        <v>543</v>
      </c>
      <c r="FK222" s="235" t="s">
        <v>543</v>
      </c>
      <c r="FN222" s="235" t="s">
        <v>543</v>
      </c>
      <c r="FQ222" s="235" t="s">
        <v>543</v>
      </c>
      <c r="FT222" s="235" t="s">
        <v>543</v>
      </c>
      <c r="FW222" s="235" t="s">
        <v>543</v>
      </c>
      <c r="FZ222" s="235" t="s">
        <v>543</v>
      </c>
      <c r="GC222" s="235" t="s">
        <v>543</v>
      </c>
      <c r="GF222" s="235" t="s">
        <v>543</v>
      </c>
      <c r="GI222" s="235" t="s">
        <v>543</v>
      </c>
      <c r="GL222" s="235" t="s">
        <v>543</v>
      </c>
      <c r="GO222" s="235" t="s">
        <v>543</v>
      </c>
      <c r="GR222" s="235" t="s">
        <v>543</v>
      </c>
      <c r="GU222" s="235" t="s">
        <v>543</v>
      </c>
      <c r="GX222" s="235" t="s">
        <v>543</v>
      </c>
      <c r="HA222" s="235" t="s">
        <v>543</v>
      </c>
      <c r="HD222" s="235" t="s">
        <v>543</v>
      </c>
      <c r="HG222" s="235" t="s">
        <v>543</v>
      </c>
      <c r="HJ222" s="235" t="s">
        <v>543</v>
      </c>
      <c r="HM222" s="235" t="s">
        <v>543</v>
      </c>
      <c r="HP222" s="235" t="s">
        <v>543</v>
      </c>
      <c r="HS222" s="235" t="s">
        <v>543</v>
      </c>
      <c r="HV222" s="235" t="s">
        <v>543</v>
      </c>
      <c r="IB222" s="236" t="s">
        <v>543</v>
      </c>
      <c r="IC222" s="237" t="s">
        <v>543</v>
      </c>
      <c r="ID222" s="237" t="s">
        <v>543</v>
      </c>
      <c r="IE222" s="237" t="b">
        <v>1</v>
      </c>
    </row>
    <row r="223" spans="66:239">
      <c r="BN223" s="233" t="s">
        <v>543</v>
      </c>
      <c r="CX223" s="233" t="s">
        <v>543</v>
      </c>
      <c r="DR223" s="235" t="s">
        <v>543</v>
      </c>
      <c r="DU223" s="235" t="s">
        <v>543</v>
      </c>
      <c r="DX223" s="235" t="s">
        <v>543</v>
      </c>
      <c r="EA223" s="235" t="s">
        <v>543</v>
      </c>
      <c r="ED223" s="235" t="s">
        <v>543</v>
      </c>
      <c r="EG223" s="235" t="s">
        <v>543</v>
      </c>
      <c r="EJ223" s="235" t="s">
        <v>543</v>
      </c>
      <c r="EM223" s="235" t="s">
        <v>543</v>
      </c>
      <c r="EP223" s="235" t="s">
        <v>543</v>
      </c>
      <c r="ES223" s="235" t="s">
        <v>543</v>
      </c>
      <c r="EV223" s="235" t="s">
        <v>543</v>
      </c>
      <c r="EY223" s="235" t="s">
        <v>543</v>
      </c>
      <c r="FB223" s="235" t="s">
        <v>543</v>
      </c>
      <c r="FE223" s="235" t="s">
        <v>543</v>
      </c>
      <c r="FH223" s="235" t="s">
        <v>543</v>
      </c>
      <c r="FK223" s="235" t="s">
        <v>543</v>
      </c>
      <c r="FN223" s="235" t="s">
        <v>543</v>
      </c>
      <c r="FQ223" s="235" t="s">
        <v>543</v>
      </c>
      <c r="FT223" s="235" t="s">
        <v>543</v>
      </c>
      <c r="FW223" s="235" t="s">
        <v>543</v>
      </c>
      <c r="FZ223" s="235" t="s">
        <v>543</v>
      </c>
      <c r="GC223" s="235" t="s">
        <v>543</v>
      </c>
      <c r="GF223" s="235" t="s">
        <v>543</v>
      </c>
      <c r="GI223" s="235" t="s">
        <v>543</v>
      </c>
      <c r="GL223" s="235" t="s">
        <v>543</v>
      </c>
      <c r="GO223" s="235" t="s">
        <v>543</v>
      </c>
      <c r="GR223" s="235" t="s">
        <v>543</v>
      </c>
      <c r="GU223" s="235" t="s">
        <v>543</v>
      </c>
      <c r="GX223" s="235" t="s">
        <v>543</v>
      </c>
      <c r="HA223" s="235" t="s">
        <v>543</v>
      </c>
      <c r="HD223" s="235" t="s">
        <v>543</v>
      </c>
      <c r="HG223" s="235" t="s">
        <v>543</v>
      </c>
      <c r="HJ223" s="235" t="s">
        <v>543</v>
      </c>
      <c r="HM223" s="235" t="s">
        <v>543</v>
      </c>
      <c r="HP223" s="235" t="s">
        <v>543</v>
      </c>
      <c r="HS223" s="235" t="s">
        <v>543</v>
      </c>
      <c r="HV223" s="235" t="s">
        <v>543</v>
      </c>
      <c r="IB223" s="236" t="s">
        <v>543</v>
      </c>
      <c r="IC223" s="237" t="s">
        <v>543</v>
      </c>
      <c r="ID223" s="237" t="s">
        <v>543</v>
      </c>
      <c r="IE223" s="237" t="b">
        <v>1</v>
      </c>
    </row>
    <row r="224" spans="66:239">
      <c r="BN224" s="233" t="s">
        <v>543</v>
      </c>
      <c r="CX224" s="233" t="s">
        <v>543</v>
      </c>
      <c r="DR224" s="235" t="s">
        <v>543</v>
      </c>
      <c r="DU224" s="235" t="s">
        <v>543</v>
      </c>
      <c r="DX224" s="235" t="s">
        <v>543</v>
      </c>
      <c r="EA224" s="235" t="s">
        <v>543</v>
      </c>
      <c r="ED224" s="235" t="s">
        <v>543</v>
      </c>
      <c r="EG224" s="235" t="s">
        <v>543</v>
      </c>
      <c r="EJ224" s="235" t="s">
        <v>543</v>
      </c>
      <c r="EM224" s="235" t="s">
        <v>543</v>
      </c>
      <c r="EP224" s="235" t="s">
        <v>543</v>
      </c>
      <c r="ES224" s="235" t="s">
        <v>543</v>
      </c>
      <c r="EV224" s="235" t="s">
        <v>543</v>
      </c>
      <c r="EY224" s="235" t="s">
        <v>543</v>
      </c>
      <c r="FB224" s="235" t="s">
        <v>543</v>
      </c>
      <c r="FE224" s="235" t="s">
        <v>543</v>
      </c>
      <c r="FH224" s="235" t="s">
        <v>543</v>
      </c>
      <c r="FK224" s="235" t="s">
        <v>543</v>
      </c>
      <c r="FN224" s="235" t="s">
        <v>543</v>
      </c>
      <c r="FQ224" s="235" t="s">
        <v>543</v>
      </c>
      <c r="FT224" s="235" t="s">
        <v>543</v>
      </c>
      <c r="FW224" s="235" t="s">
        <v>543</v>
      </c>
      <c r="FZ224" s="235" t="s">
        <v>543</v>
      </c>
      <c r="GC224" s="235" t="s">
        <v>543</v>
      </c>
      <c r="GF224" s="235" t="s">
        <v>543</v>
      </c>
      <c r="GI224" s="235" t="s">
        <v>543</v>
      </c>
      <c r="GL224" s="235" t="s">
        <v>543</v>
      </c>
      <c r="GO224" s="235" t="s">
        <v>543</v>
      </c>
      <c r="GR224" s="235" t="s">
        <v>543</v>
      </c>
      <c r="GU224" s="235" t="s">
        <v>543</v>
      </c>
      <c r="GX224" s="235" t="s">
        <v>543</v>
      </c>
      <c r="HA224" s="235" t="s">
        <v>543</v>
      </c>
      <c r="HD224" s="235" t="s">
        <v>543</v>
      </c>
      <c r="HG224" s="235" t="s">
        <v>543</v>
      </c>
      <c r="HJ224" s="235" t="s">
        <v>543</v>
      </c>
      <c r="HM224" s="235" t="s">
        <v>543</v>
      </c>
      <c r="HP224" s="235" t="s">
        <v>543</v>
      </c>
      <c r="HS224" s="235" t="s">
        <v>543</v>
      </c>
      <c r="HV224" s="235" t="s">
        <v>543</v>
      </c>
      <c r="IB224" s="236" t="s">
        <v>543</v>
      </c>
      <c r="IC224" s="237" t="s">
        <v>543</v>
      </c>
      <c r="ID224" s="237" t="s">
        <v>543</v>
      </c>
      <c r="IE224" s="237" t="b">
        <v>1</v>
      </c>
    </row>
    <row r="225" spans="66:239">
      <c r="BN225" s="233" t="s">
        <v>543</v>
      </c>
      <c r="CX225" s="233" t="s">
        <v>543</v>
      </c>
      <c r="DR225" s="235" t="s">
        <v>543</v>
      </c>
      <c r="DU225" s="235" t="s">
        <v>543</v>
      </c>
      <c r="DX225" s="235" t="s">
        <v>543</v>
      </c>
      <c r="EA225" s="235" t="s">
        <v>543</v>
      </c>
      <c r="ED225" s="235" t="s">
        <v>543</v>
      </c>
      <c r="EG225" s="235" t="s">
        <v>543</v>
      </c>
      <c r="EJ225" s="235" t="s">
        <v>543</v>
      </c>
      <c r="EM225" s="235" t="s">
        <v>543</v>
      </c>
      <c r="EP225" s="235" t="s">
        <v>543</v>
      </c>
      <c r="ES225" s="235" t="s">
        <v>543</v>
      </c>
      <c r="EV225" s="235" t="s">
        <v>543</v>
      </c>
      <c r="EY225" s="235" t="s">
        <v>543</v>
      </c>
      <c r="FB225" s="235" t="s">
        <v>543</v>
      </c>
      <c r="FE225" s="235" t="s">
        <v>543</v>
      </c>
      <c r="FH225" s="235" t="s">
        <v>543</v>
      </c>
      <c r="FK225" s="235" t="s">
        <v>543</v>
      </c>
      <c r="FN225" s="235" t="s">
        <v>543</v>
      </c>
      <c r="FQ225" s="235" t="s">
        <v>543</v>
      </c>
      <c r="FT225" s="235" t="s">
        <v>543</v>
      </c>
      <c r="FW225" s="235" t="s">
        <v>543</v>
      </c>
      <c r="FZ225" s="235" t="s">
        <v>543</v>
      </c>
      <c r="GC225" s="235" t="s">
        <v>543</v>
      </c>
      <c r="GF225" s="235" t="s">
        <v>543</v>
      </c>
      <c r="GI225" s="235" t="s">
        <v>543</v>
      </c>
      <c r="GL225" s="235" t="s">
        <v>543</v>
      </c>
      <c r="GO225" s="235" t="s">
        <v>543</v>
      </c>
      <c r="GR225" s="235" t="s">
        <v>543</v>
      </c>
      <c r="GU225" s="235" t="s">
        <v>543</v>
      </c>
      <c r="GX225" s="235" t="s">
        <v>543</v>
      </c>
      <c r="HA225" s="235" t="s">
        <v>543</v>
      </c>
      <c r="HD225" s="235" t="s">
        <v>543</v>
      </c>
      <c r="HG225" s="235" t="s">
        <v>543</v>
      </c>
      <c r="HJ225" s="235" t="s">
        <v>543</v>
      </c>
      <c r="HM225" s="235" t="s">
        <v>543</v>
      </c>
      <c r="HP225" s="235" t="s">
        <v>543</v>
      </c>
      <c r="HS225" s="235" t="s">
        <v>543</v>
      </c>
      <c r="HV225" s="235" t="s">
        <v>543</v>
      </c>
      <c r="IB225" s="236" t="s">
        <v>543</v>
      </c>
      <c r="IC225" s="237" t="s">
        <v>543</v>
      </c>
      <c r="ID225" s="237" t="s">
        <v>543</v>
      </c>
      <c r="IE225" s="237" t="b">
        <v>1</v>
      </c>
    </row>
    <row r="226" spans="66:239">
      <c r="BN226" s="233" t="s">
        <v>543</v>
      </c>
      <c r="CX226" s="233" t="s">
        <v>543</v>
      </c>
      <c r="DR226" s="235" t="s">
        <v>543</v>
      </c>
      <c r="DU226" s="235" t="s">
        <v>543</v>
      </c>
      <c r="DX226" s="235" t="s">
        <v>543</v>
      </c>
      <c r="EA226" s="235" t="s">
        <v>543</v>
      </c>
      <c r="ED226" s="235" t="s">
        <v>543</v>
      </c>
      <c r="EG226" s="235" t="s">
        <v>543</v>
      </c>
      <c r="EJ226" s="235" t="s">
        <v>543</v>
      </c>
      <c r="EM226" s="235" t="s">
        <v>543</v>
      </c>
      <c r="EP226" s="235" t="s">
        <v>543</v>
      </c>
      <c r="ES226" s="235" t="s">
        <v>543</v>
      </c>
      <c r="EV226" s="235" t="s">
        <v>543</v>
      </c>
      <c r="EY226" s="235" t="s">
        <v>543</v>
      </c>
      <c r="FB226" s="235" t="s">
        <v>543</v>
      </c>
      <c r="FE226" s="235" t="s">
        <v>543</v>
      </c>
      <c r="FH226" s="235" t="s">
        <v>543</v>
      </c>
      <c r="FK226" s="235" t="s">
        <v>543</v>
      </c>
      <c r="FN226" s="235" t="s">
        <v>543</v>
      </c>
      <c r="FQ226" s="235" t="s">
        <v>543</v>
      </c>
      <c r="FT226" s="235" t="s">
        <v>543</v>
      </c>
      <c r="FW226" s="235" t="s">
        <v>543</v>
      </c>
      <c r="FZ226" s="235" t="s">
        <v>543</v>
      </c>
      <c r="GC226" s="235" t="s">
        <v>543</v>
      </c>
      <c r="GF226" s="235" t="s">
        <v>543</v>
      </c>
      <c r="GI226" s="235" t="s">
        <v>543</v>
      </c>
      <c r="GL226" s="235" t="s">
        <v>543</v>
      </c>
      <c r="GO226" s="235" t="s">
        <v>543</v>
      </c>
      <c r="GR226" s="235" t="s">
        <v>543</v>
      </c>
      <c r="GU226" s="235" t="s">
        <v>543</v>
      </c>
      <c r="GX226" s="235" t="s">
        <v>543</v>
      </c>
      <c r="HA226" s="235" t="s">
        <v>543</v>
      </c>
      <c r="HD226" s="235" t="s">
        <v>543</v>
      </c>
      <c r="HG226" s="235" t="s">
        <v>543</v>
      </c>
      <c r="HJ226" s="235" t="s">
        <v>543</v>
      </c>
      <c r="HM226" s="235" t="s">
        <v>543</v>
      </c>
      <c r="HP226" s="235" t="s">
        <v>543</v>
      </c>
      <c r="HS226" s="235" t="s">
        <v>543</v>
      </c>
      <c r="HV226" s="235" t="s">
        <v>543</v>
      </c>
      <c r="IB226" s="236" t="s">
        <v>543</v>
      </c>
      <c r="IC226" s="237" t="s">
        <v>543</v>
      </c>
      <c r="ID226" s="237" t="s">
        <v>543</v>
      </c>
      <c r="IE226" s="237" t="b">
        <v>1</v>
      </c>
    </row>
    <row r="227" spans="66:239">
      <c r="BN227" s="233" t="s">
        <v>543</v>
      </c>
      <c r="CX227" s="233" t="s">
        <v>543</v>
      </c>
      <c r="DR227" s="235" t="s">
        <v>543</v>
      </c>
      <c r="DU227" s="235" t="s">
        <v>543</v>
      </c>
      <c r="DX227" s="235" t="s">
        <v>543</v>
      </c>
      <c r="EA227" s="235" t="s">
        <v>543</v>
      </c>
      <c r="ED227" s="235" t="s">
        <v>543</v>
      </c>
      <c r="EG227" s="235" t="s">
        <v>543</v>
      </c>
      <c r="EJ227" s="235" t="s">
        <v>543</v>
      </c>
      <c r="EM227" s="235" t="s">
        <v>543</v>
      </c>
      <c r="EP227" s="235" t="s">
        <v>543</v>
      </c>
      <c r="ES227" s="235" t="s">
        <v>543</v>
      </c>
      <c r="EV227" s="235" t="s">
        <v>543</v>
      </c>
      <c r="EY227" s="235" t="s">
        <v>543</v>
      </c>
      <c r="FB227" s="235" t="s">
        <v>543</v>
      </c>
      <c r="FE227" s="235" t="s">
        <v>543</v>
      </c>
      <c r="FH227" s="235" t="s">
        <v>543</v>
      </c>
      <c r="FK227" s="235" t="s">
        <v>543</v>
      </c>
      <c r="FN227" s="235" t="s">
        <v>543</v>
      </c>
      <c r="FQ227" s="235" t="s">
        <v>543</v>
      </c>
      <c r="FT227" s="235" t="s">
        <v>543</v>
      </c>
      <c r="FW227" s="235" t="s">
        <v>543</v>
      </c>
      <c r="FZ227" s="235" t="s">
        <v>543</v>
      </c>
      <c r="GC227" s="235" t="s">
        <v>543</v>
      </c>
      <c r="GF227" s="235" t="s">
        <v>543</v>
      </c>
      <c r="GI227" s="235" t="s">
        <v>543</v>
      </c>
      <c r="GL227" s="235" t="s">
        <v>543</v>
      </c>
      <c r="GO227" s="235" t="s">
        <v>543</v>
      </c>
      <c r="GR227" s="235" t="s">
        <v>543</v>
      </c>
      <c r="GU227" s="235" t="s">
        <v>543</v>
      </c>
      <c r="GX227" s="235" t="s">
        <v>543</v>
      </c>
      <c r="HA227" s="235" t="s">
        <v>543</v>
      </c>
      <c r="HD227" s="235" t="s">
        <v>543</v>
      </c>
      <c r="HG227" s="235" t="s">
        <v>543</v>
      </c>
      <c r="HJ227" s="235" t="s">
        <v>543</v>
      </c>
      <c r="HM227" s="235" t="s">
        <v>543</v>
      </c>
      <c r="HP227" s="235" t="s">
        <v>543</v>
      </c>
      <c r="HS227" s="235" t="s">
        <v>543</v>
      </c>
      <c r="HV227" s="235" t="s">
        <v>543</v>
      </c>
      <c r="IB227" s="236" t="s">
        <v>543</v>
      </c>
      <c r="IC227" s="237" t="s">
        <v>543</v>
      </c>
      <c r="ID227" s="237" t="s">
        <v>543</v>
      </c>
      <c r="IE227" s="237" t="b">
        <v>1</v>
      </c>
    </row>
    <row r="228" spans="66:239">
      <c r="BN228" s="233" t="s">
        <v>543</v>
      </c>
      <c r="CX228" s="233" t="s">
        <v>543</v>
      </c>
      <c r="DR228" s="235" t="s">
        <v>543</v>
      </c>
      <c r="DU228" s="235" t="s">
        <v>543</v>
      </c>
      <c r="DX228" s="235" t="s">
        <v>543</v>
      </c>
      <c r="EA228" s="235" t="s">
        <v>543</v>
      </c>
      <c r="ED228" s="235" t="s">
        <v>543</v>
      </c>
      <c r="EG228" s="235" t="s">
        <v>543</v>
      </c>
      <c r="EJ228" s="235" t="s">
        <v>543</v>
      </c>
      <c r="EM228" s="235" t="s">
        <v>543</v>
      </c>
      <c r="EP228" s="235" t="s">
        <v>543</v>
      </c>
      <c r="ES228" s="235" t="s">
        <v>543</v>
      </c>
      <c r="EV228" s="235" t="s">
        <v>543</v>
      </c>
      <c r="EY228" s="235" t="s">
        <v>543</v>
      </c>
      <c r="FB228" s="235" t="s">
        <v>543</v>
      </c>
      <c r="FE228" s="235" t="s">
        <v>543</v>
      </c>
      <c r="FH228" s="235" t="s">
        <v>543</v>
      </c>
      <c r="FK228" s="235" t="s">
        <v>543</v>
      </c>
      <c r="FN228" s="235" t="s">
        <v>543</v>
      </c>
      <c r="FQ228" s="235" t="s">
        <v>543</v>
      </c>
      <c r="FT228" s="235" t="s">
        <v>543</v>
      </c>
      <c r="FW228" s="235" t="s">
        <v>543</v>
      </c>
      <c r="FZ228" s="235" t="s">
        <v>543</v>
      </c>
      <c r="GC228" s="235" t="s">
        <v>543</v>
      </c>
      <c r="GF228" s="235" t="s">
        <v>543</v>
      </c>
      <c r="GI228" s="235" t="s">
        <v>543</v>
      </c>
      <c r="GL228" s="235" t="s">
        <v>543</v>
      </c>
      <c r="GO228" s="235" t="s">
        <v>543</v>
      </c>
      <c r="GR228" s="235" t="s">
        <v>543</v>
      </c>
      <c r="GU228" s="235" t="s">
        <v>543</v>
      </c>
      <c r="GX228" s="235" t="s">
        <v>543</v>
      </c>
      <c r="HA228" s="235" t="s">
        <v>543</v>
      </c>
      <c r="HD228" s="235" t="s">
        <v>543</v>
      </c>
      <c r="HG228" s="235" t="s">
        <v>543</v>
      </c>
      <c r="HJ228" s="235" t="s">
        <v>543</v>
      </c>
      <c r="HM228" s="235" t="s">
        <v>543</v>
      </c>
      <c r="HP228" s="235" t="s">
        <v>543</v>
      </c>
      <c r="HS228" s="235" t="s">
        <v>543</v>
      </c>
      <c r="HV228" s="235" t="s">
        <v>543</v>
      </c>
      <c r="IB228" s="236" t="s">
        <v>543</v>
      </c>
      <c r="IC228" s="237" t="s">
        <v>543</v>
      </c>
      <c r="ID228" s="237" t="s">
        <v>543</v>
      </c>
      <c r="IE228" s="237" t="b">
        <v>1</v>
      </c>
    </row>
    <row r="229" spans="66:239">
      <c r="BN229" s="233" t="s">
        <v>543</v>
      </c>
      <c r="CX229" s="233" t="s">
        <v>543</v>
      </c>
      <c r="DR229" s="235" t="s">
        <v>543</v>
      </c>
      <c r="DU229" s="235" t="s">
        <v>543</v>
      </c>
      <c r="DX229" s="235" t="s">
        <v>543</v>
      </c>
      <c r="EA229" s="235" t="s">
        <v>543</v>
      </c>
      <c r="ED229" s="235" t="s">
        <v>543</v>
      </c>
      <c r="EG229" s="235" t="s">
        <v>543</v>
      </c>
      <c r="EJ229" s="235" t="s">
        <v>543</v>
      </c>
      <c r="EM229" s="235" t="s">
        <v>543</v>
      </c>
      <c r="EP229" s="235" t="s">
        <v>543</v>
      </c>
      <c r="ES229" s="235" t="s">
        <v>543</v>
      </c>
      <c r="EV229" s="235" t="s">
        <v>543</v>
      </c>
      <c r="EY229" s="235" t="s">
        <v>543</v>
      </c>
      <c r="FB229" s="235" t="s">
        <v>543</v>
      </c>
      <c r="FE229" s="235" t="s">
        <v>543</v>
      </c>
      <c r="FH229" s="235" t="s">
        <v>543</v>
      </c>
      <c r="FK229" s="235" t="s">
        <v>543</v>
      </c>
      <c r="FN229" s="235" t="s">
        <v>543</v>
      </c>
      <c r="FQ229" s="235" t="s">
        <v>543</v>
      </c>
      <c r="FT229" s="235" t="s">
        <v>543</v>
      </c>
      <c r="FW229" s="235" t="s">
        <v>543</v>
      </c>
      <c r="FZ229" s="235" t="s">
        <v>543</v>
      </c>
      <c r="GC229" s="235" t="s">
        <v>543</v>
      </c>
      <c r="GF229" s="235" t="s">
        <v>543</v>
      </c>
      <c r="GI229" s="235" t="s">
        <v>543</v>
      </c>
      <c r="GL229" s="235" t="s">
        <v>543</v>
      </c>
      <c r="GO229" s="235" t="s">
        <v>543</v>
      </c>
      <c r="GR229" s="235" t="s">
        <v>543</v>
      </c>
      <c r="GU229" s="235" t="s">
        <v>543</v>
      </c>
      <c r="GX229" s="235" t="s">
        <v>543</v>
      </c>
      <c r="HA229" s="235" t="s">
        <v>543</v>
      </c>
      <c r="HD229" s="235" t="s">
        <v>543</v>
      </c>
      <c r="HG229" s="235" t="s">
        <v>543</v>
      </c>
      <c r="HJ229" s="235" t="s">
        <v>543</v>
      </c>
      <c r="HM229" s="235" t="s">
        <v>543</v>
      </c>
      <c r="HP229" s="235" t="s">
        <v>543</v>
      </c>
      <c r="HS229" s="235" t="s">
        <v>543</v>
      </c>
      <c r="HV229" s="235" t="s">
        <v>543</v>
      </c>
      <c r="IB229" s="236" t="s">
        <v>543</v>
      </c>
      <c r="IC229" s="237" t="s">
        <v>543</v>
      </c>
      <c r="ID229" s="237" t="s">
        <v>543</v>
      </c>
      <c r="IE229" s="237" t="b">
        <v>1</v>
      </c>
    </row>
    <row r="230" spans="66:239">
      <c r="BN230" s="233" t="s">
        <v>543</v>
      </c>
      <c r="CX230" s="233" t="s">
        <v>543</v>
      </c>
      <c r="DR230" s="235" t="s">
        <v>543</v>
      </c>
      <c r="DU230" s="235" t="s">
        <v>543</v>
      </c>
      <c r="DX230" s="235" t="s">
        <v>543</v>
      </c>
      <c r="EA230" s="235" t="s">
        <v>543</v>
      </c>
      <c r="ED230" s="235" t="s">
        <v>543</v>
      </c>
      <c r="EG230" s="235" t="s">
        <v>543</v>
      </c>
      <c r="EJ230" s="235" t="s">
        <v>543</v>
      </c>
      <c r="EM230" s="235" t="s">
        <v>543</v>
      </c>
      <c r="EP230" s="235" t="s">
        <v>543</v>
      </c>
      <c r="ES230" s="235" t="s">
        <v>543</v>
      </c>
      <c r="EV230" s="235" t="s">
        <v>543</v>
      </c>
      <c r="EY230" s="235" t="s">
        <v>543</v>
      </c>
      <c r="FB230" s="235" t="s">
        <v>543</v>
      </c>
      <c r="FE230" s="235" t="s">
        <v>543</v>
      </c>
      <c r="FH230" s="235" t="s">
        <v>543</v>
      </c>
      <c r="FK230" s="235" t="s">
        <v>543</v>
      </c>
      <c r="FN230" s="235" t="s">
        <v>543</v>
      </c>
      <c r="FQ230" s="235" t="s">
        <v>543</v>
      </c>
      <c r="FT230" s="235" t="s">
        <v>543</v>
      </c>
      <c r="FW230" s="235" t="s">
        <v>543</v>
      </c>
      <c r="FZ230" s="235" t="s">
        <v>543</v>
      </c>
      <c r="GC230" s="235" t="s">
        <v>543</v>
      </c>
      <c r="GF230" s="235" t="s">
        <v>543</v>
      </c>
      <c r="GI230" s="235" t="s">
        <v>543</v>
      </c>
      <c r="GL230" s="235" t="s">
        <v>543</v>
      </c>
      <c r="GO230" s="235" t="s">
        <v>543</v>
      </c>
      <c r="GR230" s="235" t="s">
        <v>543</v>
      </c>
      <c r="GU230" s="235" t="s">
        <v>543</v>
      </c>
      <c r="GX230" s="235" t="s">
        <v>543</v>
      </c>
      <c r="HA230" s="235" t="s">
        <v>543</v>
      </c>
      <c r="HD230" s="235" t="s">
        <v>543</v>
      </c>
      <c r="HG230" s="235" t="s">
        <v>543</v>
      </c>
      <c r="HJ230" s="235" t="s">
        <v>543</v>
      </c>
      <c r="HM230" s="235" t="s">
        <v>543</v>
      </c>
      <c r="HP230" s="235" t="s">
        <v>543</v>
      </c>
      <c r="HS230" s="235" t="s">
        <v>543</v>
      </c>
      <c r="HV230" s="235" t="s">
        <v>543</v>
      </c>
      <c r="IB230" s="236" t="s">
        <v>543</v>
      </c>
      <c r="IC230" s="237" t="s">
        <v>543</v>
      </c>
      <c r="ID230" s="237" t="s">
        <v>543</v>
      </c>
      <c r="IE230" s="237" t="b">
        <v>1</v>
      </c>
    </row>
    <row r="231" spans="66:239">
      <c r="BN231" s="233" t="s">
        <v>543</v>
      </c>
      <c r="CX231" s="233" t="s">
        <v>543</v>
      </c>
      <c r="DR231" s="235" t="s">
        <v>543</v>
      </c>
      <c r="DU231" s="235" t="s">
        <v>543</v>
      </c>
      <c r="DX231" s="235" t="s">
        <v>543</v>
      </c>
      <c r="EA231" s="235" t="s">
        <v>543</v>
      </c>
      <c r="ED231" s="235" t="s">
        <v>543</v>
      </c>
      <c r="EG231" s="235" t="s">
        <v>543</v>
      </c>
      <c r="EJ231" s="235" t="s">
        <v>543</v>
      </c>
      <c r="EM231" s="235" t="s">
        <v>543</v>
      </c>
      <c r="EP231" s="235" t="s">
        <v>543</v>
      </c>
      <c r="ES231" s="235" t="s">
        <v>543</v>
      </c>
      <c r="EV231" s="235" t="s">
        <v>543</v>
      </c>
      <c r="EY231" s="235" t="s">
        <v>543</v>
      </c>
      <c r="FB231" s="235" t="s">
        <v>543</v>
      </c>
      <c r="FE231" s="235" t="s">
        <v>543</v>
      </c>
      <c r="FH231" s="235" t="s">
        <v>543</v>
      </c>
      <c r="FK231" s="235" t="s">
        <v>543</v>
      </c>
      <c r="FN231" s="235" t="s">
        <v>543</v>
      </c>
      <c r="FQ231" s="235" t="s">
        <v>543</v>
      </c>
      <c r="FT231" s="235" t="s">
        <v>543</v>
      </c>
      <c r="FW231" s="235" t="s">
        <v>543</v>
      </c>
      <c r="FZ231" s="235" t="s">
        <v>543</v>
      </c>
      <c r="GC231" s="235" t="s">
        <v>543</v>
      </c>
      <c r="GF231" s="235" t="s">
        <v>543</v>
      </c>
      <c r="GI231" s="235" t="s">
        <v>543</v>
      </c>
      <c r="GL231" s="235" t="s">
        <v>543</v>
      </c>
      <c r="GO231" s="235" t="s">
        <v>543</v>
      </c>
      <c r="GR231" s="235" t="s">
        <v>543</v>
      </c>
      <c r="GU231" s="235" t="s">
        <v>543</v>
      </c>
      <c r="GX231" s="235" t="s">
        <v>543</v>
      </c>
      <c r="HA231" s="235" t="s">
        <v>543</v>
      </c>
      <c r="HD231" s="235" t="s">
        <v>543</v>
      </c>
      <c r="HG231" s="235" t="s">
        <v>543</v>
      </c>
      <c r="HJ231" s="235" t="s">
        <v>543</v>
      </c>
      <c r="HM231" s="235" t="s">
        <v>543</v>
      </c>
      <c r="HP231" s="235" t="s">
        <v>543</v>
      </c>
      <c r="HS231" s="235" t="s">
        <v>543</v>
      </c>
      <c r="HV231" s="235" t="s">
        <v>543</v>
      </c>
      <c r="IB231" s="236" t="s">
        <v>543</v>
      </c>
      <c r="IC231" s="237" t="s">
        <v>543</v>
      </c>
      <c r="ID231" s="237" t="s">
        <v>543</v>
      </c>
      <c r="IE231" s="237" t="b">
        <v>1</v>
      </c>
    </row>
    <row r="232" spans="66:239">
      <c r="BN232" s="233" t="s">
        <v>543</v>
      </c>
      <c r="CX232" s="233" t="s">
        <v>543</v>
      </c>
      <c r="DR232" s="235" t="s">
        <v>543</v>
      </c>
      <c r="DU232" s="235" t="s">
        <v>543</v>
      </c>
      <c r="DX232" s="235" t="s">
        <v>543</v>
      </c>
      <c r="EA232" s="235" t="s">
        <v>543</v>
      </c>
      <c r="ED232" s="235" t="s">
        <v>543</v>
      </c>
      <c r="EG232" s="235" t="s">
        <v>543</v>
      </c>
      <c r="EJ232" s="235" t="s">
        <v>543</v>
      </c>
      <c r="EM232" s="235" t="s">
        <v>543</v>
      </c>
      <c r="EP232" s="235" t="s">
        <v>543</v>
      </c>
      <c r="ES232" s="235" t="s">
        <v>543</v>
      </c>
      <c r="EV232" s="235" t="s">
        <v>543</v>
      </c>
      <c r="EY232" s="235" t="s">
        <v>543</v>
      </c>
      <c r="FB232" s="235" t="s">
        <v>543</v>
      </c>
      <c r="FE232" s="235" t="s">
        <v>543</v>
      </c>
      <c r="FH232" s="235" t="s">
        <v>543</v>
      </c>
      <c r="FK232" s="235" t="s">
        <v>543</v>
      </c>
      <c r="FN232" s="235" t="s">
        <v>543</v>
      </c>
      <c r="FQ232" s="235" t="s">
        <v>543</v>
      </c>
      <c r="FT232" s="235" t="s">
        <v>543</v>
      </c>
      <c r="FW232" s="235" t="s">
        <v>543</v>
      </c>
      <c r="FZ232" s="235" t="s">
        <v>543</v>
      </c>
      <c r="GC232" s="235" t="s">
        <v>543</v>
      </c>
      <c r="GF232" s="235" t="s">
        <v>543</v>
      </c>
      <c r="GI232" s="235" t="s">
        <v>543</v>
      </c>
      <c r="GL232" s="235" t="s">
        <v>543</v>
      </c>
      <c r="GO232" s="235" t="s">
        <v>543</v>
      </c>
      <c r="GR232" s="235" t="s">
        <v>543</v>
      </c>
      <c r="GU232" s="235" t="s">
        <v>543</v>
      </c>
      <c r="GX232" s="235" t="s">
        <v>543</v>
      </c>
      <c r="HA232" s="235" t="s">
        <v>543</v>
      </c>
      <c r="HD232" s="235" t="s">
        <v>543</v>
      </c>
      <c r="HG232" s="235" t="s">
        <v>543</v>
      </c>
      <c r="HJ232" s="235" t="s">
        <v>543</v>
      </c>
      <c r="HM232" s="235" t="s">
        <v>543</v>
      </c>
      <c r="HP232" s="235" t="s">
        <v>543</v>
      </c>
      <c r="HS232" s="235" t="s">
        <v>543</v>
      </c>
      <c r="HV232" s="235" t="s">
        <v>543</v>
      </c>
      <c r="IB232" s="236" t="s">
        <v>543</v>
      </c>
      <c r="IC232" s="237" t="s">
        <v>543</v>
      </c>
      <c r="ID232" s="237" t="s">
        <v>543</v>
      </c>
      <c r="IE232" s="237" t="b">
        <v>1</v>
      </c>
    </row>
    <row r="233" spans="66:239">
      <c r="BN233" s="233" t="s">
        <v>543</v>
      </c>
      <c r="CX233" s="233" t="s">
        <v>543</v>
      </c>
      <c r="DR233" s="235" t="s">
        <v>543</v>
      </c>
      <c r="DU233" s="235" t="s">
        <v>543</v>
      </c>
      <c r="DX233" s="235" t="s">
        <v>543</v>
      </c>
      <c r="EA233" s="235" t="s">
        <v>543</v>
      </c>
      <c r="ED233" s="235" t="s">
        <v>543</v>
      </c>
      <c r="EG233" s="235" t="s">
        <v>543</v>
      </c>
      <c r="EJ233" s="235" t="s">
        <v>543</v>
      </c>
      <c r="EM233" s="235" t="s">
        <v>543</v>
      </c>
      <c r="EP233" s="235" t="s">
        <v>543</v>
      </c>
      <c r="ES233" s="235" t="s">
        <v>543</v>
      </c>
      <c r="EV233" s="235" t="s">
        <v>543</v>
      </c>
      <c r="EY233" s="235" t="s">
        <v>543</v>
      </c>
      <c r="FB233" s="235" t="s">
        <v>543</v>
      </c>
      <c r="FE233" s="235" t="s">
        <v>543</v>
      </c>
      <c r="FH233" s="235" t="s">
        <v>543</v>
      </c>
      <c r="FK233" s="235" t="s">
        <v>543</v>
      </c>
      <c r="FN233" s="235" t="s">
        <v>543</v>
      </c>
      <c r="FQ233" s="235" t="s">
        <v>543</v>
      </c>
      <c r="FT233" s="235" t="s">
        <v>543</v>
      </c>
      <c r="FW233" s="235" t="s">
        <v>543</v>
      </c>
      <c r="FZ233" s="235" t="s">
        <v>543</v>
      </c>
      <c r="GC233" s="235" t="s">
        <v>543</v>
      </c>
      <c r="GF233" s="235" t="s">
        <v>543</v>
      </c>
      <c r="GI233" s="235" t="s">
        <v>543</v>
      </c>
      <c r="GL233" s="235" t="s">
        <v>543</v>
      </c>
      <c r="GO233" s="235" t="s">
        <v>543</v>
      </c>
      <c r="GR233" s="235" t="s">
        <v>543</v>
      </c>
      <c r="GU233" s="235" t="s">
        <v>543</v>
      </c>
      <c r="GX233" s="235" t="s">
        <v>543</v>
      </c>
      <c r="HA233" s="235" t="s">
        <v>543</v>
      </c>
      <c r="HD233" s="235" t="s">
        <v>543</v>
      </c>
      <c r="HG233" s="235" t="s">
        <v>543</v>
      </c>
      <c r="HJ233" s="235" t="s">
        <v>543</v>
      </c>
      <c r="HM233" s="235" t="s">
        <v>543</v>
      </c>
      <c r="HP233" s="235" t="s">
        <v>543</v>
      </c>
      <c r="HS233" s="235" t="s">
        <v>543</v>
      </c>
      <c r="HV233" s="235" t="s">
        <v>543</v>
      </c>
      <c r="IB233" s="236" t="s">
        <v>543</v>
      </c>
      <c r="IC233" s="237" t="s">
        <v>543</v>
      </c>
      <c r="ID233" s="237" t="s">
        <v>543</v>
      </c>
      <c r="IE233" s="237" t="b">
        <v>1</v>
      </c>
    </row>
    <row r="234" spans="66:239">
      <c r="BN234" s="233" t="s">
        <v>543</v>
      </c>
      <c r="CX234" s="233" t="s">
        <v>543</v>
      </c>
      <c r="DR234" s="235" t="s">
        <v>543</v>
      </c>
      <c r="DU234" s="235" t="s">
        <v>543</v>
      </c>
      <c r="DX234" s="235" t="s">
        <v>543</v>
      </c>
      <c r="EA234" s="235" t="s">
        <v>543</v>
      </c>
      <c r="ED234" s="235" t="s">
        <v>543</v>
      </c>
      <c r="EG234" s="235" t="s">
        <v>543</v>
      </c>
      <c r="EJ234" s="235" t="s">
        <v>543</v>
      </c>
      <c r="EM234" s="235" t="s">
        <v>543</v>
      </c>
      <c r="EP234" s="235" t="s">
        <v>543</v>
      </c>
      <c r="ES234" s="235" t="s">
        <v>543</v>
      </c>
      <c r="EV234" s="235" t="s">
        <v>543</v>
      </c>
      <c r="EY234" s="235" t="s">
        <v>543</v>
      </c>
      <c r="FB234" s="235" t="s">
        <v>543</v>
      </c>
      <c r="FE234" s="235" t="s">
        <v>543</v>
      </c>
      <c r="FH234" s="235" t="s">
        <v>543</v>
      </c>
      <c r="FK234" s="235" t="s">
        <v>543</v>
      </c>
      <c r="FN234" s="235" t="s">
        <v>543</v>
      </c>
      <c r="FQ234" s="235" t="s">
        <v>543</v>
      </c>
      <c r="FT234" s="235" t="s">
        <v>543</v>
      </c>
      <c r="FW234" s="235" t="s">
        <v>543</v>
      </c>
      <c r="FZ234" s="235" t="s">
        <v>543</v>
      </c>
      <c r="GC234" s="235" t="s">
        <v>543</v>
      </c>
      <c r="GF234" s="235" t="s">
        <v>543</v>
      </c>
      <c r="GI234" s="235" t="s">
        <v>543</v>
      </c>
      <c r="GL234" s="235" t="s">
        <v>543</v>
      </c>
      <c r="GO234" s="235" t="s">
        <v>543</v>
      </c>
      <c r="GR234" s="235" t="s">
        <v>543</v>
      </c>
      <c r="GU234" s="235" t="s">
        <v>543</v>
      </c>
      <c r="GX234" s="235" t="s">
        <v>543</v>
      </c>
      <c r="HA234" s="235" t="s">
        <v>543</v>
      </c>
      <c r="HD234" s="235" t="s">
        <v>543</v>
      </c>
      <c r="HG234" s="235" t="s">
        <v>543</v>
      </c>
      <c r="HJ234" s="235" t="s">
        <v>543</v>
      </c>
      <c r="HM234" s="235" t="s">
        <v>543</v>
      </c>
      <c r="HP234" s="235" t="s">
        <v>543</v>
      </c>
      <c r="HS234" s="235" t="s">
        <v>543</v>
      </c>
      <c r="HV234" s="235" t="s">
        <v>543</v>
      </c>
      <c r="IB234" s="236" t="s">
        <v>543</v>
      </c>
      <c r="IC234" s="237" t="s">
        <v>543</v>
      </c>
      <c r="ID234" s="237" t="s">
        <v>543</v>
      </c>
      <c r="IE234" s="237" t="b">
        <v>1</v>
      </c>
    </row>
    <row r="235" spans="66:239">
      <c r="BN235" s="233" t="s">
        <v>543</v>
      </c>
      <c r="CX235" s="233" t="s">
        <v>543</v>
      </c>
      <c r="DR235" s="235" t="s">
        <v>543</v>
      </c>
      <c r="DU235" s="235" t="s">
        <v>543</v>
      </c>
      <c r="DX235" s="235" t="s">
        <v>543</v>
      </c>
      <c r="EA235" s="235" t="s">
        <v>543</v>
      </c>
      <c r="ED235" s="235" t="s">
        <v>543</v>
      </c>
      <c r="EG235" s="235" t="s">
        <v>543</v>
      </c>
      <c r="EJ235" s="235" t="s">
        <v>543</v>
      </c>
      <c r="EM235" s="235" t="s">
        <v>543</v>
      </c>
      <c r="EP235" s="235" t="s">
        <v>543</v>
      </c>
      <c r="ES235" s="235" t="s">
        <v>543</v>
      </c>
      <c r="EV235" s="235" t="s">
        <v>543</v>
      </c>
      <c r="EY235" s="235" t="s">
        <v>543</v>
      </c>
      <c r="FB235" s="235" t="s">
        <v>543</v>
      </c>
      <c r="FE235" s="235" t="s">
        <v>543</v>
      </c>
      <c r="FH235" s="235" t="s">
        <v>543</v>
      </c>
      <c r="FK235" s="235" t="s">
        <v>543</v>
      </c>
      <c r="FN235" s="235" t="s">
        <v>543</v>
      </c>
      <c r="FQ235" s="235" t="s">
        <v>543</v>
      </c>
      <c r="FT235" s="235" t="s">
        <v>543</v>
      </c>
      <c r="FW235" s="235" t="s">
        <v>543</v>
      </c>
      <c r="FZ235" s="235" t="s">
        <v>543</v>
      </c>
      <c r="GC235" s="235" t="s">
        <v>543</v>
      </c>
      <c r="GF235" s="235" t="s">
        <v>543</v>
      </c>
      <c r="GI235" s="235" t="s">
        <v>543</v>
      </c>
      <c r="GL235" s="235" t="s">
        <v>543</v>
      </c>
      <c r="GO235" s="235" t="s">
        <v>543</v>
      </c>
      <c r="GR235" s="235" t="s">
        <v>543</v>
      </c>
      <c r="GU235" s="235" t="s">
        <v>543</v>
      </c>
      <c r="GX235" s="235" t="s">
        <v>543</v>
      </c>
      <c r="HA235" s="235" t="s">
        <v>543</v>
      </c>
      <c r="HD235" s="235" t="s">
        <v>543</v>
      </c>
      <c r="HG235" s="235" t="s">
        <v>543</v>
      </c>
      <c r="HJ235" s="235" t="s">
        <v>543</v>
      </c>
      <c r="HM235" s="235" t="s">
        <v>543</v>
      </c>
      <c r="HP235" s="235" t="s">
        <v>543</v>
      </c>
      <c r="HS235" s="235" t="s">
        <v>543</v>
      </c>
      <c r="HV235" s="235" t="s">
        <v>543</v>
      </c>
      <c r="IB235" s="236" t="s">
        <v>543</v>
      </c>
      <c r="IC235" s="237" t="s">
        <v>543</v>
      </c>
      <c r="ID235" s="237" t="s">
        <v>543</v>
      </c>
      <c r="IE235" s="237" t="b">
        <v>1</v>
      </c>
    </row>
    <row r="236" spans="66:239">
      <c r="BN236" s="233" t="s">
        <v>543</v>
      </c>
      <c r="CX236" s="233" t="s">
        <v>543</v>
      </c>
      <c r="DR236" s="235" t="s">
        <v>543</v>
      </c>
      <c r="DU236" s="235" t="s">
        <v>543</v>
      </c>
      <c r="DX236" s="235" t="s">
        <v>543</v>
      </c>
      <c r="EA236" s="235" t="s">
        <v>543</v>
      </c>
      <c r="ED236" s="235" t="s">
        <v>543</v>
      </c>
      <c r="EG236" s="235" t="s">
        <v>543</v>
      </c>
      <c r="EJ236" s="235" t="s">
        <v>543</v>
      </c>
      <c r="EM236" s="235" t="s">
        <v>543</v>
      </c>
      <c r="EP236" s="235" t="s">
        <v>543</v>
      </c>
      <c r="ES236" s="235" t="s">
        <v>543</v>
      </c>
      <c r="EV236" s="235" t="s">
        <v>543</v>
      </c>
      <c r="EY236" s="235" t="s">
        <v>543</v>
      </c>
      <c r="FB236" s="235" t="s">
        <v>543</v>
      </c>
      <c r="FE236" s="235" t="s">
        <v>543</v>
      </c>
      <c r="FH236" s="235" t="s">
        <v>543</v>
      </c>
      <c r="FK236" s="235" t="s">
        <v>543</v>
      </c>
      <c r="FN236" s="235" t="s">
        <v>543</v>
      </c>
      <c r="FQ236" s="235" t="s">
        <v>543</v>
      </c>
      <c r="FT236" s="235" t="s">
        <v>543</v>
      </c>
      <c r="FW236" s="235" t="s">
        <v>543</v>
      </c>
      <c r="FZ236" s="235" t="s">
        <v>543</v>
      </c>
      <c r="GC236" s="235" t="s">
        <v>543</v>
      </c>
      <c r="GF236" s="235" t="s">
        <v>543</v>
      </c>
      <c r="GI236" s="235" t="s">
        <v>543</v>
      </c>
      <c r="GL236" s="235" t="s">
        <v>543</v>
      </c>
      <c r="GO236" s="235" t="s">
        <v>543</v>
      </c>
      <c r="GR236" s="235" t="s">
        <v>543</v>
      </c>
      <c r="GU236" s="235" t="s">
        <v>543</v>
      </c>
      <c r="GX236" s="235" t="s">
        <v>543</v>
      </c>
      <c r="HA236" s="235" t="s">
        <v>543</v>
      </c>
      <c r="HD236" s="235" t="s">
        <v>543</v>
      </c>
      <c r="HG236" s="235" t="s">
        <v>543</v>
      </c>
      <c r="HJ236" s="235" t="s">
        <v>543</v>
      </c>
      <c r="HM236" s="235" t="s">
        <v>543</v>
      </c>
      <c r="HP236" s="235" t="s">
        <v>543</v>
      </c>
      <c r="HS236" s="235" t="s">
        <v>543</v>
      </c>
      <c r="HV236" s="235" t="s">
        <v>543</v>
      </c>
      <c r="IB236" s="236" t="s">
        <v>543</v>
      </c>
      <c r="IC236" s="237" t="s">
        <v>543</v>
      </c>
      <c r="ID236" s="237" t="s">
        <v>543</v>
      </c>
      <c r="IE236" s="237" t="b">
        <v>1</v>
      </c>
    </row>
    <row r="237" spans="66:239">
      <c r="BN237" s="233" t="s">
        <v>543</v>
      </c>
      <c r="CX237" s="233" t="s">
        <v>543</v>
      </c>
      <c r="DR237" s="235" t="s">
        <v>543</v>
      </c>
      <c r="DU237" s="235" t="s">
        <v>543</v>
      </c>
      <c r="DX237" s="235" t="s">
        <v>543</v>
      </c>
      <c r="EA237" s="235" t="s">
        <v>543</v>
      </c>
      <c r="ED237" s="235" t="s">
        <v>543</v>
      </c>
      <c r="EG237" s="235" t="s">
        <v>543</v>
      </c>
      <c r="EJ237" s="235" t="s">
        <v>543</v>
      </c>
      <c r="EM237" s="235" t="s">
        <v>543</v>
      </c>
      <c r="EP237" s="235" t="s">
        <v>543</v>
      </c>
      <c r="ES237" s="235" t="s">
        <v>543</v>
      </c>
      <c r="EV237" s="235" t="s">
        <v>543</v>
      </c>
      <c r="EY237" s="235" t="s">
        <v>543</v>
      </c>
      <c r="FB237" s="235" t="s">
        <v>543</v>
      </c>
      <c r="FE237" s="235" t="s">
        <v>543</v>
      </c>
      <c r="FH237" s="235" t="s">
        <v>543</v>
      </c>
      <c r="FK237" s="235" t="s">
        <v>543</v>
      </c>
      <c r="FN237" s="235" t="s">
        <v>543</v>
      </c>
      <c r="FQ237" s="235" t="s">
        <v>543</v>
      </c>
      <c r="FT237" s="235" t="s">
        <v>543</v>
      </c>
      <c r="FW237" s="235" t="s">
        <v>543</v>
      </c>
      <c r="FZ237" s="235" t="s">
        <v>543</v>
      </c>
      <c r="GC237" s="235" t="s">
        <v>543</v>
      </c>
      <c r="GF237" s="235" t="s">
        <v>543</v>
      </c>
      <c r="GI237" s="235" t="s">
        <v>543</v>
      </c>
      <c r="GL237" s="235" t="s">
        <v>543</v>
      </c>
      <c r="GO237" s="235" t="s">
        <v>543</v>
      </c>
      <c r="GR237" s="235" t="s">
        <v>543</v>
      </c>
      <c r="GU237" s="235" t="s">
        <v>543</v>
      </c>
      <c r="GX237" s="235" t="s">
        <v>543</v>
      </c>
      <c r="HA237" s="235" t="s">
        <v>543</v>
      </c>
      <c r="HD237" s="235" t="s">
        <v>543</v>
      </c>
      <c r="HG237" s="235" t="s">
        <v>543</v>
      </c>
      <c r="HJ237" s="235" t="s">
        <v>543</v>
      </c>
      <c r="HM237" s="235" t="s">
        <v>543</v>
      </c>
      <c r="HP237" s="235" t="s">
        <v>543</v>
      </c>
      <c r="HS237" s="235" t="s">
        <v>543</v>
      </c>
      <c r="HV237" s="235" t="s">
        <v>543</v>
      </c>
      <c r="IB237" s="236" t="s">
        <v>543</v>
      </c>
      <c r="IC237" s="237" t="s">
        <v>543</v>
      </c>
      <c r="ID237" s="237" t="s">
        <v>543</v>
      </c>
      <c r="IE237" s="237" t="b">
        <v>1</v>
      </c>
    </row>
    <row r="238" spans="66:239">
      <c r="BN238" s="233" t="s">
        <v>543</v>
      </c>
      <c r="CX238" s="233" t="s">
        <v>543</v>
      </c>
      <c r="DR238" s="235" t="s">
        <v>543</v>
      </c>
      <c r="DU238" s="235" t="s">
        <v>543</v>
      </c>
      <c r="DX238" s="235" t="s">
        <v>543</v>
      </c>
      <c r="EA238" s="235" t="s">
        <v>543</v>
      </c>
      <c r="ED238" s="235" t="s">
        <v>543</v>
      </c>
      <c r="EG238" s="235" t="s">
        <v>543</v>
      </c>
      <c r="EJ238" s="235" t="s">
        <v>543</v>
      </c>
      <c r="EM238" s="235" t="s">
        <v>543</v>
      </c>
      <c r="EP238" s="235" t="s">
        <v>543</v>
      </c>
      <c r="ES238" s="235" t="s">
        <v>543</v>
      </c>
      <c r="EV238" s="235" t="s">
        <v>543</v>
      </c>
      <c r="EY238" s="235" t="s">
        <v>543</v>
      </c>
      <c r="FB238" s="235" t="s">
        <v>543</v>
      </c>
      <c r="FE238" s="235" t="s">
        <v>543</v>
      </c>
      <c r="FH238" s="235" t="s">
        <v>543</v>
      </c>
      <c r="FK238" s="235" t="s">
        <v>543</v>
      </c>
      <c r="FN238" s="235" t="s">
        <v>543</v>
      </c>
      <c r="FQ238" s="235" t="s">
        <v>543</v>
      </c>
      <c r="FT238" s="235" t="s">
        <v>543</v>
      </c>
      <c r="FW238" s="235" t="s">
        <v>543</v>
      </c>
      <c r="FZ238" s="235" t="s">
        <v>543</v>
      </c>
      <c r="GC238" s="235" t="s">
        <v>543</v>
      </c>
      <c r="GF238" s="235" t="s">
        <v>543</v>
      </c>
      <c r="GI238" s="235" t="s">
        <v>543</v>
      </c>
      <c r="GL238" s="235" t="s">
        <v>543</v>
      </c>
      <c r="GO238" s="235" t="s">
        <v>543</v>
      </c>
      <c r="GR238" s="235" t="s">
        <v>543</v>
      </c>
      <c r="GU238" s="235" t="s">
        <v>543</v>
      </c>
      <c r="GX238" s="235" t="s">
        <v>543</v>
      </c>
      <c r="HA238" s="235" t="s">
        <v>543</v>
      </c>
      <c r="HD238" s="235" t="s">
        <v>543</v>
      </c>
      <c r="HG238" s="235" t="s">
        <v>543</v>
      </c>
      <c r="HJ238" s="235" t="s">
        <v>543</v>
      </c>
      <c r="HM238" s="235" t="s">
        <v>543</v>
      </c>
      <c r="HP238" s="235" t="s">
        <v>543</v>
      </c>
      <c r="HS238" s="235" t="s">
        <v>543</v>
      </c>
      <c r="HV238" s="235" t="s">
        <v>543</v>
      </c>
      <c r="IB238" s="236" t="s">
        <v>543</v>
      </c>
      <c r="IC238" s="237" t="s">
        <v>543</v>
      </c>
      <c r="ID238" s="237" t="s">
        <v>543</v>
      </c>
      <c r="IE238" s="237" t="b">
        <v>1</v>
      </c>
    </row>
    <row r="239" spans="66:239">
      <c r="BN239" s="233" t="s">
        <v>543</v>
      </c>
      <c r="CX239" s="233" t="s">
        <v>543</v>
      </c>
      <c r="DR239" s="235" t="s">
        <v>543</v>
      </c>
      <c r="DU239" s="235" t="s">
        <v>543</v>
      </c>
      <c r="DX239" s="235" t="s">
        <v>543</v>
      </c>
      <c r="EA239" s="235" t="s">
        <v>543</v>
      </c>
      <c r="ED239" s="235" t="s">
        <v>543</v>
      </c>
      <c r="EG239" s="235" t="s">
        <v>543</v>
      </c>
      <c r="EJ239" s="235" t="s">
        <v>543</v>
      </c>
      <c r="EM239" s="235" t="s">
        <v>543</v>
      </c>
      <c r="EP239" s="235" t="s">
        <v>543</v>
      </c>
      <c r="ES239" s="235" t="s">
        <v>543</v>
      </c>
      <c r="EV239" s="235" t="s">
        <v>543</v>
      </c>
      <c r="EY239" s="235" t="s">
        <v>543</v>
      </c>
      <c r="FB239" s="235" t="s">
        <v>543</v>
      </c>
      <c r="FE239" s="235" t="s">
        <v>543</v>
      </c>
      <c r="FH239" s="235" t="s">
        <v>543</v>
      </c>
      <c r="FK239" s="235" t="s">
        <v>543</v>
      </c>
      <c r="FN239" s="235" t="s">
        <v>543</v>
      </c>
      <c r="FQ239" s="235" t="s">
        <v>543</v>
      </c>
      <c r="FT239" s="235" t="s">
        <v>543</v>
      </c>
      <c r="FW239" s="235" t="s">
        <v>543</v>
      </c>
      <c r="FZ239" s="235" t="s">
        <v>543</v>
      </c>
      <c r="GC239" s="235" t="s">
        <v>543</v>
      </c>
      <c r="GF239" s="235" t="s">
        <v>543</v>
      </c>
      <c r="GI239" s="235" t="s">
        <v>543</v>
      </c>
      <c r="GL239" s="235" t="s">
        <v>543</v>
      </c>
      <c r="GO239" s="235" t="s">
        <v>543</v>
      </c>
      <c r="GR239" s="235" t="s">
        <v>543</v>
      </c>
      <c r="GU239" s="235" t="s">
        <v>543</v>
      </c>
      <c r="GX239" s="235" t="s">
        <v>543</v>
      </c>
      <c r="HA239" s="235" t="s">
        <v>543</v>
      </c>
      <c r="HD239" s="235" t="s">
        <v>543</v>
      </c>
      <c r="HG239" s="235" t="s">
        <v>543</v>
      </c>
      <c r="HJ239" s="235" t="s">
        <v>543</v>
      </c>
      <c r="HM239" s="235" t="s">
        <v>543</v>
      </c>
      <c r="HP239" s="235" t="s">
        <v>543</v>
      </c>
      <c r="HS239" s="235" t="s">
        <v>543</v>
      </c>
      <c r="HV239" s="235" t="s">
        <v>543</v>
      </c>
      <c r="IB239" s="236" t="s">
        <v>543</v>
      </c>
      <c r="IC239" s="237" t="s">
        <v>543</v>
      </c>
      <c r="ID239" s="237" t="s">
        <v>543</v>
      </c>
      <c r="IE239" s="237" t="b">
        <v>1</v>
      </c>
    </row>
    <row r="240" spans="66:239">
      <c r="BN240" s="233" t="s">
        <v>543</v>
      </c>
      <c r="CX240" s="233" t="s">
        <v>543</v>
      </c>
      <c r="DR240" s="235" t="s">
        <v>543</v>
      </c>
      <c r="DU240" s="235" t="s">
        <v>543</v>
      </c>
      <c r="DX240" s="235" t="s">
        <v>543</v>
      </c>
      <c r="EA240" s="235" t="s">
        <v>543</v>
      </c>
      <c r="ED240" s="235" t="s">
        <v>543</v>
      </c>
      <c r="EG240" s="235" t="s">
        <v>543</v>
      </c>
      <c r="EJ240" s="235" t="s">
        <v>543</v>
      </c>
      <c r="EM240" s="235" t="s">
        <v>543</v>
      </c>
      <c r="EP240" s="235" t="s">
        <v>543</v>
      </c>
      <c r="ES240" s="235" t="s">
        <v>543</v>
      </c>
      <c r="EV240" s="235" t="s">
        <v>543</v>
      </c>
      <c r="EY240" s="235" t="s">
        <v>543</v>
      </c>
      <c r="FB240" s="235" t="s">
        <v>543</v>
      </c>
      <c r="FE240" s="235" t="s">
        <v>543</v>
      </c>
      <c r="FH240" s="235" t="s">
        <v>543</v>
      </c>
      <c r="FK240" s="235" t="s">
        <v>543</v>
      </c>
      <c r="FN240" s="235" t="s">
        <v>543</v>
      </c>
      <c r="FQ240" s="235" t="s">
        <v>543</v>
      </c>
      <c r="FT240" s="235" t="s">
        <v>543</v>
      </c>
      <c r="FW240" s="235" t="s">
        <v>543</v>
      </c>
      <c r="FZ240" s="235" t="s">
        <v>543</v>
      </c>
      <c r="GC240" s="235" t="s">
        <v>543</v>
      </c>
      <c r="GF240" s="235" t="s">
        <v>543</v>
      </c>
      <c r="GI240" s="235" t="s">
        <v>543</v>
      </c>
      <c r="GL240" s="235" t="s">
        <v>543</v>
      </c>
      <c r="GO240" s="235" t="s">
        <v>543</v>
      </c>
      <c r="GR240" s="235" t="s">
        <v>543</v>
      </c>
      <c r="GU240" s="235" t="s">
        <v>543</v>
      </c>
      <c r="GX240" s="235" t="s">
        <v>543</v>
      </c>
      <c r="HA240" s="235" t="s">
        <v>543</v>
      </c>
      <c r="HD240" s="235" t="s">
        <v>543</v>
      </c>
      <c r="HG240" s="235" t="s">
        <v>543</v>
      </c>
      <c r="HJ240" s="235" t="s">
        <v>543</v>
      </c>
      <c r="HM240" s="235" t="s">
        <v>543</v>
      </c>
      <c r="HP240" s="235" t="s">
        <v>543</v>
      </c>
      <c r="HS240" s="235" t="s">
        <v>543</v>
      </c>
      <c r="HV240" s="235" t="s">
        <v>543</v>
      </c>
      <c r="IB240" s="236" t="s">
        <v>543</v>
      </c>
      <c r="IC240" s="237" t="s">
        <v>543</v>
      </c>
      <c r="ID240" s="237" t="s">
        <v>543</v>
      </c>
      <c r="IE240" s="237" t="b">
        <v>1</v>
      </c>
    </row>
    <row r="241" spans="66:239">
      <c r="BN241" s="233" t="s">
        <v>543</v>
      </c>
      <c r="CX241" s="233" t="s">
        <v>543</v>
      </c>
      <c r="DR241" s="235" t="s">
        <v>543</v>
      </c>
      <c r="DU241" s="235" t="s">
        <v>543</v>
      </c>
      <c r="DX241" s="235" t="s">
        <v>543</v>
      </c>
      <c r="EA241" s="235" t="s">
        <v>543</v>
      </c>
      <c r="ED241" s="235" t="s">
        <v>543</v>
      </c>
      <c r="EG241" s="235" t="s">
        <v>543</v>
      </c>
      <c r="EJ241" s="235" t="s">
        <v>543</v>
      </c>
      <c r="EM241" s="235" t="s">
        <v>543</v>
      </c>
      <c r="EP241" s="235" t="s">
        <v>543</v>
      </c>
      <c r="ES241" s="235" t="s">
        <v>543</v>
      </c>
      <c r="EV241" s="235" t="s">
        <v>543</v>
      </c>
      <c r="EY241" s="235" t="s">
        <v>543</v>
      </c>
      <c r="FB241" s="235" t="s">
        <v>543</v>
      </c>
      <c r="FE241" s="235" t="s">
        <v>543</v>
      </c>
      <c r="FH241" s="235" t="s">
        <v>543</v>
      </c>
      <c r="FK241" s="235" t="s">
        <v>543</v>
      </c>
      <c r="FN241" s="235" t="s">
        <v>543</v>
      </c>
      <c r="FQ241" s="235" t="s">
        <v>543</v>
      </c>
      <c r="FT241" s="235" t="s">
        <v>543</v>
      </c>
      <c r="FW241" s="235" t="s">
        <v>543</v>
      </c>
      <c r="FZ241" s="235" t="s">
        <v>543</v>
      </c>
      <c r="GC241" s="235" t="s">
        <v>543</v>
      </c>
      <c r="GF241" s="235" t="s">
        <v>543</v>
      </c>
      <c r="GI241" s="235" t="s">
        <v>543</v>
      </c>
      <c r="GL241" s="235" t="s">
        <v>543</v>
      </c>
      <c r="GO241" s="235" t="s">
        <v>543</v>
      </c>
      <c r="GR241" s="235" t="s">
        <v>543</v>
      </c>
      <c r="GU241" s="235" t="s">
        <v>543</v>
      </c>
      <c r="GX241" s="235" t="s">
        <v>543</v>
      </c>
      <c r="HA241" s="235" t="s">
        <v>543</v>
      </c>
      <c r="HD241" s="235" t="s">
        <v>543</v>
      </c>
      <c r="HG241" s="235" t="s">
        <v>543</v>
      </c>
      <c r="HJ241" s="235" t="s">
        <v>543</v>
      </c>
      <c r="HM241" s="235" t="s">
        <v>543</v>
      </c>
      <c r="HP241" s="235" t="s">
        <v>543</v>
      </c>
      <c r="HS241" s="235" t="s">
        <v>543</v>
      </c>
      <c r="HV241" s="235" t="s">
        <v>543</v>
      </c>
      <c r="IB241" s="236" t="s">
        <v>543</v>
      </c>
      <c r="IC241" s="237" t="s">
        <v>543</v>
      </c>
      <c r="ID241" s="237" t="s">
        <v>543</v>
      </c>
      <c r="IE241" s="237" t="b">
        <v>1</v>
      </c>
    </row>
    <row r="242" spans="66:239">
      <c r="BN242" s="233" t="s">
        <v>543</v>
      </c>
      <c r="CX242" s="233" t="s">
        <v>543</v>
      </c>
      <c r="DR242" s="235" t="s">
        <v>543</v>
      </c>
      <c r="DU242" s="235" t="s">
        <v>543</v>
      </c>
      <c r="DX242" s="235" t="s">
        <v>543</v>
      </c>
      <c r="EA242" s="235" t="s">
        <v>543</v>
      </c>
      <c r="ED242" s="235" t="s">
        <v>543</v>
      </c>
      <c r="EG242" s="235" t="s">
        <v>543</v>
      </c>
      <c r="EJ242" s="235" t="s">
        <v>543</v>
      </c>
      <c r="EM242" s="235" t="s">
        <v>543</v>
      </c>
      <c r="EP242" s="235" t="s">
        <v>543</v>
      </c>
      <c r="ES242" s="235" t="s">
        <v>543</v>
      </c>
      <c r="EV242" s="235" t="s">
        <v>543</v>
      </c>
      <c r="EY242" s="235" t="s">
        <v>543</v>
      </c>
      <c r="FB242" s="235" t="s">
        <v>543</v>
      </c>
      <c r="FE242" s="235" t="s">
        <v>543</v>
      </c>
      <c r="FH242" s="235" t="s">
        <v>543</v>
      </c>
      <c r="FK242" s="235" t="s">
        <v>543</v>
      </c>
      <c r="FN242" s="235" t="s">
        <v>543</v>
      </c>
      <c r="FQ242" s="235" t="s">
        <v>543</v>
      </c>
      <c r="FT242" s="235" t="s">
        <v>543</v>
      </c>
      <c r="FW242" s="235" t="s">
        <v>543</v>
      </c>
      <c r="FZ242" s="235" t="s">
        <v>543</v>
      </c>
      <c r="GC242" s="235" t="s">
        <v>543</v>
      </c>
      <c r="GF242" s="235" t="s">
        <v>543</v>
      </c>
      <c r="GI242" s="235" t="s">
        <v>543</v>
      </c>
      <c r="GL242" s="235" t="s">
        <v>543</v>
      </c>
      <c r="GO242" s="235" t="s">
        <v>543</v>
      </c>
      <c r="GR242" s="235" t="s">
        <v>543</v>
      </c>
      <c r="GU242" s="235" t="s">
        <v>543</v>
      </c>
      <c r="GX242" s="235" t="s">
        <v>543</v>
      </c>
      <c r="HA242" s="235" t="s">
        <v>543</v>
      </c>
      <c r="HD242" s="235" t="s">
        <v>543</v>
      </c>
      <c r="HG242" s="235" t="s">
        <v>543</v>
      </c>
      <c r="HJ242" s="235" t="s">
        <v>543</v>
      </c>
      <c r="HM242" s="235" t="s">
        <v>543</v>
      </c>
      <c r="HP242" s="235" t="s">
        <v>543</v>
      </c>
      <c r="HS242" s="235" t="s">
        <v>543</v>
      </c>
      <c r="HV242" s="235" t="s">
        <v>543</v>
      </c>
      <c r="IB242" s="236" t="s">
        <v>543</v>
      </c>
      <c r="IC242" s="237" t="s">
        <v>543</v>
      </c>
      <c r="ID242" s="237" t="s">
        <v>543</v>
      </c>
      <c r="IE242" s="237" t="b">
        <v>1</v>
      </c>
    </row>
    <row r="243" spans="66:239">
      <c r="BN243" s="233" t="s">
        <v>543</v>
      </c>
      <c r="CX243" s="233" t="s">
        <v>543</v>
      </c>
      <c r="DR243" s="235" t="s">
        <v>543</v>
      </c>
      <c r="DU243" s="235" t="s">
        <v>543</v>
      </c>
      <c r="DX243" s="235" t="s">
        <v>543</v>
      </c>
      <c r="EA243" s="235" t="s">
        <v>543</v>
      </c>
      <c r="ED243" s="235" t="s">
        <v>543</v>
      </c>
      <c r="EG243" s="235" t="s">
        <v>543</v>
      </c>
      <c r="EJ243" s="235" t="s">
        <v>543</v>
      </c>
      <c r="EM243" s="235" t="s">
        <v>543</v>
      </c>
      <c r="EP243" s="235" t="s">
        <v>543</v>
      </c>
      <c r="ES243" s="235" t="s">
        <v>543</v>
      </c>
      <c r="EV243" s="235" t="s">
        <v>543</v>
      </c>
      <c r="EY243" s="235" t="s">
        <v>543</v>
      </c>
      <c r="FB243" s="235" t="s">
        <v>543</v>
      </c>
      <c r="FE243" s="235" t="s">
        <v>543</v>
      </c>
      <c r="FH243" s="235" t="s">
        <v>543</v>
      </c>
      <c r="FK243" s="235" t="s">
        <v>543</v>
      </c>
      <c r="FN243" s="235" t="s">
        <v>543</v>
      </c>
      <c r="FQ243" s="235" t="s">
        <v>543</v>
      </c>
      <c r="FT243" s="235" t="s">
        <v>543</v>
      </c>
      <c r="FW243" s="235" t="s">
        <v>543</v>
      </c>
      <c r="FZ243" s="235" t="s">
        <v>543</v>
      </c>
      <c r="GC243" s="235" t="s">
        <v>543</v>
      </c>
      <c r="GF243" s="235" t="s">
        <v>543</v>
      </c>
      <c r="GI243" s="235" t="s">
        <v>543</v>
      </c>
      <c r="GL243" s="235" t="s">
        <v>543</v>
      </c>
      <c r="GO243" s="235" t="s">
        <v>543</v>
      </c>
      <c r="GR243" s="235" t="s">
        <v>543</v>
      </c>
      <c r="GU243" s="235" t="s">
        <v>543</v>
      </c>
      <c r="GX243" s="235" t="s">
        <v>543</v>
      </c>
      <c r="HA243" s="235" t="s">
        <v>543</v>
      </c>
      <c r="HD243" s="235" t="s">
        <v>543</v>
      </c>
      <c r="HG243" s="235" t="s">
        <v>543</v>
      </c>
      <c r="HJ243" s="235" t="s">
        <v>543</v>
      </c>
      <c r="HM243" s="235" t="s">
        <v>543</v>
      </c>
      <c r="HP243" s="235" t="s">
        <v>543</v>
      </c>
      <c r="HS243" s="235" t="s">
        <v>543</v>
      </c>
      <c r="HV243" s="235" t="s">
        <v>543</v>
      </c>
      <c r="IB243" s="236" t="s">
        <v>543</v>
      </c>
      <c r="IC243" s="237" t="s">
        <v>543</v>
      </c>
      <c r="ID243" s="237" t="s">
        <v>543</v>
      </c>
      <c r="IE243" s="237" t="b">
        <v>1</v>
      </c>
    </row>
    <row r="244" spans="66:239">
      <c r="BN244" s="233" t="s">
        <v>543</v>
      </c>
      <c r="CX244" s="233" t="s">
        <v>543</v>
      </c>
      <c r="DR244" s="235" t="s">
        <v>543</v>
      </c>
      <c r="DU244" s="235" t="s">
        <v>543</v>
      </c>
      <c r="DX244" s="235" t="s">
        <v>543</v>
      </c>
      <c r="EA244" s="235" t="s">
        <v>543</v>
      </c>
      <c r="ED244" s="235" t="s">
        <v>543</v>
      </c>
      <c r="EG244" s="235" t="s">
        <v>543</v>
      </c>
      <c r="EJ244" s="235" t="s">
        <v>543</v>
      </c>
      <c r="EM244" s="235" t="s">
        <v>543</v>
      </c>
      <c r="EP244" s="235" t="s">
        <v>543</v>
      </c>
      <c r="ES244" s="235" t="s">
        <v>543</v>
      </c>
      <c r="EV244" s="235" t="s">
        <v>543</v>
      </c>
      <c r="EY244" s="235" t="s">
        <v>543</v>
      </c>
      <c r="FB244" s="235" t="s">
        <v>543</v>
      </c>
      <c r="FE244" s="235" t="s">
        <v>543</v>
      </c>
      <c r="FH244" s="235" t="s">
        <v>543</v>
      </c>
      <c r="FK244" s="235" t="s">
        <v>543</v>
      </c>
      <c r="FN244" s="235" t="s">
        <v>543</v>
      </c>
      <c r="FQ244" s="235" t="s">
        <v>543</v>
      </c>
      <c r="FT244" s="235" t="s">
        <v>543</v>
      </c>
      <c r="FW244" s="235" t="s">
        <v>543</v>
      </c>
      <c r="FZ244" s="235" t="s">
        <v>543</v>
      </c>
      <c r="GC244" s="235" t="s">
        <v>543</v>
      </c>
      <c r="GF244" s="235" t="s">
        <v>543</v>
      </c>
      <c r="GI244" s="235" t="s">
        <v>543</v>
      </c>
      <c r="GL244" s="235" t="s">
        <v>543</v>
      </c>
      <c r="GO244" s="235" t="s">
        <v>543</v>
      </c>
      <c r="GR244" s="235" t="s">
        <v>543</v>
      </c>
      <c r="GU244" s="235" t="s">
        <v>543</v>
      </c>
      <c r="GX244" s="235" t="s">
        <v>543</v>
      </c>
      <c r="HA244" s="235" t="s">
        <v>543</v>
      </c>
      <c r="HD244" s="235" t="s">
        <v>543</v>
      </c>
      <c r="HG244" s="235" t="s">
        <v>543</v>
      </c>
      <c r="HJ244" s="235" t="s">
        <v>543</v>
      </c>
      <c r="HM244" s="235" t="s">
        <v>543</v>
      </c>
      <c r="HP244" s="235" t="s">
        <v>543</v>
      </c>
      <c r="HS244" s="235" t="s">
        <v>543</v>
      </c>
      <c r="HV244" s="235" t="s">
        <v>543</v>
      </c>
      <c r="IB244" s="236" t="s">
        <v>543</v>
      </c>
      <c r="IC244" s="237" t="s">
        <v>543</v>
      </c>
      <c r="ID244" s="237" t="s">
        <v>543</v>
      </c>
      <c r="IE244" s="237" t="b">
        <v>1</v>
      </c>
    </row>
    <row r="245" spans="66:239">
      <c r="BN245" s="233" t="s">
        <v>543</v>
      </c>
      <c r="CX245" s="233" t="s">
        <v>543</v>
      </c>
      <c r="DR245" s="235" t="s">
        <v>543</v>
      </c>
      <c r="DU245" s="235" t="s">
        <v>543</v>
      </c>
      <c r="DX245" s="235" t="s">
        <v>543</v>
      </c>
      <c r="EA245" s="235" t="s">
        <v>543</v>
      </c>
      <c r="ED245" s="235" t="s">
        <v>543</v>
      </c>
      <c r="EG245" s="235" t="s">
        <v>543</v>
      </c>
      <c r="EJ245" s="235" t="s">
        <v>543</v>
      </c>
      <c r="EM245" s="235" t="s">
        <v>543</v>
      </c>
      <c r="EP245" s="235" t="s">
        <v>543</v>
      </c>
      <c r="ES245" s="235" t="s">
        <v>543</v>
      </c>
      <c r="EV245" s="235" t="s">
        <v>543</v>
      </c>
      <c r="EY245" s="235" t="s">
        <v>543</v>
      </c>
      <c r="FB245" s="235" t="s">
        <v>543</v>
      </c>
      <c r="FE245" s="235" t="s">
        <v>543</v>
      </c>
      <c r="FH245" s="235" t="s">
        <v>543</v>
      </c>
      <c r="FK245" s="235" t="s">
        <v>543</v>
      </c>
      <c r="FN245" s="235" t="s">
        <v>543</v>
      </c>
      <c r="FQ245" s="235" t="s">
        <v>543</v>
      </c>
      <c r="FT245" s="235" t="s">
        <v>543</v>
      </c>
      <c r="FW245" s="235" t="s">
        <v>543</v>
      </c>
      <c r="FZ245" s="235" t="s">
        <v>543</v>
      </c>
      <c r="GC245" s="235" t="s">
        <v>543</v>
      </c>
      <c r="GF245" s="235" t="s">
        <v>543</v>
      </c>
      <c r="GI245" s="235" t="s">
        <v>543</v>
      </c>
      <c r="GL245" s="235" t="s">
        <v>543</v>
      </c>
      <c r="GO245" s="235" t="s">
        <v>543</v>
      </c>
      <c r="GR245" s="235" t="s">
        <v>543</v>
      </c>
      <c r="GU245" s="235" t="s">
        <v>543</v>
      </c>
      <c r="GX245" s="235" t="s">
        <v>543</v>
      </c>
      <c r="HA245" s="235" t="s">
        <v>543</v>
      </c>
      <c r="HD245" s="235" t="s">
        <v>543</v>
      </c>
      <c r="HG245" s="235" t="s">
        <v>543</v>
      </c>
      <c r="HJ245" s="235" t="s">
        <v>543</v>
      </c>
      <c r="HM245" s="235" t="s">
        <v>543</v>
      </c>
      <c r="HP245" s="235" t="s">
        <v>543</v>
      </c>
      <c r="HS245" s="235" t="s">
        <v>543</v>
      </c>
      <c r="HV245" s="235" t="s">
        <v>543</v>
      </c>
      <c r="IB245" s="236" t="s">
        <v>543</v>
      </c>
      <c r="IC245" s="237" t="s">
        <v>543</v>
      </c>
      <c r="ID245" s="237" t="s">
        <v>543</v>
      </c>
      <c r="IE245" s="237" t="b">
        <v>1</v>
      </c>
    </row>
    <row r="246" spans="66:239">
      <c r="BN246" s="233" t="s">
        <v>543</v>
      </c>
      <c r="CX246" s="233" t="s">
        <v>543</v>
      </c>
      <c r="DR246" s="235" t="s">
        <v>543</v>
      </c>
      <c r="DU246" s="235" t="s">
        <v>543</v>
      </c>
      <c r="DX246" s="235" t="s">
        <v>543</v>
      </c>
      <c r="EA246" s="235" t="s">
        <v>543</v>
      </c>
      <c r="ED246" s="235" t="s">
        <v>543</v>
      </c>
      <c r="EG246" s="235" t="s">
        <v>543</v>
      </c>
      <c r="EJ246" s="235" t="s">
        <v>543</v>
      </c>
      <c r="EM246" s="235" t="s">
        <v>543</v>
      </c>
      <c r="EP246" s="235" t="s">
        <v>543</v>
      </c>
      <c r="ES246" s="235" t="s">
        <v>543</v>
      </c>
      <c r="EV246" s="235" t="s">
        <v>543</v>
      </c>
      <c r="EY246" s="235" t="s">
        <v>543</v>
      </c>
      <c r="FB246" s="235" t="s">
        <v>543</v>
      </c>
      <c r="FE246" s="235" t="s">
        <v>543</v>
      </c>
      <c r="FH246" s="235" t="s">
        <v>543</v>
      </c>
      <c r="FK246" s="235" t="s">
        <v>543</v>
      </c>
      <c r="FN246" s="235" t="s">
        <v>543</v>
      </c>
      <c r="FQ246" s="235" t="s">
        <v>543</v>
      </c>
      <c r="FT246" s="235" t="s">
        <v>543</v>
      </c>
      <c r="FW246" s="235" t="s">
        <v>543</v>
      </c>
      <c r="FZ246" s="235" t="s">
        <v>543</v>
      </c>
      <c r="GC246" s="235" t="s">
        <v>543</v>
      </c>
      <c r="GF246" s="235" t="s">
        <v>543</v>
      </c>
      <c r="GI246" s="235" t="s">
        <v>543</v>
      </c>
      <c r="GL246" s="235" t="s">
        <v>543</v>
      </c>
      <c r="GO246" s="235" t="s">
        <v>543</v>
      </c>
      <c r="GR246" s="235" t="s">
        <v>543</v>
      </c>
      <c r="GU246" s="235" t="s">
        <v>543</v>
      </c>
      <c r="GX246" s="235" t="s">
        <v>543</v>
      </c>
      <c r="HA246" s="235" t="s">
        <v>543</v>
      </c>
      <c r="HD246" s="235" t="s">
        <v>543</v>
      </c>
      <c r="HG246" s="235" t="s">
        <v>543</v>
      </c>
      <c r="HJ246" s="235" t="s">
        <v>543</v>
      </c>
      <c r="HM246" s="235" t="s">
        <v>543</v>
      </c>
      <c r="HP246" s="235" t="s">
        <v>543</v>
      </c>
      <c r="HS246" s="235" t="s">
        <v>543</v>
      </c>
      <c r="HV246" s="235" t="s">
        <v>543</v>
      </c>
      <c r="IB246" s="236" t="s">
        <v>543</v>
      </c>
      <c r="IC246" s="237" t="s">
        <v>543</v>
      </c>
      <c r="ID246" s="237" t="s">
        <v>543</v>
      </c>
      <c r="IE246" s="237" t="b">
        <v>1</v>
      </c>
    </row>
    <row r="247" spans="66:239">
      <c r="BN247" s="233" t="s">
        <v>543</v>
      </c>
      <c r="CX247" s="233" t="s">
        <v>543</v>
      </c>
      <c r="DR247" s="235" t="s">
        <v>543</v>
      </c>
      <c r="DU247" s="235" t="s">
        <v>543</v>
      </c>
      <c r="DX247" s="235" t="s">
        <v>543</v>
      </c>
      <c r="EA247" s="235" t="s">
        <v>543</v>
      </c>
      <c r="ED247" s="235" t="s">
        <v>543</v>
      </c>
      <c r="EG247" s="235" t="s">
        <v>543</v>
      </c>
      <c r="EJ247" s="235" t="s">
        <v>543</v>
      </c>
      <c r="EM247" s="235" t="s">
        <v>543</v>
      </c>
      <c r="EP247" s="235" t="s">
        <v>543</v>
      </c>
      <c r="ES247" s="235" t="s">
        <v>543</v>
      </c>
      <c r="EV247" s="235" t="s">
        <v>543</v>
      </c>
      <c r="EY247" s="235" t="s">
        <v>543</v>
      </c>
      <c r="FB247" s="235" t="s">
        <v>543</v>
      </c>
      <c r="FE247" s="235" t="s">
        <v>543</v>
      </c>
      <c r="FH247" s="235" t="s">
        <v>543</v>
      </c>
      <c r="FK247" s="235" t="s">
        <v>543</v>
      </c>
      <c r="FN247" s="235" t="s">
        <v>543</v>
      </c>
      <c r="FQ247" s="235" t="s">
        <v>543</v>
      </c>
      <c r="FT247" s="235" t="s">
        <v>543</v>
      </c>
      <c r="FW247" s="235" t="s">
        <v>543</v>
      </c>
      <c r="FZ247" s="235" t="s">
        <v>543</v>
      </c>
      <c r="GC247" s="235" t="s">
        <v>543</v>
      </c>
      <c r="GF247" s="235" t="s">
        <v>543</v>
      </c>
      <c r="GI247" s="235" t="s">
        <v>543</v>
      </c>
      <c r="GL247" s="235" t="s">
        <v>543</v>
      </c>
      <c r="GO247" s="235" t="s">
        <v>543</v>
      </c>
      <c r="GR247" s="235" t="s">
        <v>543</v>
      </c>
      <c r="GU247" s="235" t="s">
        <v>543</v>
      </c>
      <c r="GX247" s="235" t="s">
        <v>543</v>
      </c>
      <c r="HA247" s="235" t="s">
        <v>543</v>
      </c>
      <c r="HD247" s="235" t="s">
        <v>543</v>
      </c>
      <c r="HG247" s="235" t="s">
        <v>543</v>
      </c>
      <c r="HJ247" s="235" t="s">
        <v>543</v>
      </c>
      <c r="HM247" s="235" t="s">
        <v>543</v>
      </c>
      <c r="HP247" s="235" t="s">
        <v>543</v>
      </c>
      <c r="HS247" s="235" t="s">
        <v>543</v>
      </c>
      <c r="HV247" s="235" t="s">
        <v>543</v>
      </c>
      <c r="IB247" s="236" t="s">
        <v>543</v>
      </c>
      <c r="IC247" s="237" t="s">
        <v>543</v>
      </c>
      <c r="ID247" s="237" t="s">
        <v>543</v>
      </c>
      <c r="IE247" s="237" t="b">
        <v>1</v>
      </c>
    </row>
    <row r="248" spans="66:239">
      <c r="BN248" s="233" t="s">
        <v>543</v>
      </c>
      <c r="CX248" s="233" t="s">
        <v>543</v>
      </c>
      <c r="DR248" s="235" t="s">
        <v>543</v>
      </c>
      <c r="DU248" s="235" t="s">
        <v>543</v>
      </c>
      <c r="DX248" s="235" t="s">
        <v>543</v>
      </c>
      <c r="EA248" s="235" t="s">
        <v>543</v>
      </c>
      <c r="ED248" s="235" t="s">
        <v>543</v>
      </c>
      <c r="EG248" s="235" t="s">
        <v>543</v>
      </c>
      <c r="EJ248" s="235" t="s">
        <v>543</v>
      </c>
      <c r="EM248" s="235" t="s">
        <v>543</v>
      </c>
      <c r="EP248" s="235" t="s">
        <v>543</v>
      </c>
      <c r="ES248" s="235" t="s">
        <v>543</v>
      </c>
      <c r="EV248" s="235" t="s">
        <v>543</v>
      </c>
      <c r="EY248" s="235" t="s">
        <v>543</v>
      </c>
      <c r="FB248" s="235" t="s">
        <v>543</v>
      </c>
      <c r="FE248" s="235" t="s">
        <v>543</v>
      </c>
      <c r="FH248" s="235" t="s">
        <v>543</v>
      </c>
      <c r="FK248" s="235" t="s">
        <v>543</v>
      </c>
      <c r="FN248" s="235" t="s">
        <v>543</v>
      </c>
      <c r="FQ248" s="235" t="s">
        <v>543</v>
      </c>
      <c r="FT248" s="235" t="s">
        <v>543</v>
      </c>
      <c r="FW248" s="235" t="s">
        <v>543</v>
      </c>
      <c r="FZ248" s="235" t="s">
        <v>543</v>
      </c>
      <c r="GC248" s="235" t="s">
        <v>543</v>
      </c>
      <c r="GF248" s="235" t="s">
        <v>543</v>
      </c>
      <c r="GI248" s="235" t="s">
        <v>543</v>
      </c>
      <c r="GL248" s="235" t="s">
        <v>543</v>
      </c>
      <c r="GO248" s="235" t="s">
        <v>543</v>
      </c>
      <c r="GR248" s="235" t="s">
        <v>543</v>
      </c>
      <c r="GU248" s="235" t="s">
        <v>543</v>
      </c>
      <c r="GX248" s="235" t="s">
        <v>543</v>
      </c>
      <c r="HA248" s="235" t="s">
        <v>543</v>
      </c>
      <c r="HD248" s="235" t="s">
        <v>543</v>
      </c>
      <c r="HG248" s="235" t="s">
        <v>543</v>
      </c>
      <c r="HJ248" s="235" t="s">
        <v>543</v>
      </c>
      <c r="HM248" s="235" t="s">
        <v>543</v>
      </c>
      <c r="HP248" s="235" t="s">
        <v>543</v>
      </c>
      <c r="HS248" s="235" t="s">
        <v>543</v>
      </c>
      <c r="HV248" s="235" t="s">
        <v>543</v>
      </c>
      <c r="IB248" s="236" t="s">
        <v>543</v>
      </c>
      <c r="IC248" s="237" t="s">
        <v>543</v>
      </c>
      <c r="ID248" s="237" t="s">
        <v>543</v>
      </c>
      <c r="IE248" s="237" t="b">
        <v>1</v>
      </c>
    </row>
    <row r="249" spans="66:239">
      <c r="BN249" s="233" t="s">
        <v>543</v>
      </c>
      <c r="CX249" s="233" t="s">
        <v>543</v>
      </c>
      <c r="DR249" s="235" t="s">
        <v>543</v>
      </c>
      <c r="DU249" s="235" t="s">
        <v>543</v>
      </c>
      <c r="DX249" s="235" t="s">
        <v>543</v>
      </c>
      <c r="EA249" s="235" t="s">
        <v>543</v>
      </c>
      <c r="ED249" s="235" t="s">
        <v>543</v>
      </c>
      <c r="EG249" s="235" t="s">
        <v>543</v>
      </c>
      <c r="EJ249" s="235" t="s">
        <v>543</v>
      </c>
      <c r="EM249" s="235" t="s">
        <v>543</v>
      </c>
      <c r="EP249" s="235" t="s">
        <v>543</v>
      </c>
      <c r="ES249" s="235" t="s">
        <v>543</v>
      </c>
      <c r="EV249" s="235" t="s">
        <v>543</v>
      </c>
      <c r="EY249" s="235" t="s">
        <v>543</v>
      </c>
      <c r="FB249" s="235" t="s">
        <v>543</v>
      </c>
      <c r="FE249" s="235" t="s">
        <v>543</v>
      </c>
      <c r="FH249" s="235" t="s">
        <v>543</v>
      </c>
      <c r="FK249" s="235" t="s">
        <v>543</v>
      </c>
      <c r="FN249" s="235" t="s">
        <v>543</v>
      </c>
      <c r="FQ249" s="235" t="s">
        <v>543</v>
      </c>
      <c r="FT249" s="235" t="s">
        <v>543</v>
      </c>
      <c r="FW249" s="235" t="s">
        <v>543</v>
      </c>
      <c r="FZ249" s="235" t="s">
        <v>543</v>
      </c>
      <c r="GC249" s="235" t="s">
        <v>543</v>
      </c>
      <c r="GF249" s="235" t="s">
        <v>543</v>
      </c>
      <c r="GI249" s="235" t="s">
        <v>543</v>
      </c>
      <c r="GL249" s="235" t="s">
        <v>543</v>
      </c>
      <c r="GO249" s="235" t="s">
        <v>543</v>
      </c>
      <c r="GR249" s="235" t="s">
        <v>543</v>
      </c>
      <c r="GU249" s="235" t="s">
        <v>543</v>
      </c>
      <c r="GX249" s="235" t="s">
        <v>543</v>
      </c>
      <c r="HA249" s="235" t="s">
        <v>543</v>
      </c>
      <c r="HD249" s="235" t="s">
        <v>543</v>
      </c>
      <c r="HG249" s="235" t="s">
        <v>543</v>
      </c>
      <c r="HJ249" s="235" t="s">
        <v>543</v>
      </c>
      <c r="HM249" s="235" t="s">
        <v>543</v>
      </c>
      <c r="HP249" s="235" t="s">
        <v>543</v>
      </c>
      <c r="HS249" s="235" t="s">
        <v>543</v>
      </c>
      <c r="HV249" s="235" t="s">
        <v>543</v>
      </c>
      <c r="IB249" s="236" t="s">
        <v>543</v>
      </c>
      <c r="IC249" s="237" t="s">
        <v>543</v>
      </c>
      <c r="ID249" s="237" t="s">
        <v>543</v>
      </c>
      <c r="IE249" s="237" t="b">
        <v>1</v>
      </c>
    </row>
    <row r="250" spans="66:239">
      <c r="BN250" s="233" t="s">
        <v>543</v>
      </c>
      <c r="CX250" s="233" t="s">
        <v>543</v>
      </c>
      <c r="DR250" s="235" t="s">
        <v>543</v>
      </c>
      <c r="DU250" s="235" t="s">
        <v>543</v>
      </c>
      <c r="DX250" s="235" t="s">
        <v>543</v>
      </c>
      <c r="EA250" s="235" t="s">
        <v>543</v>
      </c>
      <c r="ED250" s="235" t="s">
        <v>543</v>
      </c>
      <c r="EG250" s="235" t="s">
        <v>543</v>
      </c>
      <c r="EJ250" s="235" t="s">
        <v>543</v>
      </c>
      <c r="EM250" s="235" t="s">
        <v>543</v>
      </c>
      <c r="EP250" s="235" t="s">
        <v>543</v>
      </c>
      <c r="ES250" s="235" t="s">
        <v>543</v>
      </c>
      <c r="EV250" s="235" t="s">
        <v>543</v>
      </c>
      <c r="EY250" s="235" t="s">
        <v>543</v>
      </c>
      <c r="FB250" s="235" t="s">
        <v>543</v>
      </c>
      <c r="FE250" s="235" t="s">
        <v>543</v>
      </c>
      <c r="FH250" s="235" t="s">
        <v>543</v>
      </c>
      <c r="FK250" s="235" t="s">
        <v>543</v>
      </c>
      <c r="FN250" s="235" t="s">
        <v>543</v>
      </c>
      <c r="FQ250" s="235" t="s">
        <v>543</v>
      </c>
      <c r="FT250" s="235" t="s">
        <v>543</v>
      </c>
      <c r="FW250" s="235" t="s">
        <v>543</v>
      </c>
      <c r="FZ250" s="235" t="s">
        <v>543</v>
      </c>
      <c r="GC250" s="235" t="s">
        <v>543</v>
      </c>
      <c r="GF250" s="235" t="s">
        <v>543</v>
      </c>
      <c r="GI250" s="235" t="s">
        <v>543</v>
      </c>
      <c r="GL250" s="235" t="s">
        <v>543</v>
      </c>
      <c r="GO250" s="235" t="s">
        <v>543</v>
      </c>
      <c r="GR250" s="235" t="s">
        <v>543</v>
      </c>
      <c r="GU250" s="235" t="s">
        <v>543</v>
      </c>
      <c r="GX250" s="235" t="s">
        <v>543</v>
      </c>
      <c r="HA250" s="235" t="s">
        <v>543</v>
      </c>
      <c r="HD250" s="235" t="s">
        <v>543</v>
      </c>
      <c r="HG250" s="235" t="s">
        <v>543</v>
      </c>
      <c r="HJ250" s="235" t="s">
        <v>543</v>
      </c>
      <c r="HM250" s="235" t="s">
        <v>543</v>
      </c>
      <c r="HP250" s="235" t="s">
        <v>543</v>
      </c>
      <c r="HS250" s="235" t="s">
        <v>543</v>
      </c>
      <c r="HV250" s="235" t="s">
        <v>543</v>
      </c>
      <c r="IB250" s="236" t="s">
        <v>543</v>
      </c>
      <c r="IC250" s="237" t="s">
        <v>543</v>
      </c>
      <c r="ID250" s="237" t="s">
        <v>543</v>
      </c>
      <c r="IE250" s="237" t="b">
        <v>1</v>
      </c>
    </row>
    <row r="251" spans="66:239">
      <c r="BN251" s="233" t="s">
        <v>543</v>
      </c>
      <c r="CX251" s="233" t="s">
        <v>543</v>
      </c>
      <c r="DR251" s="235" t="s">
        <v>543</v>
      </c>
      <c r="DU251" s="235" t="s">
        <v>543</v>
      </c>
      <c r="DX251" s="235" t="s">
        <v>543</v>
      </c>
      <c r="EA251" s="235" t="s">
        <v>543</v>
      </c>
      <c r="ED251" s="235" t="s">
        <v>543</v>
      </c>
      <c r="EG251" s="235" t="s">
        <v>543</v>
      </c>
      <c r="EJ251" s="235" t="s">
        <v>543</v>
      </c>
      <c r="EM251" s="235" t="s">
        <v>543</v>
      </c>
      <c r="EP251" s="235" t="s">
        <v>543</v>
      </c>
      <c r="ES251" s="235" t="s">
        <v>543</v>
      </c>
      <c r="EV251" s="235" t="s">
        <v>543</v>
      </c>
      <c r="EY251" s="235" t="s">
        <v>543</v>
      </c>
      <c r="FB251" s="235" t="s">
        <v>543</v>
      </c>
      <c r="FE251" s="235" t="s">
        <v>543</v>
      </c>
      <c r="FH251" s="235" t="s">
        <v>543</v>
      </c>
      <c r="FK251" s="235" t="s">
        <v>543</v>
      </c>
      <c r="FN251" s="235" t="s">
        <v>543</v>
      </c>
      <c r="FQ251" s="235" t="s">
        <v>543</v>
      </c>
      <c r="FT251" s="235" t="s">
        <v>543</v>
      </c>
      <c r="FW251" s="235" t="s">
        <v>543</v>
      </c>
      <c r="FZ251" s="235" t="s">
        <v>543</v>
      </c>
      <c r="GC251" s="235" t="s">
        <v>543</v>
      </c>
      <c r="GF251" s="235" t="s">
        <v>543</v>
      </c>
      <c r="GI251" s="235" t="s">
        <v>543</v>
      </c>
      <c r="GL251" s="235" t="s">
        <v>543</v>
      </c>
      <c r="GO251" s="235" t="s">
        <v>543</v>
      </c>
      <c r="GR251" s="235" t="s">
        <v>543</v>
      </c>
      <c r="GU251" s="235" t="s">
        <v>543</v>
      </c>
      <c r="GX251" s="235" t="s">
        <v>543</v>
      </c>
      <c r="HA251" s="235" t="s">
        <v>543</v>
      </c>
      <c r="HD251" s="235" t="s">
        <v>543</v>
      </c>
      <c r="HG251" s="235" t="s">
        <v>543</v>
      </c>
      <c r="HJ251" s="235" t="s">
        <v>543</v>
      </c>
      <c r="HM251" s="235" t="s">
        <v>543</v>
      </c>
      <c r="HP251" s="235" t="s">
        <v>543</v>
      </c>
      <c r="HS251" s="235" t="s">
        <v>543</v>
      </c>
      <c r="HV251" s="235" t="s">
        <v>543</v>
      </c>
      <c r="IB251" s="236" t="s">
        <v>543</v>
      </c>
      <c r="IC251" s="237" t="s">
        <v>543</v>
      </c>
      <c r="ID251" s="237" t="s">
        <v>543</v>
      </c>
      <c r="IE251" s="237" t="b">
        <v>1</v>
      </c>
    </row>
    <row r="252" spans="66:239">
      <c r="BN252" s="233" t="s">
        <v>543</v>
      </c>
      <c r="CX252" s="233" t="s">
        <v>543</v>
      </c>
      <c r="DR252" s="235" t="s">
        <v>543</v>
      </c>
      <c r="DU252" s="235" t="s">
        <v>543</v>
      </c>
      <c r="DX252" s="235" t="s">
        <v>543</v>
      </c>
      <c r="EA252" s="235" t="s">
        <v>543</v>
      </c>
      <c r="ED252" s="235" t="s">
        <v>543</v>
      </c>
      <c r="EG252" s="235" t="s">
        <v>543</v>
      </c>
      <c r="EJ252" s="235" t="s">
        <v>543</v>
      </c>
      <c r="EM252" s="235" t="s">
        <v>543</v>
      </c>
      <c r="EP252" s="235" t="s">
        <v>543</v>
      </c>
      <c r="ES252" s="235" t="s">
        <v>543</v>
      </c>
      <c r="EV252" s="235" t="s">
        <v>543</v>
      </c>
      <c r="EY252" s="235" t="s">
        <v>543</v>
      </c>
      <c r="FB252" s="235" t="s">
        <v>543</v>
      </c>
      <c r="FE252" s="235" t="s">
        <v>543</v>
      </c>
      <c r="FH252" s="235" t="s">
        <v>543</v>
      </c>
      <c r="FK252" s="235" t="s">
        <v>543</v>
      </c>
      <c r="FN252" s="235" t="s">
        <v>543</v>
      </c>
      <c r="FQ252" s="235" t="s">
        <v>543</v>
      </c>
      <c r="FT252" s="235" t="s">
        <v>543</v>
      </c>
      <c r="FW252" s="235" t="s">
        <v>543</v>
      </c>
      <c r="FZ252" s="235" t="s">
        <v>543</v>
      </c>
      <c r="GC252" s="235" t="s">
        <v>543</v>
      </c>
      <c r="GF252" s="235" t="s">
        <v>543</v>
      </c>
      <c r="GI252" s="235" t="s">
        <v>543</v>
      </c>
      <c r="GL252" s="235" t="s">
        <v>543</v>
      </c>
      <c r="GO252" s="235" t="s">
        <v>543</v>
      </c>
      <c r="GR252" s="235" t="s">
        <v>543</v>
      </c>
      <c r="GU252" s="235" t="s">
        <v>543</v>
      </c>
      <c r="GX252" s="235" t="s">
        <v>543</v>
      </c>
      <c r="HA252" s="235" t="s">
        <v>543</v>
      </c>
      <c r="HD252" s="235" t="s">
        <v>543</v>
      </c>
      <c r="HG252" s="235" t="s">
        <v>543</v>
      </c>
      <c r="HJ252" s="235" t="s">
        <v>543</v>
      </c>
      <c r="HM252" s="235" t="s">
        <v>543</v>
      </c>
      <c r="HP252" s="235" t="s">
        <v>543</v>
      </c>
      <c r="HS252" s="235" t="s">
        <v>543</v>
      </c>
      <c r="HV252" s="235" t="s">
        <v>543</v>
      </c>
      <c r="IB252" s="236" t="s">
        <v>543</v>
      </c>
      <c r="IC252" s="237" t="s">
        <v>543</v>
      </c>
      <c r="ID252" s="237" t="s">
        <v>543</v>
      </c>
      <c r="IE252" s="237" t="b">
        <v>1</v>
      </c>
    </row>
    <row r="253" spans="66:239">
      <c r="BN253" s="233" t="s">
        <v>543</v>
      </c>
      <c r="CX253" s="233" t="s">
        <v>543</v>
      </c>
      <c r="DR253" s="235" t="s">
        <v>543</v>
      </c>
      <c r="DU253" s="235" t="s">
        <v>543</v>
      </c>
      <c r="DX253" s="235" t="s">
        <v>543</v>
      </c>
      <c r="EA253" s="235" t="s">
        <v>543</v>
      </c>
      <c r="ED253" s="235" t="s">
        <v>543</v>
      </c>
      <c r="EG253" s="235" t="s">
        <v>543</v>
      </c>
      <c r="EJ253" s="235" t="s">
        <v>543</v>
      </c>
      <c r="EM253" s="235" t="s">
        <v>543</v>
      </c>
      <c r="EP253" s="235" t="s">
        <v>543</v>
      </c>
      <c r="ES253" s="235" t="s">
        <v>543</v>
      </c>
      <c r="EV253" s="235" t="s">
        <v>543</v>
      </c>
      <c r="EY253" s="235" t="s">
        <v>543</v>
      </c>
      <c r="FB253" s="235" t="s">
        <v>543</v>
      </c>
      <c r="FE253" s="235" t="s">
        <v>543</v>
      </c>
      <c r="FH253" s="235" t="s">
        <v>543</v>
      </c>
      <c r="FK253" s="235" t="s">
        <v>543</v>
      </c>
      <c r="FN253" s="235" t="s">
        <v>543</v>
      </c>
      <c r="FQ253" s="235" t="s">
        <v>543</v>
      </c>
      <c r="FT253" s="235" t="s">
        <v>543</v>
      </c>
      <c r="FW253" s="235" t="s">
        <v>543</v>
      </c>
      <c r="FZ253" s="235" t="s">
        <v>543</v>
      </c>
      <c r="GC253" s="235" t="s">
        <v>543</v>
      </c>
      <c r="GF253" s="235" t="s">
        <v>543</v>
      </c>
      <c r="GI253" s="235" t="s">
        <v>543</v>
      </c>
      <c r="GL253" s="235" t="s">
        <v>543</v>
      </c>
      <c r="GO253" s="235" t="s">
        <v>543</v>
      </c>
      <c r="GR253" s="235" t="s">
        <v>543</v>
      </c>
      <c r="GU253" s="235" t="s">
        <v>543</v>
      </c>
      <c r="GX253" s="235" t="s">
        <v>543</v>
      </c>
      <c r="HA253" s="235" t="s">
        <v>543</v>
      </c>
      <c r="HD253" s="235" t="s">
        <v>543</v>
      </c>
      <c r="HG253" s="235" t="s">
        <v>543</v>
      </c>
      <c r="HJ253" s="235" t="s">
        <v>543</v>
      </c>
      <c r="HM253" s="235" t="s">
        <v>543</v>
      </c>
      <c r="HP253" s="235" t="s">
        <v>543</v>
      </c>
      <c r="HS253" s="235" t="s">
        <v>543</v>
      </c>
      <c r="HV253" s="235" t="s">
        <v>543</v>
      </c>
      <c r="IB253" s="236" t="s">
        <v>543</v>
      </c>
      <c r="IC253" s="237" t="s">
        <v>543</v>
      </c>
      <c r="ID253" s="237" t="s">
        <v>543</v>
      </c>
      <c r="IE253" s="237" t="b">
        <v>1</v>
      </c>
    </row>
    <row r="254" spans="66:239">
      <c r="BN254" s="233" t="s">
        <v>543</v>
      </c>
      <c r="CX254" s="233" t="s">
        <v>543</v>
      </c>
      <c r="DR254" s="235" t="s">
        <v>543</v>
      </c>
      <c r="DU254" s="235" t="s">
        <v>543</v>
      </c>
      <c r="DX254" s="235" t="s">
        <v>543</v>
      </c>
      <c r="EA254" s="235" t="s">
        <v>543</v>
      </c>
      <c r="ED254" s="235" t="s">
        <v>543</v>
      </c>
      <c r="EG254" s="235" t="s">
        <v>543</v>
      </c>
      <c r="EJ254" s="235" t="s">
        <v>543</v>
      </c>
      <c r="EM254" s="235" t="s">
        <v>543</v>
      </c>
      <c r="EP254" s="235" t="s">
        <v>543</v>
      </c>
      <c r="ES254" s="235" t="s">
        <v>543</v>
      </c>
      <c r="EV254" s="235" t="s">
        <v>543</v>
      </c>
      <c r="EY254" s="235" t="s">
        <v>543</v>
      </c>
      <c r="FB254" s="235" t="s">
        <v>543</v>
      </c>
      <c r="FE254" s="235" t="s">
        <v>543</v>
      </c>
      <c r="FH254" s="235" t="s">
        <v>543</v>
      </c>
      <c r="FK254" s="235" t="s">
        <v>543</v>
      </c>
      <c r="FN254" s="235" t="s">
        <v>543</v>
      </c>
      <c r="FQ254" s="235" t="s">
        <v>543</v>
      </c>
      <c r="FT254" s="235" t="s">
        <v>543</v>
      </c>
      <c r="FW254" s="235" t="s">
        <v>543</v>
      </c>
      <c r="FZ254" s="235" t="s">
        <v>543</v>
      </c>
      <c r="GC254" s="235" t="s">
        <v>543</v>
      </c>
      <c r="GF254" s="235" t="s">
        <v>543</v>
      </c>
      <c r="GI254" s="235" t="s">
        <v>543</v>
      </c>
      <c r="GL254" s="235" t="s">
        <v>543</v>
      </c>
      <c r="GO254" s="235" t="s">
        <v>543</v>
      </c>
      <c r="GR254" s="235" t="s">
        <v>543</v>
      </c>
      <c r="GU254" s="235" t="s">
        <v>543</v>
      </c>
      <c r="GX254" s="235" t="s">
        <v>543</v>
      </c>
      <c r="HA254" s="235" t="s">
        <v>543</v>
      </c>
      <c r="HD254" s="235" t="s">
        <v>543</v>
      </c>
      <c r="HG254" s="235" t="s">
        <v>543</v>
      </c>
      <c r="HJ254" s="235" t="s">
        <v>543</v>
      </c>
      <c r="HM254" s="235" t="s">
        <v>543</v>
      </c>
      <c r="HP254" s="235" t="s">
        <v>543</v>
      </c>
      <c r="HS254" s="235" t="s">
        <v>543</v>
      </c>
      <c r="HV254" s="235" t="s">
        <v>543</v>
      </c>
      <c r="IB254" s="236" t="s">
        <v>543</v>
      </c>
      <c r="IC254" s="237" t="s">
        <v>543</v>
      </c>
      <c r="ID254" s="237" t="s">
        <v>543</v>
      </c>
      <c r="IE254" s="237" t="b">
        <v>1</v>
      </c>
    </row>
    <row r="255" spans="66:239">
      <c r="BN255" s="233" t="s">
        <v>543</v>
      </c>
      <c r="CX255" s="233" t="s">
        <v>543</v>
      </c>
      <c r="DR255" s="235" t="s">
        <v>543</v>
      </c>
      <c r="DU255" s="235" t="s">
        <v>543</v>
      </c>
      <c r="DX255" s="235" t="s">
        <v>543</v>
      </c>
      <c r="EA255" s="235" t="s">
        <v>543</v>
      </c>
      <c r="ED255" s="235" t="s">
        <v>543</v>
      </c>
      <c r="EG255" s="235" t="s">
        <v>543</v>
      </c>
      <c r="EJ255" s="235" t="s">
        <v>543</v>
      </c>
      <c r="EM255" s="235" t="s">
        <v>543</v>
      </c>
      <c r="EP255" s="235" t="s">
        <v>543</v>
      </c>
      <c r="ES255" s="235" t="s">
        <v>543</v>
      </c>
      <c r="EV255" s="235" t="s">
        <v>543</v>
      </c>
      <c r="EY255" s="235" t="s">
        <v>543</v>
      </c>
      <c r="FB255" s="235" t="s">
        <v>543</v>
      </c>
      <c r="FE255" s="235" t="s">
        <v>543</v>
      </c>
      <c r="FH255" s="235" t="s">
        <v>543</v>
      </c>
      <c r="FK255" s="235" t="s">
        <v>543</v>
      </c>
      <c r="FN255" s="235" t="s">
        <v>543</v>
      </c>
      <c r="FQ255" s="235" t="s">
        <v>543</v>
      </c>
      <c r="FT255" s="235" t="s">
        <v>543</v>
      </c>
      <c r="FW255" s="235" t="s">
        <v>543</v>
      </c>
      <c r="FZ255" s="235" t="s">
        <v>543</v>
      </c>
      <c r="GC255" s="235" t="s">
        <v>543</v>
      </c>
      <c r="GF255" s="235" t="s">
        <v>543</v>
      </c>
      <c r="GI255" s="235" t="s">
        <v>543</v>
      </c>
      <c r="GL255" s="235" t="s">
        <v>543</v>
      </c>
      <c r="GO255" s="235" t="s">
        <v>543</v>
      </c>
      <c r="GR255" s="235" t="s">
        <v>543</v>
      </c>
      <c r="GU255" s="235" t="s">
        <v>543</v>
      </c>
      <c r="GX255" s="235" t="s">
        <v>543</v>
      </c>
      <c r="HA255" s="235" t="s">
        <v>543</v>
      </c>
      <c r="HD255" s="235" t="s">
        <v>543</v>
      </c>
      <c r="HG255" s="235" t="s">
        <v>543</v>
      </c>
      <c r="HJ255" s="235" t="s">
        <v>543</v>
      </c>
      <c r="HM255" s="235" t="s">
        <v>543</v>
      </c>
      <c r="HP255" s="235" t="s">
        <v>543</v>
      </c>
      <c r="HS255" s="235" t="s">
        <v>543</v>
      </c>
      <c r="HV255" s="235" t="s">
        <v>543</v>
      </c>
      <c r="IB255" s="236" t="s">
        <v>543</v>
      </c>
      <c r="IC255" s="237" t="s">
        <v>543</v>
      </c>
      <c r="ID255" s="237" t="s">
        <v>543</v>
      </c>
      <c r="IE255" s="237" t="b">
        <v>1</v>
      </c>
    </row>
    <row r="256" spans="66:239">
      <c r="BN256" s="233" t="s">
        <v>543</v>
      </c>
      <c r="CX256" s="233" t="s">
        <v>543</v>
      </c>
      <c r="DR256" s="235" t="s">
        <v>543</v>
      </c>
      <c r="DU256" s="235" t="s">
        <v>543</v>
      </c>
      <c r="DX256" s="235" t="s">
        <v>543</v>
      </c>
      <c r="EA256" s="235" t="s">
        <v>543</v>
      </c>
      <c r="ED256" s="235" t="s">
        <v>543</v>
      </c>
      <c r="EG256" s="235" t="s">
        <v>543</v>
      </c>
      <c r="EJ256" s="235" t="s">
        <v>543</v>
      </c>
      <c r="EM256" s="235" t="s">
        <v>543</v>
      </c>
      <c r="EP256" s="235" t="s">
        <v>543</v>
      </c>
      <c r="ES256" s="235" t="s">
        <v>543</v>
      </c>
      <c r="EV256" s="235" t="s">
        <v>543</v>
      </c>
      <c r="EY256" s="235" t="s">
        <v>543</v>
      </c>
      <c r="FB256" s="235" t="s">
        <v>543</v>
      </c>
      <c r="FE256" s="235" t="s">
        <v>543</v>
      </c>
      <c r="FH256" s="235" t="s">
        <v>543</v>
      </c>
      <c r="FK256" s="235" t="s">
        <v>543</v>
      </c>
      <c r="FN256" s="235" t="s">
        <v>543</v>
      </c>
      <c r="FQ256" s="235" t="s">
        <v>543</v>
      </c>
      <c r="FT256" s="235" t="s">
        <v>543</v>
      </c>
      <c r="FW256" s="235" t="s">
        <v>543</v>
      </c>
      <c r="FZ256" s="235" t="s">
        <v>543</v>
      </c>
      <c r="GC256" s="235" t="s">
        <v>543</v>
      </c>
      <c r="GF256" s="235" t="s">
        <v>543</v>
      </c>
      <c r="GI256" s="235" t="s">
        <v>543</v>
      </c>
      <c r="GL256" s="235" t="s">
        <v>543</v>
      </c>
      <c r="GO256" s="235" t="s">
        <v>543</v>
      </c>
      <c r="GR256" s="235" t="s">
        <v>543</v>
      </c>
      <c r="GU256" s="235" t="s">
        <v>543</v>
      </c>
      <c r="GX256" s="235" t="s">
        <v>543</v>
      </c>
      <c r="HA256" s="235" t="s">
        <v>543</v>
      </c>
      <c r="HD256" s="235" t="s">
        <v>543</v>
      </c>
      <c r="HG256" s="235" t="s">
        <v>543</v>
      </c>
      <c r="HJ256" s="235" t="s">
        <v>543</v>
      </c>
      <c r="HM256" s="235" t="s">
        <v>543</v>
      </c>
      <c r="HP256" s="235" t="s">
        <v>543</v>
      </c>
      <c r="HS256" s="235" t="s">
        <v>543</v>
      </c>
      <c r="HV256" s="235" t="s">
        <v>543</v>
      </c>
      <c r="IB256" s="236" t="s">
        <v>543</v>
      </c>
      <c r="IC256" s="237" t="s">
        <v>543</v>
      </c>
      <c r="ID256" s="237" t="s">
        <v>543</v>
      </c>
      <c r="IE256" s="237" t="b">
        <v>1</v>
      </c>
    </row>
    <row r="257" spans="66:239">
      <c r="BN257" s="233" t="s">
        <v>543</v>
      </c>
      <c r="CX257" s="233" t="s">
        <v>543</v>
      </c>
      <c r="DR257" s="235" t="s">
        <v>543</v>
      </c>
      <c r="DU257" s="235" t="s">
        <v>543</v>
      </c>
      <c r="DX257" s="235" t="s">
        <v>543</v>
      </c>
      <c r="EA257" s="235" t="s">
        <v>543</v>
      </c>
      <c r="ED257" s="235" t="s">
        <v>543</v>
      </c>
      <c r="EG257" s="235" t="s">
        <v>543</v>
      </c>
      <c r="EJ257" s="235" t="s">
        <v>543</v>
      </c>
      <c r="EM257" s="235" t="s">
        <v>543</v>
      </c>
      <c r="EP257" s="235" t="s">
        <v>543</v>
      </c>
      <c r="ES257" s="235" t="s">
        <v>543</v>
      </c>
      <c r="EV257" s="235" t="s">
        <v>543</v>
      </c>
      <c r="EY257" s="235" t="s">
        <v>543</v>
      </c>
      <c r="FB257" s="235" t="s">
        <v>543</v>
      </c>
      <c r="FE257" s="235" t="s">
        <v>543</v>
      </c>
      <c r="FH257" s="235" t="s">
        <v>543</v>
      </c>
      <c r="FK257" s="235" t="s">
        <v>543</v>
      </c>
      <c r="FN257" s="235" t="s">
        <v>543</v>
      </c>
      <c r="FQ257" s="235" t="s">
        <v>543</v>
      </c>
      <c r="FT257" s="235" t="s">
        <v>543</v>
      </c>
      <c r="FW257" s="235" t="s">
        <v>543</v>
      </c>
      <c r="FZ257" s="235" t="s">
        <v>543</v>
      </c>
      <c r="GC257" s="235" t="s">
        <v>543</v>
      </c>
      <c r="GF257" s="235" t="s">
        <v>543</v>
      </c>
      <c r="GI257" s="235" t="s">
        <v>543</v>
      </c>
      <c r="GL257" s="235" t="s">
        <v>543</v>
      </c>
      <c r="GO257" s="235" t="s">
        <v>543</v>
      </c>
      <c r="GR257" s="235" t="s">
        <v>543</v>
      </c>
      <c r="GU257" s="235" t="s">
        <v>543</v>
      </c>
      <c r="GX257" s="235" t="s">
        <v>543</v>
      </c>
      <c r="HA257" s="235" t="s">
        <v>543</v>
      </c>
      <c r="HD257" s="235" t="s">
        <v>543</v>
      </c>
      <c r="HG257" s="235" t="s">
        <v>543</v>
      </c>
      <c r="HJ257" s="235" t="s">
        <v>543</v>
      </c>
      <c r="HM257" s="235" t="s">
        <v>543</v>
      </c>
      <c r="HP257" s="235" t="s">
        <v>543</v>
      </c>
      <c r="HS257" s="235" t="s">
        <v>543</v>
      </c>
      <c r="HV257" s="235" t="s">
        <v>543</v>
      </c>
      <c r="IB257" s="236" t="s">
        <v>543</v>
      </c>
      <c r="IC257" s="237" t="s">
        <v>543</v>
      </c>
      <c r="ID257" s="237" t="s">
        <v>543</v>
      </c>
      <c r="IE257" s="237" t="b">
        <v>1</v>
      </c>
    </row>
    <row r="258" spans="66:239">
      <c r="BN258" s="233" t="s">
        <v>543</v>
      </c>
      <c r="CX258" s="233" t="s">
        <v>543</v>
      </c>
      <c r="DR258" s="235" t="s">
        <v>543</v>
      </c>
      <c r="DU258" s="235" t="s">
        <v>543</v>
      </c>
      <c r="DX258" s="235" t="s">
        <v>543</v>
      </c>
      <c r="EA258" s="235" t="s">
        <v>543</v>
      </c>
      <c r="ED258" s="235" t="s">
        <v>543</v>
      </c>
      <c r="EG258" s="235" t="s">
        <v>543</v>
      </c>
      <c r="EJ258" s="235" t="s">
        <v>543</v>
      </c>
      <c r="EM258" s="235" t="s">
        <v>543</v>
      </c>
      <c r="EP258" s="235" t="s">
        <v>543</v>
      </c>
      <c r="ES258" s="235" t="s">
        <v>543</v>
      </c>
      <c r="EV258" s="235" t="s">
        <v>543</v>
      </c>
      <c r="EY258" s="235" t="s">
        <v>543</v>
      </c>
      <c r="FB258" s="235" t="s">
        <v>543</v>
      </c>
      <c r="FE258" s="235" t="s">
        <v>543</v>
      </c>
      <c r="FH258" s="235" t="s">
        <v>543</v>
      </c>
      <c r="FK258" s="235" t="s">
        <v>543</v>
      </c>
      <c r="FN258" s="235" t="s">
        <v>543</v>
      </c>
      <c r="FQ258" s="235" t="s">
        <v>543</v>
      </c>
      <c r="FT258" s="235" t="s">
        <v>543</v>
      </c>
      <c r="FW258" s="235" t="s">
        <v>543</v>
      </c>
      <c r="FZ258" s="235" t="s">
        <v>543</v>
      </c>
      <c r="GC258" s="235" t="s">
        <v>543</v>
      </c>
      <c r="GF258" s="235" t="s">
        <v>543</v>
      </c>
      <c r="GI258" s="235" t="s">
        <v>543</v>
      </c>
      <c r="GL258" s="235" t="s">
        <v>543</v>
      </c>
      <c r="GO258" s="235" t="s">
        <v>543</v>
      </c>
      <c r="GR258" s="235" t="s">
        <v>543</v>
      </c>
      <c r="GU258" s="235" t="s">
        <v>543</v>
      </c>
      <c r="GX258" s="235" t="s">
        <v>543</v>
      </c>
      <c r="HA258" s="235" t="s">
        <v>543</v>
      </c>
      <c r="HD258" s="235" t="s">
        <v>543</v>
      </c>
      <c r="HG258" s="235" t="s">
        <v>543</v>
      </c>
      <c r="HJ258" s="235" t="s">
        <v>543</v>
      </c>
      <c r="HM258" s="235" t="s">
        <v>543</v>
      </c>
      <c r="HP258" s="235" t="s">
        <v>543</v>
      </c>
      <c r="HS258" s="235" t="s">
        <v>543</v>
      </c>
      <c r="HV258" s="235" t="s">
        <v>543</v>
      </c>
      <c r="IB258" s="236" t="s">
        <v>543</v>
      </c>
      <c r="IC258" s="237" t="s">
        <v>543</v>
      </c>
      <c r="ID258" s="237" t="s">
        <v>543</v>
      </c>
      <c r="IE258" s="237" t="b">
        <v>1</v>
      </c>
    </row>
    <row r="259" spans="66:239">
      <c r="BN259" s="233" t="s">
        <v>543</v>
      </c>
      <c r="CX259" s="233" t="s">
        <v>543</v>
      </c>
      <c r="DR259" s="235" t="s">
        <v>543</v>
      </c>
      <c r="DU259" s="235" t="s">
        <v>543</v>
      </c>
      <c r="DX259" s="235" t="s">
        <v>543</v>
      </c>
      <c r="EA259" s="235" t="s">
        <v>543</v>
      </c>
      <c r="ED259" s="235" t="s">
        <v>543</v>
      </c>
      <c r="EG259" s="235" t="s">
        <v>543</v>
      </c>
      <c r="EJ259" s="235" t="s">
        <v>543</v>
      </c>
      <c r="EM259" s="235" t="s">
        <v>543</v>
      </c>
      <c r="EP259" s="235" t="s">
        <v>543</v>
      </c>
      <c r="ES259" s="235" t="s">
        <v>543</v>
      </c>
      <c r="EV259" s="235" t="s">
        <v>543</v>
      </c>
      <c r="EY259" s="235" t="s">
        <v>543</v>
      </c>
      <c r="FB259" s="235" t="s">
        <v>543</v>
      </c>
      <c r="FE259" s="235" t="s">
        <v>543</v>
      </c>
      <c r="FH259" s="235" t="s">
        <v>543</v>
      </c>
      <c r="FK259" s="235" t="s">
        <v>543</v>
      </c>
      <c r="FN259" s="235" t="s">
        <v>543</v>
      </c>
      <c r="FQ259" s="235" t="s">
        <v>543</v>
      </c>
      <c r="FT259" s="235" t="s">
        <v>543</v>
      </c>
      <c r="FW259" s="235" t="s">
        <v>543</v>
      </c>
      <c r="FZ259" s="235" t="s">
        <v>543</v>
      </c>
      <c r="GC259" s="235" t="s">
        <v>543</v>
      </c>
      <c r="GF259" s="235" t="s">
        <v>543</v>
      </c>
      <c r="GI259" s="235" t="s">
        <v>543</v>
      </c>
      <c r="GL259" s="235" t="s">
        <v>543</v>
      </c>
      <c r="GO259" s="235" t="s">
        <v>543</v>
      </c>
      <c r="GR259" s="235" t="s">
        <v>543</v>
      </c>
      <c r="GU259" s="235" t="s">
        <v>543</v>
      </c>
      <c r="GX259" s="235" t="s">
        <v>543</v>
      </c>
      <c r="HA259" s="235" t="s">
        <v>543</v>
      </c>
      <c r="HD259" s="235" t="s">
        <v>543</v>
      </c>
      <c r="HG259" s="235" t="s">
        <v>543</v>
      </c>
      <c r="HJ259" s="235" t="s">
        <v>543</v>
      </c>
      <c r="HM259" s="235" t="s">
        <v>543</v>
      </c>
      <c r="HP259" s="235" t="s">
        <v>543</v>
      </c>
      <c r="HS259" s="235" t="s">
        <v>543</v>
      </c>
      <c r="HV259" s="235" t="s">
        <v>543</v>
      </c>
      <c r="IB259" s="236" t="s">
        <v>543</v>
      </c>
      <c r="IC259" s="237" t="s">
        <v>543</v>
      </c>
      <c r="ID259" s="237" t="s">
        <v>543</v>
      </c>
      <c r="IE259" s="237" t="b">
        <v>1</v>
      </c>
    </row>
    <row r="260" spans="66:239">
      <c r="BN260" s="233" t="s">
        <v>543</v>
      </c>
      <c r="CX260" s="233" t="s">
        <v>543</v>
      </c>
      <c r="DR260" s="235" t="s">
        <v>543</v>
      </c>
      <c r="DU260" s="235" t="s">
        <v>543</v>
      </c>
      <c r="DX260" s="235" t="s">
        <v>543</v>
      </c>
      <c r="EA260" s="235" t="s">
        <v>543</v>
      </c>
      <c r="ED260" s="235" t="s">
        <v>543</v>
      </c>
      <c r="EG260" s="235" t="s">
        <v>543</v>
      </c>
      <c r="EJ260" s="235" t="s">
        <v>543</v>
      </c>
      <c r="EM260" s="235" t="s">
        <v>543</v>
      </c>
      <c r="EP260" s="235" t="s">
        <v>543</v>
      </c>
      <c r="ES260" s="235" t="s">
        <v>543</v>
      </c>
      <c r="EV260" s="235" t="s">
        <v>543</v>
      </c>
      <c r="EY260" s="235" t="s">
        <v>543</v>
      </c>
      <c r="FB260" s="235" t="s">
        <v>543</v>
      </c>
      <c r="FE260" s="235" t="s">
        <v>543</v>
      </c>
      <c r="FH260" s="235" t="s">
        <v>543</v>
      </c>
      <c r="FK260" s="235" t="s">
        <v>543</v>
      </c>
      <c r="FN260" s="235" t="s">
        <v>543</v>
      </c>
      <c r="FQ260" s="235" t="s">
        <v>543</v>
      </c>
      <c r="FT260" s="235" t="s">
        <v>543</v>
      </c>
      <c r="FW260" s="235" t="s">
        <v>543</v>
      </c>
      <c r="FZ260" s="235" t="s">
        <v>543</v>
      </c>
      <c r="GC260" s="235" t="s">
        <v>543</v>
      </c>
      <c r="GF260" s="235" t="s">
        <v>543</v>
      </c>
      <c r="GI260" s="235" t="s">
        <v>543</v>
      </c>
      <c r="GL260" s="235" t="s">
        <v>543</v>
      </c>
      <c r="GO260" s="235" t="s">
        <v>543</v>
      </c>
      <c r="GR260" s="235" t="s">
        <v>543</v>
      </c>
      <c r="GU260" s="235" t="s">
        <v>543</v>
      </c>
      <c r="GX260" s="235" t="s">
        <v>543</v>
      </c>
      <c r="HA260" s="235" t="s">
        <v>543</v>
      </c>
      <c r="HD260" s="235" t="s">
        <v>543</v>
      </c>
      <c r="HG260" s="235" t="s">
        <v>543</v>
      </c>
      <c r="HJ260" s="235" t="s">
        <v>543</v>
      </c>
      <c r="HM260" s="235" t="s">
        <v>543</v>
      </c>
      <c r="HP260" s="235" t="s">
        <v>543</v>
      </c>
      <c r="HS260" s="235" t="s">
        <v>543</v>
      </c>
      <c r="HV260" s="235" t="s">
        <v>543</v>
      </c>
      <c r="IB260" s="236" t="s">
        <v>543</v>
      </c>
      <c r="IC260" s="237" t="s">
        <v>543</v>
      </c>
      <c r="ID260" s="237" t="s">
        <v>543</v>
      </c>
      <c r="IE260" s="237" t="b">
        <v>1</v>
      </c>
    </row>
    <row r="261" spans="66:239">
      <c r="BN261" s="233" t="s">
        <v>543</v>
      </c>
      <c r="CX261" s="233" t="s">
        <v>543</v>
      </c>
      <c r="DR261" s="235" t="s">
        <v>543</v>
      </c>
      <c r="DU261" s="235" t="s">
        <v>543</v>
      </c>
      <c r="DX261" s="235" t="s">
        <v>543</v>
      </c>
      <c r="EA261" s="235" t="s">
        <v>543</v>
      </c>
      <c r="ED261" s="235" t="s">
        <v>543</v>
      </c>
      <c r="EG261" s="235" t="s">
        <v>543</v>
      </c>
      <c r="EJ261" s="235" t="s">
        <v>543</v>
      </c>
      <c r="EM261" s="235" t="s">
        <v>543</v>
      </c>
      <c r="EP261" s="235" t="s">
        <v>543</v>
      </c>
      <c r="ES261" s="235" t="s">
        <v>543</v>
      </c>
      <c r="EV261" s="235" t="s">
        <v>543</v>
      </c>
      <c r="EY261" s="235" t="s">
        <v>543</v>
      </c>
      <c r="FB261" s="235" t="s">
        <v>543</v>
      </c>
      <c r="FE261" s="235" t="s">
        <v>543</v>
      </c>
      <c r="FH261" s="235" t="s">
        <v>543</v>
      </c>
      <c r="FK261" s="235" t="s">
        <v>543</v>
      </c>
      <c r="FN261" s="235" t="s">
        <v>543</v>
      </c>
      <c r="FQ261" s="235" t="s">
        <v>543</v>
      </c>
      <c r="FT261" s="235" t="s">
        <v>543</v>
      </c>
      <c r="FW261" s="235" t="s">
        <v>543</v>
      </c>
      <c r="FZ261" s="235" t="s">
        <v>543</v>
      </c>
      <c r="GC261" s="235" t="s">
        <v>543</v>
      </c>
      <c r="GF261" s="235" t="s">
        <v>543</v>
      </c>
      <c r="GI261" s="235" t="s">
        <v>543</v>
      </c>
      <c r="GL261" s="235" t="s">
        <v>543</v>
      </c>
      <c r="GO261" s="235" t="s">
        <v>543</v>
      </c>
      <c r="GR261" s="235" t="s">
        <v>543</v>
      </c>
      <c r="GU261" s="235" t="s">
        <v>543</v>
      </c>
      <c r="GX261" s="235" t="s">
        <v>543</v>
      </c>
      <c r="HA261" s="235" t="s">
        <v>543</v>
      </c>
      <c r="HD261" s="235" t="s">
        <v>543</v>
      </c>
      <c r="HG261" s="235" t="s">
        <v>543</v>
      </c>
      <c r="HJ261" s="235" t="s">
        <v>543</v>
      </c>
      <c r="HM261" s="235" t="s">
        <v>543</v>
      </c>
      <c r="HP261" s="235" t="s">
        <v>543</v>
      </c>
      <c r="HS261" s="235" t="s">
        <v>543</v>
      </c>
      <c r="HV261" s="235" t="s">
        <v>543</v>
      </c>
      <c r="IB261" s="236" t="s">
        <v>543</v>
      </c>
      <c r="IC261" s="237" t="s">
        <v>543</v>
      </c>
      <c r="ID261" s="237" t="s">
        <v>543</v>
      </c>
      <c r="IE261" s="237" t="b">
        <v>1</v>
      </c>
    </row>
    <row r="262" spans="66:239">
      <c r="BN262" s="233" t="s">
        <v>543</v>
      </c>
      <c r="CX262" s="233" t="s">
        <v>543</v>
      </c>
      <c r="DR262" s="235" t="s">
        <v>543</v>
      </c>
      <c r="DU262" s="235" t="s">
        <v>543</v>
      </c>
      <c r="DX262" s="235" t="s">
        <v>543</v>
      </c>
      <c r="EA262" s="235" t="s">
        <v>543</v>
      </c>
      <c r="ED262" s="235" t="s">
        <v>543</v>
      </c>
      <c r="EG262" s="235" t="s">
        <v>543</v>
      </c>
      <c r="EJ262" s="235" t="s">
        <v>543</v>
      </c>
      <c r="EM262" s="235" t="s">
        <v>543</v>
      </c>
      <c r="EP262" s="235" t="s">
        <v>543</v>
      </c>
      <c r="ES262" s="235" t="s">
        <v>543</v>
      </c>
      <c r="EV262" s="235" t="s">
        <v>543</v>
      </c>
      <c r="EY262" s="235" t="s">
        <v>543</v>
      </c>
      <c r="FB262" s="235" t="s">
        <v>543</v>
      </c>
      <c r="FE262" s="235" t="s">
        <v>543</v>
      </c>
      <c r="FH262" s="235" t="s">
        <v>543</v>
      </c>
      <c r="FK262" s="235" t="s">
        <v>543</v>
      </c>
      <c r="FN262" s="235" t="s">
        <v>543</v>
      </c>
      <c r="FQ262" s="235" t="s">
        <v>543</v>
      </c>
      <c r="FT262" s="235" t="s">
        <v>543</v>
      </c>
      <c r="FW262" s="235" t="s">
        <v>543</v>
      </c>
      <c r="FZ262" s="235" t="s">
        <v>543</v>
      </c>
      <c r="GC262" s="235" t="s">
        <v>543</v>
      </c>
      <c r="GF262" s="235" t="s">
        <v>543</v>
      </c>
      <c r="GI262" s="235" t="s">
        <v>543</v>
      </c>
      <c r="GL262" s="235" t="s">
        <v>543</v>
      </c>
      <c r="GO262" s="235" t="s">
        <v>543</v>
      </c>
      <c r="GR262" s="235" t="s">
        <v>543</v>
      </c>
      <c r="GU262" s="235" t="s">
        <v>543</v>
      </c>
      <c r="GX262" s="235" t="s">
        <v>543</v>
      </c>
      <c r="HA262" s="235" t="s">
        <v>543</v>
      </c>
      <c r="HD262" s="235" t="s">
        <v>543</v>
      </c>
      <c r="HG262" s="235" t="s">
        <v>543</v>
      </c>
      <c r="HJ262" s="235" t="s">
        <v>543</v>
      </c>
      <c r="HM262" s="235" t="s">
        <v>543</v>
      </c>
      <c r="HP262" s="235" t="s">
        <v>543</v>
      </c>
      <c r="HS262" s="235" t="s">
        <v>543</v>
      </c>
      <c r="HV262" s="235" t="s">
        <v>543</v>
      </c>
      <c r="IB262" s="236" t="s">
        <v>543</v>
      </c>
      <c r="IC262" s="237" t="s">
        <v>543</v>
      </c>
      <c r="ID262" s="237" t="s">
        <v>543</v>
      </c>
      <c r="IE262" s="237" t="b">
        <v>1</v>
      </c>
    </row>
    <row r="263" spans="66:239">
      <c r="BN263" s="233" t="s">
        <v>543</v>
      </c>
      <c r="CX263" s="233" t="s">
        <v>543</v>
      </c>
      <c r="DR263" s="235" t="s">
        <v>543</v>
      </c>
      <c r="DU263" s="235" t="s">
        <v>543</v>
      </c>
      <c r="DX263" s="235" t="s">
        <v>543</v>
      </c>
      <c r="EA263" s="235" t="s">
        <v>543</v>
      </c>
      <c r="ED263" s="235" t="s">
        <v>543</v>
      </c>
      <c r="EG263" s="235" t="s">
        <v>543</v>
      </c>
      <c r="EJ263" s="235" t="s">
        <v>543</v>
      </c>
      <c r="EM263" s="235" t="s">
        <v>543</v>
      </c>
      <c r="EP263" s="235" t="s">
        <v>543</v>
      </c>
      <c r="ES263" s="235" t="s">
        <v>543</v>
      </c>
      <c r="EV263" s="235" t="s">
        <v>543</v>
      </c>
      <c r="EY263" s="235" t="s">
        <v>543</v>
      </c>
      <c r="FB263" s="235" t="s">
        <v>543</v>
      </c>
      <c r="FE263" s="235" t="s">
        <v>543</v>
      </c>
      <c r="FH263" s="235" t="s">
        <v>543</v>
      </c>
      <c r="FK263" s="235" t="s">
        <v>543</v>
      </c>
      <c r="FN263" s="235" t="s">
        <v>543</v>
      </c>
      <c r="FQ263" s="235" t="s">
        <v>543</v>
      </c>
      <c r="FT263" s="235" t="s">
        <v>543</v>
      </c>
      <c r="FW263" s="235" t="s">
        <v>543</v>
      </c>
      <c r="FZ263" s="235" t="s">
        <v>543</v>
      </c>
      <c r="GC263" s="235" t="s">
        <v>543</v>
      </c>
      <c r="GF263" s="235" t="s">
        <v>543</v>
      </c>
      <c r="GI263" s="235" t="s">
        <v>543</v>
      </c>
      <c r="GL263" s="235" t="s">
        <v>543</v>
      </c>
      <c r="GO263" s="235" t="s">
        <v>543</v>
      </c>
      <c r="GR263" s="235" t="s">
        <v>543</v>
      </c>
      <c r="GU263" s="235" t="s">
        <v>543</v>
      </c>
      <c r="GX263" s="235" t="s">
        <v>543</v>
      </c>
      <c r="HA263" s="235" t="s">
        <v>543</v>
      </c>
      <c r="HD263" s="235" t="s">
        <v>543</v>
      </c>
      <c r="HG263" s="235" t="s">
        <v>543</v>
      </c>
      <c r="HJ263" s="235" t="s">
        <v>543</v>
      </c>
      <c r="HM263" s="235" t="s">
        <v>543</v>
      </c>
      <c r="HP263" s="235" t="s">
        <v>543</v>
      </c>
      <c r="HS263" s="235" t="s">
        <v>543</v>
      </c>
      <c r="HV263" s="235" t="s">
        <v>543</v>
      </c>
      <c r="IB263" s="236" t="s">
        <v>543</v>
      </c>
      <c r="IC263" s="237" t="s">
        <v>543</v>
      </c>
      <c r="ID263" s="237" t="s">
        <v>543</v>
      </c>
      <c r="IE263" s="237" t="b">
        <v>1</v>
      </c>
    </row>
    <row r="264" spans="66:239">
      <c r="BN264" s="233" t="s">
        <v>543</v>
      </c>
      <c r="CX264" s="233" t="s">
        <v>543</v>
      </c>
      <c r="DR264" s="235" t="s">
        <v>543</v>
      </c>
      <c r="DU264" s="235" t="s">
        <v>543</v>
      </c>
      <c r="DX264" s="235" t="s">
        <v>543</v>
      </c>
      <c r="EA264" s="235" t="s">
        <v>543</v>
      </c>
      <c r="ED264" s="235" t="s">
        <v>543</v>
      </c>
      <c r="EG264" s="235" t="s">
        <v>543</v>
      </c>
      <c r="EJ264" s="235" t="s">
        <v>543</v>
      </c>
      <c r="EM264" s="235" t="s">
        <v>543</v>
      </c>
      <c r="EP264" s="235" t="s">
        <v>543</v>
      </c>
      <c r="ES264" s="235" t="s">
        <v>543</v>
      </c>
      <c r="EV264" s="235" t="s">
        <v>543</v>
      </c>
      <c r="EY264" s="235" t="s">
        <v>543</v>
      </c>
      <c r="FB264" s="235" t="s">
        <v>543</v>
      </c>
      <c r="FE264" s="235" t="s">
        <v>543</v>
      </c>
      <c r="FH264" s="235" t="s">
        <v>543</v>
      </c>
      <c r="FK264" s="235" t="s">
        <v>543</v>
      </c>
      <c r="FN264" s="235" t="s">
        <v>543</v>
      </c>
      <c r="FQ264" s="235" t="s">
        <v>543</v>
      </c>
      <c r="FT264" s="235" t="s">
        <v>543</v>
      </c>
      <c r="FW264" s="235" t="s">
        <v>543</v>
      </c>
      <c r="FZ264" s="235" t="s">
        <v>543</v>
      </c>
      <c r="GC264" s="235" t="s">
        <v>543</v>
      </c>
      <c r="GF264" s="235" t="s">
        <v>543</v>
      </c>
      <c r="GI264" s="235" t="s">
        <v>543</v>
      </c>
      <c r="GL264" s="235" t="s">
        <v>543</v>
      </c>
      <c r="GO264" s="235" t="s">
        <v>543</v>
      </c>
      <c r="GR264" s="235" t="s">
        <v>543</v>
      </c>
      <c r="GU264" s="235" t="s">
        <v>543</v>
      </c>
      <c r="GX264" s="235" t="s">
        <v>543</v>
      </c>
      <c r="HA264" s="235" t="s">
        <v>543</v>
      </c>
      <c r="HD264" s="235" t="s">
        <v>543</v>
      </c>
      <c r="HG264" s="235" t="s">
        <v>543</v>
      </c>
      <c r="HJ264" s="235" t="s">
        <v>543</v>
      </c>
      <c r="HM264" s="235" t="s">
        <v>543</v>
      </c>
      <c r="HP264" s="235" t="s">
        <v>543</v>
      </c>
      <c r="HS264" s="235" t="s">
        <v>543</v>
      </c>
      <c r="HV264" s="235" t="s">
        <v>543</v>
      </c>
      <c r="IB264" s="236" t="s">
        <v>543</v>
      </c>
      <c r="IC264" s="237" t="s">
        <v>543</v>
      </c>
      <c r="ID264" s="237" t="s">
        <v>543</v>
      </c>
      <c r="IE264" s="237" t="b">
        <v>1</v>
      </c>
    </row>
    <row r="265" spans="66:239">
      <c r="BN265" s="233" t="s">
        <v>543</v>
      </c>
      <c r="CX265" s="233" t="s">
        <v>543</v>
      </c>
      <c r="DR265" s="235" t="s">
        <v>543</v>
      </c>
      <c r="DU265" s="235" t="s">
        <v>543</v>
      </c>
      <c r="DX265" s="235" t="s">
        <v>543</v>
      </c>
      <c r="EA265" s="235" t="s">
        <v>543</v>
      </c>
      <c r="ED265" s="235" t="s">
        <v>543</v>
      </c>
      <c r="EG265" s="235" t="s">
        <v>543</v>
      </c>
      <c r="EJ265" s="235" t="s">
        <v>543</v>
      </c>
      <c r="EM265" s="235" t="s">
        <v>543</v>
      </c>
      <c r="EP265" s="235" t="s">
        <v>543</v>
      </c>
      <c r="ES265" s="235" t="s">
        <v>543</v>
      </c>
      <c r="EV265" s="235" t="s">
        <v>543</v>
      </c>
      <c r="EY265" s="235" t="s">
        <v>543</v>
      </c>
      <c r="FB265" s="235" t="s">
        <v>543</v>
      </c>
      <c r="FE265" s="235" t="s">
        <v>543</v>
      </c>
      <c r="FH265" s="235" t="s">
        <v>543</v>
      </c>
      <c r="FK265" s="235" t="s">
        <v>543</v>
      </c>
      <c r="FN265" s="235" t="s">
        <v>543</v>
      </c>
      <c r="FQ265" s="235" t="s">
        <v>543</v>
      </c>
      <c r="FT265" s="235" t="s">
        <v>543</v>
      </c>
      <c r="FW265" s="235" t="s">
        <v>543</v>
      </c>
      <c r="FZ265" s="235" t="s">
        <v>543</v>
      </c>
      <c r="GC265" s="235" t="s">
        <v>543</v>
      </c>
      <c r="GF265" s="235" t="s">
        <v>543</v>
      </c>
      <c r="GI265" s="235" t="s">
        <v>543</v>
      </c>
      <c r="GL265" s="235" t="s">
        <v>543</v>
      </c>
      <c r="GO265" s="235" t="s">
        <v>543</v>
      </c>
      <c r="GR265" s="235" t="s">
        <v>543</v>
      </c>
      <c r="GU265" s="235" t="s">
        <v>543</v>
      </c>
      <c r="GX265" s="235" t="s">
        <v>543</v>
      </c>
      <c r="HA265" s="235" t="s">
        <v>543</v>
      </c>
      <c r="HD265" s="235" t="s">
        <v>543</v>
      </c>
      <c r="HG265" s="235" t="s">
        <v>543</v>
      </c>
      <c r="HJ265" s="235" t="s">
        <v>543</v>
      </c>
      <c r="HM265" s="235" t="s">
        <v>543</v>
      </c>
      <c r="HP265" s="235" t="s">
        <v>543</v>
      </c>
      <c r="HS265" s="235" t="s">
        <v>543</v>
      </c>
      <c r="HV265" s="235" t="s">
        <v>543</v>
      </c>
      <c r="IB265" s="236" t="s">
        <v>543</v>
      </c>
      <c r="IC265" s="237" t="s">
        <v>543</v>
      </c>
      <c r="ID265" s="237" t="s">
        <v>543</v>
      </c>
      <c r="IE265" s="237" t="b">
        <v>1</v>
      </c>
    </row>
    <row r="266" spans="66:239">
      <c r="BN266" s="233" t="s">
        <v>543</v>
      </c>
      <c r="CX266" s="233" t="s">
        <v>543</v>
      </c>
      <c r="DR266" s="235" t="s">
        <v>543</v>
      </c>
      <c r="DU266" s="235" t="s">
        <v>543</v>
      </c>
      <c r="DX266" s="235" t="s">
        <v>543</v>
      </c>
      <c r="EA266" s="235" t="s">
        <v>543</v>
      </c>
      <c r="ED266" s="235" t="s">
        <v>543</v>
      </c>
      <c r="EG266" s="235" t="s">
        <v>543</v>
      </c>
      <c r="EJ266" s="235" t="s">
        <v>543</v>
      </c>
      <c r="EM266" s="235" t="s">
        <v>543</v>
      </c>
      <c r="EP266" s="235" t="s">
        <v>543</v>
      </c>
      <c r="ES266" s="235" t="s">
        <v>543</v>
      </c>
      <c r="EV266" s="235" t="s">
        <v>543</v>
      </c>
      <c r="EY266" s="235" t="s">
        <v>543</v>
      </c>
      <c r="FB266" s="235" t="s">
        <v>543</v>
      </c>
      <c r="FE266" s="235" t="s">
        <v>543</v>
      </c>
      <c r="FH266" s="235" t="s">
        <v>543</v>
      </c>
      <c r="FK266" s="235" t="s">
        <v>543</v>
      </c>
      <c r="FN266" s="235" t="s">
        <v>543</v>
      </c>
      <c r="FQ266" s="235" t="s">
        <v>543</v>
      </c>
      <c r="FT266" s="235" t="s">
        <v>543</v>
      </c>
      <c r="FW266" s="235" t="s">
        <v>543</v>
      </c>
      <c r="FZ266" s="235" t="s">
        <v>543</v>
      </c>
      <c r="GC266" s="235" t="s">
        <v>543</v>
      </c>
      <c r="GF266" s="235" t="s">
        <v>543</v>
      </c>
      <c r="GI266" s="235" t="s">
        <v>543</v>
      </c>
      <c r="GL266" s="235" t="s">
        <v>543</v>
      </c>
      <c r="GO266" s="235" t="s">
        <v>543</v>
      </c>
      <c r="GR266" s="235" t="s">
        <v>543</v>
      </c>
      <c r="GU266" s="235" t="s">
        <v>543</v>
      </c>
      <c r="GX266" s="235" t="s">
        <v>543</v>
      </c>
      <c r="HA266" s="235" t="s">
        <v>543</v>
      </c>
      <c r="HD266" s="235" t="s">
        <v>543</v>
      </c>
      <c r="HG266" s="235" t="s">
        <v>543</v>
      </c>
      <c r="HJ266" s="235" t="s">
        <v>543</v>
      </c>
      <c r="HM266" s="235" t="s">
        <v>543</v>
      </c>
      <c r="HP266" s="235" t="s">
        <v>543</v>
      </c>
      <c r="HS266" s="235" t="s">
        <v>543</v>
      </c>
      <c r="HV266" s="235" t="s">
        <v>543</v>
      </c>
      <c r="IB266" s="236" t="s">
        <v>543</v>
      </c>
      <c r="IC266" s="237" t="s">
        <v>543</v>
      </c>
      <c r="ID266" s="237" t="s">
        <v>543</v>
      </c>
      <c r="IE266" s="237" t="b">
        <v>1</v>
      </c>
    </row>
    <row r="267" spans="66:239">
      <c r="BN267" s="233" t="s">
        <v>543</v>
      </c>
      <c r="CX267" s="233" t="s">
        <v>543</v>
      </c>
      <c r="DR267" s="235" t="s">
        <v>543</v>
      </c>
      <c r="DU267" s="235" t="s">
        <v>543</v>
      </c>
      <c r="DX267" s="235" t="s">
        <v>543</v>
      </c>
      <c r="EA267" s="235" t="s">
        <v>543</v>
      </c>
      <c r="ED267" s="235" t="s">
        <v>543</v>
      </c>
      <c r="EG267" s="235" t="s">
        <v>543</v>
      </c>
      <c r="EJ267" s="235" t="s">
        <v>543</v>
      </c>
      <c r="EM267" s="235" t="s">
        <v>543</v>
      </c>
      <c r="EP267" s="235" t="s">
        <v>543</v>
      </c>
      <c r="ES267" s="235" t="s">
        <v>543</v>
      </c>
      <c r="EV267" s="235" t="s">
        <v>543</v>
      </c>
      <c r="EY267" s="235" t="s">
        <v>543</v>
      </c>
      <c r="FB267" s="235" t="s">
        <v>543</v>
      </c>
      <c r="FE267" s="235" t="s">
        <v>543</v>
      </c>
      <c r="FH267" s="235" t="s">
        <v>543</v>
      </c>
      <c r="FK267" s="235" t="s">
        <v>543</v>
      </c>
      <c r="FN267" s="235" t="s">
        <v>543</v>
      </c>
      <c r="FQ267" s="235" t="s">
        <v>543</v>
      </c>
      <c r="FT267" s="235" t="s">
        <v>543</v>
      </c>
      <c r="FW267" s="235" t="s">
        <v>543</v>
      </c>
      <c r="FZ267" s="235" t="s">
        <v>543</v>
      </c>
      <c r="GC267" s="235" t="s">
        <v>543</v>
      </c>
      <c r="GF267" s="235" t="s">
        <v>543</v>
      </c>
      <c r="GI267" s="235" t="s">
        <v>543</v>
      </c>
      <c r="GL267" s="235" t="s">
        <v>543</v>
      </c>
      <c r="GO267" s="235" t="s">
        <v>543</v>
      </c>
      <c r="GR267" s="235" t="s">
        <v>543</v>
      </c>
      <c r="GU267" s="235" t="s">
        <v>543</v>
      </c>
      <c r="GX267" s="235" t="s">
        <v>543</v>
      </c>
      <c r="HA267" s="235" t="s">
        <v>543</v>
      </c>
      <c r="HD267" s="235" t="s">
        <v>543</v>
      </c>
      <c r="HG267" s="235" t="s">
        <v>543</v>
      </c>
      <c r="HJ267" s="235" t="s">
        <v>543</v>
      </c>
      <c r="HM267" s="235" t="s">
        <v>543</v>
      </c>
      <c r="HP267" s="235" t="s">
        <v>543</v>
      </c>
      <c r="HS267" s="235" t="s">
        <v>543</v>
      </c>
      <c r="HV267" s="235" t="s">
        <v>543</v>
      </c>
      <c r="IB267" s="236" t="s">
        <v>543</v>
      </c>
      <c r="IC267" s="237" t="s">
        <v>543</v>
      </c>
      <c r="ID267" s="237" t="s">
        <v>543</v>
      </c>
      <c r="IE267" s="237" t="b">
        <v>1</v>
      </c>
    </row>
    <row r="268" spans="66:239">
      <c r="BN268" s="233" t="s">
        <v>543</v>
      </c>
      <c r="CX268" s="233" t="s">
        <v>543</v>
      </c>
      <c r="DR268" s="235" t="s">
        <v>543</v>
      </c>
      <c r="DU268" s="235" t="s">
        <v>543</v>
      </c>
      <c r="DX268" s="235" t="s">
        <v>543</v>
      </c>
      <c r="EA268" s="235" t="s">
        <v>543</v>
      </c>
      <c r="ED268" s="235" t="s">
        <v>543</v>
      </c>
      <c r="EG268" s="235" t="s">
        <v>543</v>
      </c>
      <c r="EJ268" s="235" t="s">
        <v>543</v>
      </c>
      <c r="EM268" s="235" t="s">
        <v>543</v>
      </c>
      <c r="EP268" s="235" t="s">
        <v>543</v>
      </c>
      <c r="ES268" s="235" t="s">
        <v>543</v>
      </c>
      <c r="EV268" s="235" t="s">
        <v>543</v>
      </c>
      <c r="EY268" s="235" t="s">
        <v>543</v>
      </c>
      <c r="FB268" s="235" t="s">
        <v>543</v>
      </c>
      <c r="FE268" s="235" t="s">
        <v>543</v>
      </c>
      <c r="FH268" s="235" t="s">
        <v>543</v>
      </c>
      <c r="FK268" s="235" t="s">
        <v>543</v>
      </c>
      <c r="FN268" s="235" t="s">
        <v>543</v>
      </c>
      <c r="FQ268" s="235" t="s">
        <v>543</v>
      </c>
      <c r="FT268" s="235" t="s">
        <v>543</v>
      </c>
      <c r="FW268" s="235" t="s">
        <v>543</v>
      </c>
      <c r="FZ268" s="235" t="s">
        <v>543</v>
      </c>
      <c r="GC268" s="235" t="s">
        <v>543</v>
      </c>
      <c r="GF268" s="235" t="s">
        <v>543</v>
      </c>
      <c r="GI268" s="235" t="s">
        <v>543</v>
      </c>
      <c r="GL268" s="235" t="s">
        <v>543</v>
      </c>
      <c r="GO268" s="235" t="s">
        <v>543</v>
      </c>
      <c r="GR268" s="235" t="s">
        <v>543</v>
      </c>
      <c r="GU268" s="235" t="s">
        <v>543</v>
      </c>
      <c r="GX268" s="235" t="s">
        <v>543</v>
      </c>
      <c r="HA268" s="235" t="s">
        <v>543</v>
      </c>
      <c r="HD268" s="235" t="s">
        <v>543</v>
      </c>
      <c r="HG268" s="235" t="s">
        <v>543</v>
      </c>
      <c r="HJ268" s="235" t="s">
        <v>543</v>
      </c>
      <c r="HM268" s="235" t="s">
        <v>543</v>
      </c>
      <c r="HP268" s="235" t="s">
        <v>543</v>
      </c>
      <c r="HS268" s="235" t="s">
        <v>543</v>
      </c>
      <c r="HV268" s="235" t="s">
        <v>543</v>
      </c>
      <c r="IB268" s="236" t="s">
        <v>543</v>
      </c>
      <c r="IC268" s="237" t="s">
        <v>543</v>
      </c>
      <c r="ID268" s="237" t="s">
        <v>543</v>
      </c>
      <c r="IE268" s="237" t="b">
        <v>1</v>
      </c>
    </row>
    <row r="269" spans="66:239">
      <c r="BN269" s="233" t="s">
        <v>543</v>
      </c>
      <c r="CX269" s="233" t="s">
        <v>543</v>
      </c>
      <c r="DR269" s="235" t="s">
        <v>543</v>
      </c>
      <c r="DU269" s="235" t="s">
        <v>543</v>
      </c>
      <c r="DX269" s="235" t="s">
        <v>543</v>
      </c>
      <c r="EA269" s="235" t="s">
        <v>543</v>
      </c>
      <c r="ED269" s="235" t="s">
        <v>543</v>
      </c>
      <c r="EG269" s="235" t="s">
        <v>543</v>
      </c>
      <c r="EJ269" s="235" t="s">
        <v>543</v>
      </c>
      <c r="EM269" s="235" t="s">
        <v>543</v>
      </c>
      <c r="EP269" s="235" t="s">
        <v>543</v>
      </c>
      <c r="ES269" s="235" t="s">
        <v>543</v>
      </c>
      <c r="EV269" s="235" t="s">
        <v>543</v>
      </c>
      <c r="EY269" s="235" t="s">
        <v>543</v>
      </c>
      <c r="FB269" s="235" t="s">
        <v>543</v>
      </c>
      <c r="FE269" s="235" t="s">
        <v>543</v>
      </c>
      <c r="FH269" s="235" t="s">
        <v>543</v>
      </c>
      <c r="FK269" s="235" t="s">
        <v>543</v>
      </c>
      <c r="FN269" s="235" t="s">
        <v>543</v>
      </c>
      <c r="FQ269" s="235" t="s">
        <v>543</v>
      </c>
      <c r="FT269" s="235" t="s">
        <v>543</v>
      </c>
      <c r="FW269" s="235" t="s">
        <v>543</v>
      </c>
      <c r="FZ269" s="235" t="s">
        <v>543</v>
      </c>
      <c r="GC269" s="235" t="s">
        <v>543</v>
      </c>
      <c r="GF269" s="235" t="s">
        <v>543</v>
      </c>
      <c r="GI269" s="235" t="s">
        <v>543</v>
      </c>
      <c r="GL269" s="235" t="s">
        <v>543</v>
      </c>
      <c r="GO269" s="235" t="s">
        <v>543</v>
      </c>
      <c r="GR269" s="235" t="s">
        <v>543</v>
      </c>
      <c r="GU269" s="235" t="s">
        <v>543</v>
      </c>
      <c r="GX269" s="235" t="s">
        <v>543</v>
      </c>
      <c r="HA269" s="235" t="s">
        <v>543</v>
      </c>
      <c r="HD269" s="235" t="s">
        <v>543</v>
      </c>
      <c r="HG269" s="235" t="s">
        <v>543</v>
      </c>
      <c r="HJ269" s="235" t="s">
        <v>543</v>
      </c>
      <c r="HM269" s="235" t="s">
        <v>543</v>
      </c>
      <c r="HP269" s="235" t="s">
        <v>543</v>
      </c>
      <c r="HS269" s="235" t="s">
        <v>543</v>
      </c>
      <c r="HV269" s="235" t="s">
        <v>543</v>
      </c>
      <c r="IB269" s="236" t="s">
        <v>543</v>
      </c>
      <c r="IC269" s="237" t="s">
        <v>543</v>
      </c>
      <c r="ID269" s="237" t="s">
        <v>543</v>
      </c>
      <c r="IE269" s="237" t="b">
        <v>1</v>
      </c>
    </row>
    <row r="270" spans="66:239">
      <c r="BN270" s="233" t="s">
        <v>543</v>
      </c>
      <c r="CX270" s="233" t="s">
        <v>543</v>
      </c>
      <c r="DR270" s="235" t="s">
        <v>543</v>
      </c>
      <c r="DU270" s="235" t="s">
        <v>543</v>
      </c>
      <c r="DX270" s="235" t="s">
        <v>543</v>
      </c>
      <c r="EA270" s="235" t="s">
        <v>543</v>
      </c>
      <c r="ED270" s="235" t="s">
        <v>543</v>
      </c>
      <c r="EG270" s="235" t="s">
        <v>543</v>
      </c>
      <c r="EJ270" s="235" t="s">
        <v>543</v>
      </c>
      <c r="EM270" s="235" t="s">
        <v>543</v>
      </c>
      <c r="EP270" s="235" t="s">
        <v>543</v>
      </c>
      <c r="ES270" s="235" t="s">
        <v>543</v>
      </c>
      <c r="EV270" s="235" t="s">
        <v>543</v>
      </c>
      <c r="EY270" s="235" t="s">
        <v>543</v>
      </c>
      <c r="FB270" s="235" t="s">
        <v>543</v>
      </c>
      <c r="FE270" s="235" t="s">
        <v>543</v>
      </c>
      <c r="FH270" s="235" t="s">
        <v>543</v>
      </c>
      <c r="FK270" s="235" t="s">
        <v>543</v>
      </c>
      <c r="FN270" s="235" t="s">
        <v>543</v>
      </c>
      <c r="FQ270" s="235" t="s">
        <v>543</v>
      </c>
      <c r="FT270" s="235" t="s">
        <v>543</v>
      </c>
      <c r="FW270" s="235" t="s">
        <v>543</v>
      </c>
      <c r="FZ270" s="235" t="s">
        <v>543</v>
      </c>
      <c r="GC270" s="235" t="s">
        <v>543</v>
      </c>
      <c r="GF270" s="235" t="s">
        <v>543</v>
      </c>
      <c r="GI270" s="235" t="s">
        <v>543</v>
      </c>
      <c r="GL270" s="235" t="s">
        <v>543</v>
      </c>
      <c r="GO270" s="235" t="s">
        <v>543</v>
      </c>
      <c r="GR270" s="235" t="s">
        <v>543</v>
      </c>
      <c r="GU270" s="235" t="s">
        <v>543</v>
      </c>
      <c r="GX270" s="235" t="s">
        <v>543</v>
      </c>
      <c r="HA270" s="235" t="s">
        <v>543</v>
      </c>
      <c r="HD270" s="235" t="s">
        <v>543</v>
      </c>
      <c r="HG270" s="235" t="s">
        <v>543</v>
      </c>
      <c r="HJ270" s="235" t="s">
        <v>543</v>
      </c>
      <c r="HM270" s="235" t="s">
        <v>543</v>
      </c>
      <c r="HP270" s="235" t="s">
        <v>543</v>
      </c>
      <c r="HS270" s="235" t="s">
        <v>543</v>
      </c>
      <c r="HV270" s="235" t="s">
        <v>543</v>
      </c>
      <c r="IB270" s="236" t="s">
        <v>543</v>
      </c>
      <c r="IC270" s="237" t="s">
        <v>543</v>
      </c>
      <c r="ID270" s="237" t="s">
        <v>543</v>
      </c>
      <c r="IE270" s="237" t="b">
        <v>1</v>
      </c>
    </row>
    <row r="271" spans="66:239">
      <c r="BN271" s="233" t="s">
        <v>543</v>
      </c>
      <c r="CX271" s="233" t="s">
        <v>543</v>
      </c>
      <c r="DR271" s="235" t="s">
        <v>543</v>
      </c>
      <c r="DU271" s="235" t="s">
        <v>543</v>
      </c>
      <c r="DX271" s="235" t="s">
        <v>543</v>
      </c>
      <c r="EA271" s="235" t="s">
        <v>543</v>
      </c>
      <c r="ED271" s="235" t="s">
        <v>543</v>
      </c>
      <c r="EG271" s="235" t="s">
        <v>543</v>
      </c>
      <c r="EJ271" s="235" t="s">
        <v>543</v>
      </c>
      <c r="EM271" s="235" t="s">
        <v>543</v>
      </c>
      <c r="EP271" s="235" t="s">
        <v>543</v>
      </c>
      <c r="ES271" s="235" t="s">
        <v>543</v>
      </c>
      <c r="EV271" s="235" t="s">
        <v>543</v>
      </c>
      <c r="EY271" s="235" t="s">
        <v>543</v>
      </c>
      <c r="FB271" s="235" t="s">
        <v>543</v>
      </c>
      <c r="FE271" s="235" t="s">
        <v>543</v>
      </c>
      <c r="FH271" s="235" t="s">
        <v>543</v>
      </c>
      <c r="FK271" s="235" t="s">
        <v>543</v>
      </c>
      <c r="FN271" s="235" t="s">
        <v>543</v>
      </c>
      <c r="FQ271" s="235" t="s">
        <v>543</v>
      </c>
      <c r="FT271" s="235" t="s">
        <v>543</v>
      </c>
      <c r="FW271" s="235" t="s">
        <v>543</v>
      </c>
      <c r="FZ271" s="235" t="s">
        <v>543</v>
      </c>
      <c r="GC271" s="235" t="s">
        <v>543</v>
      </c>
      <c r="GF271" s="235" t="s">
        <v>543</v>
      </c>
      <c r="GI271" s="235" t="s">
        <v>543</v>
      </c>
      <c r="GL271" s="235" t="s">
        <v>543</v>
      </c>
      <c r="GO271" s="235" t="s">
        <v>543</v>
      </c>
      <c r="GR271" s="235" t="s">
        <v>543</v>
      </c>
      <c r="GU271" s="235" t="s">
        <v>543</v>
      </c>
      <c r="GX271" s="235" t="s">
        <v>543</v>
      </c>
      <c r="HA271" s="235" t="s">
        <v>543</v>
      </c>
      <c r="HD271" s="235" t="s">
        <v>543</v>
      </c>
      <c r="HG271" s="235" t="s">
        <v>543</v>
      </c>
      <c r="HJ271" s="235" t="s">
        <v>543</v>
      </c>
      <c r="HM271" s="235" t="s">
        <v>543</v>
      </c>
      <c r="HP271" s="235" t="s">
        <v>543</v>
      </c>
      <c r="HS271" s="235" t="s">
        <v>543</v>
      </c>
      <c r="HV271" s="235" t="s">
        <v>543</v>
      </c>
      <c r="IB271" s="236" t="s">
        <v>543</v>
      </c>
      <c r="IC271" s="237" t="s">
        <v>543</v>
      </c>
      <c r="ID271" s="237" t="s">
        <v>543</v>
      </c>
      <c r="IE271" s="237" t="b">
        <v>1</v>
      </c>
    </row>
    <row r="272" spans="66:239">
      <c r="BN272" s="233" t="s">
        <v>543</v>
      </c>
      <c r="CX272" s="233" t="s">
        <v>543</v>
      </c>
      <c r="DR272" s="235" t="s">
        <v>543</v>
      </c>
      <c r="DU272" s="235" t="s">
        <v>543</v>
      </c>
      <c r="DX272" s="235" t="s">
        <v>543</v>
      </c>
      <c r="EA272" s="235" t="s">
        <v>543</v>
      </c>
      <c r="ED272" s="235" t="s">
        <v>543</v>
      </c>
      <c r="EG272" s="235" t="s">
        <v>543</v>
      </c>
      <c r="EJ272" s="235" t="s">
        <v>543</v>
      </c>
      <c r="EM272" s="235" t="s">
        <v>543</v>
      </c>
      <c r="EP272" s="235" t="s">
        <v>543</v>
      </c>
      <c r="ES272" s="235" t="s">
        <v>543</v>
      </c>
      <c r="EV272" s="235" t="s">
        <v>543</v>
      </c>
      <c r="EY272" s="235" t="s">
        <v>543</v>
      </c>
      <c r="FB272" s="235" t="s">
        <v>543</v>
      </c>
      <c r="FE272" s="235" t="s">
        <v>543</v>
      </c>
      <c r="FH272" s="235" t="s">
        <v>543</v>
      </c>
      <c r="FK272" s="235" t="s">
        <v>543</v>
      </c>
      <c r="FN272" s="235" t="s">
        <v>543</v>
      </c>
      <c r="FQ272" s="235" t="s">
        <v>543</v>
      </c>
      <c r="FT272" s="235" t="s">
        <v>543</v>
      </c>
      <c r="FW272" s="235" t="s">
        <v>543</v>
      </c>
      <c r="FZ272" s="235" t="s">
        <v>543</v>
      </c>
      <c r="GC272" s="235" t="s">
        <v>543</v>
      </c>
      <c r="GF272" s="235" t="s">
        <v>543</v>
      </c>
      <c r="GI272" s="235" t="s">
        <v>543</v>
      </c>
      <c r="GL272" s="235" t="s">
        <v>543</v>
      </c>
      <c r="GO272" s="235" t="s">
        <v>543</v>
      </c>
      <c r="GR272" s="235" t="s">
        <v>543</v>
      </c>
      <c r="GU272" s="235" t="s">
        <v>543</v>
      </c>
      <c r="GX272" s="235" t="s">
        <v>543</v>
      </c>
      <c r="HA272" s="235" t="s">
        <v>543</v>
      </c>
      <c r="HD272" s="235" t="s">
        <v>543</v>
      </c>
      <c r="HG272" s="235" t="s">
        <v>543</v>
      </c>
      <c r="HJ272" s="235" t="s">
        <v>543</v>
      </c>
      <c r="HM272" s="235" t="s">
        <v>543</v>
      </c>
      <c r="HP272" s="235" t="s">
        <v>543</v>
      </c>
      <c r="HS272" s="235" t="s">
        <v>543</v>
      </c>
      <c r="HV272" s="235" t="s">
        <v>543</v>
      </c>
      <c r="IB272" s="236" t="s">
        <v>543</v>
      </c>
      <c r="IC272" s="237" t="s">
        <v>543</v>
      </c>
      <c r="ID272" s="237" t="s">
        <v>543</v>
      </c>
      <c r="IE272" s="237" t="b">
        <v>1</v>
      </c>
    </row>
    <row r="273" spans="66:239">
      <c r="BN273" s="233" t="s">
        <v>543</v>
      </c>
      <c r="CX273" s="233" t="s">
        <v>543</v>
      </c>
      <c r="DR273" s="235" t="s">
        <v>543</v>
      </c>
      <c r="DU273" s="235" t="s">
        <v>543</v>
      </c>
      <c r="DX273" s="235" t="s">
        <v>543</v>
      </c>
      <c r="EA273" s="235" t="s">
        <v>543</v>
      </c>
      <c r="ED273" s="235" t="s">
        <v>543</v>
      </c>
      <c r="EG273" s="235" t="s">
        <v>543</v>
      </c>
      <c r="EJ273" s="235" t="s">
        <v>543</v>
      </c>
      <c r="EM273" s="235" t="s">
        <v>543</v>
      </c>
      <c r="EP273" s="235" t="s">
        <v>543</v>
      </c>
      <c r="ES273" s="235" t="s">
        <v>543</v>
      </c>
      <c r="EV273" s="235" t="s">
        <v>543</v>
      </c>
      <c r="EY273" s="235" t="s">
        <v>543</v>
      </c>
      <c r="FB273" s="235" t="s">
        <v>543</v>
      </c>
      <c r="FE273" s="235" t="s">
        <v>543</v>
      </c>
      <c r="FH273" s="235" t="s">
        <v>543</v>
      </c>
      <c r="FK273" s="235" t="s">
        <v>543</v>
      </c>
      <c r="FN273" s="235" t="s">
        <v>543</v>
      </c>
      <c r="FQ273" s="235" t="s">
        <v>543</v>
      </c>
      <c r="FT273" s="235" t="s">
        <v>543</v>
      </c>
      <c r="FW273" s="235" t="s">
        <v>543</v>
      </c>
      <c r="FZ273" s="235" t="s">
        <v>543</v>
      </c>
      <c r="GC273" s="235" t="s">
        <v>543</v>
      </c>
      <c r="GF273" s="235" t="s">
        <v>543</v>
      </c>
      <c r="GI273" s="235" t="s">
        <v>543</v>
      </c>
      <c r="GL273" s="235" t="s">
        <v>543</v>
      </c>
      <c r="GO273" s="235" t="s">
        <v>543</v>
      </c>
      <c r="GR273" s="235" t="s">
        <v>543</v>
      </c>
      <c r="GU273" s="235" t="s">
        <v>543</v>
      </c>
      <c r="GX273" s="235" t="s">
        <v>543</v>
      </c>
      <c r="HA273" s="235" t="s">
        <v>543</v>
      </c>
      <c r="HD273" s="235" t="s">
        <v>543</v>
      </c>
      <c r="HG273" s="235" t="s">
        <v>543</v>
      </c>
      <c r="HJ273" s="235" t="s">
        <v>543</v>
      </c>
      <c r="HM273" s="235" t="s">
        <v>543</v>
      </c>
      <c r="HP273" s="235" t="s">
        <v>543</v>
      </c>
      <c r="HS273" s="235" t="s">
        <v>543</v>
      </c>
      <c r="HV273" s="235" t="s">
        <v>543</v>
      </c>
      <c r="IB273" s="236" t="s">
        <v>543</v>
      </c>
      <c r="IC273" s="237" t="s">
        <v>543</v>
      </c>
      <c r="ID273" s="237" t="s">
        <v>543</v>
      </c>
      <c r="IE273" s="237" t="b">
        <v>1</v>
      </c>
    </row>
    <row r="274" spans="66:239">
      <c r="BN274" s="233" t="s">
        <v>543</v>
      </c>
      <c r="CX274" s="233" t="s">
        <v>543</v>
      </c>
      <c r="DR274" s="235" t="s">
        <v>543</v>
      </c>
      <c r="DU274" s="235" t="s">
        <v>543</v>
      </c>
      <c r="DX274" s="235" t="s">
        <v>543</v>
      </c>
      <c r="EA274" s="235" t="s">
        <v>543</v>
      </c>
      <c r="ED274" s="235" t="s">
        <v>543</v>
      </c>
      <c r="EG274" s="235" t="s">
        <v>543</v>
      </c>
      <c r="EJ274" s="235" t="s">
        <v>543</v>
      </c>
      <c r="EM274" s="235" t="s">
        <v>543</v>
      </c>
      <c r="EP274" s="235" t="s">
        <v>543</v>
      </c>
      <c r="ES274" s="235" t="s">
        <v>543</v>
      </c>
      <c r="EV274" s="235" t="s">
        <v>543</v>
      </c>
      <c r="EY274" s="235" t="s">
        <v>543</v>
      </c>
      <c r="FB274" s="235" t="s">
        <v>543</v>
      </c>
      <c r="FE274" s="235" t="s">
        <v>543</v>
      </c>
      <c r="FH274" s="235" t="s">
        <v>543</v>
      </c>
      <c r="FK274" s="235" t="s">
        <v>543</v>
      </c>
      <c r="FN274" s="235" t="s">
        <v>543</v>
      </c>
      <c r="FQ274" s="235" t="s">
        <v>543</v>
      </c>
      <c r="FT274" s="235" t="s">
        <v>543</v>
      </c>
      <c r="FW274" s="235" t="s">
        <v>543</v>
      </c>
      <c r="FZ274" s="235" t="s">
        <v>543</v>
      </c>
      <c r="GC274" s="235" t="s">
        <v>543</v>
      </c>
      <c r="GF274" s="235" t="s">
        <v>543</v>
      </c>
      <c r="GI274" s="235" t="s">
        <v>543</v>
      </c>
      <c r="GL274" s="235" t="s">
        <v>543</v>
      </c>
      <c r="GO274" s="235" t="s">
        <v>543</v>
      </c>
      <c r="GR274" s="235" t="s">
        <v>543</v>
      </c>
      <c r="GU274" s="235" t="s">
        <v>543</v>
      </c>
      <c r="GX274" s="235" t="s">
        <v>543</v>
      </c>
      <c r="HA274" s="235" t="s">
        <v>543</v>
      </c>
      <c r="HD274" s="235" t="s">
        <v>543</v>
      </c>
      <c r="HG274" s="235" t="s">
        <v>543</v>
      </c>
      <c r="HJ274" s="235" t="s">
        <v>543</v>
      </c>
      <c r="HM274" s="235" t="s">
        <v>543</v>
      </c>
      <c r="HP274" s="235" t="s">
        <v>543</v>
      </c>
      <c r="HS274" s="235" t="s">
        <v>543</v>
      </c>
      <c r="HV274" s="235" t="s">
        <v>543</v>
      </c>
      <c r="IB274" s="236" t="s">
        <v>543</v>
      </c>
      <c r="IC274" s="237" t="s">
        <v>543</v>
      </c>
      <c r="ID274" s="237" t="s">
        <v>543</v>
      </c>
      <c r="IE274" s="237" t="b">
        <v>1</v>
      </c>
    </row>
    <row r="275" spans="66:239">
      <c r="BN275" s="233" t="s">
        <v>543</v>
      </c>
      <c r="CX275" s="233" t="s">
        <v>543</v>
      </c>
      <c r="DR275" s="235" t="s">
        <v>543</v>
      </c>
      <c r="DU275" s="235" t="s">
        <v>543</v>
      </c>
      <c r="DX275" s="235" t="s">
        <v>543</v>
      </c>
      <c r="EA275" s="235" t="s">
        <v>543</v>
      </c>
      <c r="ED275" s="235" t="s">
        <v>543</v>
      </c>
      <c r="EG275" s="235" t="s">
        <v>543</v>
      </c>
      <c r="EJ275" s="235" t="s">
        <v>543</v>
      </c>
      <c r="EM275" s="235" t="s">
        <v>543</v>
      </c>
      <c r="EP275" s="235" t="s">
        <v>543</v>
      </c>
      <c r="ES275" s="235" t="s">
        <v>543</v>
      </c>
      <c r="EV275" s="235" t="s">
        <v>543</v>
      </c>
      <c r="EY275" s="235" t="s">
        <v>543</v>
      </c>
      <c r="FB275" s="235" t="s">
        <v>543</v>
      </c>
      <c r="FE275" s="235" t="s">
        <v>543</v>
      </c>
      <c r="FH275" s="235" t="s">
        <v>543</v>
      </c>
      <c r="FK275" s="235" t="s">
        <v>543</v>
      </c>
      <c r="FN275" s="235" t="s">
        <v>543</v>
      </c>
      <c r="FQ275" s="235" t="s">
        <v>543</v>
      </c>
      <c r="FT275" s="235" t="s">
        <v>543</v>
      </c>
      <c r="FW275" s="235" t="s">
        <v>543</v>
      </c>
      <c r="FZ275" s="235" t="s">
        <v>543</v>
      </c>
      <c r="GC275" s="235" t="s">
        <v>543</v>
      </c>
      <c r="GF275" s="235" t="s">
        <v>543</v>
      </c>
      <c r="GI275" s="235" t="s">
        <v>543</v>
      </c>
      <c r="GL275" s="235" t="s">
        <v>543</v>
      </c>
      <c r="GO275" s="235" t="s">
        <v>543</v>
      </c>
      <c r="GR275" s="235" t="s">
        <v>543</v>
      </c>
      <c r="GU275" s="235" t="s">
        <v>543</v>
      </c>
      <c r="GX275" s="235" t="s">
        <v>543</v>
      </c>
      <c r="HA275" s="235" t="s">
        <v>543</v>
      </c>
      <c r="HD275" s="235" t="s">
        <v>543</v>
      </c>
      <c r="HG275" s="235" t="s">
        <v>543</v>
      </c>
      <c r="HJ275" s="235" t="s">
        <v>543</v>
      </c>
      <c r="HM275" s="235" t="s">
        <v>543</v>
      </c>
      <c r="HP275" s="235" t="s">
        <v>543</v>
      </c>
      <c r="HS275" s="235" t="s">
        <v>543</v>
      </c>
      <c r="HV275" s="235" t="s">
        <v>543</v>
      </c>
      <c r="IB275" s="236" t="s">
        <v>543</v>
      </c>
      <c r="IC275" s="237" t="s">
        <v>543</v>
      </c>
      <c r="ID275" s="237" t="s">
        <v>543</v>
      </c>
      <c r="IE275" s="237" t="b">
        <v>1</v>
      </c>
    </row>
    <row r="276" spans="66:239">
      <c r="BN276" s="233" t="s">
        <v>543</v>
      </c>
      <c r="CX276" s="233" t="s">
        <v>543</v>
      </c>
      <c r="DR276" s="235" t="s">
        <v>543</v>
      </c>
      <c r="DU276" s="235" t="s">
        <v>543</v>
      </c>
      <c r="DX276" s="235" t="s">
        <v>543</v>
      </c>
      <c r="EA276" s="235" t="s">
        <v>543</v>
      </c>
      <c r="ED276" s="235" t="s">
        <v>543</v>
      </c>
      <c r="EG276" s="235" t="s">
        <v>543</v>
      </c>
      <c r="EJ276" s="235" t="s">
        <v>543</v>
      </c>
      <c r="EM276" s="235" t="s">
        <v>543</v>
      </c>
      <c r="EP276" s="235" t="s">
        <v>543</v>
      </c>
      <c r="ES276" s="235" t="s">
        <v>543</v>
      </c>
      <c r="EV276" s="235" t="s">
        <v>543</v>
      </c>
      <c r="EY276" s="235" t="s">
        <v>543</v>
      </c>
      <c r="FB276" s="235" t="s">
        <v>543</v>
      </c>
      <c r="FE276" s="235" t="s">
        <v>543</v>
      </c>
      <c r="FH276" s="235" t="s">
        <v>543</v>
      </c>
      <c r="FK276" s="235" t="s">
        <v>543</v>
      </c>
      <c r="FN276" s="235" t="s">
        <v>543</v>
      </c>
      <c r="FQ276" s="235" t="s">
        <v>543</v>
      </c>
      <c r="FT276" s="235" t="s">
        <v>543</v>
      </c>
      <c r="FW276" s="235" t="s">
        <v>543</v>
      </c>
      <c r="FZ276" s="235" t="s">
        <v>543</v>
      </c>
      <c r="GC276" s="235" t="s">
        <v>543</v>
      </c>
      <c r="GF276" s="235" t="s">
        <v>543</v>
      </c>
      <c r="GI276" s="235" t="s">
        <v>543</v>
      </c>
      <c r="GL276" s="235" t="s">
        <v>543</v>
      </c>
      <c r="GO276" s="235" t="s">
        <v>543</v>
      </c>
      <c r="GR276" s="235" t="s">
        <v>543</v>
      </c>
      <c r="GU276" s="235" t="s">
        <v>543</v>
      </c>
      <c r="GX276" s="235" t="s">
        <v>543</v>
      </c>
      <c r="HA276" s="235" t="s">
        <v>543</v>
      </c>
      <c r="HD276" s="235" t="s">
        <v>543</v>
      </c>
      <c r="HG276" s="235" t="s">
        <v>543</v>
      </c>
      <c r="HJ276" s="235" t="s">
        <v>543</v>
      </c>
      <c r="HM276" s="235" t="s">
        <v>543</v>
      </c>
      <c r="HP276" s="235" t="s">
        <v>543</v>
      </c>
      <c r="HS276" s="235" t="s">
        <v>543</v>
      </c>
      <c r="HV276" s="235" t="s">
        <v>543</v>
      </c>
      <c r="IB276" s="236" t="s">
        <v>543</v>
      </c>
      <c r="IC276" s="237" t="s">
        <v>543</v>
      </c>
      <c r="ID276" s="237" t="s">
        <v>543</v>
      </c>
      <c r="IE276" s="237" t="b">
        <v>1</v>
      </c>
    </row>
    <row r="277" spans="66:239">
      <c r="BN277" s="233" t="s">
        <v>543</v>
      </c>
      <c r="CX277" s="233" t="s">
        <v>543</v>
      </c>
      <c r="DR277" s="235" t="s">
        <v>543</v>
      </c>
      <c r="DU277" s="235" t="s">
        <v>543</v>
      </c>
      <c r="DX277" s="235" t="s">
        <v>543</v>
      </c>
      <c r="EA277" s="235" t="s">
        <v>543</v>
      </c>
      <c r="ED277" s="235" t="s">
        <v>543</v>
      </c>
      <c r="EG277" s="235" t="s">
        <v>543</v>
      </c>
      <c r="EJ277" s="235" t="s">
        <v>543</v>
      </c>
      <c r="EM277" s="235" t="s">
        <v>543</v>
      </c>
      <c r="EP277" s="235" t="s">
        <v>543</v>
      </c>
      <c r="ES277" s="235" t="s">
        <v>543</v>
      </c>
      <c r="EV277" s="235" t="s">
        <v>543</v>
      </c>
      <c r="EY277" s="235" t="s">
        <v>543</v>
      </c>
      <c r="FB277" s="235" t="s">
        <v>543</v>
      </c>
      <c r="FE277" s="235" t="s">
        <v>543</v>
      </c>
      <c r="FH277" s="235" t="s">
        <v>543</v>
      </c>
      <c r="FK277" s="235" t="s">
        <v>543</v>
      </c>
      <c r="FN277" s="235" t="s">
        <v>543</v>
      </c>
      <c r="FQ277" s="235" t="s">
        <v>543</v>
      </c>
      <c r="FT277" s="235" t="s">
        <v>543</v>
      </c>
      <c r="FW277" s="235" t="s">
        <v>543</v>
      </c>
      <c r="FZ277" s="235" t="s">
        <v>543</v>
      </c>
      <c r="GC277" s="235" t="s">
        <v>543</v>
      </c>
      <c r="GF277" s="235" t="s">
        <v>543</v>
      </c>
      <c r="GI277" s="235" t="s">
        <v>543</v>
      </c>
      <c r="GL277" s="235" t="s">
        <v>543</v>
      </c>
      <c r="GO277" s="235" t="s">
        <v>543</v>
      </c>
      <c r="GR277" s="235" t="s">
        <v>543</v>
      </c>
      <c r="GU277" s="235" t="s">
        <v>543</v>
      </c>
      <c r="GX277" s="235" t="s">
        <v>543</v>
      </c>
      <c r="HA277" s="235" t="s">
        <v>543</v>
      </c>
      <c r="HD277" s="235" t="s">
        <v>543</v>
      </c>
      <c r="HG277" s="235" t="s">
        <v>543</v>
      </c>
      <c r="HJ277" s="235" t="s">
        <v>543</v>
      </c>
      <c r="HM277" s="235" t="s">
        <v>543</v>
      </c>
      <c r="HP277" s="235" t="s">
        <v>543</v>
      </c>
      <c r="HS277" s="235" t="s">
        <v>543</v>
      </c>
      <c r="HV277" s="235" t="s">
        <v>543</v>
      </c>
      <c r="IB277" s="236" t="s">
        <v>543</v>
      </c>
      <c r="IC277" s="237" t="s">
        <v>543</v>
      </c>
      <c r="ID277" s="237" t="s">
        <v>543</v>
      </c>
      <c r="IE277" s="237" t="b">
        <v>1</v>
      </c>
    </row>
    <row r="278" spans="66:239">
      <c r="BN278" s="233" t="s">
        <v>543</v>
      </c>
      <c r="CX278" s="233" t="s">
        <v>543</v>
      </c>
      <c r="DR278" s="235" t="s">
        <v>543</v>
      </c>
      <c r="DU278" s="235" t="s">
        <v>543</v>
      </c>
      <c r="DX278" s="235" t="s">
        <v>543</v>
      </c>
      <c r="EA278" s="235" t="s">
        <v>543</v>
      </c>
      <c r="ED278" s="235" t="s">
        <v>543</v>
      </c>
      <c r="EG278" s="235" t="s">
        <v>543</v>
      </c>
      <c r="EJ278" s="235" t="s">
        <v>543</v>
      </c>
      <c r="EM278" s="235" t="s">
        <v>543</v>
      </c>
      <c r="EP278" s="235" t="s">
        <v>543</v>
      </c>
      <c r="ES278" s="235" t="s">
        <v>543</v>
      </c>
      <c r="EV278" s="235" t="s">
        <v>543</v>
      </c>
      <c r="EY278" s="235" t="s">
        <v>543</v>
      </c>
      <c r="FB278" s="235" t="s">
        <v>543</v>
      </c>
      <c r="FE278" s="235" t="s">
        <v>543</v>
      </c>
      <c r="FH278" s="235" t="s">
        <v>543</v>
      </c>
      <c r="FK278" s="235" t="s">
        <v>543</v>
      </c>
      <c r="FN278" s="235" t="s">
        <v>543</v>
      </c>
      <c r="FQ278" s="235" t="s">
        <v>543</v>
      </c>
      <c r="FT278" s="235" t="s">
        <v>543</v>
      </c>
      <c r="FW278" s="235" t="s">
        <v>543</v>
      </c>
      <c r="FZ278" s="235" t="s">
        <v>543</v>
      </c>
      <c r="GC278" s="235" t="s">
        <v>543</v>
      </c>
      <c r="GF278" s="235" t="s">
        <v>543</v>
      </c>
      <c r="GI278" s="235" t="s">
        <v>543</v>
      </c>
      <c r="GL278" s="235" t="s">
        <v>543</v>
      </c>
      <c r="GO278" s="235" t="s">
        <v>543</v>
      </c>
      <c r="GR278" s="235" t="s">
        <v>543</v>
      </c>
      <c r="GU278" s="235" t="s">
        <v>543</v>
      </c>
      <c r="GX278" s="235" t="s">
        <v>543</v>
      </c>
      <c r="HA278" s="235" t="s">
        <v>543</v>
      </c>
      <c r="HD278" s="235" t="s">
        <v>543</v>
      </c>
      <c r="HG278" s="235" t="s">
        <v>543</v>
      </c>
      <c r="HJ278" s="235" t="s">
        <v>543</v>
      </c>
      <c r="HM278" s="235" t="s">
        <v>543</v>
      </c>
      <c r="HP278" s="235" t="s">
        <v>543</v>
      </c>
      <c r="HS278" s="235" t="s">
        <v>543</v>
      </c>
      <c r="HV278" s="235" t="s">
        <v>543</v>
      </c>
      <c r="IB278" s="236" t="s">
        <v>543</v>
      </c>
      <c r="IC278" s="237" t="s">
        <v>543</v>
      </c>
      <c r="ID278" s="237" t="s">
        <v>543</v>
      </c>
      <c r="IE278" s="237" t="b">
        <v>1</v>
      </c>
    </row>
    <row r="279" spans="66:239">
      <c r="BN279" s="233" t="s">
        <v>543</v>
      </c>
      <c r="CX279" s="233" t="s">
        <v>543</v>
      </c>
      <c r="DR279" s="235" t="s">
        <v>543</v>
      </c>
      <c r="DU279" s="235" t="s">
        <v>543</v>
      </c>
      <c r="DX279" s="235" t="s">
        <v>543</v>
      </c>
      <c r="EA279" s="235" t="s">
        <v>543</v>
      </c>
      <c r="ED279" s="235" t="s">
        <v>543</v>
      </c>
      <c r="EG279" s="235" t="s">
        <v>543</v>
      </c>
      <c r="EJ279" s="235" t="s">
        <v>543</v>
      </c>
      <c r="EM279" s="235" t="s">
        <v>543</v>
      </c>
      <c r="EP279" s="235" t="s">
        <v>543</v>
      </c>
      <c r="ES279" s="235" t="s">
        <v>543</v>
      </c>
      <c r="EV279" s="235" t="s">
        <v>543</v>
      </c>
      <c r="EY279" s="235" t="s">
        <v>543</v>
      </c>
      <c r="FB279" s="235" t="s">
        <v>543</v>
      </c>
      <c r="FE279" s="235" t="s">
        <v>543</v>
      </c>
      <c r="FH279" s="235" t="s">
        <v>543</v>
      </c>
      <c r="FK279" s="235" t="s">
        <v>543</v>
      </c>
      <c r="FN279" s="235" t="s">
        <v>543</v>
      </c>
      <c r="FQ279" s="235" t="s">
        <v>543</v>
      </c>
      <c r="FT279" s="235" t="s">
        <v>543</v>
      </c>
      <c r="FW279" s="235" t="s">
        <v>543</v>
      </c>
      <c r="FZ279" s="235" t="s">
        <v>543</v>
      </c>
      <c r="GC279" s="235" t="s">
        <v>543</v>
      </c>
      <c r="GF279" s="235" t="s">
        <v>543</v>
      </c>
      <c r="GI279" s="235" t="s">
        <v>543</v>
      </c>
      <c r="GL279" s="235" t="s">
        <v>543</v>
      </c>
      <c r="GO279" s="235" t="s">
        <v>543</v>
      </c>
      <c r="GR279" s="235" t="s">
        <v>543</v>
      </c>
      <c r="GU279" s="235" t="s">
        <v>543</v>
      </c>
      <c r="GX279" s="235" t="s">
        <v>543</v>
      </c>
      <c r="HA279" s="235" t="s">
        <v>543</v>
      </c>
      <c r="HD279" s="235" t="s">
        <v>543</v>
      </c>
      <c r="HG279" s="235" t="s">
        <v>543</v>
      </c>
      <c r="HJ279" s="235" t="s">
        <v>543</v>
      </c>
      <c r="HM279" s="235" t="s">
        <v>543</v>
      </c>
      <c r="HP279" s="235" t="s">
        <v>543</v>
      </c>
      <c r="HS279" s="235" t="s">
        <v>543</v>
      </c>
      <c r="HV279" s="235" t="s">
        <v>543</v>
      </c>
      <c r="IB279" s="236" t="s">
        <v>543</v>
      </c>
      <c r="IC279" s="237" t="s">
        <v>543</v>
      </c>
      <c r="ID279" s="237" t="s">
        <v>543</v>
      </c>
      <c r="IE279" s="237" t="b">
        <v>1</v>
      </c>
    </row>
    <row r="280" spans="66:239">
      <c r="BN280" s="233" t="s">
        <v>543</v>
      </c>
      <c r="CX280" s="233" t="s">
        <v>543</v>
      </c>
      <c r="DR280" s="235" t="s">
        <v>543</v>
      </c>
      <c r="DU280" s="235" t="s">
        <v>543</v>
      </c>
      <c r="DX280" s="235" t="s">
        <v>543</v>
      </c>
      <c r="EA280" s="235" t="s">
        <v>543</v>
      </c>
      <c r="ED280" s="235" t="s">
        <v>543</v>
      </c>
      <c r="EG280" s="235" t="s">
        <v>543</v>
      </c>
      <c r="EJ280" s="235" t="s">
        <v>543</v>
      </c>
      <c r="EM280" s="235" t="s">
        <v>543</v>
      </c>
      <c r="EP280" s="235" t="s">
        <v>543</v>
      </c>
      <c r="ES280" s="235" t="s">
        <v>543</v>
      </c>
      <c r="EV280" s="235" t="s">
        <v>543</v>
      </c>
      <c r="EY280" s="235" t="s">
        <v>543</v>
      </c>
      <c r="FB280" s="235" t="s">
        <v>543</v>
      </c>
      <c r="FE280" s="235" t="s">
        <v>543</v>
      </c>
      <c r="FH280" s="235" t="s">
        <v>543</v>
      </c>
      <c r="FK280" s="235" t="s">
        <v>543</v>
      </c>
      <c r="FN280" s="235" t="s">
        <v>543</v>
      </c>
      <c r="FQ280" s="235" t="s">
        <v>543</v>
      </c>
      <c r="FT280" s="235" t="s">
        <v>543</v>
      </c>
      <c r="FW280" s="235" t="s">
        <v>543</v>
      </c>
      <c r="FZ280" s="235" t="s">
        <v>543</v>
      </c>
      <c r="GC280" s="235" t="s">
        <v>543</v>
      </c>
      <c r="GF280" s="235" t="s">
        <v>543</v>
      </c>
      <c r="GI280" s="235" t="s">
        <v>543</v>
      </c>
      <c r="GL280" s="235" t="s">
        <v>543</v>
      </c>
      <c r="GO280" s="235" t="s">
        <v>543</v>
      </c>
      <c r="GR280" s="235" t="s">
        <v>543</v>
      </c>
      <c r="GU280" s="235" t="s">
        <v>543</v>
      </c>
      <c r="GX280" s="235" t="s">
        <v>543</v>
      </c>
      <c r="HA280" s="235" t="s">
        <v>543</v>
      </c>
      <c r="HD280" s="235" t="s">
        <v>543</v>
      </c>
      <c r="HG280" s="235" t="s">
        <v>543</v>
      </c>
      <c r="HJ280" s="235" t="s">
        <v>543</v>
      </c>
      <c r="HM280" s="235" t="s">
        <v>543</v>
      </c>
      <c r="HP280" s="235" t="s">
        <v>543</v>
      </c>
      <c r="HS280" s="235" t="s">
        <v>543</v>
      </c>
      <c r="HV280" s="235" t="s">
        <v>543</v>
      </c>
      <c r="IB280" s="236" t="s">
        <v>543</v>
      </c>
      <c r="IC280" s="237" t="s">
        <v>543</v>
      </c>
      <c r="ID280" s="237" t="s">
        <v>543</v>
      </c>
      <c r="IE280" s="237" t="b">
        <v>1</v>
      </c>
    </row>
    <row r="281" spans="66:239">
      <c r="BN281" s="233" t="s">
        <v>543</v>
      </c>
      <c r="CX281" s="233" t="s">
        <v>543</v>
      </c>
      <c r="DR281" s="235" t="s">
        <v>543</v>
      </c>
      <c r="DU281" s="235" t="s">
        <v>543</v>
      </c>
      <c r="DX281" s="235" t="s">
        <v>543</v>
      </c>
      <c r="EA281" s="235" t="s">
        <v>543</v>
      </c>
      <c r="ED281" s="235" t="s">
        <v>543</v>
      </c>
      <c r="EG281" s="235" t="s">
        <v>543</v>
      </c>
      <c r="EJ281" s="235" t="s">
        <v>543</v>
      </c>
      <c r="EM281" s="235" t="s">
        <v>543</v>
      </c>
      <c r="EP281" s="235" t="s">
        <v>543</v>
      </c>
      <c r="ES281" s="235" t="s">
        <v>543</v>
      </c>
      <c r="EV281" s="235" t="s">
        <v>543</v>
      </c>
      <c r="EY281" s="235" t="s">
        <v>543</v>
      </c>
      <c r="FB281" s="235" t="s">
        <v>543</v>
      </c>
      <c r="FE281" s="235" t="s">
        <v>543</v>
      </c>
      <c r="FH281" s="235" t="s">
        <v>543</v>
      </c>
      <c r="FK281" s="235" t="s">
        <v>543</v>
      </c>
      <c r="FN281" s="235" t="s">
        <v>543</v>
      </c>
      <c r="FQ281" s="235" t="s">
        <v>543</v>
      </c>
      <c r="FT281" s="235" t="s">
        <v>543</v>
      </c>
      <c r="FW281" s="235" t="s">
        <v>543</v>
      </c>
      <c r="FZ281" s="235" t="s">
        <v>543</v>
      </c>
      <c r="GC281" s="235" t="s">
        <v>543</v>
      </c>
      <c r="GF281" s="235" t="s">
        <v>543</v>
      </c>
      <c r="GI281" s="235" t="s">
        <v>543</v>
      </c>
      <c r="GL281" s="235" t="s">
        <v>543</v>
      </c>
      <c r="GO281" s="235" t="s">
        <v>543</v>
      </c>
      <c r="GR281" s="235" t="s">
        <v>543</v>
      </c>
      <c r="GU281" s="235" t="s">
        <v>543</v>
      </c>
      <c r="GX281" s="235" t="s">
        <v>543</v>
      </c>
      <c r="HA281" s="235" t="s">
        <v>543</v>
      </c>
      <c r="HD281" s="235" t="s">
        <v>543</v>
      </c>
      <c r="HG281" s="235" t="s">
        <v>543</v>
      </c>
      <c r="HJ281" s="235" t="s">
        <v>543</v>
      </c>
      <c r="HM281" s="235" t="s">
        <v>543</v>
      </c>
      <c r="HP281" s="235" t="s">
        <v>543</v>
      </c>
      <c r="HS281" s="235" t="s">
        <v>543</v>
      </c>
      <c r="HV281" s="235" t="s">
        <v>543</v>
      </c>
      <c r="IB281" s="236" t="s">
        <v>543</v>
      </c>
      <c r="IC281" s="237" t="s">
        <v>543</v>
      </c>
      <c r="ID281" s="237" t="s">
        <v>543</v>
      </c>
      <c r="IE281" s="237" t="b">
        <v>1</v>
      </c>
    </row>
    <row r="282" spans="66:239">
      <c r="BN282" s="233" t="s">
        <v>543</v>
      </c>
      <c r="CX282" s="233" t="s">
        <v>543</v>
      </c>
      <c r="DR282" s="235" t="s">
        <v>543</v>
      </c>
      <c r="DU282" s="235" t="s">
        <v>543</v>
      </c>
      <c r="DX282" s="235" t="s">
        <v>543</v>
      </c>
      <c r="EA282" s="235" t="s">
        <v>543</v>
      </c>
      <c r="ED282" s="235" t="s">
        <v>543</v>
      </c>
      <c r="EG282" s="235" t="s">
        <v>543</v>
      </c>
      <c r="EJ282" s="235" t="s">
        <v>543</v>
      </c>
      <c r="EM282" s="235" t="s">
        <v>543</v>
      </c>
      <c r="EP282" s="235" t="s">
        <v>543</v>
      </c>
      <c r="ES282" s="235" t="s">
        <v>543</v>
      </c>
      <c r="EV282" s="235" t="s">
        <v>543</v>
      </c>
      <c r="EY282" s="235" t="s">
        <v>543</v>
      </c>
      <c r="FB282" s="235" t="s">
        <v>543</v>
      </c>
      <c r="FE282" s="235" t="s">
        <v>543</v>
      </c>
      <c r="FH282" s="235" t="s">
        <v>543</v>
      </c>
      <c r="FK282" s="235" t="s">
        <v>543</v>
      </c>
      <c r="FN282" s="235" t="s">
        <v>543</v>
      </c>
      <c r="FQ282" s="235" t="s">
        <v>543</v>
      </c>
      <c r="FT282" s="235" t="s">
        <v>543</v>
      </c>
      <c r="FW282" s="235" t="s">
        <v>543</v>
      </c>
      <c r="FZ282" s="235" t="s">
        <v>543</v>
      </c>
      <c r="GC282" s="235" t="s">
        <v>543</v>
      </c>
      <c r="GF282" s="235" t="s">
        <v>543</v>
      </c>
      <c r="GI282" s="235" t="s">
        <v>543</v>
      </c>
      <c r="GL282" s="235" t="s">
        <v>543</v>
      </c>
      <c r="GO282" s="235" t="s">
        <v>543</v>
      </c>
      <c r="GR282" s="235" t="s">
        <v>543</v>
      </c>
      <c r="GU282" s="235" t="s">
        <v>543</v>
      </c>
      <c r="GX282" s="235" t="s">
        <v>543</v>
      </c>
      <c r="HA282" s="235" t="s">
        <v>543</v>
      </c>
      <c r="HD282" s="235" t="s">
        <v>543</v>
      </c>
      <c r="HG282" s="235" t="s">
        <v>543</v>
      </c>
      <c r="HJ282" s="235" t="s">
        <v>543</v>
      </c>
      <c r="HM282" s="235" t="s">
        <v>543</v>
      </c>
      <c r="HP282" s="235" t="s">
        <v>543</v>
      </c>
      <c r="HS282" s="235" t="s">
        <v>543</v>
      </c>
      <c r="HV282" s="235" t="s">
        <v>543</v>
      </c>
      <c r="IB282" s="236" t="s">
        <v>543</v>
      </c>
      <c r="IC282" s="237" t="s">
        <v>543</v>
      </c>
      <c r="ID282" s="237" t="s">
        <v>543</v>
      </c>
      <c r="IE282" s="237" t="b">
        <v>1</v>
      </c>
    </row>
    <row r="283" spans="66:239">
      <c r="BN283" s="233" t="s">
        <v>543</v>
      </c>
      <c r="CX283" s="233" t="s">
        <v>543</v>
      </c>
      <c r="DR283" s="235" t="s">
        <v>543</v>
      </c>
      <c r="DU283" s="235" t="s">
        <v>543</v>
      </c>
      <c r="DX283" s="235" t="s">
        <v>543</v>
      </c>
      <c r="EA283" s="235" t="s">
        <v>543</v>
      </c>
      <c r="ED283" s="235" t="s">
        <v>543</v>
      </c>
      <c r="EG283" s="235" t="s">
        <v>543</v>
      </c>
      <c r="EJ283" s="235" t="s">
        <v>543</v>
      </c>
      <c r="EM283" s="235" t="s">
        <v>543</v>
      </c>
      <c r="EP283" s="235" t="s">
        <v>543</v>
      </c>
      <c r="ES283" s="235" t="s">
        <v>543</v>
      </c>
      <c r="EV283" s="235" t="s">
        <v>543</v>
      </c>
      <c r="EY283" s="235" t="s">
        <v>543</v>
      </c>
      <c r="FB283" s="235" t="s">
        <v>543</v>
      </c>
      <c r="FE283" s="235" t="s">
        <v>543</v>
      </c>
      <c r="FH283" s="235" t="s">
        <v>543</v>
      </c>
      <c r="FK283" s="235" t="s">
        <v>543</v>
      </c>
      <c r="FN283" s="235" t="s">
        <v>543</v>
      </c>
      <c r="FQ283" s="235" t="s">
        <v>543</v>
      </c>
      <c r="FT283" s="235" t="s">
        <v>543</v>
      </c>
      <c r="FW283" s="235" t="s">
        <v>543</v>
      </c>
      <c r="FZ283" s="235" t="s">
        <v>543</v>
      </c>
      <c r="GC283" s="235" t="s">
        <v>543</v>
      </c>
      <c r="GF283" s="235" t="s">
        <v>543</v>
      </c>
      <c r="GI283" s="235" t="s">
        <v>543</v>
      </c>
      <c r="GL283" s="235" t="s">
        <v>543</v>
      </c>
      <c r="GO283" s="235" t="s">
        <v>543</v>
      </c>
      <c r="GR283" s="235" t="s">
        <v>543</v>
      </c>
      <c r="GU283" s="235" t="s">
        <v>543</v>
      </c>
      <c r="GX283" s="235" t="s">
        <v>543</v>
      </c>
      <c r="HA283" s="235" t="s">
        <v>543</v>
      </c>
      <c r="HD283" s="235" t="s">
        <v>543</v>
      </c>
      <c r="HG283" s="235" t="s">
        <v>543</v>
      </c>
      <c r="HJ283" s="235" t="s">
        <v>543</v>
      </c>
      <c r="HM283" s="235" t="s">
        <v>543</v>
      </c>
      <c r="HP283" s="235" t="s">
        <v>543</v>
      </c>
      <c r="HS283" s="235" t="s">
        <v>543</v>
      </c>
      <c r="HV283" s="235" t="s">
        <v>543</v>
      </c>
      <c r="IB283" s="236" t="s">
        <v>543</v>
      </c>
      <c r="IC283" s="237" t="s">
        <v>543</v>
      </c>
      <c r="ID283" s="237" t="s">
        <v>543</v>
      </c>
      <c r="IE283" s="237" t="b">
        <v>1</v>
      </c>
    </row>
    <row r="284" spans="66:239">
      <c r="BN284" s="233" t="s">
        <v>543</v>
      </c>
      <c r="CX284" s="233" t="s">
        <v>543</v>
      </c>
      <c r="DR284" s="235" t="s">
        <v>543</v>
      </c>
      <c r="DU284" s="235" t="s">
        <v>543</v>
      </c>
      <c r="DX284" s="235" t="s">
        <v>543</v>
      </c>
      <c r="EA284" s="235" t="s">
        <v>543</v>
      </c>
      <c r="ED284" s="235" t="s">
        <v>543</v>
      </c>
      <c r="EG284" s="235" t="s">
        <v>543</v>
      </c>
      <c r="EJ284" s="235" t="s">
        <v>543</v>
      </c>
      <c r="EM284" s="235" t="s">
        <v>543</v>
      </c>
      <c r="EP284" s="235" t="s">
        <v>543</v>
      </c>
      <c r="ES284" s="235" t="s">
        <v>543</v>
      </c>
      <c r="EV284" s="235" t="s">
        <v>543</v>
      </c>
      <c r="EY284" s="235" t="s">
        <v>543</v>
      </c>
      <c r="FB284" s="235" t="s">
        <v>543</v>
      </c>
      <c r="FE284" s="235" t="s">
        <v>543</v>
      </c>
      <c r="FH284" s="235" t="s">
        <v>543</v>
      </c>
      <c r="FK284" s="235" t="s">
        <v>543</v>
      </c>
      <c r="FN284" s="235" t="s">
        <v>543</v>
      </c>
      <c r="FQ284" s="235" t="s">
        <v>543</v>
      </c>
      <c r="FT284" s="235" t="s">
        <v>543</v>
      </c>
      <c r="FW284" s="235" t="s">
        <v>543</v>
      </c>
      <c r="FZ284" s="235" t="s">
        <v>543</v>
      </c>
      <c r="GC284" s="235" t="s">
        <v>543</v>
      </c>
      <c r="GF284" s="235" t="s">
        <v>543</v>
      </c>
      <c r="GI284" s="235" t="s">
        <v>543</v>
      </c>
      <c r="GL284" s="235" t="s">
        <v>543</v>
      </c>
      <c r="GO284" s="235" t="s">
        <v>543</v>
      </c>
      <c r="GR284" s="235" t="s">
        <v>543</v>
      </c>
      <c r="GU284" s="235" t="s">
        <v>543</v>
      </c>
      <c r="GX284" s="235" t="s">
        <v>543</v>
      </c>
      <c r="HA284" s="235" t="s">
        <v>543</v>
      </c>
      <c r="HD284" s="235" t="s">
        <v>543</v>
      </c>
      <c r="HG284" s="235" t="s">
        <v>543</v>
      </c>
      <c r="HJ284" s="235" t="s">
        <v>543</v>
      </c>
      <c r="HM284" s="235" t="s">
        <v>543</v>
      </c>
      <c r="HP284" s="235" t="s">
        <v>543</v>
      </c>
      <c r="HS284" s="235" t="s">
        <v>543</v>
      </c>
      <c r="HV284" s="235" t="s">
        <v>543</v>
      </c>
      <c r="IB284" s="236" t="s">
        <v>543</v>
      </c>
      <c r="IC284" s="237" t="s">
        <v>543</v>
      </c>
      <c r="ID284" s="237" t="s">
        <v>543</v>
      </c>
      <c r="IE284" s="237" t="b">
        <v>1</v>
      </c>
    </row>
    <row r="285" spans="66:239">
      <c r="BN285" s="233" t="s">
        <v>543</v>
      </c>
      <c r="CX285" s="233" t="s">
        <v>543</v>
      </c>
      <c r="DR285" s="235" t="s">
        <v>543</v>
      </c>
      <c r="DU285" s="235" t="s">
        <v>543</v>
      </c>
      <c r="DX285" s="235" t="s">
        <v>543</v>
      </c>
      <c r="EA285" s="235" t="s">
        <v>543</v>
      </c>
      <c r="ED285" s="235" t="s">
        <v>543</v>
      </c>
      <c r="EG285" s="235" t="s">
        <v>543</v>
      </c>
      <c r="EJ285" s="235" t="s">
        <v>543</v>
      </c>
      <c r="EM285" s="235" t="s">
        <v>543</v>
      </c>
      <c r="EP285" s="235" t="s">
        <v>543</v>
      </c>
      <c r="ES285" s="235" t="s">
        <v>543</v>
      </c>
      <c r="EV285" s="235" t="s">
        <v>543</v>
      </c>
      <c r="EY285" s="235" t="s">
        <v>543</v>
      </c>
      <c r="FB285" s="235" t="s">
        <v>543</v>
      </c>
      <c r="FE285" s="235" t="s">
        <v>543</v>
      </c>
      <c r="FH285" s="235" t="s">
        <v>543</v>
      </c>
      <c r="FK285" s="235" t="s">
        <v>543</v>
      </c>
      <c r="FN285" s="235" t="s">
        <v>543</v>
      </c>
      <c r="FQ285" s="235" t="s">
        <v>543</v>
      </c>
      <c r="FT285" s="235" t="s">
        <v>543</v>
      </c>
      <c r="FW285" s="235" t="s">
        <v>543</v>
      </c>
      <c r="FZ285" s="235" t="s">
        <v>543</v>
      </c>
      <c r="GC285" s="235" t="s">
        <v>543</v>
      </c>
      <c r="GF285" s="235" t="s">
        <v>543</v>
      </c>
      <c r="GI285" s="235" t="s">
        <v>543</v>
      </c>
      <c r="GL285" s="235" t="s">
        <v>543</v>
      </c>
      <c r="GO285" s="235" t="s">
        <v>543</v>
      </c>
      <c r="GR285" s="235" t="s">
        <v>543</v>
      </c>
      <c r="GU285" s="235" t="s">
        <v>543</v>
      </c>
      <c r="GX285" s="235" t="s">
        <v>543</v>
      </c>
      <c r="HA285" s="235" t="s">
        <v>543</v>
      </c>
      <c r="HD285" s="235" t="s">
        <v>543</v>
      </c>
      <c r="HG285" s="235" t="s">
        <v>543</v>
      </c>
      <c r="HJ285" s="235" t="s">
        <v>543</v>
      </c>
      <c r="HM285" s="235" t="s">
        <v>543</v>
      </c>
      <c r="HP285" s="235" t="s">
        <v>543</v>
      </c>
      <c r="HS285" s="235" t="s">
        <v>543</v>
      </c>
      <c r="HV285" s="235" t="s">
        <v>543</v>
      </c>
      <c r="IB285" s="236" t="s">
        <v>543</v>
      </c>
      <c r="IC285" s="237" t="s">
        <v>543</v>
      </c>
      <c r="ID285" s="237" t="s">
        <v>543</v>
      </c>
      <c r="IE285" s="237" t="b">
        <v>1</v>
      </c>
    </row>
    <row r="286" spans="66:239">
      <c r="BN286" s="233" t="s">
        <v>543</v>
      </c>
      <c r="CX286" s="233" t="s">
        <v>543</v>
      </c>
      <c r="DR286" s="235" t="s">
        <v>543</v>
      </c>
      <c r="DU286" s="235" t="s">
        <v>543</v>
      </c>
      <c r="DX286" s="235" t="s">
        <v>543</v>
      </c>
      <c r="EA286" s="235" t="s">
        <v>543</v>
      </c>
      <c r="ED286" s="235" t="s">
        <v>543</v>
      </c>
      <c r="EG286" s="235" t="s">
        <v>543</v>
      </c>
      <c r="EJ286" s="235" t="s">
        <v>543</v>
      </c>
      <c r="EM286" s="235" t="s">
        <v>543</v>
      </c>
      <c r="EP286" s="235" t="s">
        <v>543</v>
      </c>
      <c r="ES286" s="235" t="s">
        <v>543</v>
      </c>
      <c r="EV286" s="235" t="s">
        <v>543</v>
      </c>
      <c r="EY286" s="235" t="s">
        <v>543</v>
      </c>
      <c r="FB286" s="235" t="s">
        <v>543</v>
      </c>
      <c r="FE286" s="235" t="s">
        <v>543</v>
      </c>
      <c r="FH286" s="235" t="s">
        <v>543</v>
      </c>
      <c r="FK286" s="235" t="s">
        <v>543</v>
      </c>
      <c r="FN286" s="235" t="s">
        <v>543</v>
      </c>
      <c r="FQ286" s="235" t="s">
        <v>543</v>
      </c>
      <c r="FT286" s="235" t="s">
        <v>543</v>
      </c>
      <c r="FW286" s="235" t="s">
        <v>543</v>
      </c>
      <c r="FZ286" s="235" t="s">
        <v>543</v>
      </c>
      <c r="GC286" s="235" t="s">
        <v>543</v>
      </c>
      <c r="GF286" s="235" t="s">
        <v>543</v>
      </c>
      <c r="GI286" s="235" t="s">
        <v>543</v>
      </c>
      <c r="GL286" s="235" t="s">
        <v>543</v>
      </c>
      <c r="GO286" s="235" t="s">
        <v>543</v>
      </c>
      <c r="GR286" s="235" t="s">
        <v>543</v>
      </c>
      <c r="GU286" s="235" t="s">
        <v>543</v>
      </c>
      <c r="GX286" s="235" t="s">
        <v>543</v>
      </c>
      <c r="HA286" s="235" t="s">
        <v>543</v>
      </c>
      <c r="HD286" s="235" t="s">
        <v>543</v>
      </c>
      <c r="HG286" s="235" t="s">
        <v>543</v>
      </c>
      <c r="HJ286" s="235" t="s">
        <v>543</v>
      </c>
      <c r="HM286" s="235" t="s">
        <v>543</v>
      </c>
      <c r="HP286" s="235" t="s">
        <v>543</v>
      </c>
      <c r="HS286" s="235" t="s">
        <v>543</v>
      </c>
      <c r="HV286" s="235" t="s">
        <v>543</v>
      </c>
      <c r="IB286" s="236" t="s">
        <v>543</v>
      </c>
      <c r="IC286" s="237" t="s">
        <v>543</v>
      </c>
      <c r="ID286" s="237" t="s">
        <v>543</v>
      </c>
      <c r="IE286" s="237" t="b">
        <v>1</v>
      </c>
    </row>
    <row r="287" spans="66:239">
      <c r="BN287" s="233" t="s">
        <v>543</v>
      </c>
      <c r="CX287" s="233" t="s">
        <v>543</v>
      </c>
      <c r="DR287" s="235" t="s">
        <v>543</v>
      </c>
      <c r="DU287" s="235" t="s">
        <v>543</v>
      </c>
      <c r="DX287" s="235" t="s">
        <v>543</v>
      </c>
      <c r="EA287" s="235" t="s">
        <v>543</v>
      </c>
      <c r="ED287" s="235" t="s">
        <v>543</v>
      </c>
      <c r="EG287" s="235" t="s">
        <v>543</v>
      </c>
      <c r="EJ287" s="235" t="s">
        <v>543</v>
      </c>
      <c r="EM287" s="235" t="s">
        <v>543</v>
      </c>
      <c r="EP287" s="235" t="s">
        <v>543</v>
      </c>
      <c r="ES287" s="235" t="s">
        <v>543</v>
      </c>
      <c r="EV287" s="235" t="s">
        <v>543</v>
      </c>
      <c r="EY287" s="235" t="s">
        <v>543</v>
      </c>
      <c r="FB287" s="235" t="s">
        <v>543</v>
      </c>
      <c r="FE287" s="235" t="s">
        <v>543</v>
      </c>
      <c r="FH287" s="235" t="s">
        <v>543</v>
      </c>
      <c r="FK287" s="235" t="s">
        <v>543</v>
      </c>
      <c r="FN287" s="235" t="s">
        <v>543</v>
      </c>
      <c r="FQ287" s="235" t="s">
        <v>543</v>
      </c>
      <c r="FT287" s="235" t="s">
        <v>543</v>
      </c>
      <c r="FW287" s="235" t="s">
        <v>543</v>
      </c>
      <c r="FZ287" s="235" t="s">
        <v>543</v>
      </c>
      <c r="GC287" s="235" t="s">
        <v>543</v>
      </c>
      <c r="GF287" s="235" t="s">
        <v>543</v>
      </c>
      <c r="GI287" s="235" t="s">
        <v>543</v>
      </c>
      <c r="GL287" s="235" t="s">
        <v>543</v>
      </c>
      <c r="GO287" s="235" t="s">
        <v>543</v>
      </c>
      <c r="GR287" s="235" t="s">
        <v>543</v>
      </c>
      <c r="GU287" s="235" t="s">
        <v>543</v>
      </c>
      <c r="GX287" s="235" t="s">
        <v>543</v>
      </c>
      <c r="HA287" s="235" t="s">
        <v>543</v>
      </c>
      <c r="HD287" s="235" t="s">
        <v>543</v>
      </c>
      <c r="HG287" s="235" t="s">
        <v>543</v>
      </c>
      <c r="HJ287" s="235" t="s">
        <v>543</v>
      </c>
      <c r="HM287" s="235" t="s">
        <v>543</v>
      </c>
      <c r="HP287" s="235" t="s">
        <v>543</v>
      </c>
      <c r="HS287" s="235" t="s">
        <v>543</v>
      </c>
      <c r="HV287" s="235" t="s">
        <v>543</v>
      </c>
      <c r="IB287" s="236" t="s">
        <v>543</v>
      </c>
      <c r="IC287" s="237" t="s">
        <v>543</v>
      </c>
      <c r="ID287" s="237" t="s">
        <v>543</v>
      </c>
      <c r="IE287" s="237" t="b">
        <v>1</v>
      </c>
    </row>
    <row r="288" spans="66:239">
      <c r="BN288" s="233" t="s">
        <v>543</v>
      </c>
      <c r="CX288" s="233" t="s">
        <v>543</v>
      </c>
      <c r="DR288" s="235" t="s">
        <v>543</v>
      </c>
      <c r="DU288" s="235" t="s">
        <v>543</v>
      </c>
      <c r="DX288" s="235" t="s">
        <v>543</v>
      </c>
      <c r="EA288" s="235" t="s">
        <v>543</v>
      </c>
      <c r="ED288" s="235" t="s">
        <v>543</v>
      </c>
      <c r="EG288" s="235" t="s">
        <v>543</v>
      </c>
      <c r="EJ288" s="235" t="s">
        <v>543</v>
      </c>
      <c r="EM288" s="235" t="s">
        <v>543</v>
      </c>
      <c r="EP288" s="235" t="s">
        <v>543</v>
      </c>
      <c r="ES288" s="235" t="s">
        <v>543</v>
      </c>
      <c r="EV288" s="235" t="s">
        <v>543</v>
      </c>
      <c r="EY288" s="235" t="s">
        <v>543</v>
      </c>
      <c r="FB288" s="235" t="s">
        <v>543</v>
      </c>
      <c r="FE288" s="235" t="s">
        <v>543</v>
      </c>
      <c r="FH288" s="235" t="s">
        <v>543</v>
      </c>
      <c r="FK288" s="235" t="s">
        <v>543</v>
      </c>
      <c r="FN288" s="235" t="s">
        <v>543</v>
      </c>
      <c r="FQ288" s="235" t="s">
        <v>543</v>
      </c>
      <c r="FT288" s="235" t="s">
        <v>543</v>
      </c>
      <c r="FW288" s="235" t="s">
        <v>543</v>
      </c>
      <c r="FZ288" s="235" t="s">
        <v>543</v>
      </c>
      <c r="GC288" s="235" t="s">
        <v>543</v>
      </c>
      <c r="GF288" s="235" t="s">
        <v>543</v>
      </c>
      <c r="GI288" s="235" t="s">
        <v>543</v>
      </c>
      <c r="GL288" s="235" t="s">
        <v>543</v>
      </c>
      <c r="GO288" s="235" t="s">
        <v>543</v>
      </c>
      <c r="GR288" s="235" t="s">
        <v>543</v>
      </c>
      <c r="GU288" s="235" t="s">
        <v>543</v>
      </c>
      <c r="GX288" s="235" t="s">
        <v>543</v>
      </c>
      <c r="HA288" s="235" t="s">
        <v>543</v>
      </c>
      <c r="HD288" s="235" t="s">
        <v>543</v>
      </c>
      <c r="HG288" s="235" t="s">
        <v>543</v>
      </c>
      <c r="HJ288" s="235" t="s">
        <v>543</v>
      </c>
      <c r="HM288" s="235" t="s">
        <v>543</v>
      </c>
      <c r="HP288" s="235" t="s">
        <v>543</v>
      </c>
      <c r="HS288" s="235" t="s">
        <v>543</v>
      </c>
      <c r="HV288" s="235" t="s">
        <v>543</v>
      </c>
      <c r="IB288" s="236" t="s">
        <v>543</v>
      </c>
      <c r="IC288" s="237" t="s">
        <v>543</v>
      </c>
      <c r="ID288" s="237" t="s">
        <v>543</v>
      </c>
      <c r="IE288" s="237" t="b">
        <v>1</v>
      </c>
    </row>
    <row r="289" spans="66:239">
      <c r="BN289" s="233" t="s">
        <v>543</v>
      </c>
      <c r="CX289" s="233" t="s">
        <v>543</v>
      </c>
      <c r="DR289" s="235" t="s">
        <v>543</v>
      </c>
      <c r="DU289" s="235" t="s">
        <v>543</v>
      </c>
      <c r="DX289" s="235" t="s">
        <v>543</v>
      </c>
      <c r="EA289" s="235" t="s">
        <v>543</v>
      </c>
      <c r="ED289" s="235" t="s">
        <v>543</v>
      </c>
      <c r="EG289" s="235" t="s">
        <v>543</v>
      </c>
      <c r="EJ289" s="235" t="s">
        <v>543</v>
      </c>
      <c r="EM289" s="235" t="s">
        <v>543</v>
      </c>
      <c r="EP289" s="235" t="s">
        <v>543</v>
      </c>
      <c r="ES289" s="235" t="s">
        <v>543</v>
      </c>
      <c r="EV289" s="235" t="s">
        <v>543</v>
      </c>
      <c r="EY289" s="235" t="s">
        <v>543</v>
      </c>
      <c r="FB289" s="235" t="s">
        <v>543</v>
      </c>
      <c r="FE289" s="235" t="s">
        <v>543</v>
      </c>
      <c r="FH289" s="235" t="s">
        <v>543</v>
      </c>
      <c r="FK289" s="235" t="s">
        <v>543</v>
      </c>
      <c r="FN289" s="235" t="s">
        <v>543</v>
      </c>
      <c r="FQ289" s="235" t="s">
        <v>543</v>
      </c>
      <c r="FT289" s="235" t="s">
        <v>543</v>
      </c>
      <c r="FW289" s="235" t="s">
        <v>543</v>
      </c>
      <c r="FZ289" s="235" t="s">
        <v>543</v>
      </c>
      <c r="GC289" s="235" t="s">
        <v>543</v>
      </c>
      <c r="GF289" s="235" t="s">
        <v>543</v>
      </c>
      <c r="GI289" s="235" t="s">
        <v>543</v>
      </c>
      <c r="GL289" s="235" t="s">
        <v>543</v>
      </c>
      <c r="GO289" s="235" t="s">
        <v>543</v>
      </c>
      <c r="GR289" s="235" t="s">
        <v>543</v>
      </c>
      <c r="GU289" s="235" t="s">
        <v>543</v>
      </c>
      <c r="GX289" s="235" t="s">
        <v>543</v>
      </c>
      <c r="HA289" s="235" t="s">
        <v>543</v>
      </c>
      <c r="HD289" s="235" t="s">
        <v>543</v>
      </c>
      <c r="HG289" s="235" t="s">
        <v>543</v>
      </c>
      <c r="HJ289" s="235" t="s">
        <v>543</v>
      </c>
      <c r="HM289" s="235" t="s">
        <v>543</v>
      </c>
      <c r="HP289" s="235" t="s">
        <v>543</v>
      </c>
      <c r="HS289" s="235" t="s">
        <v>543</v>
      </c>
      <c r="HV289" s="235" t="s">
        <v>543</v>
      </c>
      <c r="IB289" s="236" t="s">
        <v>543</v>
      </c>
      <c r="IC289" s="237" t="s">
        <v>543</v>
      </c>
      <c r="ID289" s="237" t="s">
        <v>543</v>
      </c>
      <c r="IE289" s="237" t="b">
        <v>1</v>
      </c>
    </row>
    <row r="290" spans="66:239">
      <c r="BN290" s="233" t="s">
        <v>543</v>
      </c>
      <c r="CX290" s="233" t="s">
        <v>543</v>
      </c>
      <c r="DR290" s="235" t="s">
        <v>543</v>
      </c>
      <c r="DU290" s="235" t="s">
        <v>543</v>
      </c>
      <c r="DX290" s="235" t="s">
        <v>543</v>
      </c>
      <c r="EA290" s="235" t="s">
        <v>543</v>
      </c>
      <c r="ED290" s="235" t="s">
        <v>543</v>
      </c>
      <c r="EG290" s="235" t="s">
        <v>543</v>
      </c>
      <c r="EJ290" s="235" t="s">
        <v>543</v>
      </c>
      <c r="EM290" s="235" t="s">
        <v>543</v>
      </c>
      <c r="EP290" s="235" t="s">
        <v>543</v>
      </c>
      <c r="ES290" s="235" t="s">
        <v>543</v>
      </c>
      <c r="EV290" s="235" t="s">
        <v>543</v>
      </c>
      <c r="EY290" s="235" t="s">
        <v>543</v>
      </c>
      <c r="FB290" s="235" t="s">
        <v>543</v>
      </c>
      <c r="FE290" s="235" t="s">
        <v>543</v>
      </c>
      <c r="FH290" s="235" t="s">
        <v>543</v>
      </c>
      <c r="FK290" s="235" t="s">
        <v>543</v>
      </c>
      <c r="FN290" s="235" t="s">
        <v>543</v>
      </c>
      <c r="FQ290" s="235" t="s">
        <v>543</v>
      </c>
      <c r="FT290" s="235" t="s">
        <v>543</v>
      </c>
      <c r="FW290" s="235" t="s">
        <v>543</v>
      </c>
      <c r="FZ290" s="235" t="s">
        <v>543</v>
      </c>
      <c r="GC290" s="235" t="s">
        <v>543</v>
      </c>
      <c r="GF290" s="235" t="s">
        <v>543</v>
      </c>
      <c r="GI290" s="235" t="s">
        <v>543</v>
      </c>
      <c r="GL290" s="235" t="s">
        <v>543</v>
      </c>
      <c r="GO290" s="235" t="s">
        <v>543</v>
      </c>
      <c r="GR290" s="235" t="s">
        <v>543</v>
      </c>
      <c r="GU290" s="235" t="s">
        <v>543</v>
      </c>
      <c r="GX290" s="235" t="s">
        <v>543</v>
      </c>
      <c r="HA290" s="235" t="s">
        <v>543</v>
      </c>
      <c r="HD290" s="235" t="s">
        <v>543</v>
      </c>
      <c r="HG290" s="235" t="s">
        <v>543</v>
      </c>
      <c r="HJ290" s="235" t="s">
        <v>543</v>
      </c>
      <c r="HM290" s="235" t="s">
        <v>543</v>
      </c>
      <c r="HP290" s="235" t="s">
        <v>543</v>
      </c>
      <c r="HS290" s="235" t="s">
        <v>543</v>
      </c>
      <c r="HV290" s="235" t="s">
        <v>543</v>
      </c>
      <c r="IB290" s="236" t="s">
        <v>543</v>
      </c>
      <c r="IC290" s="237" t="s">
        <v>543</v>
      </c>
      <c r="ID290" s="237" t="s">
        <v>543</v>
      </c>
      <c r="IE290" s="237" t="b">
        <v>1</v>
      </c>
    </row>
    <row r="291" spans="66:239">
      <c r="BN291" s="233" t="s">
        <v>543</v>
      </c>
      <c r="CX291" s="233" t="s">
        <v>543</v>
      </c>
      <c r="DR291" s="235" t="s">
        <v>543</v>
      </c>
      <c r="DU291" s="235" t="s">
        <v>543</v>
      </c>
      <c r="DX291" s="235" t="s">
        <v>543</v>
      </c>
      <c r="EA291" s="235" t="s">
        <v>543</v>
      </c>
      <c r="ED291" s="235" t="s">
        <v>543</v>
      </c>
      <c r="EG291" s="235" t="s">
        <v>543</v>
      </c>
      <c r="EJ291" s="235" t="s">
        <v>543</v>
      </c>
      <c r="EM291" s="235" t="s">
        <v>543</v>
      </c>
      <c r="EP291" s="235" t="s">
        <v>543</v>
      </c>
      <c r="ES291" s="235" t="s">
        <v>543</v>
      </c>
      <c r="EV291" s="235" t="s">
        <v>543</v>
      </c>
      <c r="EY291" s="235" t="s">
        <v>543</v>
      </c>
      <c r="FB291" s="235" t="s">
        <v>543</v>
      </c>
      <c r="FE291" s="235" t="s">
        <v>543</v>
      </c>
      <c r="FH291" s="235" t="s">
        <v>543</v>
      </c>
      <c r="FK291" s="235" t="s">
        <v>543</v>
      </c>
      <c r="FN291" s="235" t="s">
        <v>543</v>
      </c>
      <c r="FQ291" s="235" t="s">
        <v>543</v>
      </c>
      <c r="FT291" s="235" t="s">
        <v>543</v>
      </c>
      <c r="FW291" s="235" t="s">
        <v>543</v>
      </c>
      <c r="FZ291" s="235" t="s">
        <v>543</v>
      </c>
      <c r="GC291" s="235" t="s">
        <v>543</v>
      </c>
      <c r="GF291" s="235" t="s">
        <v>543</v>
      </c>
      <c r="GI291" s="235" t="s">
        <v>543</v>
      </c>
      <c r="GL291" s="235" t="s">
        <v>543</v>
      </c>
      <c r="GO291" s="235" t="s">
        <v>543</v>
      </c>
      <c r="GR291" s="235" t="s">
        <v>543</v>
      </c>
      <c r="GU291" s="235" t="s">
        <v>543</v>
      </c>
      <c r="GX291" s="235" t="s">
        <v>543</v>
      </c>
      <c r="HA291" s="235" t="s">
        <v>543</v>
      </c>
      <c r="HD291" s="235" t="s">
        <v>543</v>
      </c>
      <c r="HG291" s="235" t="s">
        <v>543</v>
      </c>
      <c r="HJ291" s="235" t="s">
        <v>543</v>
      </c>
      <c r="HM291" s="235" t="s">
        <v>543</v>
      </c>
      <c r="HP291" s="235" t="s">
        <v>543</v>
      </c>
      <c r="HS291" s="235" t="s">
        <v>543</v>
      </c>
      <c r="HV291" s="235" t="s">
        <v>543</v>
      </c>
      <c r="IB291" s="236" t="s">
        <v>543</v>
      </c>
      <c r="IC291" s="237" t="s">
        <v>543</v>
      </c>
      <c r="ID291" s="237" t="s">
        <v>543</v>
      </c>
      <c r="IE291" s="237" t="b">
        <v>1</v>
      </c>
    </row>
    <row r="292" spans="66:239">
      <c r="BN292" s="233" t="s">
        <v>543</v>
      </c>
      <c r="CX292" s="233" t="s">
        <v>543</v>
      </c>
      <c r="DR292" s="235" t="s">
        <v>543</v>
      </c>
      <c r="DU292" s="235" t="s">
        <v>543</v>
      </c>
      <c r="DX292" s="235" t="s">
        <v>543</v>
      </c>
      <c r="EA292" s="235" t="s">
        <v>543</v>
      </c>
      <c r="ED292" s="235" t="s">
        <v>543</v>
      </c>
      <c r="EG292" s="235" t="s">
        <v>543</v>
      </c>
      <c r="EJ292" s="235" t="s">
        <v>543</v>
      </c>
      <c r="EM292" s="235" t="s">
        <v>543</v>
      </c>
      <c r="EP292" s="235" t="s">
        <v>543</v>
      </c>
      <c r="ES292" s="235" t="s">
        <v>543</v>
      </c>
      <c r="EV292" s="235" t="s">
        <v>543</v>
      </c>
      <c r="EY292" s="235" t="s">
        <v>543</v>
      </c>
      <c r="FB292" s="235" t="s">
        <v>543</v>
      </c>
      <c r="FE292" s="235" t="s">
        <v>543</v>
      </c>
      <c r="FH292" s="235" t="s">
        <v>543</v>
      </c>
      <c r="FK292" s="235" t="s">
        <v>543</v>
      </c>
      <c r="FN292" s="235" t="s">
        <v>543</v>
      </c>
      <c r="FQ292" s="235" t="s">
        <v>543</v>
      </c>
      <c r="FT292" s="235" t="s">
        <v>543</v>
      </c>
      <c r="FW292" s="235" t="s">
        <v>543</v>
      </c>
      <c r="FZ292" s="235" t="s">
        <v>543</v>
      </c>
      <c r="GC292" s="235" t="s">
        <v>543</v>
      </c>
      <c r="GF292" s="235" t="s">
        <v>543</v>
      </c>
      <c r="GI292" s="235" t="s">
        <v>543</v>
      </c>
      <c r="GL292" s="235" t="s">
        <v>543</v>
      </c>
      <c r="GO292" s="235" t="s">
        <v>543</v>
      </c>
      <c r="GR292" s="235" t="s">
        <v>543</v>
      </c>
      <c r="GU292" s="235" t="s">
        <v>543</v>
      </c>
      <c r="GX292" s="235" t="s">
        <v>543</v>
      </c>
      <c r="HA292" s="235" t="s">
        <v>543</v>
      </c>
      <c r="HD292" s="235" t="s">
        <v>543</v>
      </c>
      <c r="HG292" s="235" t="s">
        <v>543</v>
      </c>
      <c r="HJ292" s="235" t="s">
        <v>543</v>
      </c>
      <c r="HM292" s="235" t="s">
        <v>543</v>
      </c>
      <c r="HP292" s="235" t="s">
        <v>543</v>
      </c>
      <c r="HS292" s="235" t="s">
        <v>543</v>
      </c>
      <c r="HV292" s="235" t="s">
        <v>543</v>
      </c>
      <c r="IB292" s="236" t="s">
        <v>543</v>
      </c>
      <c r="IC292" s="237" t="s">
        <v>543</v>
      </c>
      <c r="ID292" s="237" t="s">
        <v>543</v>
      </c>
      <c r="IE292" s="237" t="b">
        <v>1</v>
      </c>
    </row>
    <row r="293" spans="66:239">
      <c r="BN293" s="233" t="s">
        <v>543</v>
      </c>
      <c r="CX293" s="233" t="s">
        <v>543</v>
      </c>
      <c r="DR293" s="235" t="s">
        <v>543</v>
      </c>
      <c r="DU293" s="235" t="s">
        <v>543</v>
      </c>
      <c r="DX293" s="235" t="s">
        <v>543</v>
      </c>
      <c r="EA293" s="235" t="s">
        <v>543</v>
      </c>
      <c r="ED293" s="235" t="s">
        <v>543</v>
      </c>
      <c r="EG293" s="235" t="s">
        <v>543</v>
      </c>
      <c r="EJ293" s="235" t="s">
        <v>543</v>
      </c>
      <c r="EM293" s="235" t="s">
        <v>543</v>
      </c>
      <c r="EP293" s="235" t="s">
        <v>543</v>
      </c>
      <c r="ES293" s="235" t="s">
        <v>543</v>
      </c>
      <c r="EV293" s="235" t="s">
        <v>543</v>
      </c>
      <c r="EY293" s="235" t="s">
        <v>543</v>
      </c>
      <c r="FB293" s="235" t="s">
        <v>543</v>
      </c>
      <c r="FE293" s="235" t="s">
        <v>543</v>
      </c>
      <c r="FH293" s="235" t="s">
        <v>543</v>
      </c>
      <c r="FK293" s="235" t="s">
        <v>543</v>
      </c>
      <c r="FN293" s="235" t="s">
        <v>543</v>
      </c>
      <c r="FQ293" s="235" t="s">
        <v>543</v>
      </c>
      <c r="FT293" s="235" t="s">
        <v>543</v>
      </c>
      <c r="FW293" s="235" t="s">
        <v>543</v>
      </c>
      <c r="FZ293" s="235" t="s">
        <v>543</v>
      </c>
      <c r="GC293" s="235" t="s">
        <v>543</v>
      </c>
      <c r="GF293" s="235" t="s">
        <v>543</v>
      </c>
      <c r="GI293" s="235" t="s">
        <v>543</v>
      </c>
      <c r="GL293" s="235" t="s">
        <v>543</v>
      </c>
      <c r="GO293" s="235" t="s">
        <v>543</v>
      </c>
      <c r="GR293" s="235" t="s">
        <v>543</v>
      </c>
      <c r="GU293" s="235" t="s">
        <v>543</v>
      </c>
      <c r="GX293" s="235" t="s">
        <v>543</v>
      </c>
      <c r="HA293" s="235" t="s">
        <v>543</v>
      </c>
      <c r="HD293" s="235" t="s">
        <v>543</v>
      </c>
      <c r="HG293" s="235" t="s">
        <v>543</v>
      </c>
      <c r="HJ293" s="235" t="s">
        <v>543</v>
      </c>
      <c r="HM293" s="235" t="s">
        <v>543</v>
      </c>
      <c r="HP293" s="235" t="s">
        <v>543</v>
      </c>
      <c r="HS293" s="235" t="s">
        <v>543</v>
      </c>
      <c r="HV293" s="235" t="s">
        <v>543</v>
      </c>
      <c r="IB293" s="236" t="s">
        <v>543</v>
      </c>
      <c r="IC293" s="237" t="s">
        <v>543</v>
      </c>
      <c r="ID293" s="237" t="s">
        <v>543</v>
      </c>
      <c r="IE293" s="237" t="b">
        <v>1</v>
      </c>
    </row>
    <row r="294" spans="66:239">
      <c r="BN294" s="233" t="s">
        <v>543</v>
      </c>
      <c r="CX294" s="233" t="s">
        <v>543</v>
      </c>
      <c r="DR294" s="235" t="s">
        <v>543</v>
      </c>
      <c r="DU294" s="235" t="s">
        <v>543</v>
      </c>
      <c r="DX294" s="235" t="s">
        <v>543</v>
      </c>
      <c r="EA294" s="235" t="s">
        <v>543</v>
      </c>
      <c r="ED294" s="235" t="s">
        <v>543</v>
      </c>
      <c r="EG294" s="235" t="s">
        <v>543</v>
      </c>
      <c r="EJ294" s="235" t="s">
        <v>543</v>
      </c>
      <c r="EM294" s="235" t="s">
        <v>543</v>
      </c>
      <c r="EP294" s="235" t="s">
        <v>543</v>
      </c>
      <c r="ES294" s="235" t="s">
        <v>543</v>
      </c>
      <c r="EV294" s="235" t="s">
        <v>543</v>
      </c>
      <c r="EY294" s="235" t="s">
        <v>543</v>
      </c>
      <c r="FB294" s="235" t="s">
        <v>543</v>
      </c>
      <c r="FE294" s="235" t="s">
        <v>543</v>
      </c>
      <c r="FH294" s="235" t="s">
        <v>543</v>
      </c>
      <c r="FK294" s="235" t="s">
        <v>543</v>
      </c>
      <c r="FN294" s="235" t="s">
        <v>543</v>
      </c>
      <c r="FQ294" s="235" t="s">
        <v>543</v>
      </c>
      <c r="FT294" s="235" t="s">
        <v>543</v>
      </c>
      <c r="FW294" s="235" t="s">
        <v>543</v>
      </c>
      <c r="FZ294" s="235" t="s">
        <v>543</v>
      </c>
      <c r="GC294" s="235" t="s">
        <v>543</v>
      </c>
      <c r="GF294" s="235" t="s">
        <v>543</v>
      </c>
      <c r="GI294" s="235" t="s">
        <v>543</v>
      </c>
      <c r="GL294" s="235" t="s">
        <v>543</v>
      </c>
      <c r="GO294" s="235" t="s">
        <v>543</v>
      </c>
      <c r="GR294" s="235" t="s">
        <v>543</v>
      </c>
      <c r="GU294" s="235" t="s">
        <v>543</v>
      </c>
      <c r="GX294" s="235" t="s">
        <v>543</v>
      </c>
      <c r="HA294" s="235" t="s">
        <v>543</v>
      </c>
      <c r="HD294" s="235" t="s">
        <v>543</v>
      </c>
      <c r="HG294" s="235" t="s">
        <v>543</v>
      </c>
      <c r="HJ294" s="235" t="s">
        <v>543</v>
      </c>
      <c r="HM294" s="235" t="s">
        <v>543</v>
      </c>
      <c r="HP294" s="235" t="s">
        <v>543</v>
      </c>
      <c r="HS294" s="235" t="s">
        <v>543</v>
      </c>
      <c r="HV294" s="235" t="s">
        <v>543</v>
      </c>
      <c r="IB294" s="236" t="s">
        <v>543</v>
      </c>
      <c r="IC294" s="237" t="s">
        <v>543</v>
      </c>
      <c r="ID294" s="237" t="s">
        <v>543</v>
      </c>
      <c r="IE294" s="237" t="b">
        <v>1</v>
      </c>
    </row>
    <row r="295" spans="66:239">
      <c r="BN295" s="233" t="s">
        <v>543</v>
      </c>
      <c r="CX295" s="233" t="s">
        <v>543</v>
      </c>
      <c r="DR295" s="235" t="s">
        <v>543</v>
      </c>
      <c r="DU295" s="235" t="s">
        <v>543</v>
      </c>
      <c r="DX295" s="235" t="s">
        <v>543</v>
      </c>
      <c r="EA295" s="235" t="s">
        <v>543</v>
      </c>
      <c r="ED295" s="235" t="s">
        <v>543</v>
      </c>
      <c r="EG295" s="235" t="s">
        <v>543</v>
      </c>
      <c r="EJ295" s="235" t="s">
        <v>543</v>
      </c>
      <c r="EM295" s="235" t="s">
        <v>543</v>
      </c>
      <c r="EP295" s="235" t="s">
        <v>543</v>
      </c>
      <c r="ES295" s="235" t="s">
        <v>543</v>
      </c>
      <c r="EV295" s="235" t="s">
        <v>543</v>
      </c>
      <c r="EY295" s="235" t="s">
        <v>543</v>
      </c>
      <c r="FB295" s="235" t="s">
        <v>543</v>
      </c>
      <c r="FE295" s="235" t="s">
        <v>543</v>
      </c>
      <c r="FH295" s="235" t="s">
        <v>543</v>
      </c>
      <c r="FK295" s="235" t="s">
        <v>543</v>
      </c>
      <c r="FN295" s="235" t="s">
        <v>543</v>
      </c>
      <c r="FQ295" s="235" t="s">
        <v>543</v>
      </c>
      <c r="FT295" s="235" t="s">
        <v>543</v>
      </c>
      <c r="FW295" s="235" t="s">
        <v>543</v>
      </c>
      <c r="FZ295" s="235" t="s">
        <v>543</v>
      </c>
      <c r="GC295" s="235" t="s">
        <v>543</v>
      </c>
      <c r="GF295" s="235" t="s">
        <v>543</v>
      </c>
      <c r="GI295" s="235" t="s">
        <v>543</v>
      </c>
      <c r="GL295" s="235" t="s">
        <v>543</v>
      </c>
      <c r="GO295" s="235" t="s">
        <v>543</v>
      </c>
      <c r="GR295" s="235" t="s">
        <v>543</v>
      </c>
      <c r="GU295" s="235" t="s">
        <v>543</v>
      </c>
      <c r="GX295" s="235" t="s">
        <v>543</v>
      </c>
      <c r="HA295" s="235" t="s">
        <v>543</v>
      </c>
      <c r="HD295" s="235" t="s">
        <v>543</v>
      </c>
      <c r="HG295" s="235" t="s">
        <v>543</v>
      </c>
      <c r="HJ295" s="235" t="s">
        <v>543</v>
      </c>
      <c r="HM295" s="235" t="s">
        <v>543</v>
      </c>
      <c r="HP295" s="235" t="s">
        <v>543</v>
      </c>
      <c r="HS295" s="235" t="s">
        <v>543</v>
      </c>
      <c r="HV295" s="235" t="s">
        <v>543</v>
      </c>
      <c r="IB295" s="236" t="s">
        <v>543</v>
      </c>
      <c r="IC295" s="237" t="s">
        <v>543</v>
      </c>
      <c r="ID295" s="237" t="s">
        <v>543</v>
      </c>
      <c r="IE295" s="237" t="b">
        <v>1</v>
      </c>
    </row>
    <row r="296" spans="66:239">
      <c r="BN296" s="233" t="s">
        <v>543</v>
      </c>
      <c r="CX296" s="233" t="s">
        <v>543</v>
      </c>
      <c r="DR296" s="235" t="s">
        <v>543</v>
      </c>
      <c r="DU296" s="235" t="s">
        <v>543</v>
      </c>
      <c r="DX296" s="235" t="s">
        <v>543</v>
      </c>
      <c r="EA296" s="235" t="s">
        <v>543</v>
      </c>
      <c r="ED296" s="235" t="s">
        <v>543</v>
      </c>
      <c r="EG296" s="235" t="s">
        <v>543</v>
      </c>
      <c r="EJ296" s="235" t="s">
        <v>543</v>
      </c>
      <c r="EM296" s="235" t="s">
        <v>543</v>
      </c>
      <c r="EP296" s="235" t="s">
        <v>543</v>
      </c>
      <c r="ES296" s="235" t="s">
        <v>543</v>
      </c>
      <c r="EV296" s="235" t="s">
        <v>543</v>
      </c>
      <c r="EY296" s="235" t="s">
        <v>543</v>
      </c>
      <c r="FB296" s="235" t="s">
        <v>543</v>
      </c>
      <c r="FE296" s="235" t="s">
        <v>543</v>
      </c>
      <c r="FH296" s="235" t="s">
        <v>543</v>
      </c>
      <c r="FK296" s="235" t="s">
        <v>543</v>
      </c>
      <c r="FN296" s="235" t="s">
        <v>543</v>
      </c>
      <c r="FQ296" s="235" t="s">
        <v>543</v>
      </c>
      <c r="FT296" s="235" t="s">
        <v>543</v>
      </c>
      <c r="FW296" s="235" t="s">
        <v>543</v>
      </c>
      <c r="FZ296" s="235" t="s">
        <v>543</v>
      </c>
      <c r="GC296" s="235" t="s">
        <v>543</v>
      </c>
      <c r="GF296" s="235" t="s">
        <v>543</v>
      </c>
      <c r="GI296" s="235" t="s">
        <v>543</v>
      </c>
      <c r="GL296" s="235" t="s">
        <v>543</v>
      </c>
      <c r="GO296" s="235" t="s">
        <v>543</v>
      </c>
      <c r="GR296" s="235" t="s">
        <v>543</v>
      </c>
      <c r="GU296" s="235" t="s">
        <v>543</v>
      </c>
      <c r="GX296" s="235" t="s">
        <v>543</v>
      </c>
      <c r="HA296" s="235" t="s">
        <v>543</v>
      </c>
      <c r="HD296" s="235" t="s">
        <v>543</v>
      </c>
      <c r="HG296" s="235" t="s">
        <v>543</v>
      </c>
      <c r="HJ296" s="235" t="s">
        <v>543</v>
      </c>
      <c r="HM296" s="235" t="s">
        <v>543</v>
      </c>
      <c r="HP296" s="235" t="s">
        <v>543</v>
      </c>
      <c r="HS296" s="235" t="s">
        <v>543</v>
      </c>
      <c r="HV296" s="235" t="s">
        <v>543</v>
      </c>
      <c r="IB296" s="236" t="s">
        <v>543</v>
      </c>
      <c r="IC296" s="237" t="s">
        <v>543</v>
      </c>
      <c r="ID296" s="237" t="s">
        <v>543</v>
      </c>
      <c r="IE296" s="237" t="b">
        <v>1</v>
      </c>
    </row>
    <row r="297" spans="66:239">
      <c r="BN297" s="233" t="s">
        <v>543</v>
      </c>
      <c r="CX297" s="233" t="s">
        <v>543</v>
      </c>
      <c r="DR297" s="235" t="s">
        <v>543</v>
      </c>
      <c r="DU297" s="235" t="s">
        <v>543</v>
      </c>
      <c r="DX297" s="235" t="s">
        <v>543</v>
      </c>
      <c r="EA297" s="235" t="s">
        <v>543</v>
      </c>
      <c r="ED297" s="235" t="s">
        <v>543</v>
      </c>
      <c r="EG297" s="235" t="s">
        <v>543</v>
      </c>
      <c r="EJ297" s="235" t="s">
        <v>543</v>
      </c>
      <c r="EM297" s="235" t="s">
        <v>543</v>
      </c>
      <c r="EP297" s="235" t="s">
        <v>543</v>
      </c>
      <c r="ES297" s="235" t="s">
        <v>543</v>
      </c>
      <c r="EV297" s="235" t="s">
        <v>543</v>
      </c>
      <c r="EY297" s="235" t="s">
        <v>543</v>
      </c>
      <c r="FB297" s="235" t="s">
        <v>543</v>
      </c>
      <c r="FE297" s="235" t="s">
        <v>543</v>
      </c>
      <c r="FH297" s="235" t="s">
        <v>543</v>
      </c>
      <c r="FK297" s="235" t="s">
        <v>543</v>
      </c>
      <c r="FN297" s="235" t="s">
        <v>543</v>
      </c>
      <c r="FQ297" s="235" t="s">
        <v>543</v>
      </c>
      <c r="FT297" s="235" t="s">
        <v>543</v>
      </c>
      <c r="FW297" s="235" t="s">
        <v>543</v>
      </c>
      <c r="FZ297" s="235" t="s">
        <v>543</v>
      </c>
      <c r="GC297" s="235" t="s">
        <v>543</v>
      </c>
      <c r="GF297" s="235" t="s">
        <v>543</v>
      </c>
      <c r="GI297" s="235" t="s">
        <v>543</v>
      </c>
      <c r="GL297" s="235" t="s">
        <v>543</v>
      </c>
      <c r="GO297" s="235" t="s">
        <v>543</v>
      </c>
      <c r="GR297" s="235" t="s">
        <v>543</v>
      </c>
      <c r="GU297" s="235" t="s">
        <v>543</v>
      </c>
      <c r="GX297" s="235" t="s">
        <v>543</v>
      </c>
      <c r="HA297" s="235" t="s">
        <v>543</v>
      </c>
      <c r="HD297" s="235" t="s">
        <v>543</v>
      </c>
      <c r="HG297" s="235" t="s">
        <v>543</v>
      </c>
      <c r="HJ297" s="235" t="s">
        <v>543</v>
      </c>
      <c r="HM297" s="235" t="s">
        <v>543</v>
      </c>
      <c r="HP297" s="235" t="s">
        <v>543</v>
      </c>
      <c r="HS297" s="235" t="s">
        <v>543</v>
      </c>
      <c r="HV297" s="235" t="s">
        <v>543</v>
      </c>
      <c r="IB297" s="236" t="s">
        <v>543</v>
      </c>
      <c r="IC297" s="237" t="s">
        <v>543</v>
      </c>
      <c r="ID297" s="237" t="s">
        <v>543</v>
      </c>
      <c r="IE297" s="237" t="b">
        <v>1</v>
      </c>
    </row>
    <row r="298" spans="66:239">
      <c r="BN298" s="233" t="s">
        <v>543</v>
      </c>
      <c r="CX298" s="233" t="s">
        <v>543</v>
      </c>
      <c r="DR298" s="235" t="s">
        <v>543</v>
      </c>
      <c r="DU298" s="235" t="s">
        <v>543</v>
      </c>
      <c r="DX298" s="235" t="s">
        <v>543</v>
      </c>
      <c r="EA298" s="235" t="s">
        <v>543</v>
      </c>
      <c r="ED298" s="235" t="s">
        <v>543</v>
      </c>
      <c r="EG298" s="235" t="s">
        <v>543</v>
      </c>
      <c r="EJ298" s="235" t="s">
        <v>543</v>
      </c>
      <c r="EM298" s="235" t="s">
        <v>543</v>
      </c>
      <c r="EP298" s="235" t="s">
        <v>543</v>
      </c>
      <c r="ES298" s="235" t="s">
        <v>543</v>
      </c>
      <c r="EV298" s="235" t="s">
        <v>543</v>
      </c>
      <c r="EY298" s="235" t="s">
        <v>543</v>
      </c>
      <c r="FB298" s="235" t="s">
        <v>543</v>
      </c>
      <c r="FE298" s="235" t="s">
        <v>543</v>
      </c>
      <c r="FH298" s="235" t="s">
        <v>543</v>
      </c>
      <c r="FK298" s="235" t="s">
        <v>543</v>
      </c>
      <c r="FN298" s="235" t="s">
        <v>543</v>
      </c>
      <c r="FQ298" s="235" t="s">
        <v>543</v>
      </c>
      <c r="FT298" s="235" t="s">
        <v>543</v>
      </c>
      <c r="FW298" s="235" t="s">
        <v>543</v>
      </c>
      <c r="FZ298" s="235" t="s">
        <v>543</v>
      </c>
      <c r="GC298" s="235" t="s">
        <v>543</v>
      </c>
      <c r="GF298" s="235" t="s">
        <v>543</v>
      </c>
      <c r="GI298" s="235" t="s">
        <v>543</v>
      </c>
      <c r="GL298" s="235" t="s">
        <v>543</v>
      </c>
      <c r="GO298" s="235" t="s">
        <v>543</v>
      </c>
      <c r="GR298" s="235" t="s">
        <v>543</v>
      </c>
      <c r="GU298" s="235" t="s">
        <v>543</v>
      </c>
      <c r="GX298" s="235" t="s">
        <v>543</v>
      </c>
      <c r="HA298" s="235" t="s">
        <v>543</v>
      </c>
      <c r="HD298" s="235" t="s">
        <v>543</v>
      </c>
      <c r="HG298" s="235" t="s">
        <v>543</v>
      </c>
      <c r="HJ298" s="235" t="s">
        <v>543</v>
      </c>
      <c r="HM298" s="235" t="s">
        <v>543</v>
      </c>
      <c r="HP298" s="235" t="s">
        <v>543</v>
      </c>
      <c r="HS298" s="235" t="s">
        <v>543</v>
      </c>
      <c r="HV298" s="235" t="s">
        <v>543</v>
      </c>
      <c r="IB298" s="236" t="s">
        <v>543</v>
      </c>
      <c r="IC298" s="237" t="s">
        <v>543</v>
      </c>
      <c r="ID298" s="237" t="s">
        <v>543</v>
      </c>
      <c r="IE298" s="237" t="b">
        <v>1</v>
      </c>
    </row>
    <row r="299" spans="66:239">
      <c r="BN299" s="233" t="s">
        <v>543</v>
      </c>
      <c r="CX299" s="233" t="s">
        <v>543</v>
      </c>
      <c r="DR299" s="235" t="s">
        <v>543</v>
      </c>
      <c r="DU299" s="235" t="s">
        <v>543</v>
      </c>
      <c r="DX299" s="235" t="s">
        <v>543</v>
      </c>
      <c r="EA299" s="235" t="s">
        <v>543</v>
      </c>
      <c r="ED299" s="235" t="s">
        <v>543</v>
      </c>
      <c r="EG299" s="235" t="s">
        <v>543</v>
      </c>
      <c r="EJ299" s="235" t="s">
        <v>543</v>
      </c>
      <c r="EM299" s="235" t="s">
        <v>543</v>
      </c>
      <c r="EP299" s="235" t="s">
        <v>543</v>
      </c>
      <c r="ES299" s="235" t="s">
        <v>543</v>
      </c>
      <c r="EV299" s="235" t="s">
        <v>543</v>
      </c>
      <c r="EY299" s="235" t="s">
        <v>543</v>
      </c>
      <c r="FB299" s="235" t="s">
        <v>543</v>
      </c>
      <c r="FE299" s="235" t="s">
        <v>543</v>
      </c>
      <c r="FH299" s="235" t="s">
        <v>543</v>
      </c>
      <c r="FK299" s="235" t="s">
        <v>543</v>
      </c>
      <c r="FN299" s="235" t="s">
        <v>543</v>
      </c>
      <c r="FQ299" s="235" t="s">
        <v>543</v>
      </c>
      <c r="FT299" s="235" t="s">
        <v>543</v>
      </c>
      <c r="FW299" s="235" t="s">
        <v>543</v>
      </c>
      <c r="FZ299" s="235" t="s">
        <v>543</v>
      </c>
      <c r="GC299" s="235" t="s">
        <v>543</v>
      </c>
      <c r="GF299" s="235" t="s">
        <v>543</v>
      </c>
      <c r="GI299" s="235" t="s">
        <v>543</v>
      </c>
      <c r="GL299" s="235" t="s">
        <v>543</v>
      </c>
      <c r="GO299" s="235" t="s">
        <v>543</v>
      </c>
      <c r="GR299" s="235" t="s">
        <v>543</v>
      </c>
      <c r="GU299" s="235" t="s">
        <v>543</v>
      </c>
      <c r="GX299" s="235" t="s">
        <v>543</v>
      </c>
      <c r="HA299" s="235" t="s">
        <v>543</v>
      </c>
      <c r="HD299" s="235" t="s">
        <v>543</v>
      </c>
      <c r="HG299" s="235" t="s">
        <v>543</v>
      </c>
      <c r="HJ299" s="235" t="s">
        <v>543</v>
      </c>
      <c r="HM299" s="235" t="s">
        <v>543</v>
      </c>
      <c r="HP299" s="235" t="s">
        <v>543</v>
      </c>
      <c r="HS299" s="235" t="s">
        <v>543</v>
      </c>
      <c r="HV299" s="235" t="s">
        <v>543</v>
      </c>
      <c r="IB299" s="236" t="s">
        <v>543</v>
      </c>
      <c r="IC299" s="237" t="s">
        <v>543</v>
      </c>
      <c r="ID299" s="237" t="s">
        <v>543</v>
      </c>
      <c r="IE299" s="237" t="b">
        <v>1</v>
      </c>
    </row>
    <row r="300" spans="66:239">
      <c r="BN300" s="233" t="s">
        <v>543</v>
      </c>
      <c r="CX300" s="233" t="s">
        <v>543</v>
      </c>
      <c r="DR300" s="235" t="s">
        <v>543</v>
      </c>
      <c r="DU300" s="235" t="s">
        <v>543</v>
      </c>
      <c r="DX300" s="235" t="s">
        <v>543</v>
      </c>
      <c r="EA300" s="235" t="s">
        <v>543</v>
      </c>
      <c r="ED300" s="235" t="s">
        <v>543</v>
      </c>
      <c r="EG300" s="235" t="s">
        <v>543</v>
      </c>
      <c r="EJ300" s="235" t="s">
        <v>543</v>
      </c>
      <c r="EM300" s="235" t="s">
        <v>543</v>
      </c>
      <c r="EP300" s="235" t="s">
        <v>543</v>
      </c>
      <c r="ES300" s="235" t="s">
        <v>543</v>
      </c>
      <c r="EV300" s="235" t="s">
        <v>543</v>
      </c>
      <c r="EY300" s="235" t="s">
        <v>543</v>
      </c>
      <c r="FB300" s="235" t="s">
        <v>543</v>
      </c>
      <c r="FE300" s="235" t="s">
        <v>543</v>
      </c>
      <c r="FH300" s="235" t="s">
        <v>543</v>
      </c>
      <c r="FK300" s="235" t="s">
        <v>543</v>
      </c>
      <c r="FN300" s="235" t="s">
        <v>543</v>
      </c>
      <c r="FQ300" s="235" t="s">
        <v>543</v>
      </c>
      <c r="FT300" s="235" t="s">
        <v>543</v>
      </c>
      <c r="FW300" s="235" t="s">
        <v>543</v>
      </c>
      <c r="FZ300" s="235" t="s">
        <v>543</v>
      </c>
      <c r="GC300" s="235" t="s">
        <v>543</v>
      </c>
      <c r="GF300" s="235" t="s">
        <v>543</v>
      </c>
      <c r="GI300" s="235" t="s">
        <v>543</v>
      </c>
      <c r="GL300" s="235" t="s">
        <v>543</v>
      </c>
      <c r="GO300" s="235" t="s">
        <v>543</v>
      </c>
      <c r="GR300" s="235" t="s">
        <v>543</v>
      </c>
      <c r="GU300" s="235" t="s">
        <v>543</v>
      </c>
      <c r="GX300" s="235" t="s">
        <v>543</v>
      </c>
      <c r="HA300" s="235" t="s">
        <v>543</v>
      </c>
      <c r="HD300" s="235" t="s">
        <v>543</v>
      </c>
      <c r="HG300" s="235" t="s">
        <v>543</v>
      </c>
      <c r="HJ300" s="235" t="s">
        <v>543</v>
      </c>
      <c r="HM300" s="235" t="s">
        <v>543</v>
      </c>
      <c r="HP300" s="235" t="s">
        <v>543</v>
      </c>
      <c r="HS300" s="235" t="s">
        <v>543</v>
      </c>
      <c r="HV300" s="235" t="s">
        <v>543</v>
      </c>
      <c r="IB300" s="236" t="s">
        <v>543</v>
      </c>
      <c r="IC300" s="237" t="s">
        <v>543</v>
      </c>
      <c r="ID300" s="237" t="s">
        <v>543</v>
      </c>
      <c r="IE300" s="237" t="b">
        <v>1</v>
      </c>
    </row>
    <row r="301" spans="66:239">
      <c r="BN301" s="233" t="s">
        <v>543</v>
      </c>
      <c r="CX301" s="233" t="s">
        <v>543</v>
      </c>
      <c r="DR301" s="235" t="s">
        <v>543</v>
      </c>
      <c r="DU301" s="235" t="s">
        <v>543</v>
      </c>
      <c r="DX301" s="235" t="s">
        <v>543</v>
      </c>
      <c r="EA301" s="235" t="s">
        <v>543</v>
      </c>
      <c r="ED301" s="235" t="s">
        <v>543</v>
      </c>
      <c r="EG301" s="235" t="s">
        <v>543</v>
      </c>
      <c r="EJ301" s="235" t="s">
        <v>543</v>
      </c>
      <c r="EM301" s="235" t="s">
        <v>543</v>
      </c>
      <c r="EP301" s="235" t="s">
        <v>543</v>
      </c>
      <c r="ES301" s="235" t="s">
        <v>543</v>
      </c>
      <c r="EV301" s="235" t="s">
        <v>543</v>
      </c>
      <c r="EY301" s="235" t="s">
        <v>543</v>
      </c>
      <c r="FB301" s="235" t="s">
        <v>543</v>
      </c>
      <c r="FE301" s="235" t="s">
        <v>543</v>
      </c>
      <c r="FH301" s="235" t="s">
        <v>543</v>
      </c>
      <c r="FK301" s="235" t="s">
        <v>543</v>
      </c>
      <c r="FN301" s="235" t="s">
        <v>543</v>
      </c>
      <c r="FQ301" s="235" t="s">
        <v>543</v>
      </c>
      <c r="FT301" s="235" t="s">
        <v>543</v>
      </c>
      <c r="FW301" s="235" t="s">
        <v>543</v>
      </c>
      <c r="FZ301" s="235" t="s">
        <v>543</v>
      </c>
      <c r="GC301" s="235" t="s">
        <v>543</v>
      </c>
      <c r="GF301" s="235" t="s">
        <v>543</v>
      </c>
      <c r="GI301" s="235" t="s">
        <v>543</v>
      </c>
      <c r="GL301" s="235" t="s">
        <v>543</v>
      </c>
      <c r="GO301" s="235" t="s">
        <v>543</v>
      </c>
      <c r="GR301" s="235" t="s">
        <v>543</v>
      </c>
      <c r="GU301" s="235" t="s">
        <v>543</v>
      </c>
      <c r="GX301" s="235" t="s">
        <v>543</v>
      </c>
      <c r="HA301" s="235" t="s">
        <v>543</v>
      </c>
      <c r="HD301" s="235" t="s">
        <v>543</v>
      </c>
      <c r="HG301" s="235" t="s">
        <v>543</v>
      </c>
      <c r="HJ301" s="235" t="s">
        <v>543</v>
      </c>
      <c r="HM301" s="235" t="s">
        <v>543</v>
      </c>
      <c r="HP301" s="235" t="s">
        <v>543</v>
      </c>
      <c r="HS301" s="235" t="s">
        <v>543</v>
      </c>
      <c r="HV301" s="235" t="s">
        <v>543</v>
      </c>
      <c r="IB301" s="236" t="s">
        <v>543</v>
      </c>
      <c r="IC301" s="237" t="s">
        <v>543</v>
      </c>
      <c r="ID301" s="237" t="s">
        <v>543</v>
      </c>
      <c r="IE301" s="237" t="b">
        <v>1</v>
      </c>
    </row>
    <row r="302" spans="66:239">
      <c r="BN302" s="233" t="s">
        <v>543</v>
      </c>
      <c r="CX302" s="233" t="s">
        <v>543</v>
      </c>
      <c r="DR302" s="235" t="s">
        <v>543</v>
      </c>
      <c r="DU302" s="235" t="s">
        <v>543</v>
      </c>
      <c r="DX302" s="235" t="s">
        <v>543</v>
      </c>
      <c r="EA302" s="235" t="s">
        <v>543</v>
      </c>
      <c r="ED302" s="235" t="s">
        <v>543</v>
      </c>
      <c r="EG302" s="235" t="s">
        <v>543</v>
      </c>
      <c r="EJ302" s="235" t="s">
        <v>543</v>
      </c>
      <c r="EM302" s="235" t="s">
        <v>543</v>
      </c>
      <c r="EP302" s="235" t="s">
        <v>543</v>
      </c>
      <c r="ES302" s="235" t="s">
        <v>543</v>
      </c>
      <c r="EV302" s="235" t="s">
        <v>543</v>
      </c>
      <c r="EY302" s="235" t="s">
        <v>543</v>
      </c>
      <c r="FB302" s="235" t="s">
        <v>543</v>
      </c>
      <c r="FE302" s="235" t="s">
        <v>543</v>
      </c>
      <c r="FH302" s="235" t="s">
        <v>543</v>
      </c>
      <c r="FK302" s="235" t="s">
        <v>543</v>
      </c>
      <c r="FN302" s="235" t="s">
        <v>543</v>
      </c>
      <c r="FQ302" s="235" t="s">
        <v>543</v>
      </c>
      <c r="FT302" s="235" t="s">
        <v>543</v>
      </c>
      <c r="FW302" s="235" t="s">
        <v>543</v>
      </c>
      <c r="FZ302" s="235" t="s">
        <v>543</v>
      </c>
      <c r="GC302" s="235" t="s">
        <v>543</v>
      </c>
      <c r="GF302" s="235" t="s">
        <v>543</v>
      </c>
      <c r="GI302" s="235" t="s">
        <v>543</v>
      </c>
      <c r="GL302" s="235" t="s">
        <v>543</v>
      </c>
      <c r="GO302" s="235" t="s">
        <v>543</v>
      </c>
      <c r="GR302" s="235" t="s">
        <v>543</v>
      </c>
      <c r="GU302" s="235" t="s">
        <v>543</v>
      </c>
      <c r="GX302" s="235" t="s">
        <v>543</v>
      </c>
      <c r="HA302" s="235" t="s">
        <v>543</v>
      </c>
      <c r="HD302" s="235" t="s">
        <v>543</v>
      </c>
      <c r="HG302" s="235" t="s">
        <v>543</v>
      </c>
      <c r="HJ302" s="235" t="s">
        <v>543</v>
      </c>
      <c r="HM302" s="235" t="s">
        <v>543</v>
      </c>
      <c r="HP302" s="235" t="s">
        <v>543</v>
      </c>
      <c r="HS302" s="235" t="s">
        <v>543</v>
      </c>
      <c r="HV302" s="235" t="s">
        <v>543</v>
      </c>
      <c r="IB302" s="236" t="s">
        <v>543</v>
      </c>
      <c r="IC302" s="237" t="s">
        <v>543</v>
      </c>
      <c r="ID302" s="237" t="s">
        <v>543</v>
      </c>
      <c r="IE302" s="237" t="b">
        <v>1</v>
      </c>
    </row>
    <row r="303" spans="66:239">
      <c r="BN303" s="233" t="s">
        <v>543</v>
      </c>
      <c r="CX303" s="233" t="s">
        <v>543</v>
      </c>
      <c r="DR303" s="235" t="s">
        <v>543</v>
      </c>
      <c r="DU303" s="235" t="s">
        <v>543</v>
      </c>
      <c r="DX303" s="235" t="s">
        <v>543</v>
      </c>
      <c r="EA303" s="235" t="s">
        <v>543</v>
      </c>
      <c r="ED303" s="235" t="s">
        <v>543</v>
      </c>
      <c r="EG303" s="235" t="s">
        <v>543</v>
      </c>
      <c r="EJ303" s="235" t="s">
        <v>543</v>
      </c>
      <c r="EM303" s="235" t="s">
        <v>543</v>
      </c>
      <c r="EP303" s="235" t="s">
        <v>543</v>
      </c>
      <c r="ES303" s="235" t="s">
        <v>543</v>
      </c>
      <c r="EV303" s="235" t="s">
        <v>543</v>
      </c>
      <c r="EY303" s="235" t="s">
        <v>543</v>
      </c>
      <c r="FB303" s="235" t="s">
        <v>543</v>
      </c>
      <c r="FE303" s="235" t="s">
        <v>543</v>
      </c>
      <c r="FH303" s="235" t="s">
        <v>543</v>
      </c>
      <c r="FK303" s="235" t="s">
        <v>543</v>
      </c>
      <c r="FN303" s="235" t="s">
        <v>543</v>
      </c>
      <c r="FQ303" s="235" t="s">
        <v>543</v>
      </c>
      <c r="FT303" s="235" t="s">
        <v>543</v>
      </c>
      <c r="FW303" s="235" t="s">
        <v>543</v>
      </c>
      <c r="FZ303" s="235" t="s">
        <v>543</v>
      </c>
      <c r="GC303" s="235" t="s">
        <v>543</v>
      </c>
      <c r="GF303" s="235" t="s">
        <v>543</v>
      </c>
      <c r="GI303" s="235" t="s">
        <v>543</v>
      </c>
      <c r="GL303" s="235" t="s">
        <v>543</v>
      </c>
      <c r="GO303" s="235" t="s">
        <v>543</v>
      </c>
      <c r="GR303" s="235" t="s">
        <v>543</v>
      </c>
      <c r="GU303" s="235" t="s">
        <v>543</v>
      </c>
      <c r="GX303" s="235" t="s">
        <v>543</v>
      </c>
      <c r="HA303" s="235" t="s">
        <v>543</v>
      </c>
      <c r="HD303" s="235" t="s">
        <v>543</v>
      </c>
      <c r="HG303" s="235" t="s">
        <v>543</v>
      </c>
      <c r="HJ303" s="235" t="s">
        <v>543</v>
      </c>
      <c r="HM303" s="235" t="s">
        <v>543</v>
      </c>
      <c r="HP303" s="235" t="s">
        <v>543</v>
      </c>
      <c r="HS303" s="235" t="s">
        <v>543</v>
      </c>
      <c r="HV303" s="235" t="s">
        <v>543</v>
      </c>
      <c r="IB303" s="236" t="s">
        <v>543</v>
      </c>
      <c r="IC303" s="237" t="s">
        <v>543</v>
      </c>
      <c r="ID303" s="237" t="s">
        <v>543</v>
      </c>
      <c r="IE303" s="237" t="b">
        <v>1</v>
      </c>
    </row>
    <row r="304" spans="66:239">
      <c r="BN304" s="233" t="s">
        <v>543</v>
      </c>
      <c r="CX304" s="233" t="s">
        <v>543</v>
      </c>
      <c r="DR304" s="235" t="s">
        <v>543</v>
      </c>
      <c r="DU304" s="235" t="s">
        <v>543</v>
      </c>
      <c r="DX304" s="235" t="s">
        <v>543</v>
      </c>
      <c r="EA304" s="235" t="s">
        <v>543</v>
      </c>
      <c r="ED304" s="235" t="s">
        <v>543</v>
      </c>
      <c r="EG304" s="235" t="s">
        <v>543</v>
      </c>
      <c r="EJ304" s="235" t="s">
        <v>543</v>
      </c>
      <c r="EM304" s="235" t="s">
        <v>543</v>
      </c>
      <c r="EP304" s="235" t="s">
        <v>543</v>
      </c>
      <c r="ES304" s="235" t="s">
        <v>543</v>
      </c>
      <c r="EV304" s="235" t="s">
        <v>543</v>
      </c>
      <c r="EY304" s="235" t="s">
        <v>543</v>
      </c>
      <c r="FB304" s="235" t="s">
        <v>543</v>
      </c>
      <c r="FE304" s="235" t="s">
        <v>543</v>
      </c>
      <c r="FH304" s="235" t="s">
        <v>543</v>
      </c>
      <c r="FK304" s="235" t="s">
        <v>543</v>
      </c>
      <c r="FN304" s="235" t="s">
        <v>543</v>
      </c>
      <c r="FQ304" s="235" t="s">
        <v>543</v>
      </c>
      <c r="FT304" s="235" t="s">
        <v>543</v>
      </c>
      <c r="FW304" s="235" t="s">
        <v>543</v>
      </c>
      <c r="FZ304" s="235" t="s">
        <v>543</v>
      </c>
      <c r="GC304" s="235" t="s">
        <v>543</v>
      </c>
      <c r="GF304" s="235" t="s">
        <v>543</v>
      </c>
      <c r="GI304" s="235" t="s">
        <v>543</v>
      </c>
      <c r="GL304" s="235" t="s">
        <v>543</v>
      </c>
      <c r="GO304" s="235" t="s">
        <v>543</v>
      </c>
      <c r="GR304" s="235" t="s">
        <v>543</v>
      </c>
      <c r="GU304" s="235" t="s">
        <v>543</v>
      </c>
      <c r="GX304" s="235" t="s">
        <v>543</v>
      </c>
      <c r="HA304" s="235" t="s">
        <v>543</v>
      </c>
      <c r="HD304" s="235" t="s">
        <v>543</v>
      </c>
      <c r="HG304" s="235" t="s">
        <v>543</v>
      </c>
      <c r="HJ304" s="235" t="s">
        <v>543</v>
      </c>
      <c r="HM304" s="235" t="s">
        <v>543</v>
      </c>
      <c r="HP304" s="235" t="s">
        <v>543</v>
      </c>
      <c r="HS304" s="235" t="s">
        <v>543</v>
      </c>
      <c r="HV304" s="235" t="s">
        <v>543</v>
      </c>
      <c r="IB304" s="236" t="s">
        <v>543</v>
      </c>
      <c r="IC304" s="237" t="s">
        <v>543</v>
      </c>
      <c r="ID304" s="237" t="s">
        <v>543</v>
      </c>
      <c r="IE304" s="237" t="b">
        <v>1</v>
      </c>
    </row>
  </sheetData>
  <conditionalFormatting sqref="BN12:BN304 CX12:CX304">
    <cfRule type="expression" dxfId="3" priority="1">
      <formula>AND(AND(BN12&gt;0,BN13&gt;=BN$1),BN12&lt;=BN$2)</formula>
    </cfRule>
    <cfRule type="expression" dxfId="2" priority="2">
      <formula>AND(LEN(BN12)=0,OR(BL12&gt;0,BM12&gt;0))</formula>
    </cfRule>
  </conditionalFormatting>
  <conditionalFormatting sqref="DR12:DR33 DU12:DU304 DX12:DX304 EA12:EA304 ED12:ED304 EG12:EG304 EJ12:EJ304 EM12:EM304 EP12:EP304 ES12:ES304 EV12:EV304 EY12:EY304 FB12:FB304 FE12:FE304 FH12:FH304 FK12:FK304 FN12:FN304 FQ12:FQ304 FT12:FT304 FW12:FW304 FZ12:FZ304 GC12:GC304 GF12:GF304 GI12:GI304 GL12:GL304 GO12:GO304 GR12:GR304 GU12:GU304 GX12:GX304 HA12:HA304 HD12:HD304 HG12:HG304 HJ12:HJ304 HM12:HM304 HP12:HP304 HS12:HS304 HV12:HV304 DR35:DR304">
    <cfRule type="expression" dxfId="1" priority="3">
      <formula>AND(DR12&gt;=DR$1,DR12&lt;=DR$2)</formula>
    </cfRule>
    <cfRule type="expression" dxfId="0" priority="4">
      <formula>AND(LEN(DR12)=0,OR(DP12&gt;0,DQ12&gt;0))</formula>
    </cfRule>
  </conditionalFormatting>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pageSetUpPr fitToPage="1"/>
  </sheetPr>
  <dimension ref="A1:T39"/>
  <sheetViews>
    <sheetView topLeftCell="A7" zoomScale="70" zoomScaleNormal="70" workbookViewId="0">
      <selection activeCell="J27" sqref="J27"/>
    </sheetView>
  </sheetViews>
  <sheetFormatPr defaultRowHeight="15"/>
  <cols>
    <col min="1" max="1" width="38.42578125" customWidth="1"/>
    <col min="2" max="2" width="16.28515625" style="108" customWidth="1"/>
    <col min="3" max="3" width="13.28515625" style="98" customWidth="1"/>
    <col min="4" max="4" width="15.140625" style="108" bestFit="1" customWidth="1"/>
    <col min="5" max="7" width="15.140625" style="108" customWidth="1"/>
    <col min="8" max="8" width="17.7109375" style="108" customWidth="1"/>
    <col min="9" max="9" width="17.140625" style="108" customWidth="1"/>
    <col min="10" max="10" width="15.140625" style="108" customWidth="1"/>
    <col min="11" max="11" width="17.7109375" style="108" customWidth="1"/>
    <col min="12" max="12" width="15" style="108" bestFit="1" customWidth="1"/>
    <col min="13" max="13" width="22.5703125" style="108" customWidth="1"/>
    <col min="14" max="14" width="1" style="108" customWidth="1"/>
    <col min="15" max="15" width="28" customWidth="1"/>
    <col min="16" max="16" width="1.28515625" customWidth="1"/>
    <col min="17" max="17" width="14.7109375" customWidth="1"/>
    <col min="18" max="18" width="12" bestFit="1" customWidth="1"/>
    <col min="20" max="20" width="8.85546875" customWidth="1"/>
    <col min="23" max="24" width="10" bestFit="1" customWidth="1"/>
    <col min="257" max="257" width="38.42578125" customWidth="1"/>
    <col min="258" max="258" width="16.28515625" customWidth="1"/>
    <col min="259" max="259" width="13.28515625" customWidth="1"/>
    <col min="260" max="260" width="15.140625" bestFit="1" customWidth="1"/>
    <col min="261" max="263" width="15.140625" customWidth="1"/>
    <col min="264" max="264" width="17.7109375" customWidth="1"/>
    <col min="265" max="265" width="17.140625" customWidth="1"/>
    <col min="266" max="266" width="15.140625" customWidth="1"/>
    <col min="267" max="267" width="17.7109375" customWidth="1"/>
    <col min="268" max="268" width="15" bestFit="1" customWidth="1"/>
    <col min="269" max="269" width="22.5703125" customWidth="1"/>
    <col min="270" max="270" width="1" customWidth="1"/>
    <col min="271" max="271" width="28" customWidth="1"/>
    <col min="272" max="272" width="1.28515625" customWidth="1"/>
    <col min="273" max="273" width="14.7109375" customWidth="1"/>
    <col min="274" max="274" width="12" bestFit="1" customWidth="1"/>
    <col min="276" max="276" width="8.85546875" customWidth="1"/>
    <col min="279" max="280" width="10" bestFit="1" customWidth="1"/>
    <col min="513" max="513" width="38.42578125" customWidth="1"/>
    <col min="514" max="514" width="16.28515625" customWidth="1"/>
    <col min="515" max="515" width="13.28515625" customWidth="1"/>
    <col min="516" max="516" width="15.140625" bestFit="1" customWidth="1"/>
    <col min="517" max="519" width="15.140625" customWidth="1"/>
    <col min="520" max="520" width="17.7109375" customWidth="1"/>
    <col min="521" max="521" width="17.140625" customWidth="1"/>
    <col min="522" max="522" width="15.140625" customWidth="1"/>
    <col min="523" max="523" width="17.7109375" customWidth="1"/>
    <col min="524" max="524" width="15" bestFit="1" customWidth="1"/>
    <col min="525" max="525" width="22.5703125" customWidth="1"/>
    <col min="526" max="526" width="1" customWidth="1"/>
    <col min="527" max="527" width="28" customWidth="1"/>
    <col min="528" max="528" width="1.28515625" customWidth="1"/>
    <col min="529" max="529" width="14.7109375" customWidth="1"/>
    <col min="530" max="530" width="12" bestFit="1" customWidth="1"/>
    <col min="532" max="532" width="8.85546875" customWidth="1"/>
    <col min="535" max="536" width="10" bestFit="1" customWidth="1"/>
    <col min="769" max="769" width="38.42578125" customWidth="1"/>
    <col min="770" max="770" width="16.28515625" customWidth="1"/>
    <col min="771" max="771" width="13.28515625" customWidth="1"/>
    <col min="772" max="772" width="15.140625" bestFit="1" customWidth="1"/>
    <col min="773" max="775" width="15.140625" customWidth="1"/>
    <col min="776" max="776" width="17.7109375" customWidth="1"/>
    <col min="777" max="777" width="17.140625" customWidth="1"/>
    <col min="778" max="778" width="15.140625" customWidth="1"/>
    <col min="779" max="779" width="17.7109375" customWidth="1"/>
    <col min="780" max="780" width="15" bestFit="1" customWidth="1"/>
    <col min="781" max="781" width="22.5703125" customWidth="1"/>
    <col min="782" max="782" width="1" customWidth="1"/>
    <col min="783" max="783" width="28" customWidth="1"/>
    <col min="784" max="784" width="1.28515625" customWidth="1"/>
    <col min="785" max="785" width="14.7109375" customWidth="1"/>
    <col min="786" max="786" width="12" bestFit="1" customWidth="1"/>
    <col min="788" max="788" width="8.85546875" customWidth="1"/>
    <col min="791" max="792" width="10" bestFit="1" customWidth="1"/>
    <col min="1025" max="1025" width="38.42578125" customWidth="1"/>
    <col min="1026" max="1026" width="16.28515625" customWidth="1"/>
    <col min="1027" max="1027" width="13.28515625" customWidth="1"/>
    <col min="1028" max="1028" width="15.140625" bestFit="1" customWidth="1"/>
    <col min="1029" max="1031" width="15.140625" customWidth="1"/>
    <col min="1032" max="1032" width="17.7109375" customWidth="1"/>
    <col min="1033" max="1033" width="17.140625" customWidth="1"/>
    <col min="1034" max="1034" width="15.140625" customWidth="1"/>
    <col min="1035" max="1035" width="17.7109375" customWidth="1"/>
    <col min="1036" max="1036" width="15" bestFit="1" customWidth="1"/>
    <col min="1037" max="1037" width="22.5703125" customWidth="1"/>
    <col min="1038" max="1038" width="1" customWidth="1"/>
    <col min="1039" max="1039" width="28" customWidth="1"/>
    <col min="1040" max="1040" width="1.28515625" customWidth="1"/>
    <col min="1041" max="1041" width="14.7109375" customWidth="1"/>
    <col min="1042" max="1042" width="12" bestFit="1" customWidth="1"/>
    <col min="1044" max="1044" width="8.85546875" customWidth="1"/>
    <col min="1047" max="1048" width="10" bestFit="1" customWidth="1"/>
    <col min="1281" max="1281" width="38.42578125" customWidth="1"/>
    <col min="1282" max="1282" width="16.28515625" customWidth="1"/>
    <col min="1283" max="1283" width="13.28515625" customWidth="1"/>
    <col min="1284" max="1284" width="15.140625" bestFit="1" customWidth="1"/>
    <col min="1285" max="1287" width="15.140625" customWidth="1"/>
    <col min="1288" max="1288" width="17.7109375" customWidth="1"/>
    <col min="1289" max="1289" width="17.140625" customWidth="1"/>
    <col min="1290" max="1290" width="15.140625" customWidth="1"/>
    <col min="1291" max="1291" width="17.7109375" customWidth="1"/>
    <col min="1292" max="1292" width="15" bestFit="1" customWidth="1"/>
    <col min="1293" max="1293" width="22.5703125" customWidth="1"/>
    <col min="1294" max="1294" width="1" customWidth="1"/>
    <col min="1295" max="1295" width="28" customWidth="1"/>
    <col min="1296" max="1296" width="1.28515625" customWidth="1"/>
    <col min="1297" max="1297" width="14.7109375" customWidth="1"/>
    <col min="1298" max="1298" width="12" bestFit="1" customWidth="1"/>
    <col min="1300" max="1300" width="8.85546875" customWidth="1"/>
    <col min="1303" max="1304" width="10" bestFit="1" customWidth="1"/>
    <col min="1537" max="1537" width="38.42578125" customWidth="1"/>
    <col min="1538" max="1538" width="16.28515625" customWidth="1"/>
    <col min="1539" max="1539" width="13.28515625" customWidth="1"/>
    <col min="1540" max="1540" width="15.140625" bestFit="1" customWidth="1"/>
    <col min="1541" max="1543" width="15.140625" customWidth="1"/>
    <col min="1544" max="1544" width="17.7109375" customWidth="1"/>
    <col min="1545" max="1545" width="17.140625" customWidth="1"/>
    <col min="1546" max="1546" width="15.140625" customWidth="1"/>
    <col min="1547" max="1547" width="17.7109375" customWidth="1"/>
    <col min="1548" max="1548" width="15" bestFit="1" customWidth="1"/>
    <col min="1549" max="1549" width="22.5703125" customWidth="1"/>
    <col min="1550" max="1550" width="1" customWidth="1"/>
    <col min="1551" max="1551" width="28" customWidth="1"/>
    <col min="1552" max="1552" width="1.28515625" customWidth="1"/>
    <col min="1553" max="1553" width="14.7109375" customWidth="1"/>
    <col min="1554" max="1554" width="12" bestFit="1" customWidth="1"/>
    <col min="1556" max="1556" width="8.85546875" customWidth="1"/>
    <col min="1559" max="1560" width="10" bestFit="1" customWidth="1"/>
    <col min="1793" max="1793" width="38.42578125" customWidth="1"/>
    <col min="1794" max="1794" width="16.28515625" customWidth="1"/>
    <col min="1795" max="1795" width="13.28515625" customWidth="1"/>
    <col min="1796" max="1796" width="15.140625" bestFit="1" customWidth="1"/>
    <col min="1797" max="1799" width="15.140625" customWidth="1"/>
    <col min="1800" max="1800" width="17.7109375" customWidth="1"/>
    <col min="1801" max="1801" width="17.140625" customWidth="1"/>
    <col min="1802" max="1802" width="15.140625" customWidth="1"/>
    <col min="1803" max="1803" width="17.7109375" customWidth="1"/>
    <col min="1804" max="1804" width="15" bestFit="1" customWidth="1"/>
    <col min="1805" max="1805" width="22.5703125" customWidth="1"/>
    <col min="1806" max="1806" width="1" customWidth="1"/>
    <col min="1807" max="1807" width="28" customWidth="1"/>
    <col min="1808" max="1808" width="1.28515625" customWidth="1"/>
    <col min="1809" max="1809" width="14.7109375" customWidth="1"/>
    <col min="1810" max="1810" width="12" bestFit="1" customWidth="1"/>
    <col min="1812" max="1812" width="8.85546875" customWidth="1"/>
    <col min="1815" max="1816" width="10" bestFit="1" customWidth="1"/>
    <col min="2049" max="2049" width="38.42578125" customWidth="1"/>
    <col min="2050" max="2050" width="16.28515625" customWidth="1"/>
    <col min="2051" max="2051" width="13.28515625" customWidth="1"/>
    <col min="2052" max="2052" width="15.140625" bestFit="1" customWidth="1"/>
    <col min="2053" max="2055" width="15.140625" customWidth="1"/>
    <col min="2056" max="2056" width="17.7109375" customWidth="1"/>
    <col min="2057" max="2057" width="17.140625" customWidth="1"/>
    <col min="2058" max="2058" width="15.140625" customWidth="1"/>
    <col min="2059" max="2059" width="17.7109375" customWidth="1"/>
    <col min="2060" max="2060" width="15" bestFit="1" customWidth="1"/>
    <col min="2061" max="2061" width="22.5703125" customWidth="1"/>
    <col min="2062" max="2062" width="1" customWidth="1"/>
    <col min="2063" max="2063" width="28" customWidth="1"/>
    <col min="2064" max="2064" width="1.28515625" customWidth="1"/>
    <col min="2065" max="2065" width="14.7109375" customWidth="1"/>
    <col min="2066" max="2066" width="12" bestFit="1" customWidth="1"/>
    <col min="2068" max="2068" width="8.85546875" customWidth="1"/>
    <col min="2071" max="2072" width="10" bestFit="1" customWidth="1"/>
    <col min="2305" max="2305" width="38.42578125" customWidth="1"/>
    <col min="2306" max="2306" width="16.28515625" customWidth="1"/>
    <col min="2307" max="2307" width="13.28515625" customWidth="1"/>
    <col min="2308" max="2308" width="15.140625" bestFit="1" customWidth="1"/>
    <col min="2309" max="2311" width="15.140625" customWidth="1"/>
    <col min="2312" max="2312" width="17.7109375" customWidth="1"/>
    <col min="2313" max="2313" width="17.140625" customWidth="1"/>
    <col min="2314" max="2314" width="15.140625" customWidth="1"/>
    <col min="2315" max="2315" width="17.7109375" customWidth="1"/>
    <col min="2316" max="2316" width="15" bestFit="1" customWidth="1"/>
    <col min="2317" max="2317" width="22.5703125" customWidth="1"/>
    <col min="2318" max="2318" width="1" customWidth="1"/>
    <col min="2319" max="2319" width="28" customWidth="1"/>
    <col min="2320" max="2320" width="1.28515625" customWidth="1"/>
    <col min="2321" max="2321" width="14.7109375" customWidth="1"/>
    <col min="2322" max="2322" width="12" bestFit="1" customWidth="1"/>
    <col min="2324" max="2324" width="8.85546875" customWidth="1"/>
    <col min="2327" max="2328" width="10" bestFit="1" customWidth="1"/>
    <col min="2561" max="2561" width="38.42578125" customWidth="1"/>
    <col min="2562" max="2562" width="16.28515625" customWidth="1"/>
    <col min="2563" max="2563" width="13.28515625" customWidth="1"/>
    <col min="2564" max="2564" width="15.140625" bestFit="1" customWidth="1"/>
    <col min="2565" max="2567" width="15.140625" customWidth="1"/>
    <col min="2568" max="2568" width="17.7109375" customWidth="1"/>
    <col min="2569" max="2569" width="17.140625" customWidth="1"/>
    <col min="2570" max="2570" width="15.140625" customWidth="1"/>
    <col min="2571" max="2571" width="17.7109375" customWidth="1"/>
    <col min="2572" max="2572" width="15" bestFit="1" customWidth="1"/>
    <col min="2573" max="2573" width="22.5703125" customWidth="1"/>
    <col min="2574" max="2574" width="1" customWidth="1"/>
    <col min="2575" max="2575" width="28" customWidth="1"/>
    <col min="2576" max="2576" width="1.28515625" customWidth="1"/>
    <col min="2577" max="2577" width="14.7109375" customWidth="1"/>
    <col min="2578" max="2578" width="12" bestFit="1" customWidth="1"/>
    <col min="2580" max="2580" width="8.85546875" customWidth="1"/>
    <col min="2583" max="2584" width="10" bestFit="1" customWidth="1"/>
    <col min="2817" max="2817" width="38.42578125" customWidth="1"/>
    <col min="2818" max="2818" width="16.28515625" customWidth="1"/>
    <col min="2819" max="2819" width="13.28515625" customWidth="1"/>
    <col min="2820" max="2820" width="15.140625" bestFit="1" customWidth="1"/>
    <col min="2821" max="2823" width="15.140625" customWidth="1"/>
    <col min="2824" max="2824" width="17.7109375" customWidth="1"/>
    <col min="2825" max="2825" width="17.140625" customWidth="1"/>
    <col min="2826" max="2826" width="15.140625" customWidth="1"/>
    <col min="2827" max="2827" width="17.7109375" customWidth="1"/>
    <col min="2828" max="2828" width="15" bestFit="1" customWidth="1"/>
    <col min="2829" max="2829" width="22.5703125" customWidth="1"/>
    <col min="2830" max="2830" width="1" customWidth="1"/>
    <col min="2831" max="2831" width="28" customWidth="1"/>
    <col min="2832" max="2832" width="1.28515625" customWidth="1"/>
    <col min="2833" max="2833" width="14.7109375" customWidth="1"/>
    <col min="2834" max="2834" width="12" bestFit="1" customWidth="1"/>
    <col min="2836" max="2836" width="8.85546875" customWidth="1"/>
    <col min="2839" max="2840" width="10" bestFit="1" customWidth="1"/>
    <col min="3073" max="3073" width="38.42578125" customWidth="1"/>
    <col min="3074" max="3074" width="16.28515625" customWidth="1"/>
    <col min="3075" max="3075" width="13.28515625" customWidth="1"/>
    <col min="3076" max="3076" width="15.140625" bestFit="1" customWidth="1"/>
    <col min="3077" max="3079" width="15.140625" customWidth="1"/>
    <col min="3080" max="3080" width="17.7109375" customWidth="1"/>
    <col min="3081" max="3081" width="17.140625" customWidth="1"/>
    <col min="3082" max="3082" width="15.140625" customWidth="1"/>
    <col min="3083" max="3083" width="17.7109375" customWidth="1"/>
    <col min="3084" max="3084" width="15" bestFit="1" customWidth="1"/>
    <col min="3085" max="3085" width="22.5703125" customWidth="1"/>
    <col min="3086" max="3086" width="1" customWidth="1"/>
    <col min="3087" max="3087" width="28" customWidth="1"/>
    <col min="3088" max="3088" width="1.28515625" customWidth="1"/>
    <col min="3089" max="3089" width="14.7109375" customWidth="1"/>
    <col min="3090" max="3090" width="12" bestFit="1" customWidth="1"/>
    <col min="3092" max="3092" width="8.85546875" customWidth="1"/>
    <col min="3095" max="3096" width="10" bestFit="1" customWidth="1"/>
    <col min="3329" max="3329" width="38.42578125" customWidth="1"/>
    <col min="3330" max="3330" width="16.28515625" customWidth="1"/>
    <col min="3331" max="3331" width="13.28515625" customWidth="1"/>
    <col min="3332" max="3332" width="15.140625" bestFit="1" customWidth="1"/>
    <col min="3333" max="3335" width="15.140625" customWidth="1"/>
    <col min="3336" max="3336" width="17.7109375" customWidth="1"/>
    <col min="3337" max="3337" width="17.140625" customWidth="1"/>
    <col min="3338" max="3338" width="15.140625" customWidth="1"/>
    <col min="3339" max="3339" width="17.7109375" customWidth="1"/>
    <col min="3340" max="3340" width="15" bestFit="1" customWidth="1"/>
    <col min="3341" max="3341" width="22.5703125" customWidth="1"/>
    <col min="3342" max="3342" width="1" customWidth="1"/>
    <col min="3343" max="3343" width="28" customWidth="1"/>
    <col min="3344" max="3344" width="1.28515625" customWidth="1"/>
    <col min="3345" max="3345" width="14.7109375" customWidth="1"/>
    <col min="3346" max="3346" width="12" bestFit="1" customWidth="1"/>
    <col min="3348" max="3348" width="8.85546875" customWidth="1"/>
    <col min="3351" max="3352" width="10" bestFit="1" customWidth="1"/>
    <col min="3585" max="3585" width="38.42578125" customWidth="1"/>
    <col min="3586" max="3586" width="16.28515625" customWidth="1"/>
    <col min="3587" max="3587" width="13.28515625" customWidth="1"/>
    <col min="3588" max="3588" width="15.140625" bestFit="1" customWidth="1"/>
    <col min="3589" max="3591" width="15.140625" customWidth="1"/>
    <col min="3592" max="3592" width="17.7109375" customWidth="1"/>
    <col min="3593" max="3593" width="17.140625" customWidth="1"/>
    <col min="3594" max="3594" width="15.140625" customWidth="1"/>
    <col min="3595" max="3595" width="17.7109375" customWidth="1"/>
    <col min="3596" max="3596" width="15" bestFit="1" customWidth="1"/>
    <col min="3597" max="3597" width="22.5703125" customWidth="1"/>
    <col min="3598" max="3598" width="1" customWidth="1"/>
    <col min="3599" max="3599" width="28" customWidth="1"/>
    <col min="3600" max="3600" width="1.28515625" customWidth="1"/>
    <col min="3601" max="3601" width="14.7109375" customWidth="1"/>
    <col min="3602" max="3602" width="12" bestFit="1" customWidth="1"/>
    <col min="3604" max="3604" width="8.85546875" customWidth="1"/>
    <col min="3607" max="3608" width="10" bestFit="1" customWidth="1"/>
    <col min="3841" max="3841" width="38.42578125" customWidth="1"/>
    <col min="3842" max="3842" width="16.28515625" customWidth="1"/>
    <col min="3843" max="3843" width="13.28515625" customWidth="1"/>
    <col min="3844" max="3844" width="15.140625" bestFit="1" customWidth="1"/>
    <col min="3845" max="3847" width="15.140625" customWidth="1"/>
    <col min="3848" max="3848" width="17.7109375" customWidth="1"/>
    <col min="3849" max="3849" width="17.140625" customWidth="1"/>
    <col min="3850" max="3850" width="15.140625" customWidth="1"/>
    <col min="3851" max="3851" width="17.7109375" customWidth="1"/>
    <col min="3852" max="3852" width="15" bestFit="1" customWidth="1"/>
    <col min="3853" max="3853" width="22.5703125" customWidth="1"/>
    <col min="3854" max="3854" width="1" customWidth="1"/>
    <col min="3855" max="3855" width="28" customWidth="1"/>
    <col min="3856" max="3856" width="1.28515625" customWidth="1"/>
    <col min="3857" max="3857" width="14.7109375" customWidth="1"/>
    <col min="3858" max="3858" width="12" bestFit="1" customWidth="1"/>
    <col min="3860" max="3860" width="8.85546875" customWidth="1"/>
    <col min="3863" max="3864" width="10" bestFit="1" customWidth="1"/>
    <col min="4097" max="4097" width="38.42578125" customWidth="1"/>
    <col min="4098" max="4098" width="16.28515625" customWidth="1"/>
    <col min="4099" max="4099" width="13.28515625" customWidth="1"/>
    <col min="4100" max="4100" width="15.140625" bestFit="1" customWidth="1"/>
    <col min="4101" max="4103" width="15.140625" customWidth="1"/>
    <col min="4104" max="4104" width="17.7109375" customWidth="1"/>
    <col min="4105" max="4105" width="17.140625" customWidth="1"/>
    <col min="4106" max="4106" width="15.140625" customWidth="1"/>
    <col min="4107" max="4107" width="17.7109375" customWidth="1"/>
    <col min="4108" max="4108" width="15" bestFit="1" customWidth="1"/>
    <col min="4109" max="4109" width="22.5703125" customWidth="1"/>
    <col min="4110" max="4110" width="1" customWidth="1"/>
    <col min="4111" max="4111" width="28" customWidth="1"/>
    <col min="4112" max="4112" width="1.28515625" customWidth="1"/>
    <col min="4113" max="4113" width="14.7109375" customWidth="1"/>
    <col min="4114" max="4114" width="12" bestFit="1" customWidth="1"/>
    <col min="4116" max="4116" width="8.85546875" customWidth="1"/>
    <col min="4119" max="4120" width="10" bestFit="1" customWidth="1"/>
    <col min="4353" max="4353" width="38.42578125" customWidth="1"/>
    <col min="4354" max="4354" width="16.28515625" customWidth="1"/>
    <col min="4355" max="4355" width="13.28515625" customWidth="1"/>
    <col min="4356" max="4356" width="15.140625" bestFit="1" customWidth="1"/>
    <col min="4357" max="4359" width="15.140625" customWidth="1"/>
    <col min="4360" max="4360" width="17.7109375" customWidth="1"/>
    <col min="4361" max="4361" width="17.140625" customWidth="1"/>
    <col min="4362" max="4362" width="15.140625" customWidth="1"/>
    <col min="4363" max="4363" width="17.7109375" customWidth="1"/>
    <col min="4364" max="4364" width="15" bestFit="1" customWidth="1"/>
    <col min="4365" max="4365" width="22.5703125" customWidth="1"/>
    <col min="4366" max="4366" width="1" customWidth="1"/>
    <col min="4367" max="4367" width="28" customWidth="1"/>
    <col min="4368" max="4368" width="1.28515625" customWidth="1"/>
    <col min="4369" max="4369" width="14.7109375" customWidth="1"/>
    <col min="4370" max="4370" width="12" bestFit="1" customWidth="1"/>
    <col min="4372" max="4372" width="8.85546875" customWidth="1"/>
    <col min="4375" max="4376" width="10" bestFit="1" customWidth="1"/>
    <col min="4609" max="4609" width="38.42578125" customWidth="1"/>
    <col min="4610" max="4610" width="16.28515625" customWidth="1"/>
    <col min="4611" max="4611" width="13.28515625" customWidth="1"/>
    <col min="4612" max="4612" width="15.140625" bestFit="1" customWidth="1"/>
    <col min="4613" max="4615" width="15.140625" customWidth="1"/>
    <col min="4616" max="4616" width="17.7109375" customWidth="1"/>
    <col min="4617" max="4617" width="17.140625" customWidth="1"/>
    <col min="4618" max="4618" width="15.140625" customWidth="1"/>
    <col min="4619" max="4619" width="17.7109375" customWidth="1"/>
    <col min="4620" max="4620" width="15" bestFit="1" customWidth="1"/>
    <col min="4621" max="4621" width="22.5703125" customWidth="1"/>
    <col min="4622" max="4622" width="1" customWidth="1"/>
    <col min="4623" max="4623" width="28" customWidth="1"/>
    <col min="4624" max="4624" width="1.28515625" customWidth="1"/>
    <col min="4625" max="4625" width="14.7109375" customWidth="1"/>
    <col min="4626" max="4626" width="12" bestFit="1" customWidth="1"/>
    <col min="4628" max="4628" width="8.85546875" customWidth="1"/>
    <col min="4631" max="4632" width="10" bestFit="1" customWidth="1"/>
    <col min="4865" max="4865" width="38.42578125" customWidth="1"/>
    <col min="4866" max="4866" width="16.28515625" customWidth="1"/>
    <col min="4867" max="4867" width="13.28515625" customWidth="1"/>
    <col min="4868" max="4868" width="15.140625" bestFit="1" customWidth="1"/>
    <col min="4869" max="4871" width="15.140625" customWidth="1"/>
    <col min="4872" max="4872" width="17.7109375" customWidth="1"/>
    <col min="4873" max="4873" width="17.140625" customWidth="1"/>
    <col min="4874" max="4874" width="15.140625" customWidth="1"/>
    <col min="4875" max="4875" width="17.7109375" customWidth="1"/>
    <col min="4876" max="4876" width="15" bestFit="1" customWidth="1"/>
    <col min="4877" max="4877" width="22.5703125" customWidth="1"/>
    <col min="4878" max="4878" width="1" customWidth="1"/>
    <col min="4879" max="4879" width="28" customWidth="1"/>
    <col min="4880" max="4880" width="1.28515625" customWidth="1"/>
    <col min="4881" max="4881" width="14.7109375" customWidth="1"/>
    <col min="4882" max="4882" width="12" bestFit="1" customWidth="1"/>
    <col min="4884" max="4884" width="8.85546875" customWidth="1"/>
    <col min="4887" max="4888" width="10" bestFit="1" customWidth="1"/>
    <col min="5121" max="5121" width="38.42578125" customWidth="1"/>
    <col min="5122" max="5122" width="16.28515625" customWidth="1"/>
    <col min="5123" max="5123" width="13.28515625" customWidth="1"/>
    <col min="5124" max="5124" width="15.140625" bestFit="1" customWidth="1"/>
    <col min="5125" max="5127" width="15.140625" customWidth="1"/>
    <col min="5128" max="5128" width="17.7109375" customWidth="1"/>
    <col min="5129" max="5129" width="17.140625" customWidth="1"/>
    <col min="5130" max="5130" width="15.140625" customWidth="1"/>
    <col min="5131" max="5131" width="17.7109375" customWidth="1"/>
    <col min="5132" max="5132" width="15" bestFit="1" customWidth="1"/>
    <col min="5133" max="5133" width="22.5703125" customWidth="1"/>
    <col min="5134" max="5134" width="1" customWidth="1"/>
    <col min="5135" max="5135" width="28" customWidth="1"/>
    <col min="5136" max="5136" width="1.28515625" customWidth="1"/>
    <col min="5137" max="5137" width="14.7109375" customWidth="1"/>
    <col min="5138" max="5138" width="12" bestFit="1" customWidth="1"/>
    <col min="5140" max="5140" width="8.85546875" customWidth="1"/>
    <col min="5143" max="5144" width="10" bestFit="1" customWidth="1"/>
    <col min="5377" max="5377" width="38.42578125" customWidth="1"/>
    <col min="5378" max="5378" width="16.28515625" customWidth="1"/>
    <col min="5379" max="5379" width="13.28515625" customWidth="1"/>
    <col min="5380" max="5380" width="15.140625" bestFit="1" customWidth="1"/>
    <col min="5381" max="5383" width="15.140625" customWidth="1"/>
    <col min="5384" max="5384" width="17.7109375" customWidth="1"/>
    <col min="5385" max="5385" width="17.140625" customWidth="1"/>
    <col min="5386" max="5386" width="15.140625" customWidth="1"/>
    <col min="5387" max="5387" width="17.7109375" customWidth="1"/>
    <col min="5388" max="5388" width="15" bestFit="1" customWidth="1"/>
    <col min="5389" max="5389" width="22.5703125" customWidth="1"/>
    <col min="5390" max="5390" width="1" customWidth="1"/>
    <col min="5391" max="5391" width="28" customWidth="1"/>
    <col min="5392" max="5392" width="1.28515625" customWidth="1"/>
    <col min="5393" max="5393" width="14.7109375" customWidth="1"/>
    <col min="5394" max="5394" width="12" bestFit="1" customWidth="1"/>
    <col min="5396" max="5396" width="8.85546875" customWidth="1"/>
    <col min="5399" max="5400" width="10" bestFit="1" customWidth="1"/>
    <col min="5633" max="5633" width="38.42578125" customWidth="1"/>
    <col min="5634" max="5634" width="16.28515625" customWidth="1"/>
    <col min="5635" max="5635" width="13.28515625" customWidth="1"/>
    <col min="5636" max="5636" width="15.140625" bestFit="1" customWidth="1"/>
    <col min="5637" max="5639" width="15.140625" customWidth="1"/>
    <col min="5640" max="5640" width="17.7109375" customWidth="1"/>
    <col min="5641" max="5641" width="17.140625" customWidth="1"/>
    <col min="5642" max="5642" width="15.140625" customWidth="1"/>
    <col min="5643" max="5643" width="17.7109375" customWidth="1"/>
    <col min="5644" max="5644" width="15" bestFit="1" customWidth="1"/>
    <col min="5645" max="5645" width="22.5703125" customWidth="1"/>
    <col min="5646" max="5646" width="1" customWidth="1"/>
    <col min="5647" max="5647" width="28" customWidth="1"/>
    <col min="5648" max="5648" width="1.28515625" customWidth="1"/>
    <col min="5649" max="5649" width="14.7109375" customWidth="1"/>
    <col min="5650" max="5650" width="12" bestFit="1" customWidth="1"/>
    <col min="5652" max="5652" width="8.85546875" customWidth="1"/>
    <col min="5655" max="5656" width="10" bestFit="1" customWidth="1"/>
    <col min="5889" max="5889" width="38.42578125" customWidth="1"/>
    <col min="5890" max="5890" width="16.28515625" customWidth="1"/>
    <col min="5891" max="5891" width="13.28515625" customWidth="1"/>
    <col min="5892" max="5892" width="15.140625" bestFit="1" customWidth="1"/>
    <col min="5893" max="5895" width="15.140625" customWidth="1"/>
    <col min="5896" max="5896" width="17.7109375" customWidth="1"/>
    <col min="5897" max="5897" width="17.140625" customWidth="1"/>
    <col min="5898" max="5898" width="15.140625" customWidth="1"/>
    <col min="5899" max="5899" width="17.7109375" customWidth="1"/>
    <col min="5900" max="5900" width="15" bestFit="1" customWidth="1"/>
    <col min="5901" max="5901" width="22.5703125" customWidth="1"/>
    <col min="5902" max="5902" width="1" customWidth="1"/>
    <col min="5903" max="5903" width="28" customWidth="1"/>
    <col min="5904" max="5904" width="1.28515625" customWidth="1"/>
    <col min="5905" max="5905" width="14.7109375" customWidth="1"/>
    <col min="5906" max="5906" width="12" bestFit="1" customWidth="1"/>
    <col min="5908" max="5908" width="8.85546875" customWidth="1"/>
    <col min="5911" max="5912" width="10" bestFit="1" customWidth="1"/>
    <col min="6145" max="6145" width="38.42578125" customWidth="1"/>
    <col min="6146" max="6146" width="16.28515625" customWidth="1"/>
    <col min="6147" max="6147" width="13.28515625" customWidth="1"/>
    <col min="6148" max="6148" width="15.140625" bestFit="1" customWidth="1"/>
    <col min="6149" max="6151" width="15.140625" customWidth="1"/>
    <col min="6152" max="6152" width="17.7109375" customWidth="1"/>
    <col min="6153" max="6153" width="17.140625" customWidth="1"/>
    <col min="6154" max="6154" width="15.140625" customWidth="1"/>
    <col min="6155" max="6155" width="17.7109375" customWidth="1"/>
    <col min="6156" max="6156" width="15" bestFit="1" customWidth="1"/>
    <col min="6157" max="6157" width="22.5703125" customWidth="1"/>
    <col min="6158" max="6158" width="1" customWidth="1"/>
    <col min="6159" max="6159" width="28" customWidth="1"/>
    <col min="6160" max="6160" width="1.28515625" customWidth="1"/>
    <col min="6161" max="6161" width="14.7109375" customWidth="1"/>
    <col min="6162" max="6162" width="12" bestFit="1" customWidth="1"/>
    <col min="6164" max="6164" width="8.85546875" customWidth="1"/>
    <col min="6167" max="6168" width="10" bestFit="1" customWidth="1"/>
    <col min="6401" max="6401" width="38.42578125" customWidth="1"/>
    <col min="6402" max="6402" width="16.28515625" customWidth="1"/>
    <col min="6403" max="6403" width="13.28515625" customWidth="1"/>
    <col min="6404" max="6404" width="15.140625" bestFit="1" customWidth="1"/>
    <col min="6405" max="6407" width="15.140625" customWidth="1"/>
    <col min="6408" max="6408" width="17.7109375" customWidth="1"/>
    <col min="6409" max="6409" width="17.140625" customWidth="1"/>
    <col min="6410" max="6410" width="15.140625" customWidth="1"/>
    <col min="6411" max="6411" width="17.7109375" customWidth="1"/>
    <col min="6412" max="6412" width="15" bestFit="1" customWidth="1"/>
    <col min="6413" max="6413" width="22.5703125" customWidth="1"/>
    <col min="6414" max="6414" width="1" customWidth="1"/>
    <col min="6415" max="6415" width="28" customWidth="1"/>
    <col min="6416" max="6416" width="1.28515625" customWidth="1"/>
    <col min="6417" max="6417" width="14.7109375" customWidth="1"/>
    <col min="6418" max="6418" width="12" bestFit="1" customWidth="1"/>
    <col min="6420" max="6420" width="8.85546875" customWidth="1"/>
    <col min="6423" max="6424" width="10" bestFit="1" customWidth="1"/>
    <col min="6657" max="6657" width="38.42578125" customWidth="1"/>
    <col min="6658" max="6658" width="16.28515625" customWidth="1"/>
    <col min="6659" max="6659" width="13.28515625" customWidth="1"/>
    <col min="6660" max="6660" width="15.140625" bestFit="1" customWidth="1"/>
    <col min="6661" max="6663" width="15.140625" customWidth="1"/>
    <col min="6664" max="6664" width="17.7109375" customWidth="1"/>
    <col min="6665" max="6665" width="17.140625" customWidth="1"/>
    <col min="6666" max="6666" width="15.140625" customWidth="1"/>
    <col min="6667" max="6667" width="17.7109375" customWidth="1"/>
    <col min="6668" max="6668" width="15" bestFit="1" customWidth="1"/>
    <col min="6669" max="6669" width="22.5703125" customWidth="1"/>
    <col min="6670" max="6670" width="1" customWidth="1"/>
    <col min="6671" max="6671" width="28" customWidth="1"/>
    <col min="6672" max="6672" width="1.28515625" customWidth="1"/>
    <col min="6673" max="6673" width="14.7109375" customWidth="1"/>
    <col min="6674" max="6674" width="12" bestFit="1" customWidth="1"/>
    <col min="6676" max="6676" width="8.85546875" customWidth="1"/>
    <col min="6679" max="6680" width="10" bestFit="1" customWidth="1"/>
    <col min="6913" max="6913" width="38.42578125" customWidth="1"/>
    <col min="6914" max="6914" width="16.28515625" customWidth="1"/>
    <col min="6915" max="6915" width="13.28515625" customWidth="1"/>
    <col min="6916" max="6916" width="15.140625" bestFit="1" customWidth="1"/>
    <col min="6917" max="6919" width="15.140625" customWidth="1"/>
    <col min="6920" max="6920" width="17.7109375" customWidth="1"/>
    <col min="6921" max="6921" width="17.140625" customWidth="1"/>
    <col min="6922" max="6922" width="15.140625" customWidth="1"/>
    <col min="6923" max="6923" width="17.7109375" customWidth="1"/>
    <col min="6924" max="6924" width="15" bestFit="1" customWidth="1"/>
    <col min="6925" max="6925" width="22.5703125" customWidth="1"/>
    <col min="6926" max="6926" width="1" customWidth="1"/>
    <col min="6927" max="6927" width="28" customWidth="1"/>
    <col min="6928" max="6928" width="1.28515625" customWidth="1"/>
    <col min="6929" max="6929" width="14.7109375" customWidth="1"/>
    <col min="6930" max="6930" width="12" bestFit="1" customWidth="1"/>
    <col min="6932" max="6932" width="8.85546875" customWidth="1"/>
    <col min="6935" max="6936" width="10" bestFit="1" customWidth="1"/>
    <col min="7169" max="7169" width="38.42578125" customWidth="1"/>
    <col min="7170" max="7170" width="16.28515625" customWidth="1"/>
    <col min="7171" max="7171" width="13.28515625" customWidth="1"/>
    <col min="7172" max="7172" width="15.140625" bestFit="1" customWidth="1"/>
    <col min="7173" max="7175" width="15.140625" customWidth="1"/>
    <col min="7176" max="7176" width="17.7109375" customWidth="1"/>
    <col min="7177" max="7177" width="17.140625" customWidth="1"/>
    <col min="7178" max="7178" width="15.140625" customWidth="1"/>
    <col min="7179" max="7179" width="17.7109375" customWidth="1"/>
    <col min="7180" max="7180" width="15" bestFit="1" customWidth="1"/>
    <col min="7181" max="7181" width="22.5703125" customWidth="1"/>
    <col min="7182" max="7182" width="1" customWidth="1"/>
    <col min="7183" max="7183" width="28" customWidth="1"/>
    <col min="7184" max="7184" width="1.28515625" customWidth="1"/>
    <col min="7185" max="7185" width="14.7109375" customWidth="1"/>
    <col min="7186" max="7186" width="12" bestFit="1" customWidth="1"/>
    <col min="7188" max="7188" width="8.85546875" customWidth="1"/>
    <col min="7191" max="7192" width="10" bestFit="1" customWidth="1"/>
    <col min="7425" max="7425" width="38.42578125" customWidth="1"/>
    <col min="7426" max="7426" width="16.28515625" customWidth="1"/>
    <col min="7427" max="7427" width="13.28515625" customWidth="1"/>
    <col min="7428" max="7428" width="15.140625" bestFit="1" customWidth="1"/>
    <col min="7429" max="7431" width="15.140625" customWidth="1"/>
    <col min="7432" max="7432" width="17.7109375" customWidth="1"/>
    <col min="7433" max="7433" width="17.140625" customWidth="1"/>
    <col min="7434" max="7434" width="15.140625" customWidth="1"/>
    <col min="7435" max="7435" width="17.7109375" customWidth="1"/>
    <col min="7436" max="7436" width="15" bestFit="1" customWidth="1"/>
    <col min="7437" max="7437" width="22.5703125" customWidth="1"/>
    <col min="7438" max="7438" width="1" customWidth="1"/>
    <col min="7439" max="7439" width="28" customWidth="1"/>
    <col min="7440" max="7440" width="1.28515625" customWidth="1"/>
    <col min="7441" max="7441" width="14.7109375" customWidth="1"/>
    <col min="7442" max="7442" width="12" bestFit="1" customWidth="1"/>
    <col min="7444" max="7444" width="8.85546875" customWidth="1"/>
    <col min="7447" max="7448" width="10" bestFit="1" customWidth="1"/>
    <col min="7681" max="7681" width="38.42578125" customWidth="1"/>
    <col min="7682" max="7682" width="16.28515625" customWidth="1"/>
    <col min="7683" max="7683" width="13.28515625" customWidth="1"/>
    <col min="7684" max="7684" width="15.140625" bestFit="1" customWidth="1"/>
    <col min="7685" max="7687" width="15.140625" customWidth="1"/>
    <col min="7688" max="7688" width="17.7109375" customWidth="1"/>
    <col min="7689" max="7689" width="17.140625" customWidth="1"/>
    <col min="7690" max="7690" width="15.140625" customWidth="1"/>
    <col min="7691" max="7691" width="17.7109375" customWidth="1"/>
    <col min="7692" max="7692" width="15" bestFit="1" customWidth="1"/>
    <col min="7693" max="7693" width="22.5703125" customWidth="1"/>
    <col min="7694" max="7694" width="1" customWidth="1"/>
    <col min="7695" max="7695" width="28" customWidth="1"/>
    <col min="7696" max="7696" width="1.28515625" customWidth="1"/>
    <col min="7697" max="7697" width="14.7109375" customWidth="1"/>
    <col min="7698" max="7698" width="12" bestFit="1" customWidth="1"/>
    <col min="7700" max="7700" width="8.85546875" customWidth="1"/>
    <col min="7703" max="7704" width="10" bestFit="1" customWidth="1"/>
    <col min="7937" max="7937" width="38.42578125" customWidth="1"/>
    <col min="7938" max="7938" width="16.28515625" customWidth="1"/>
    <col min="7939" max="7939" width="13.28515625" customWidth="1"/>
    <col min="7940" max="7940" width="15.140625" bestFit="1" customWidth="1"/>
    <col min="7941" max="7943" width="15.140625" customWidth="1"/>
    <col min="7944" max="7944" width="17.7109375" customWidth="1"/>
    <col min="7945" max="7945" width="17.140625" customWidth="1"/>
    <col min="7946" max="7946" width="15.140625" customWidth="1"/>
    <col min="7947" max="7947" width="17.7109375" customWidth="1"/>
    <col min="7948" max="7948" width="15" bestFit="1" customWidth="1"/>
    <col min="7949" max="7949" width="22.5703125" customWidth="1"/>
    <col min="7950" max="7950" width="1" customWidth="1"/>
    <col min="7951" max="7951" width="28" customWidth="1"/>
    <col min="7952" max="7952" width="1.28515625" customWidth="1"/>
    <col min="7953" max="7953" width="14.7109375" customWidth="1"/>
    <col min="7954" max="7954" width="12" bestFit="1" customWidth="1"/>
    <col min="7956" max="7956" width="8.85546875" customWidth="1"/>
    <col min="7959" max="7960" width="10" bestFit="1" customWidth="1"/>
    <col min="8193" max="8193" width="38.42578125" customWidth="1"/>
    <col min="8194" max="8194" width="16.28515625" customWidth="1"/>
    <col min="8195" max="8195" width="13.28515625" customWidth="1"/>
    <col min="8196" max="8196" width="15.140625" bestFit="1" customWidth="1"/>
    <col min="8197" max="8199" width="15.140625" customWidth="1"/>
    <col min="8200" max="8200" width="17.7109375" customWidth="1"/>
    <col min="8201" max="8201" width="17.140625" customWidth="1"/>
    <col min="8202" max="8202" width="15.140625" customWidth="1"/>
    <col min="8203" max="8203" width="17.7109375" customWidth="1"/>
    <col min="8204" max="8204" width="15" bestFit="1" customWidth="1"/>
    <col min="8205" max="8205" width="22.5703125" customWidth="1"/>
    <col min="8206" max="8206" width="1" customWidth="1"/>
    <col min="8207" max="8207" width="28" customWidth="1"/>
    <col min="8208" max="8208" width="1.28515625" customWidth="1"/>
    <col min="8209" max="8209" width="14.7109375" customWidth="1"/>
    <col min="8210" max="8210" width="12" bestFit="1" customWidth="1"/>
    <col min="8212" max="8212" width="8.85546875" customWidth="1"/>
    <col min="8215" max="8216" width="10" bestFit="1" customWidth="1"/>
    <col min="8449" max="8449" width="38.42578125" customWidth="1"/>
    <col min="8450" max="8450" width="16.28515625" customWidth="1"/>
    <col min="8451" max="8451" width="13.28515625" customWidth="1"/>
    <col min="8452" max="8452" width="15.140625" bestFit="1" customWidth="1"/>
    <col min="8453" max="8455" width="15.140625" customWidth="1"/>
    <col min="8456" max="8456" width="17.7109375" customWidth="1"/>
    <col min="8457" max="8457" width="17.140625" customWidth="1"/>
    <col min="8458" max="8458" width="15.140625" customWidth="1"/>
    <col min="8459" max="8459" width="17.7109375" customWidth="1"/>
    <col min="8460" max="8460" width="15" bestFit="1" customWidth="1"/>
    <col min="8461" max="8461" width="22.5703125" customWidth="1"/>
    <col min="8462" max="8462" width="1" customWidth="1"/>
    <col min="8463" max="8463" width="28" customWidth="1"/>
    <col min="8464" max="8464" width="1.28515625" customWidth="1"/>
    <col min="8465" max="8465" width="14.7109375" customWidth="1"/>
    <col min="8466" max="8466" width="12" bestFit="1" customWidth="1"/>
    <col min="8468" max="8468" width="8.85546875" customWidth="1"/>
    <col min="8471" max="8472" width="10" bestFit="1" customWidth="1"/>
    <col min="8705" max="8705" width="38.42578125" customWidth="1"/>
    <col min="8706" max="8706" width="16.28515625" customWidth="1"/>
    <col min="8707" max="8707" width="13.28515625" customWidth="1"/>
    <col min="8708" max="8708" width="15.140625" bestFit="1" customWidth="1"/>
    <col min="8709" max="8711" width="15.140625" customWidth="1"/>
    <col min="8712" max="8712" width="17.7109375" customWidth="1"/>
    <col min="8713" max="8713" width="17.140625" customWidth="1"/>
    <col min="8714" max="8714" width="15.140625" customWidth="1"/>
    <col min="8715" max="8715" width="17.7109375" customWidth="1"/>
    <col min="8716" max="8716" width="15" bestFit="1" customWidth="1"/>
    <col min="8717" max="8717" width="22.5703125" customWidth="1"/>
    <col min="8718" max="8718" width="1" customWidth="1"/>
    <col min="8719" max="8719" width="28" customWidth="1"/>
    <col min="8720" max="8720" width="1.28515625" customWidth="1"/>
    <col min="8721" max="8721" width="14.7109375" customWidth="1"/>
    <col min="8722" max="8722" width="12" bestFit="1" customWidth="1"/>
    <col min="8724" max="8724" width="8.85546875" customWidth="1"/>
    <col min="8727" max="8728" width="10" bestFit="1" customWidth="1"/>
    <col min="8961" max="8961" width="38.42578125" customWidth="1"/>
    <col min="8962" max="8962" width="16.28515625" customWidth="1"/>
    <col min="8963" max="8963" width="13.28515625" customWidth="1"/>
    <col min="8964" max="8964" width="15.140625" bestFit="1" customWidth="1"/>
    <col min="8965" max="8967" width="15.140625" customWidth="1"/>
    <col min="8968" max="8968" width="17.7109375" customWidth="1"/>
    <col min="8969" max="8969" width="17.140625" customWidth="1"/>
    <col min="8970" max="8970" width="15.140625" customWidth="1"/>
    <col min="8971" max="8971" width="17.7109375" customWidth="1"/>
    <col min="8972" max="8972" width="15" bestFit="1" customWidth="1"/>
    <col min="8973" max="8973" width="22.5703125" customWidth="1"/>
    <col min="8974" max="8974" width="1" customWidth="1"/>
    <col min="8975" max="8975" width="28" customWidth="1"/>
    <col min="8976" max="8976" width="1.28515625" customWidth="1"/>
    <col min="8977" max="8977" width="14.7109375" customWidth="1"/>
    <col min="8978" max="8978" width="12" bestFit="1" customWidth="1"/>
    <col min="8980" max="8980" width="8.85546875" customWidth="1"/>
    <col min="8983" max="8984" width="10" bestFit="1" customWidth="1"/>
    <col min="9217" max="9217" width="38.42578125" customWidth="1"/>
    <col min="9218" max="9218" width="16.28515625" customWidth="1"/>
    <col min="9219" max="9219" width="13.28515625" customWidth="1"/>
    <col min="9220" max="9220" width="15.140625" bestFit="1" customWidth="1"/>
    <col min="9221" max="9223" width="15.140625" customWidth="1"/>
    <col min="9224" max="9224" width="17.7109375" customWidth="1"/>
    <col min="9225" max="9225" width="17.140625" customWidth="1"/>
    <col min="9226" max="9226" width="15.140625" customWidth="1"/>
    <col min="9227" max="9227" width="17.7109375" customWidth="1"/>
    <col min="9228" max="9228" width="15" bestFit="1" customWidth="1"/>
    <col min="9229" max="9229" width="22.5703125" customWidth="1"/>
    <col min="9230" max="9230" width="1" customWidth="1"/>
    <col min="9231" max="9231" width="28" customWidth="1"/>
    <col min="9232" max="9232" width="1.28515625" customWidth="1"/>
    <col min="9233" max="9233" width="14.7109375" customWidth="1"/>
    <col min="9234" max="9234" width="12" bestFit="1" customWidth="1"/>
    <col min="9236" max="9236" width="8.85546875" customWidth="1"/>
    <col min="9239" max="9240" width="10" bestFit="1" customWidth="1"/>
    <col min="9473" max="9473" width="38.42578125" customWidth="1"/>
    <col min="9474" max="9474" width="16.28515625" customWidth="1"/>
    <col min="9475" max="9475" width="13.28515625" customWidth="1"/>
    <col min="9476" max="9476" width="15.140625" bestFit="1" customWidth="1"/>
    <col min="9477" max="9479" width="15.140625" customWidth="1"/>
    <col min="9480" max="9480" width="17.7109375" customWidth="1"/>
    <col min="9481" max="9481" width="17.140625" customWidth="1"/>
    <col min="9482" max="9482" width="15.140625" customWidth="1"/>
    <col min="9483" max="9483" width="17.7109375" customWidth="1"/>
    <col min="9484" max="9484" width="15" bestFit="1" customWidth="1"/>
    <col min="9485" max="9485" width="22.5703125" customWidth="1"/>
    <col min="9486" max="9486" width="1" customWidth="1"/>
    <col min="9487" max="9487" width="28" customWidth="1"/>
    <col min="9488" max="9488" width="1.28515625" customWidth="1"/>
    <col min="9489" max="9489" width="14.7109375" customWidth="1"/>
    <col min="9490" max="9490" width="12" bestFit="1" customWidth="1"/>
    <col min="9492" max="9492" width="8.85546875" customWidth="1"/>
    <col min="9495" max="9496" width="10" bestFit="1" customWidth="1"/>
    <col min="9729" max="9729" width="38.42578125" customWidth="1"/>
    <col min="9730" max="9730" width="16.28515625" customWidth="1"/>
    <col min="9731" max="9731" width="13.28515625" customWidth="1"/>
    <col min="9732" max="9732" width="15.140625" bestFit="1" customWidth="1"/>
    <col min="9733" max="9735" width="15.140625" customWidth="1"/>
    <col min="9736" max="9736" width="17.7109375" customWidth="1"/>
    <col min="9737" max="9737" width="17.140625" customWidth="1"/>
    <col min="9738" max="9738" width="15.140625" customWidth="1"/>
    <col min="9739" max="9739" width="17.7109375" customWidth="1"/>
    <col min="9740" max="9740" width="15" bestFit="1" customWidth="1"/>
    <col min="9741" max="9741" width="22.5703125" customWidth="1"/>
    <col min="9742" max="9742" width="1" customWidth="1"/>
    <col min="9743" max="9743" width="28" customWidth="1"/>
    <col min="9744" max="9744" width="1.28515625" customWidth="1"/>
    <col min="9745" max="9745" width="14.7109375" customWidth="1"/>
    <col min="9746" max="9746" width="12" bestFit="1" customWidth="1"/>
    <col min="9748" max="9748" width="8.85546875" customWidth="1"/>
    <col min="9751" max="9752" width="10" bestFit="1" customWidth="1"/>
    <col min="9985" max="9985" width="38.42578125" customWidth="1"/>
    <col min="9986" max="9986" width="16.28515625" customWidth="1"/>
    <col min="9987" max="9987" width="13.28515625" customWidth="1"/>
    <col min="9988" max="9988" width="15.140625" bestFit="1" customWidth="1"/>
    <col min="9989" max="9991" width="15.140625" customWidth="1"/>
    <col min="9992" max="9992" width="17.7109375" customWidth="1"/>
    <col min="9993" max="9993" width="17.140625" customWidth="1"/>
    <col min="9994" max="9994" width="15.140625" customWidth="1"/>
    <col min="9995" max="9995" width="17.7109375" customWidth="1"/>
    <col min="9996" max="9996" width="15" bestFit="1" customWidth="1"/>
    <col min="9997" max="9997" width="22.5703125" customWidth="1"/>
    <col min="9998" max="9998" width="1" customWidth="1"/>
    <col min="9999" max="9999" width="28" customWidth="1"/>
    <col min="10000" max="10000" width="1.28515625" customWidth="1"/>
    <col min="10001" max="10001" width="14.7109375" customWidth="1"/>
    <col min="10002" max="10002" width="12" bestFit="1" customWidth="1"/>
    <col min="10004" max="10004" width="8.85546875" customWidth="1"/>
    <col min="10007" max="10008" width="10" bestFit="1" customWidth="1"/>
    <col min="10241" max="10241" width="38.42578125" customWidth="1"/>
    <col min="10242" max="10242" width="16.28515625" customWidth="1"/>
    <col min="10243" max="10243" width="13.28515625" customWidth="1"/>
    <col min="10244" max="10244" width="15.140625" bestFit="1" customWidth="1"/>
    <col min="10245" max="10247" width="15.140625" customWidth="1"/>
    <col min="10248" max="10248" width="17.7109375" customWidth="1"/>
    <col min="10249" max="10249" width="17.140625" customWidth="1"/>
    <col min="10250" max="10250" width="15.140625" customWidth="1"/>
    <col min="10251" max="10251" width="17.7109375" customWidth="1"/>
    <col min="10252" max="10252" width="15" bestFit="1" customWidth="1"/>
    <col min="10253" max="10253" width="22.5703125" customWidth="1"/>
    <col min="10254" max="10254" width="1" customWidth="1"/>
    <col min="10255" max="10255" width="28" customWidth="1"/>
    <col min="10256" max="10256" width="1.28515625" customWidth="1"/>
    <col min="10257" max="10257" width="14.7109375" customWidth="1"/>
    <col min="10258" max="10258" width="12" bestFit="1" customWidth="1"/>
    <col min="10260" max="10260" width="8.85546875" customWidth="1"/>
    <col min="10263" max="10264" width="10" bestFit="1" customWidth="1"/>
    <col min="10497" max="10497" width="38.42578125" customWidth="1"/>
    <col min="10498" max="10498" width="16.28515625" customWidth="1"/>
    <col min="10499" max="10499" width="13.28515625" customWidth="1"/>
    <col min="10500" max="10500" width="15.140625" bestFit="1" customWidth="1"/>
    <col min="10501" max="10503" width="15.140625" customWidth="1"/>
    <col min="10504" max="10504" width="17.7109375" customWidth="1"/>
    <col min="10505" max="10505" width="17.140625" customWidth="1"/>
    <col min="10506" max="10506" width="15.140625" customWidth="1"/>
    <col min="10507" max="10507" width="17.7109375" customWidth="1"/>
    <col min="10508" max="10508" width="15" bestFit="1" customWidth="1"/>
    <col min="10509" max="10509" width="22.5703125" customWidth="1"/>
    <col min="10510" max="10510" width="1" customWidth="1"/>
    <col min="10511" max="10511" width="28" customWidth="1"/>
    <col min="10512" max="10512" width="1.28515625" customWidth="1"/>
    <col min="10513" max="10513" width="14.7109375" customWidth="1"/>
    <col min="10514" max="10514" width="12" bestFit="1" customWidth="1"/>
    <col min="10516" max="10516" width="8.85546875" customWidth="1"/>
    <col min="10519" max="10520" width="10" bestFit="1" customWidth="1"/>
    <col min="10753" max="10753" width="38.42578125" customWidth="1"/>
    <col min="10754" max="10754" width="16.28515625" customWidth="1"/>
    <col min="10755" max="10755" width="13.28515625" customWidth="1"/>
    <col min="10756" max="10756" width="15.140625" bestFit="1" customWidth="1"/>
    <col min="10757" max="10759" width="15.140625" customWidth="1"/>
    <col min="10760" max="10760" width="17.7109375" customWidth="1"/>
    <col min="10761" max="10761" width="17.140625" customWidth="1"/>
    <col min="10762" max="10762" width="15.140625" customWidth="1"/>
    <col min="10763" max="10763" width="17.7109375" customWidth="1"/>
    <col min="10764" max="10764" width="15" bestFit="1" customWidth="1"/>
    <col min="10765" max="10765" width="22.5703125" customWidth="1"/>
    <col min="10766" max="10766" width="1" customWidth="1"/>
    <col min="10767" max="10767" width="28" customWidth="1"/>
    <col min="10768" max="10768" width="1.28515625" customWidth="1"/>
    <col min="10769" max="10769" width="14.7109375" customWidth="1"/>
    <col min="10770" max="10770" width="12" bestFit="1" customWidth="1"/>
    <col min="10772" max="10772" width="8.85546875" customWidth="1"/>
    <col min="10775" max="10776" width="10" bestFit="1" customWidth="1"/>
    <col min="11009" max="11009" width="38.42578125" customWidth="1"/>
    <col min="11010" max="11010" width="16.28515625" customWidth="1"/>
    <col min="11011" max="11011" width="13.28515625" customWidth="1"/>
    <col min="11012" max="11012" width="15.140625" bestFit="1" customWidth="1"/>
    <col min="11013" max="11015" width="15.140625" customWidth="1"/>
    <col min="11016" max="11016" width="17.7109375" customWidth="1"/>
    <col min="11017" max="11017" width="17.140625" customWidth="1"/>
    <col min="11018" max="11018" width="15.140625" customWidth="1"/>
    <col min="11019" max="11019" width="17.7109375" customWidth="1"/>
    <col min="11020" max="11020" width="15" bestFit="1" customWidth="1"/>
    <col min="11021" max="11021" width="22.5703125" customWidth="1"/>
    <col min="11022" max="11022" width="1" customWidth="1"/>
    <col min="11023" max="11023" width="28" customWidth="1"/>
    <col min="11024" max="11024" width="1.28515625" customWidth="1"/>
    <col min="11025" max="11025" width="14.7109375" customWidth="1"/>
    <col min="11026" max="11026" width="12" bestFit="1" customWidth="1"/>
    <col min="11028" max="11028" width="8.85546875" customWidth="1"/>
    <col min="11031" max="11032" width="10" bestFit="1" customWidth="1"/>
    <col min="11265" max="11265" width="38.42578125" customWidth="1"/>
    <col min="11266" max="11266" width="16.28515625" customWidth="1"/>
    <col min="11267" max="11267" width="13.28515625" customWidth="1"/>
    <col min="11268" max="11268" width="15.140625" bestFit="1" customWidth="1"/>
    <col min="11269" max="11271" width="15.140625" customWidth="1"/>
    <col min="11272" max="11272" width="17.7109375" customWidth="1"/>
    <col min="11273" max="11273" width="17.140625" customWidth="1"/>
    <col min="11274" max="11274" width="15.140625" customWidth="1"/>
    <col min="11275" max="11275" width="17.7109375" customWidth="1"/>
    <col min="11276" max="11276" width="15" bestFit="1" customWidth="1"/>
    <col min="11277" max="11277" width="22.5703125" customWidth="1"/>
    <col min="11278" max="11278" width="1" customWidth="1"/>
    <col min="11279" max="11279" width="28" customWidth="1"/>
    <col min="11280" max="11280" width="1.28515625" customWidth="1"/>
    <col min="11281" max="11281" width="14.7109375" customWidth="1"/>
    <col min="11282" max="11282" width="12" bestFit="1" customWidth="1"/>
    <col min="11284" max="11284" width="8.85546875" customWidth="1"/>
    <col min="11287" max="11288" width="10" bestFit="1" customWidth="1"/>
    <col min="11521" max="11521" width="38.42578125" customWidth="1"/>
    <col min="11522" max="11522" width="16.28515625" customWidth="1"/>
    <col min="11523" max="11523" width="13.28515625" customWidth="1"/>
    <col min="11524" max="11524" width="15.140625" bestFit="1" customWidth="1"/>
    <col min="11525" max="11527" width="15.140625" customWidth="1"/>
    <col min="11528" max="11528" width="17.7109375" customWidth="1"/>
    <col min="11529" max="11529" width="17.140625" customWidth="1"/>
    <col min="11530" max="11530" width="15.140625" customWidth="1"/>
    <col min="11531" max="11531" width="17.7109375" customWidth="1"/>
    <col min="11532" max="11532" width="15" bestFit="1" customWidth="1"/>
    <col min="11533" max="11533" width="22.5703125" customWidth="1"/>
    <col min="11534" max="11534" width="1" customWidth="1"/>
    <col min="11535" max="11535" width="28" customWidth="1"/>
    <col min="11536" max="11536" width="1.28515625" customWidth="1"/>
    <col min="11537" max="11537" width="14.7109375" customWidth="1"/>
    <col min="11538" max="11538" width="12" bestFit="1" customWidth="1"/>
    <col min="11540" max="11540" width="8.85546875" customWidth="1"/>
    <col min="11543" max="11544" width="10" bestFit="1" customWidth="1"/>
    <col min="11777" max="11777" width="38.42578125" customWidth="1"/>
    <col min="11778" max="11778" width="16.28515625" customWidth="1"/>
    <col min="11779" max="11779" width="13.28515625" customWidth="1"/>
    <col min="11780" max="11780" width="15.140625" bestFit="1" customWidth="1"/>
    <col min="11781" max="11783" width="15.140625" customWidth="1"/>
    <col min="11784" max="11784" width="17.7109375" customWidth="1"/>
    <col min="11785" max="11785" width="17.140625" customWidth="1"/>
    <col min="11786" max="11786" width="15.140625" customWidth="1"/>
    <col min="11787" max="11787" width="17.7109375" customWidth="1"/>
    <col min="11788" max="11788" width="15" bestFit="1" customWidth="1"/>
    <col min="11789" max="11789" width="22.5703125" customWidth="1"/>
    <col min="11790" max="11790" width="1" customWidth="1"/>
    <col min="11791" max="11791" width="28" customWidth="1"/>
    <col min="11792" max="11792" width="1.28515625" customWidth="1"/>
    <col min="11793" max="11793" width="14.7109375" customWidth="1"/>
    <col min="11794" max="11794" width="12" bestFit="1" customWidth="1"/>
    <col min="11796" max="11796" width="8.85546875" customWidth="1"/>
    <col min="11799" max="11800" width="10" bestFit="1" customWidth="1"/>
    <col min="12033" max="12033" width="38.42578125" customWidth="1"/>
    <col min="12034" max="12034" width="16.28515625" customWidth="1"/>
    <col min="12035" max="12035" width="13.28515625" customWidth="1"/>
    <col min="12036" max="12036" width="15.140625" bestFit="1" customWidth="1"/>
    <col min="12037" max="12039" width="15.140625" customWidth="1"/>
    <col min="12040" max="12040" width="17.7109375" customWidth="1"/>
    <col min="12041" max="12041" width="17.140625" customWidth="1"/>
    <col min="12042" max="12042" width="15.140625" customWidth="1"/>
    <col min="12043" max="12043" width="17.7109375" customWidth="1"/>
    <col min="12044" max="12044" width="15" bestFit="1" customWidth="1"/>
    <col min="12045" max="12045" width="22.5703125" customWidth="1"/>
    <col min="12046" max="12046" width="1" customWidth="1"/>
    <col min="12047" max="12047" width="28" customWidth="1"/>
    <col min="12048" max="12048" width="1.28515625" customWidth="1"/>
    <col min="12049" max="12049" width="14.7109375" customWidth="1"/>
    <col min="12050" max="12050" width="12" bestFit="1" customWidth="1"/>
    <col min="12052" max="12052" width="8.85546875" customWidth="1"/>
    <col min="12055" max="12056" width="10" bestFit="1" customWidth="1"/>
    <col min="12289" max="12289" width="38.42578125" customWidth="1"/>
    <col min="12290" max="12290" width="16.28515625" customWidth="1"/>
    <col min="12291" max="12291" width="13.28515625" customWidth="1"/>
    <col min="12292" max="12292" width="15.140625" bestFit="1" customWidth="1"/>
    <col min="12293" max="12295" width="15.140625" customWidth="1"/>
    <col min="12296" max="12296" width="17.7109375" customWidth="1"/>
    <col min="12297" max="12297" width="17.140625" customWidth="1"/>
    <col min="12298" max="12298" width="15.140625" customWidth="1"/>
    <col min="12299" max="12299" width="17.7109375" customWidth="1"/>
    <col min="12300" max="12300" width="15" bestFit="1" customWidth="1"/>
    <col min="12301" max="12301" width="22.5703125" customWidth="1"/>
    <col min="12302" max="12302" width="1" customWidth="1"/>
    <col min="12303" max="12303" width="28" customWidth="1"/>
    <col min="12304" max="12304" width="1.28515625" customWidth="1"/>
    <col min="12305" max="12305" width="14.7109375" customWidth="1"/>
    <col min="12306" max="12306" width="12" bestFit="1" customWidth="1"/>
    <col min="12308" max="12308" width="8.85546875" customWidth="1"/>
    <col min="12311" max="12312" width="10" bestFit="1" customWidth="1"/>
    <col min="12545" max="12545" width="38.42578125" customWidth="1"/>
    <col min="12546" max="12546" width="16.28515625" customWidth="1"/>
    <col min="12547" max="12547" width="13.28515625" customWidth="1"/>
    <col min="12548" max="12548" width="15.140625" bestFit="1" customWidth="1"/>
    <col min="12549" max="12551" width="15.140625" customWidth="1"/>
    <col min="12552" max="12552" width="17.7109375" customWidth="1"/>
    <col min="12553" max="12553" width="17.140625" customWidth="1"/>
    <col min="12554" max="12554" width="15.140625" customWidth="1"/>
    <col min="12555" max="12555" width="17.7109375" customWidth="1"/>
    <col min="12556" max="12556" width="15" bestFit="1" customWidth="1"/>
    <col min="12557" max="12557" width="22.5703125" customWidth="1"/>
    <col min="12558" max="12558" width="1" customWidth="1"/>
    <col min="12559" max="12559" width="28" customWidth="1"/>
    <col min="12560" max="12560" width="1.28515625" customWidth="1"/>
    <col min="12561" max="12561" width="14.7109375" customWidth="1"/>
    <col min="12562" max="12562" width="12" bestFit="1" customWidth="1"/>
    <col min="12564" max="12564" width="8.85546875" customWidth="1"/>
    <col min="12567" max="12568" width="10" bestFit="1" customWidth="1"/>
    <col min="12801" max="12801" width="38.42578125" customWidth="1"/>
    <col min="12802" max="12802" width="16.28515625" customWidth="1"/>
    <col min="12803" max="12803" width="13.28515625" customWidth="1"/>
    <col min="12804" max="12804" width="15.140625" bestFit="1" customWidth="1"/>
    <col min="12805" max="12807" width="15.140625" customWidth="1"/>
    <col min="12808" max="12808" width="17.7109375" customWidth="1"/>
    <col min="12809" max="12809" width="17.140625" customWidth="1"/>
    <col min="12810" max="12810" width="15.140625" customWidth="1"/>
    <col min="12811" max="12811" width="17.7109375" customWidth="1"/>
    <col min="12812" max="12812" width="15" bestFit="1" customWidth="1"/>
    <col min="12813" max="12813" width="22.5703125" customWidth="1"/>
    <col min="12814" max="12814" width="1" customWidth="1"/>
    <col min="12815" max="12815" width="28" customWidth="1"/>
    <col min="12816" max="12816" width="1.28515625" customWidth="1"/>
    <col min="12817" max="12817" width="14.7109375" customWidth="1"/>
    <col min="12818" max="12818" width="12" bestFit="1" customWidth="1"/>
    <col min="12820" max="12820" width="8.85546875" customWidth="1"/>
    <col min="12823" max="12824" width="10" bestFit="1" customWidth="1"/>
    <col min="13057" max="13057" width="38.42578125" customWidth="1"/>
    <col min="13058" max="13058" width="16.28515625" customWidth="1"/>
    <col min="13059" max="13059" width="13.28515625" customWidth="1"/>
    <col min="13060" max="13060" width="15.140625" bestFit="1" customWidth="1"/>
    <col min="13061" max="13063" width="15.140625" customWidth="1"/>
    <col min="13064" max="13064" width="17.7109375" customWidth="1"/>
    <col min="13065" max="13065" width="17.140625" customWidth="1"/>
    <col min="13066" max="13066" width="15.140625" customWidth="1"/>
    <col min="13067" max="13067" width="17.7109375" customWidth="1"/>
    <col min="13068" max="13068" width="15" bestFit="1" customWidth="1"/>
    <col min="13069" max="13069" width="22.5703125" customWidth="1"/>
    <col min="13070" max="13070" width="1" customWidth="1"/>
    <col min="13071" max="13071" width="28" customWidth="1"/>
    <col min="13072" max="13072" width="1.28515625" customWidth="1"/>
    <col min="13073" max="13073" width="14.7109375" customWidth="1"/>
    <col min="13074" max="13074" width="12" bestFit="1" customWidth="1"/>
    <col min="13076" max="13076" width="8.85546875" customWidth="1"/>
    <col min="13079" max="13080" width="10" bestFit="1" customWidth="1"/>
    <col min="13313" max="13313" width="38.42578125" customWidth="1"/>
    <col min="13314" max="13314" width="16.28515625" customWidth="1"/>
    <col min="13315" max="13315" width="13.28515625" customWidth="1"/>
    <col min="13316" max="13316" width="15.140625" bestFit="1" customWidth="1"/>
    <col min="13317" max="13319" width="15.140625" customWidth="1"/>
    <col min="13320" max="13320" width="17.7109375" customWidth="1"/>
    <col min="13321" max="13321" width="17.140625" customWidth="1"/>
    <col min="13322" max="13322" width="15.140625" customWidth="1"/>
    <col min="13323" max="13323" width="17.7109375" customWidth="1"/>
    <col min="13324" max="13324" width="15" bestFit="1" customWidth="1"/>
    <col min="13325" max="13325" width="22.5703125" customWidth="1"/>
    <col min="13326" max="13326" width="1" customWidth="1"/>
    <col min="13327" max="13327" width="28" customWidth="1"/>
    <col min="13328" max="13328" width="1.28515625" customWidth="1"/>
    <col min="13329" max="13329" width="14.7109375" customWidth="1"/>
    <col min="13330" max="13330" width="12" bestFit="1" customWidth="1"/>
    <col min="13332" max="13332" width="8.85546875" customWidth="1"/>
    <col min="13335" max="13336" width="10" bestFit="1" customWidth="1"/>
    <col min="13569" max="13569" width="38.42578125" customWidth="1"/>
    <col min="13570" max="13570" width="16.28515625" customWidth="1"/>
    <col min="13571" max="13571" width="13.28515625" customWidth="1"/>
    <col min="13572" max="13572" width="15.140625" bestFit="1" customWidth="1"/>
    <col min="13573" max="13575" width="15.140625" customWidth="1"/>
    <col min="13576" max="13576" width="17.7109375" customWidth="1"/>
    <col min="13577" max="13577" width="17.140625" customWidth="1"/>
    <col min="13578" max="13578" width="15.140625" customWidth="1"/>
    <col min="13579" max="13579" width="17.7109375" customWidth="1"/>
    <col min="13580" max="13580" width="15" bestFit="1" customWidth="1"/>
    <col min="13581" max="13581" width="22.5703125" customWidth="1"/>
    <col min="13582" max="13582" width="1" customWidth="1"/>
    <col min="13583" max="13583" width="28" customWidth="1"/>
    <col min="13584" max="13584" width="1.28515625" customWidth="1"/>
    <col min="13585" max="13585" width="14.7109375" customWidth="1"/>
    <col min="13586" max="13586" width="12" bestFit="1" customWidth="1"/>
    <col min="13588" max="13588" width="8.85546875" customWidth="1"/>
    <col min="13591" max="13592" width="10" bestFit="1" customWidth="1"/>
    <col min="13825" max="13825" width="38.42578125" customWidth="1"/>
    <col min="13826" max="13826" width="16.28515625" customWidth="1"/>
    <col min="13827" max="13827" width="13.28515625" customWidth="1"/>
    <col min="13828" max="13828" width="15.140625" bestFit="1" customWidth="1"/>
    <col min="13829" max="13831" width="15.140625" customWidth="1"/>
    <col min="13832" max="13832" width="17.7109375" customWidth="1"/>
    <col min="13833" max="13833" width="17.140625" customWidth="1"/>
    <col min="13834" max="13834" width="15.140625" customWidth="1"/>
    <col min="13835" max="13835" width="17.7109375" customWidth="1"/>
    <col min="13836" max="13836" width="15" bestFit="1" customWidth="1"/>
    <col min="13837" max="13837" width="22.5703125" customWidth="1"/>
    <col min="13838" max="13838" width="1" customWidth="1"/>
    <col min="13839" max="13839" width="28" customWidth="1"/>
    <col min="13840" max="13840" width="1.28515625" customWidth="1"/>
    <col min="13841" max="13841" width="14.7109375" customWidth="1"/>
    <col min="13842" max="13842" width="12" bestFit="1" customWidth="1"/>
    <col min="13844" max="13844" width="8.85546875" customWidth="1"/>
    <col min="13847" max="13848" width="10" bestFit="1" customWidth="1"/>
    <col min="14081" max="14081" width="38.42578125" customWidth="1"/>
    <col min="14082" max="14082" width="16.28515625" customWidth="1"/>
    <col min="14083" max="14083" width="13.28515625" customWidth="1"/>
    <col min="14084" max="14084" width="15.140625" bestFit="1" customWidth="1"/>
    <col min="14085" max="14087" width="15.140625" customWidth="1"/>
    <col min="14088" max="14088" width="17.7109375" customWidth="1"/>
    <col min="14089" max="14089" width="17.140625" customWidth="1"/>
    <col min="14090" max="14090" width="15.140625" customWidth="1"/>
    <col min="14091" max="14091" width="17.7109375" customWidth="1"/>
    <col min="14092" max="14092" width="15" bestFit="1" customWidth="1"/>
    <col min="14093" max="14093" width="22.5703125" customWidth="1"/>
    <col min="14094" max="14094" width="1" customWidth="1"/>
    <col min="14095" max="14095" width="28" customWidth="1"/>
    <col min="14096" max="14096" width="1.28515625" customWidth="1"/>
    <col min="14097" max="14097" width="14.7109375" customWidth="1"/>
    <col min="14098" max="14098" width="12" bestFit="1" customWidth="1"/>
    <col min="14100" max="14100" width="8.85546875" customWidth="1"/>
    <col min="14103" max="14104" width="10" bestFit="1" customWidth="1"/>
    <col min="14337" max="14337" width="38.42578125" customWidth="1"/>
    <col min="14338" max="14338" width="16.28515625" customWidth="1"/>
    <col min="14339" max="14339" width="13.28515625" customWidth="1"/>
    <col min="14340" max="14340" width="15.140625" bestFit="1" customWidth="1"/>
    <col min="14341" max="14343" width="15.140625" customWidth="1"/>
    <col min="14344" max="14344" width="17.7109375" customWidth="1"/>
    <col min="14345" max="14345" width="17.140625" customWidth="1"/>
    <col min="14346" max="14346" width="15.140625" customWidth="1"/>
    <col min="14347" max="14347" width="17.7109375" customWidth="1"/>
    <col min="14348" max="14348" width="15" bestFit="1" customWidth="1"/>
    <col min="14349" max="14349" width="22.5703125" customWidth="1"/>
    <col min="14350" max="14350" width="1" customWidth="1"/>
    <col min="14351" max="14351" width="28" customWidth="1"/>
    <col min="14352" max="14352" width="1.28515625" customWidth="1"/>
    <col min="14353" max="14353" width="14.7109375" customWidth="1"/>
    <col min="14354" max="14354" width="12" bestFit="1" customWidth="1"/>
    <col min="14356" max="14356" width="8.85546875" customWidth="1"/>
    <col min="14359" max="14360" width="10" bestFit="1" customWidth="1"/>
    <col min="14593" max="14593" width="38.42578125" customWidth="1"/>
    <col min="14594" max="14594" width="16.28515625" customWidth="1"/>
    <col min="14595" max="14595" width="13.28515625" customWidth="1"/>
    <col min="14596" max="14596" width="15.140625" bestFit="1" customWidth="1"/>
    <col min="14597" max="14599" width="15.140625" customWidth="1"/>
    <col min="14600" max="14600" width="17.7109375" customWidth="1"/>
    <col min="14601" max="14601" width="17.140625" customWidth="1"/>
    <col min="14602" max="14602" width="15.140625" customWidth="1"/>
    <col min="14603" max="14603" width="17.7109375" customWidth="1"/>
    <col min="14604" max="14604" width="15" bestFit="1" customWidth="1"/>
    <col min="14605" max="14605" width="22.5703125" customWidth="1"/>
    <col min="14606" max="14606" width="1" customWidth="1"/>
    <col min="14607" max="14607" width="28" customWidth="1"/>
    <col min="14608" max="14608" width="1.28515625" customWidth="1"/>
    <col min="14609" max="14609" width="14.7109375" customWidth="1"/>
    <col min="14610" max="14610" width="12" bestFit="1" customWidth="1"/>
    <col min="14612" max="14612" width="8.85546875" customWidth="1"/>
    <col min="14615" max="14616" width="10" bestFit="1" customWidth="1"/>
    <col min="14849" max="14849" width="38.42578125" customWidth="1"/>
    <col min="14850" max="14850" width="16.28515625" customWidth="1"/>
    <col min="14851" max="14851" width="13.28515625" customWidth="1"/>
    <col min="14852" max="14852" width="15.140625" bestFit="1" customWidth="1"/>
    <col min="14853" max="14855" width="15.140625" customWidth="1"/>
    <col min="14856" max="14856" width="17.7109375" customWidth="1"/>
    <col min="14857" max="14857" width="17.140625" customWidth="1"/>
    <col min="14858" max="14858" width="15.140625" customWidth="1"/>
    <col min="14859" max="14859" width="17.7109375" customWidth="1"/>
    <col min="14860" max="14860" width="15" bestFit="1" customWidth="1"/>
    <col min="14861" max="14861" width="22.5703125" customWidth="1"/>
    <col min="14862" max="14862" width="1" customWidth="1"/>
    <col min="14863" max="14863" width="28" customWidth="1"/>
    <col min="14864" max="14864" width="1.28515625" customWidth="1"/>
    <col min="14865" max="14865" width="14.7109375" customWidth="1"/>
    <col min="14866" max="14866" width="12" bestFit="1" customWidth="1"/>
    <col min="14868" max="14868" width="8.85546875" customWidth="1"/>
    <col min="14871" max="14872" width="10" bestFit="1" customWidth="1"/>
    <col min="15105" max="15105" width="38.42578125" customWidth="1"/>
    <col min="15106" max="15106" width="16.28515625" customWidth="1"/>
    <col min="15107" max="15107" width="13.28515625" customWidth="1"/>
    <col min="15108" max="15108" width="15.140625" bestFit="1" customWidth="1"/>
    <col min="15109" max="15111" width="15.140625" customWidth="1"/>
    <col min="15112" max="15112" width="17.7109375" customWidth="1"/>
    <col min="15113" max="15113" width="17.140625" customWidth="1"/>
    <col min="15114" max="15114" width="15.140625" customWidth="1"/>
    <col min="15115" max="15115" width="17.7109375" customWidth="1"/>
    <col min="15116" max="15116" width="15" bestFit="1" customWidth="1"/>
    <col min="15117" max="15117" width="22.5703125" customWidth="1"/>
    <col min="15118" max="15118" width="1" customWidth="1"/>
    <col min="15119" max="15119" width="28" customWidth="1"/>
    <col min="15120" max="15120" width="1.28515625" customWidth="1"/>
    <col min="15121" max="15121" width="14.7109375" customWidth="1"/>
    <col min="15122" max="15122" width="12" bestFit="1" customWidth="1"/>
    <col min="15124" max="15124" width="8.85546875" customWidth="1"/>
    <col min="15127" max="15128" width="10" bestFit="1" customWidth="1"/>
    <col min="15361" max="15361" width="38.42578125" customWidth="1"/>
    <col min="15362" max="15362" width="16.28515625" customWidth="1"/>
    <col min="15363" max="15363" width="13.28515625" customWidth="1"/>
    <col min="15364" max="15364" width="15.140625" bestFit="1" customWidth="1"/>
    <col min="15365" max="15367" width="15.140625" customWidth="1"/>
    <col min="15368" max="15368" width="17.7109375" customWidth="1"/>
    <col min="15369" max="15369" width="17.140625" customWidth="1"/>
    <col min="15370" max="15370" width="15.140625" customWidth="1"/>
    <col min="15371" max="15371" width="17.7109375" customWidth="1"/>
    <col min="15372" max="15372" width="15" bestFit="1" customWidth="1"/>
    <col min="15373" max="15373" width="22.5703125" customWidth="1"/>
    <col min="15374" max="15374" width="1" customWidth="1"/>
    <col min="15375" max="15375" width="28" customWidth="1"/>
    <col min="15376" max="15376" width="1.28515625" customWidth="1"/>
    <col min="15377" max="15377" width="14.7109375" customWidth="1"/>
    <col min="15378" max="15378" width="12" bestFit="1" customWidth="1"/>
    <col min="15380" max="15380" width="8.85546875" customWidth="1"/>
    <col min="15383" max="15384" width="10" bestFit="1" customWidth="1"/>
    <col min="15617" max="15617" width="38.42578125" customWidth="1"/>
    <col min="15618" max="15618" width="16.28515625" customWidth="1"/>
    <col min="15619" max="15619" width="13.28515625" customWidth="1"/>
    <col min="15620" max="15620" width="15.140625" bestFit="1" customWidth="1"/>
    <col min="15621" max="15623" width="15.140625" customWidth="1"/>
    <col min="15624" max="15624" width="17.7109375" customWidth="1"/>
    <col min="15625" max="15625" width="17.140625" customWidth="1"/>
    <col min="15626" max="15626" width="15.140625" customWidth="1"/>
    <col min="15627" max="15627" width="17.7109375" customWidth="1"/>
    <col min="15628" max="15628" width="15" bestFit="1" customWidth="1"/>
    <col min="15629" max="15629" width="22.5703125" customWidth="1"/>
    <col min="15630" max="15630" width="1" customWidth="1"/>
    <col min="15631" max="15631" width="28" customWidth="1"/>
    <col min="15632" max="15632" width="1.28515625" customWidth="1"/>
    <col min="15633" max="15633" width="14.7109375" customWidth="1"/>
    <col min="15634" max="15634" width="12" bestFit="1" customWidth="1"/>
    <col min="15636" max="15636" width="8.85546875" customWidth="1"/>
    <col min="15639" max="15640" width="10" bestFit="1" customWidth="1"/>
    <col min="15873" max="15873" width="38.42578125" customWidth="1"/>
    <col min="15874" max="15874" width="16.28515625" customWidth="1"/>
    <col min="15875" max="15875" width="13.28515625" customWidth="1"/>
    <col min="15876" max="15876" width="15.140625" bestFit="1" customWidth="1"/>
    <col min="15877" max="15879" width="15.140625" customWidth="1"/>
    <col min="15880" max="15880" width="17.7109375" customWidth="1"/>
    <col min="15881" max="15881" width="17.140625" customWidth="1"/>
    <col min="15882" max="15882" width="15.140625" customWidth="1"/>
    <col min="15883" max="15883" width="17.7109375" customWidth="1"/>
    <col min="15884" max="15884" width="15" bestFit="1" customWidth="1"/>
    <col min="15885" max="15885" width="22.5703125" customWidth="1"/>
    <col min="15886" max="15886" width="1" customWidth="1"/>
    <col min="15887" max="15887" width="28" customWidth="1"/>
    <col min="15888" max="15888" width="1.28515625" customWidth="1"/>
    <col min="15889" max="15889" width="14.7109375" customWidth="1"/>
    <col min="15890" max="15890" width="12" bestFit="1" customWidth="1"/>
    <col min="15892" max="15892" width="8.85546875" customWidth="1"/>
    <col min="15895" max="15896" width="10" bestFit="1" customWidth="1"/>
    <col min="16129" max="16129" width="38.42578125" customWidth="1"/>
    <col min="16130" max="16130" width="16.28515625" customWidth="1"/>
    <col min="16131" max="16131" width="13.28515625" customWidth="1"/>
    <col min="16132" max="16132" width="15.140625" bestFit="1" customWidth="1"/>
    <col min="16133" max="16135" width="15.140625" customWidth="1"/>
    <col min="16136" max="16136" width="17.7109375" customWidth="1"/>
    <col min="16137" max="16137" width="17.140625" customWidth="1"/>
    <col min="16138" max="16138" width="15.140625" customWidth="1"/>
    <col min="16139" max="16139" width="17.7109375" customWidth="1"/>
    <col min="16140" max="16140" width="15" bestFit="1" customWidth="1"/>
    <col min="16141" max="16141" width="22.5703125" customWidth="1"/>
    <col min="16142" max="16142" width="1" customWidth="1"/>
    <col min="16143" max="16143" width="28" customWidth="1"/>
    <col min="16144" max="16144" width="1.28515625" customWidth="1"/>
    <col min="16145" max="16145" width="14.7109375" customWidth="1"/>
    <col min="16146" max="16146" width="12" bestFit="1" customWidth="1"/>
    <col min="16148" max="16148" width="8.85546875" customWidth="1"/>
    <col min="16151" max="16152" width="10" bestFit="1" customWidth="1"/>
  </cols>
  <sheetData>
    <row r="1" spans="1:20" ht="15.75" thickBot="1">
      <c r="A1" s="1850" t="s">
        <v>952</v>
      </c>
      <c r="B1" s="1850"/>
      <c r="C1" s="1850"/>
      <c r="D1" s="1850"/>
      <c r="E1" s="1850"/>
      <c r="F1" s="1850"/>
      <c r="G1" s="1850"/>
      <c r="H1" s="1850"/>
      <c r="I1" s="1850"/>
      <c r="J1" s="1850"/>
      <c r="K1" s="1850"/>
      <c r="L1" s="1850"/>
      <c r="M1" s="1850"/>
    </row>
    <row r="2" spans="1:20" ht="75.75" thickBot="1">
      <c r="A2" s="993"/>
      <c r="B2" s="1313" t="s">
        <v>853</v>
      </c>
      <c r="C2" s="1314" t="s">
        <v>953</v>
      </c>
      <c r="D2" s="1314" t="s">
        <v>578</v>
      </c>
      <c r="E2" s="1314" t="s">
        <v>954</v>
      </c>
      <c r="F2" s="1314" t="s">
        <v>955</v>
      </c>
      <c r="G2" s="1314" t="s">
        <v>956</v>
      </c>
      <c r="H2" s="1315" t="s">
        <v>957</v>
      </c>
      <c r="I2" s="1315" t="s">
        <v>958</v>
      </c>
      <c r="J2" s="1314" t="s">
        <v>959</v>
      </c>
      <c r="K2" s="1314" t="s">
        <v>960</v>
      </c>
      <c r="L2" s="1858" t="s">
        <v>745</v>
      </c>
      <c r="M2" s="1859"/>
    </row>
    <row r="3" spans="1:20" s="108" customFormat="1">
      <c r="A3" s="1316" t="s">
        <v>61</v>
      </c>
      <c r="B3" s="1317">
        <f>'[18]Salary Bench Chart'!C4</f>
        <v>32198.400000000001</v>
      </c>
      <c r="C3" s="1317">
        <f>32302</f>
        <v>32302</v>
      </c>
      <c r="D3" s="1317">
        <v>41517</v>
      </c>
      <c r="E3" s="1317">
        <v>78595</v>
      </c>
      <c r="F3" s="1317">
        <v>62200</v>
      </c>
      <c r="G3" s="1317">
        <f>'[18]Salary Bench Chart'!C12</f>
        <v>52665.599999999999</v>
      </c>
      <c r="H3" s="1317">
        <f>'[18]Salary Bench Chart'!C18</f>
        <v>57449.599999999999</v>
      </c>
      <c r="I3" s="1317">
        <f>'[18]Salary Bench Chart'!C20</f>
        <v>86860.800000000003</v>
      </c>
      <c r="J3" s="1317">
        <v>60923</v>
      </c>
      <c r="K3" s="1317">
        <f>'[18]Salary Bench Chart'!C10</f>
        <v>43971.200000000004</v>
      </c>
      <c r="L3" s="1854" t="s">
        <v>961</v>
      </c>
      <c r="M3" s="1855"/>
      <c r="O3"/>
      <c r="P3"/>
      <c r="Q3"/>
      <c r="R3"/>
      <c r="S3"/>
      <c r="T3"/>
    </row>
    <row r="4" spans="1:20" s="108" customFormat="1">
      <c r="A4" s="1318" t="s">
        <v>748</v>
      </c>
      <c r="B4" s="1319">
        <f>'[18]Salary Bench Chart'!$C$30</f>
        <v>0.224</v>
      </c>
      <c r="C4" s="1319">
        <f>'[18]Salary Bench Chart'!$C$30</f>
        <v>0.224</v>
      </c>
      <c r="D4" s="1319">
        <f>'[18]Salary Bench Chart'!$C$30</f>
        <v>0.224</v>
      </c>
      <c r="E4" s="1319">
        <f>'[18]Salary Bench Chart'!$C$30</f>
        <v>0.224</v>
      </c>
      <c r="F4" s="1319">
        <f>'[18]Salary Bench Chart'!$C$30</f>
        <v>0.224</v>
      </c>
      <c r="G4" s="1319">
        <f>'[18]Salary Bench Chart'!$C$30</f>
        <v>0.224</v>
      </c>
      <c r="H4" s="1319">
        <f>'[18]Salary Bench Chart'!$C$30</f>
        <v>0.224</v>
      </c>
      <c r="I4" s="1319">
        <f>'[18]Salary Bench Chart'!$C$30</f>
        <v>0.224</v>
      </c>
      <c r="J4" s="1319">
        <f>'[18]Salary Bench Chart'!$C$30</f>
        <v>0.224</v>
      </c>
      <c r="K4" s="1319">
        <f>'[18]Salary Bench Chart'!$C$30</f>
        <v>0.224</v>
      </c>
      <c r="L4" s="1856" t="s">
        <v>962</v>
      </c>
      <c r="M4" s="1857"/>
      <c r="O4"/>
      <c r="P4"/>
      <c r="Q4"/>
      <c r="R4"/>
      <c r="S4"/>
      <c r="T4"/>
    </row>
    <row r="5" spans="1:20" s="108" customFormat="1">
      <c r="A5" s="1318" t="s">
        <v>963</v>
      </c>
      <c r="B5" s="1320">
        <f>B3*B4</f>
        <v>7212.4416000000001</v>
      </c>
      <c r="C5" s="1320">
        <f t="shared" ref="C5:K5" si="0">C3*C4</f>
        <v>7235.6480000000001</v>
      </c>
      <c r="D5" s="1320">
        <f t="shared" si="0"/>
        <v>9299.8080000000009</v>
      </c>
      <c r="E5" s="1320">
        <f t="shared" si="0"/>
        <v>17605.28</v>
      </c>
      <c r="F5" s="1320">
        <f>F3*F4</f>
        <v>13932.800000000001</v>
      </c>
      <c r="G5" s="1320">
        <f t="shared" si="0"/>
        <v>11797.0944</v>
      </c>
      <c r="H5" s="1320">
        <f t="shared" si="0"/>
        <v>12868.7104</v>
      </c>
      <c r="I5" s="1320">
        <f t="shared" si="0"/>
        <v>19456.819200000002</v>
      </c>
      <c r="J5" s="1320">
        <f t="shared" si="0"/>
        <v>13646.752</v>
      </c>
      <c r="K5" s="1320">
        <f t="shared" si="0"/>
        <v>9849.5488000000005</v>
      </c>
      <c r="L5" s="1786"/>
      <c r="M5" s="1845"/>
      <c r="O5"/>
      <c r="P5"/>
      <c r="Q5"/>
      <c r="R5"/>
      <c r="S5"/>
      <c r="T5"/>
    </row>
    <row r="6" spans="1:20" s="108" customFormat="1">
      <c r="A6" s="1318" t="s">
        <v>964</v>
      </c>
      <c r="B6" s="1320">
        <f>B3+B5</f>
        <v>39410.8416</v>
      </c>
      <c r="C6" s="1320">
        <f t="shared" ref="C6:K6" si="1">C3+C5</f>
        <v>39537.648000000001</v>
      </c>
      <c r="D6" s="1320">
        <f t="shared" si="1"/>
        <v>50816.808000000005</v>
      </c>
      <c r="E6" s="1320">
        <f t="shared" si="1"/>
        <v>96200.28</v>
      </c>
      <c r="F6" s="1320">
        <f>F3+F5</f>
        <v>76132.800000000003</v>
      </c>
      <c r="G6" s="1320">
        <f t="shared" si="1"/>
        <v>64462.6944</v>
      </c>
      <c r="H6" s="1320">
        <f t="shared" si="1"/>
        <v>70318.310400000002</v>
      </c>
      <c r="I6" s="1320">
        <f t="shared" si="1"/>
        <v>106317.6192</v>
      </c>
      <c r="J6" s="1320">
        <f t="shared" si="1"/>
        <v>74569.752000000008</v>
      </c>
      <c r="K6" s="1320">
        <f t="shared" si="1"/>
        <v>53820.748800000001</v>
      </c>
      <c r="L6" s="1786"/>
      <c r="M6" s="1845"/>
      <c r="O6"/>
      <c r="P6"/>
      <c r="Q6"/>
      <c r="R6"/>
      <c r="S6"/>
      <c r="T6"/>
    </row>
    <row r="7" spans="1:20" s="108" customFormat="1">
      <c r="A7" s="1318" t="s">
        <v>965</v>
      </c>
      <c r="B7" s="1321">
        <f>B3*L7</f>
        <v>119.13408000000001</v>
      </c>
      <c r="C7" s="1321">
        <f>C3*$N$23</f>
        <v>119.51740000000001</v>
      </c>
      <c r="D7" s="1321">
        <f>D3*$N$23</f>
        <v>153.6129</v>
      </c>
      <c r="E7" s="1321">
        <f>E3*$N$23</f>
        <v>290.80150000000003</v>
      </c>
      <c r="F7" s="1321">
        <f>F3*$N$23</f>
        <v>230.14000000000001</v>
      </c>
      <c r="G7" s="1321">
        <f>G3*$N$23</f>
        <v>194.86272</v>
      </c>
      <c r="H7" s="1321">
        <f>H3*L7</f>
        <v>212.56352000000001</v>
      </c>
      <c r="I7" s="1321">
        <f>I3*L7</f>
        <v>321.38496000000004</v>
      </c>
      <c r="J7" s="1321">
        <f>J3*L7</f>
        <v>225.41510000000002</v>
      </c>
      <c r="K7" s="1321">
        <f>K3*L7</f>
        <v>162.69344000000001</v>
      </c>
      <c r="L7" s="1846">
        <v>3.7000000000000002E-3</v>
      </c>
      <c r="M7" s="1847"/>
      <c r="O7"/>
      <c r="P7"/>
      <c r="Q7"/>
      <c r="R7"/>
      <c r="S7"/>
      <c r="T7"/>
    </row>
    <row r="8" spans="1:20" s="108" customFormat="1">
      <c r="A8" s="1318" t="s">
        <v>966</v>
      </c>
      <c r="B8" s="1320">
        <f>B7+B6</f>
        <v>39529.975680000003</v>
      </c>
      <c r="C8" s="1320">
        <f t="shared" ref="C8:K8" si="2">C7+C6</f>
        <v>39657.165399999998</v>
      </c>
      <c r="D8" s="1320">
        <f t="shared" si="2"/>
        <v>50970.420900000005</v>
      </c>
      <c r="E8" s="1320">
        <f t="shared" si="2"/>
        <v>96491.0815</v>
      </c>
      <c r="F8" s="1320">
        <f>F7+F6</f>
        <v>76362.94</v>
      </c>
      <c r="G8" s="1320">
        <f t="shared" si="2"/>
        <v>64657.557119999998</v>
      </c>
      <c r="H8" s="1320">
        <f t="shared" si="2"/>
        <v>70530.873919999998</v>
      </c>
      <c r="I8" s="1320">
        <f t="shared" si="2"/>
        <v>106639.00416</v>
      </c>
      <c r="J8" s="1320">
        <f t="shared" si="2"/>
        <v>74795.167100000006</v>
      </c>
      <c r="K8" s="1320">
        <f t="shared" si="2"/>
        <v>53983.442240000004</v>
      </c>
      <c r="L8" s="993"/>
      <c r="M8" s="1322"/>
      <c r="O8"/>
      <c r="P8"/>
      <c r="Q8"/>
      <c r="R8"/>
      <c r="S8"/>
      <c r="T8"/>
    </row>
    <row r="9" spans="1:20" ht="15.75" thickBot="1">
      <c r="A9" s="1318" t="s">
        <v>162</v>
      </c>
      <c r="B9" s="1323">
        <f>(B8*$N$25)-(B3*$N$25)</f>
        <v>130.35724019716008</v>
      </c>
      <c r="C9" s="1323">
        <f>(C8*$N$25)-(C3*$N$25)</f>
        <v>130.77667128952567</v>
      </c>
      <c r="D9" s="1323">
        <f>(D8*$N$25)-(D3*$N$25)</f>
        <v>168.0841762716625</v>
      </c>
      <c r="E9" s="1323">
        <f t="shared" ref="E9:I9" si="3">(E8*$N$25)-(E3*$N$25)</f>
        <v>318.19678286175076</v>
      </c>
      <c r="F9" s="1323">
        <f>(F8*$N$25)-(F3*$N$25)</f>
        <v>251.82059792608811</v>
      </c>
      <c r="G9" s="1323">
        <f t="shared" si="3"/>
        <v>213.21998202791292</v>
      </c>
      <c r="H9" s="1323">
        <f t="shared" si="3"/>
        <v>232.58830582981659</v>
      </c>
      <c r="I9" s="1323">
        <f t="shared" si="3"/>
        <v>351.66139215978046</v>
      </c>
      <c r="J9" s="1323">
        <f>(J8*$N$25)-(J3*$N$25)</f>
        <v>246.65058339953498</v>
      </c>
      <c r="K9" s="1323">
        <f>(K8*$N$25)-(K3*$N$25)</f>
        <v>178.02015877054032</v>
      </c>
      <c r="L9" s="1848">
        <f>N25</f>
        <v>1.7780248869661817E-2</v>
      </c>
      <c r="M9" s="1849"/>
    </row>
    <row r="10" spans="1:20" ht="16.5" thickTop="1" thickBot="1">
      <c r="A10" s="1324" t="s">
        <v>967</v>
      </c>
      <c r="B10" s="1325">
        <f>SUM(B8+B9)/12</f>
        <v>3305.0277433497636</v>
      </c>
      <c r="C10" s="1325">
        <f t="shared" ref="C10:K10" si="4">SUM(C8+C9)/12</f>
        <v>3315.661839274127</v>
      </c>
      <c r="D10" s="1325">
        <f t="shared" si="4"/>
        <v>4261.5420896893056</v>
      </c>
      <c r="E10" s="1325">
        <f t="shared" si="4"/>
        <v>8067.4398569051455</v>
      </c>
      <c r="F10" s="1325">
        <f>SUM(F8+F9)/12</f>
        <v>6384.5633831605073</v>
      </c>
      <c r="G10" s="1325">
        <f t="shared" si="4"/>
        <v>5405.8980918356592</v>
      </c>
      <c r="H10" s="1325">
        <f t="shared" si="4"/>
        <v>5896.9551854858182</v>
      </c>
      <c r="I10" s="1325">
        <f t="shared" si="4"/>
        <v>8915.8887960133143</v>
      </c>
      <c r="J10" s="1325">
        <f t="shared" si="4"/>
        <v>6253.4848069499612</v>
      </c>
      <c r="K10" s="1325">
        <f t="shared" si="4"/>
        <v>4513.4551998975448</v>
      </c>
      <c r="L10" s="1326"/>
      <c r="M10" s="1327"/>
    </row>
    <row r="11" spans="1:20" ht="15.75" thickBot="1">
      <c r="A11" s="1324" t="s">
        <v>968</v>
      </c>
      <c r="B11" s="1325">
        <f>B10*0.75</f>
        <v>2478.7708075123228</v>
      </c>
      <c r="C11" s="1325">
        <f t="shared" ref="C11:K11" si="5">C10*0.75</f>
        <v>2486.7463794555952</v>
      </c>
      <c r="D11" s="1325">
        <f t="shared" si="5"/>
        <v>3196.1565672669794</v>
      </c>
      <c r="E11" s="1325">
        <f t="shared" si="5"/>
        <v>6050.5798926788593</v>
      </c>
      <c r="F11" s="1325">
        <f>F10*0.75</f>
        <v>4788.4225373703803</v>
      </c>
      <c r="G11" s="1325">
        <f t="shared" si="5"/>
        <v>4054.4235688767444</v>
      </c>
      <c r="H11" s="1325">
        <f t="shared" si="5"/>
        <v>4422.7163891143637</v>
      </c>
      <c r="I11" s="1325">
        <f t="shared" si="5"/>
        <v>6686.9165970099857</v>
      </c>
      <c r="J11" s="1325">
        <f t="shared" si="5"/>
        <v>4690.1136052124712</v>
      </c>
      <c r="K11" s="1325">
        <f t="shared" si="5"/>
        <v>3385.0913999231589</v>
      </c>
      <c r="L11" s="1326"/>
      <c r="M11" s="1327"/>
    </row>
    <row r="12" spans="1:20" ht="15.75" thickBot="1">
      <c r="A12" s="1324" t="s">
        <v>969</v>
      </c>
      <c r="B12" s="1325">
        <f>B10*0.5</f>
        <v>1652.5138716748818</v>
      </c>
      <c r="C12" s="1325">
        <f t="shared" ref="C12:K12" si="6">C10*0.5</f>
        <v>1657.8309196370635</v>
      </c>
      <c r="D12" s="1325">
        <f t="shared" si="6"/>
        <v>2130.7710448446528</v>
      </c>
      <c r="E12" s="1325">
        <f t="shared" si="6"/>
        <v>4033.7199284525727</v>
      </c>
      <c r="F12" s="1325">
        <f>F10*0.5</f>
        <v>3192.2816915802537</v>
      </c>
      <c r="G12" s="1325">
        <f t="shared" si="6"/>
        <v>2702.9490459178296</v>
      </c>
      <c r="H12" s="1325">
        <f t="shared" si="6"/>
        <v>2948.4775927429091</v>
      </c>
      <c r="I12" s="1325">
        <f t="shared" si="6"/>
        <v>4457.9443980066571</v>
      </c>
      <c r="J12" s="1325">
        <f t="shared" si="6"/>
        <v>3126.7424034749806</v>
      </c>
      <c r="K12" s="1325">
        <f t="shared" si="6"/>
        <v>2256.7275999487724</v>
      </c>
      <c r="L12" s="1326"/>
      <c r="M12" s="1327"/>
    </row>
    <row r="13" spans="1:20" ht="15.75" thickBot="1">
      <c r="A13" s="1324" t="s">
        <v>970</v>
      </c>
      <c r="B13" s="1325">
        <f>B10*0.25</f>
        <v>826.25693583744089</v>
      </c>
      <c r="C13" s="1325">
        <f t="shared" ref="C13:K13" si="7">C10*0.25</f>
        <v>828.91545981853176</v>
      </c>
      <c r="D13" s="1325">
        <f t="shared" si="7"/>
        <v>1065.3855224223264</v>
      </c>
      <c r="E13" s="1325">
        <f t="shared" si="7"/>
        <v>2016.8599642262864</v>
      </c>
      <c r="F13" s="1325">
        <f>F10*0.25</f>
        <v>1596.1408457901268</v>
      </c>
      <c r="G13" s="1325">
        <f t="shared" si="7"/>
        <v>1351.4745229589148</v>
      </c>
      <c r="H13" s="1325">
        <f t="shared" si="7"/>
        <v>1474.2387963714546</v>
      </c>
      <c r="I13" s="1325">
        <f t="shared" si="7"/>
        <v>2228.9721990033286</v>
      </c>
      <c r="J13" s="1325">
        <f t="shared" si="7"/>
        <v>1563.3712017374903</v>
      </c>
      <c r="K13" s="1325">
        <f t="shared" si="7"/>
        <v>1128.3637999743862</v>
      </c>
      <c r="L13" s="1326"/>
      <c r="M13" s="1327"/>
    </row>
    <row r="14" spans="1:20" ht="15.75" thickBot="1"/>
    <row r="15" spans="1:20" ht="18.75">
      <c r="A15" s="1328" t="s">
        <v>971</v>
      </c>
      <c r="B15" s="1329"/>
      <c r="C15" s="1330"/>
      <c r="D15" s="1329"/>
      <c r="E15" s="1329"/>
      <c r="F15" s="1329"/>
      <c r="G15" s="1329"/>
      <c r="H15" s="1329"/>
      <c r="I15" s="1329"/>
      <c r="J15" s="1329"/>
      <c r="K15" s="1329"/>
      <c r="L15" s="1329"/>
      <c r="M15" s="1329"/>
      <c r="N15" s="1331"/>
      <c r="O15" s="1332"/>
      <c r="P15" s="1333"/>
    </row>
    <row r="16" spans="1:20">
      <c r="A16" s="1850" t="s">
        <v>972</v>
      </c>
      <c r="B16" s="1850"/>
      <c r="C16" s="1850"/>
      <c r="D16" s="1850"/>
      <c r="E16" s="1850"/>
      <c r="F16" s="1850"/>
      <c r="G16" s="1850"/>
      <c r="H16" s="1850"/>
      <c r="I16" s="1850"/>
      <c r="J16" s="1850"/>
      <c r="K16" s="1850"/>
      <c r="L16" s="1850"/>
      <c r="M16" s="1850"/>
      <c r="N16" s="1333"/>
      <c r="O16" s="1333"/>
      <c r="P16" s="1333"/>
    </row>
    <row r="17" spans="1:19" ht="15" customHeight="1" thickBot="1">
      <c r="A17" s="1328"/>
      <c r="B17" s="1334"/>
      <c r="C17" s="1334"/>
      <c r="D17" s="1329"/>
      <c r="E17" s="1329"/>
      <c r="F17" s="1329"/>
      <c r="G17" s="1329"/>
      <c r="H17" s="1329"/>
      <c r="I17" s="1329"/>
      <c r="J17" s="1851"/>
      <c r="K17" s="1851"/>
      <c r="L17" s="1333"/>
      <c r="M17" s="1333"/>
      <c r="N17"/>
    </row>
    <row r="18" spans="1:19" ht="75.75" thickBot="1">
      <c r="A18" s="993"/>
      <c r="B18" s="1335" t="s">
        <v>853</v>
      </c>
      <c r="C18" s="1336" t="s">
        <v>953</v>
      </c>
      <c r="D18" s="1336" t="s">
        <v>578</v>
      </c>
      <c r="E18" s="1336" t="s">
        <v>954</v>
      </c>
      <c r="F18" s="1336" t="s">
        <v>955</v>
      </c>
      <c r="G18" s="1336" t="s">
        <v>973</v>
      </c>
      <c r="H18" s="1337" t="s">
        <v>957</v>
      </c>
      <c r="I18" s="1337" t="s">
        <v>958</v>
      </c>
      <c r="J18" s="1336" t="s">
        <v>974</v>
      </c>
      <c r="K18" s="1336" t="s">
        <v>960</v>
      </c>
      <c r="L18" s="1336" t="s">
        <v>975</v>
      </c>
      <c r="M18" s="1336" t="s">
        <v>976</v>
      </c>
      <c r="N18" s="1852" t="s">
        <v>745</v>
      </c>
      <c r="O18" s="1853"/>
    </row>
    <row r="19" spans="1:19">
      <c r="A19" s="1316" t="s">
        <v>61</v>
      </c>
      <c r="B19" s="1317">
        <f>[19]Chart!C4</f>
        <v>32198.400000000001</v>
      </c>
      <c r="C19" s="1317">
        <f>32302</f>
        <v>32302</v>
      </c>
      <c r="D19" s="1317">
        <v>41517</v>
      </c>
      <c r="E19" s="1317">
        <v>78595</v>
      </c>
      <c r="F19" s="1317">
        <v>62200</v>
      </c>
      <c r="G19" s="1317">
        <f>G3</f>
        <v>52665.599999999999</v>
      </c>
      <c r="H19" s="1317">
        <f>[19]Chart!C18</f>
        <v>57449.599999999999</v>
      </c>
      <c r="I19" s="1317">
        <f>[19]Chart!C20</f>
        <v>86860.800000000003</v>
      </c>
      <c r="J19" s="1317">
        <v>60923</v>
      </c>
      <c r="K19" s="1317">
        <f>'[18]Salary Bench Chart'!C10</f>
        <v>43971.200000000004</v>
      </c>
      <c r="L19" s="1317">
        <v>119413</v>
      </c>
      <c r="M19" s="1317">
        <v>195390</v>
      </c>
      <c r="N19" s="1854" t="s">
        <v>961</v>
      </c>
      <c r="O19" s="1855"/>
    </row>
    <row r="20" spans="1:19">
      <c r="A20" s="1318" t="s">
        <v>748</v>
      </c>
      <c r="B20" s="1319">
        <f>'[18]Salary Bench Chart'!$C$30</f>
        <v>0.224</v>
      </c>
      <c r="C20" s="1319">
        <f>'[18]Salary Bench Chart'!$C$30</f>
        <v>0.224</v>
      </c>
      <c r="D20" s="1319">
        <f>'[18]Salary Bench Chart'!$C$30</f>
        <v>0.224</v>
      </c>
      <c r="E20" s="1319">
        <f>'[18]Salary Bench Chart'!$C$30</f>
        <v>0.224</v>
      </c>
      <c r="F20" s="1319">
        <f>'[18]Salary Bench Chart'!$C$30</f>
        <v>0.224</v>
      </c>
      <c r="G20" s="1319">
        <f>'[18]Salary Bench Chart'!$C$30</f>
        <v>0.224</v>
      </c>
      <c r="H20" s="1319">
        <f>'[18]Salary Bench Chart'!$C$30</f>
        <v>0.224</v>
      </c>
      <c r="I20" s="1319">
        <f>'[18]Salary Bench Chart'!$C$30</f>
        <v>0.224</v>
      </c>
      <c r="J20" s="1319">
        <f>'[18]Salary Bench Chart'!$C$30</f>
        <v>0.224</v>
      </c>
      <c r="K20" s="1319">
        <f>'[18]Salary Bench Chart'!$C$30</f>
        <v>0.224</v>
      </c>
      <c r="L20" s="1319">
        <f>'[18]Salary Bench Chart'!$C$30</f>
        <v>0.224</v>
      </c>
      <c r="M20" s="1319">
        <f>'[18]Salary Bench Chart'!$C$30</f>
        <v>0.224</v>
      </c>
      <c r="N20" s="1856" t="s">
        <v>962</v>
      </c>
      <c r="O20" s="1857"/>
    </row>
    <row r="21" spans="1:19">
      <c r="A21" s="1318" t="s">
        <v>963</v>
      </c>
      <c r="B21" s="1320">
        <f t="shared" ref="B21:M21" si="8">B19*B20</f>
        <v>7212.4416000000001</v>
      </c>
      <c r="C21" s="1320">
        <f t="shared" si="8"/>
        <v>7235.6480000000001</v>
      </c>
      <c r="D21" s="1320">
        <f t="shared" si="8"/>
        <v>9299.8080000000009</v>
      </c>
      <c r="E21" s="1320">
        <f t="shared" si="8"/>
        <v>17605.28</v>
      </c>
      <c r="F21" s="1320">
        <f>F19*F20</f>
        <v>13932.800000000001</v>
      </c>
      <c r="G21" s="1320">
        <f t="shared" si="8"/>
        <v>11797.0944</v>
      </c>
      <c r="H21" s="1320">
        <f t="shared" si="8"/>
        <v>12868.7104</v>
      </c>
      <c r="I21" s="1320">
        <f t="shared" si="8"/>
        <v>19456.819200000002</v>
      </c>
      <c r="J21" s="1320">
        <f t="shared" si="8"/>
        <v>13646.752</v>
      </c>
      <c r="K21" s="1320">
        <f t="shared" si="8"/>
        <v>9849.5488000000005</v>
      </c>
      <c r="L21" s="1320">
        <f t="shared" si="8"/>
        <v>26748.511999999999</v>
      </c>
      <c r="M21" s="1320">
        <f t="shared" si="8"/>
        <v>43767.360000000001</v>
      </c>
      <c r="N21" s="1786"/>
      <c r="O21" s="1845"/>
      <c r="S21" s="1338"/>
    </row>
    <row r="22" spans="1:19">
      <c r="A22" s="1318" t="s">
        <v>964</v>
      </c>
      <c r="B22" s="1320">
        <f>B19+B21</f>
        <v>39410.8416</v>
      </c>
      <c r="C22" s="1320">
        <f t="shared" ref="C22:M22" si="9">C19+C21</f>
        <v>39537.648000000001</v>
      </c>
      <c r="D22" s="1320">
        <f t="shared" si="9"/>
        <v>50816.808000000005</v>
      </c>
      <c r="E22" s="1320">
        <f t="shared" si="9"/>
        <v>96200.28</v>
      </c>
      <c r="F22" s="1320">
        <f>F19+F21</f>
        <v>76132.800000000003</v>
      </c>
      <c r="G22" s="1320">
        <f t="shared" si="9"/>
        <v>64462.6944</v>
      </c>
      <c r="H22" s="1320">
        <f t="shared" si="9"/>
        <v>70318.310400000002</v>
      </c>
      <c r="I22" s="1320">
        <f t="shared" si="9"/>
        <v>106317.6192</v>
      </c>
      <c r="J22" s="1320">
        <f t="shared" si="9"/>
        <v>74569.752000000008</v>
      </c>
      <c r="K22" s="1320">
        <f t="shared" si="9"/>
        <v>53820.748800000001</v>
      </c>
      <c r="L22" s="1320">
        <f t="shared" si="9"/>
        <v>146161.51199999999</v>
      </c>
      <c r="M22" s="1320">
        <f t="shared" si="9"/>
        <v>239157.36</v>
      </c>
      <c r="N22" s="1786"/>
      <c r="O22" s="1845"/>
    </row>
    <row r="23" spans="1:19">
      <c r="A23" s="1318" t="s">
        <v>965</v>
      </c>
      <c r="B23" s="1321">
        <f>B19*N23</f>
        <v>119.13408000000001</v>
      </c>
      <c r="C23" s="1321">
        <f>C19*$N$23</f>
        <v>119.51740000000001</v>
      </c>
      <c r="D23" s="1321">
        <f>D19*$N$23</f>
        <v>153.6129</v>
      </c>
      <c r="E23" s="1321">
        <f>E19*$N$23</f>
        <v>290.80150000000003</v>
      </c>
      <c r="F23" s="1321">
        <f>F19*$N$23</f>
        <v>230.14000000000001</v>
      </c>
      <c r="G23" s="1321">
        <f>G19*$N$23</f>
        <v>194.86272</v>
      </c>
      <c r="H23" s="1321">
        <f>H19*N23</f>
        <v>212.56352000000001</v>
      </c>
      <c r="I23" s="1321">
        <f>I19*N23</f>
        <v>321.38496000000004</v>
      </c>
      <c r="J23" s="1321">
        <f>J19*N23</f>
        <v>225.41510000000002</v>
      </c>
      <c r="K23" s="1321">
        <f>K19*N23</f>
        <v>162.69344000000001</v>
      </c>
      <c r="L23" s="1321">
        <f>L19*N23</f>
        <v>441.82810000000001</v>
      </c>
      <c r="M23" s="1321">
        <f>M19*N23</f>
        <v>722.94299999999998</v>
      </c>
      <c r="N23" s="1846">
        <v>3.7000000000000002E-3</v>
      </c>
      <c r="O23" s="1847"/>
    </row>
    <row r="24" spans="1:19">
      <c r="A24" s="1318" t="s">
        <v>966</v>
      </c>
      <c r="B24" s="1320">
        <f>B23+B22</f>
        <v>39529.975680000003</v>
      </c>
      <c r="C24" s="1320">
        <f t="shared" ref="C24:M24" si="10">C23+C22</f>
        <v>39657.165399999998</v>
      </c>
      <c r="D24" s="1320">
        <f t="shared" si="10"/>
        <v>50970.420900000005</v>
      </c>
      <c r="E24" s="1320">
        <f t="shared" si="10"/>
        <v>96491.0815</v>
      </c>
      <c r="F24" s="1320">
        <f>F23+F22</f>
        <v>76362.94</v>
      </c>
      <c r="G24" s="1320">
        <f t="shared" si="10"/>
        <v>64657.557119999998</v>
      </c>
      <c r="H24" s="1320">
        <f t="shared" si="10"/>
        <v>70530.873919999998</v>
      </c>
      <c r="I24" s="1320">
        <f t="shared" si="10"/>
        <v>106639.00416</v>
      </c>
      <c r="J24" s="1320">
        <f t="shared" si="10"/>
        <v>74795.167100000006</v>
      </c>
      <c r="K24" s="1320">
        <f t="shared" si="10"/>
        <v>53983.442240000004</v>
      </c>
      <c r="L24" s="1320">
        <f t="shared" si="10"/>
        <v>146603.3401</v>
      </c>
      <c r="M24" s="1320">
        <f t="shared" si="10"/>
        <v>239880.30299999999</v>
      </c>
      <c r="N24" s="993"/>
      <c r="O24" s="1322"/>
    </row>
    <row r="25" spans="1:19">
      <c r="A25" s="1318" t="s">
        <v>162</v>
      </c>
      <c r="B25" s="1320">
        <f>(B24*$N$25)-(B19*$N$25)</f>
        <v>130.35724019716008</v>
      </c>
      <c r="C25" s="1320">
        <f>(C24*$N$25)-(C19*$N$25)</f>
        <v>130.77667128952567</v>
      </c>
      <c r="D25" s="1320">
        <f>(D24*$N$25)-(D19*$N$25)</f>
        <v>168.0841762716625</v>
      </c>
      <c r="E25" s="1320">
        <f t="shared" ref="E25:I25" si="11">(E24*$N$25)-(E19*$N$25)</f>
        <v>318.19678286175076</v>
      </c>
      <c r="F25" s="1320">
        <f>(F24*$N$25)-(F19*$N$25)</f>
        <v>251.82059792608811</v>
      </c>
      <c r="G25" s="1320">
        <f t="shared" si="11"/>
        <v>213.21998202791292</v>
      </c>
      <c r="H25" s="1320">
        <f t="shared" si="11"/>
        <v>232.58830582981659</v>
      </c>
      <c r="I25" s="1320">
        <f t="shared" si="11"/>
        <v>351.66139215978046</v>
      </c>
      <c r="J25" s="1320">
        <f>(J24*$N$25)-(J19*$N$25)</f>
        <v>246.65058339953498</v>
      </c>
      <c r="K25" s="1320">
        <f>(K24*$N$25)-(K19*$N$25)</f>
        <v>178.02015877054032</v>
      </c>
      <c r="L25" s="1320">
        <f>(L24*$N$25)-(L19*$N$25)</f>
        <v>483.45101382874554</v>
      </c>
      <c r="M25" s="1320">
        <f>(M24*$N$25)-(M19*$N$25)</f>
        <v>791.04865962666145</v>
      </c>
      <c r="N25" s="1848">
        <f>'[19]CAF 2019 Fall'!BZ25</f>
        <v>1.7780248869661817E-2</v>
      </c>
      <c r="O25" s="1849"/>
    </row>
    <row r="26" spans="1:19" ht="15.75" thickBot="1">
      <c r="A26" s="1318" t="s">
        <v>977</v>
      </c>
      <c r="B26" s="1339">
        <f>D39</f>
        <v>1952</v>
      </c>
      <c r="C26" s="1340">
        <f>$D$39</f>
        <v>1952</v>
      </c>
      <c r="D26" s="1340">
        <f>$D$39</f>
        <v>1952</v>
      </c>
      <c r="E26" s="1340">
        <f>M39</f>
        <v>1760</v>
      </c>
      <c r="F26" s="1340">
        <f>M39</f>
        <v>1760</v>
      </c>
      <c r="G26" s="1340">
        <f>M39</f>
        <v>1760</v>
      </c>
      <c r="H26" s="1340">
        <f t="shared" ref="H26:I26" si="12">$M$39</f>
        <v>1760</v>
      </c>
      <c r="I26" s="1340">
        <f t="shared" si="12"/>
        <v>1760</v>
      </c>
      <c r="J26" s="1340">
        <f>$M$39</f>
        <v>1760</v>
      </c>
      <c r="K26" s="1340">
        <f>$M$39</f>
        <v>1760</v>
      </c>
      <c r="L26" s="1340">
        <f>$M$39</f>
        <v>1760</v>
      </c>
      <c r="M26" s="1340">
        <f>$M$39</f>
        <v>1760</v>
      </c>
      <c r="N26" s="1341"/>
      <c r="O26" s="1342"/>
    </row>
    <row r="27" spans="1:19" ht="16.5" thickTop="1" thickBot="1">
      <c r="A27" s="1324" t="s">
        <v>978</v>
      </c>
      <c r="B27" s="1343">
        <f>(B24+B25)/B26</f>
        <v>20.317793504199368</v>
      </c>
      <c r="C27" s="1343">
        <f>(C24+C25)/C26+0.02</f>
        <v>20.403167044717993</v>
      </c>
      <c r="D27" s="1343">
        <f>(D24+D25)/D26</f>
        <v>26.198004649729334</v>
      </c>
      <c r="E27" s="1343">
        <f>(E24+E25)/E26+0.03</f>
        <v>55.035271751625991</v>
      </c>
      <c r="F27" s="1343">
        <f>(F24+F25)/F26+0.03</f>
        <v>43.561113976094369</v>
      </c>
      <c r="G27" s="1343">
        <f>(G24+G25)/G26+0.02</f>
        <v>36.878396080697676</v>
      </c>
      <c r="H27" s="1343">
        <f>(H24+H25)/H26-0.01</f>
        <v>40.196512628312398</v>
      </c>
      <c r="I27" s="1343">
        <f>(I24+I25)/I26+0.01</f>
        <v>60.800150881908962</v>
      </c>
      <c r="J27" s="1343">
        <f>(J24+J25)/J26</f>
        <v>42.637396411022465</v>
      </c>
      <c r="K27" s="1343">
        <f>(K24+K25)/K26-0.01</f>
        <v>30.763558181119624</v>
      </c>
      <c r="L27" s="1343">
        <f>(L24+L25)/L26-0.01</f>
        <v>83.562040405584511</v>
      </c>
      <c r="M27" s="1343">
        <f>(M24+M25)/M26</f>
        <v>136.74508617024242</v>
      </c>
      <c r="N27" s="1326"/>
      <c r="O27" s="1327"/>
    </row>
    <row r="28" spans="1:19" hidden="1">
      <c r="A28" s="1344" t="s">
        <v>979</v>
      </c>
      <c r="B28" s="1345">
        <f>(B24+B25)/12</f>
        <v>3305.0277433497636</v>
      </c>
      <c r="C28" s="1345"/>
      <c r="D28" s="1345"/>
      <c r="E28" s="1345"/>
      <c r="F28" s="1345"/>
      <c r="G28" s="1345"/>
    </row>
    <row r="29" spans="1:19" hidden="1">
      <c r="A29" s="1344" t="s">
        <v>980</v>
      </c>
      <c r="B29" s="1345">
        <f>B28*0.75</f>
        <v>2478.7708075123228</v>
      </c>
      <c r="C29" s="1345"/>
      <c r="D29" s="1345"/>
      <c r="E29" s="1345"/>
      <c r="F29" s="1345"/>
      <c r="G29" s="1345"/>
    </row>
    <row r="30" spans="1:19" hidden="1">
      <c r="A30" s="1344" t="s">
        <v>981</v>
      </c>
      <c r="B30" s="1345">
        <f>B28*0.5</f>
        <v>1652.5138716748818</v>
      </c>
      <c r="C30" s="1345"/>
      <c r="D30" s="1345"/>
      <c r="E30" s="1345"/>
      <c r="F30" s="1345"/>
      <c r="G30" s="1345"/>
    </row>
    <row r="31" spans="1:19" hidden="1">
      <c r="A31" s="1344" t="s">
        <v>982</v>
      </c>
      <c r="B31" s="1345">
        <f>B28*0.25</f>
        <v>826.25693583744089</v>
      </c>
      <c r="C31" s="1345"/>
      <c r="D31" s="1345"/>
      <c r="E31" s="1345"/>
      <c r="F31" s="1345"/>
      <c r="G31" s="1345"/>
    </row>
    <row r="32" spans="1:19" hidden="1">
      <c r="B32" s="1346">
        <f>20.32*0.25</f>
        <v>5.08</v>
      </c>
      <c r="C32" s="1347">
        <f>20.4*0.25</f>
        <v>5.0999999999999996</v>
      </c>
      <c r="D32" s="273">
        <f>26.2*0.25</f>
        <v>6.55</v>
      </c>
      <c r="E32" s="273">
        <f>55.04*0.25</f>
        <v>13.76</v>
      </c>
      <c r="F32" s="273"/>
      <c r="G32" s="273">
        <f>36.88*0.25</f>
        <v>9.2200000000000006</v>
      </c>
      <c r="H32" s="273">
        <f>40.2*0.25</f>
        <v>10.050000000000001</v>
      </c>
      <c r="I32" s="273">
        <f>60.8*0.25</f>
        <v>15.2</v>
      </c>
      <c r="J32" s="1348">
        <f>42.64*0.25</f>
        <v>10.66</v>
      </c>
      <c r="K32" s="1348">
        <f>30.76*0.25</f>
        <v>7.69</v>
      </c>
      <c r="L32" s="273">
        <f>83.56*0.25</f>
        <v>20.89</v>
      </c>
      <c r="M32"/>
      <c r="N32"/>
    </row>
    <row r="34" spans="1:14" ht="15.75" thickBot="1">
      <c r="A34" s="1349" t="s">
        <v>983</v>
      </c>
      <c r="B34" s="1350"/>
      <c r="C34" s="1351"/>
      <c r="D34" s="1350"/>
      <c r="I34" s="1352" t="s">
        <v>984</v>
      </c>
      <c r="J34" s="1353"/>
      <c r="K34" s="1353"/>
      <c r="L34" s="1353"/>
      <c r="M34" s="1353"/>
      <c r="N34"/>
    </row>
    <row r="35" spans="1:14">
      <c r="A35" s="1354"/>
      <c r="B35" s="1355"/>
      <c r="C35" s="1356" t="s">
        <v>81</v>
      </c>
      <c r="D35" s="1357" t="s">
        <v>82</v>
      </c>
      <c r="E35" s="1358"/>
      <c r="F35" s="1359"/>
      <c r="G35" s="1358"/>
      <c r="I35" s="1354"/>
      <c r="J35" s="1355"/>
      <c r="K35" s="1355"/>
      <c r="L35" s="1356" t="s">
        <v>81</v>
      </c>
      <c r="M35" s="1357" t="s">
        <v>82</v>
      </c>
      <c r="N35"/>
    </row>
    <row r="36" spans="1:14">
      <c r="A36" s="1360"/>
      <c r="B36" s="1361" t="s">
        <v>985</v>
      </c>
      <c r="C36" s="1362">
        <v>15</v>
      </c>
      <c r="D36" s="1363">
        <f>C36*8</f>
        <v>120</v>
      </c>
      <c r="E36" s="1364"/>
      <c r="F36" s="1364"/>
      <c r="G36" s="1364"/>
      <c r="H36" s="1365"/>
      <c r="I36" s="1360"/>
      <c r="J36" s="1361" t="s">
        <v>985</v>
      </c>
      <c r="K36" s="1361"/>
      <c r="L36" s="1362">
        <v>15</v>
      </c>
      <c r="M36" s="1363">
        <f>L36*8</f>
        <v>120</v>
      </c>
      <c r="N36" s="1365"/>
    </row>
    <row r="37" spans="1:14">
      <c r="A37" s="1366"/>
      <c r="B37" s="1367" t="s">
        <v>986</v>
      </c>
      <c r="C37" s="1368">
        <v>1</v>
      </c>
      <c r="D37" s="1369">
        <f>C37*8</f>
        <v>8</v>
      </c>
      <c r="E37" s="1370"/>
      <c r="F37" s="1370"/>
      <c r="G37" s="1370"/>
      <c r="H37" s="1371"/>
      <c r="I37" s="1372"/>
      <c r="J37" s="1373" t="s">
        <v>987</v>
      </c>
      <c r="K37" s="1373"/>
      <c r="L37" s="1368">
        <v>25</v>
      </c>
      <c r="M37" s="1374">
        <f>L37*8</f>
        <v>200</v>
      </c>
      <c r="N37" s="1365"/>
    </row>
    <row r="38" spans="1:14">
      <c r="A38" s="1360"/>
      <c r="B38" s="1375"/>
      <c r="C38" s="1361" t="s">
        <v>83</v>
      </c>
      <c r="D38" s="1376">
        <f>SUM(D36:D37)</f>
        <v>128</v>
      </c>
      <c r="E38" s="1370"/>
      <c r="F38" s="1370"/>
      <c r="G38" s="1370"/>
      <c r="I38" s="1360"/>
      <c r="J38" s="1375"/>
      <c r="K38" s="1375"/>
      <c r="L38" s="1361" t="s">
        <v>83</v>
      </c>
      <c r="M38" s="1363">
        <f>SUM(M36:M37)</f>
        <v>320</v>
      </c>
      <c r="N38"/>
    </row>
    <row r="39" spans="1:14" ht="15.75" thickBot="1">
      <c r="A39" s="1377"/>
      <c r="B39" s="1378"/>
      <c r="C39" s="1379" t="s">
        <v>977</v>
      </c>
      <c r="D39" s="1380">
        <f>2080-D38</f>
        <v>1952</v>
      </c>
      <c r="E39" s="1370"/>
      <c r="F39" s="1370"/>
      <c r="G39" s="1370"/>
      <c r="I39" s="1377"/>
      <c r="J39" s="1378"/>
      <c r="K39" s="1378"/>
      <c r="L39" s="1379" t="s">
        <v>977</v>
      </c>
      <c r="M39" s="1381">
        <f>2080-M38</f>
        <v>1760</v>
      </c>
      <c r="N39"/>
    </row>
  </sheetData>
  <mergeCells count="15">
    <mergeCell ref="L7:M7"/>
    <mergeCell ref="A1:M1"/>
    <mergeCell ref="L2:M2"/>
    <mergeCell ref="L3:M3"/>
    <mergeCell ref="L4:M4"/>
    <mergeCell ref="L5:M6"/>
    <mergeCell ref="N21:O22"/>
    <mergeCell ref="N23:O23"/>
    <mergeCell ref="N25:O25"/>
    <mergeCell ref="L9:M9"/>
    <mergeCell ref="A16:M16"/>
    <mergeCell ref="J17:K17"/>
    <mergeCell ref="N18:O18"/>
    <mergeCell ref="N19:O19"/>
    <mergeCell ref="N20:O20"/>
  </mergeCells>
  <pageMargins left="0.25" right="0.25" top="0.75" bottom="0.75" header="0.3" footer="0.3"/>
  <pageSetup scale="7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C1:K20"/>
  <sheetViews>
    <sheetView topLeftCell="B2" workbookViewId="0">
      <selection activeCell="E31" sqref="E31"/>
    </sheetView>
  </sheetViews>
  <sheetFormatPr defaultColWidth="9.140625" defaultRowHeight="15.75"/>
  <cols>
    <col min="1" max="1" width="3.42578125" style="115" customWidth="1"/>
    <col min="2" max="2" width="2.5703125" style="115" customWidth="1"/>
    <col min="3" max="3" width="9.140625" style="115"/>
    <col min="4" max="4" width="11.42578125" style="115" customWidth="1"/>
    <col min="5" max="5" width="52.85546875" style="115" customWidth="1"/>
    <col min="6" max="6" width="15" style="115" hidden="1" customWidth="1"/>
    <col min="7" max="8" width="16.5703125" style="115" customWidth="1"/>
    <col min="9" max="9" width="18.140625" style="115" customWidth="1"/>
    <col min="10" max="10" width="16.28515625" style="115" customWidth="1"/>
    <col min="11" max="11" width="14" style="115" customWidth="1"/>
    <col min="12" max="16384" width="9.140625" style="115"/>
  </cols>
  <sheetData>
    <row r="1" spans="3:11" ht="31.5">
      <c r="C1" s="920" t="s">
        <v>827</v>
      </c>
      <c r="D1" s="920" t="s">
        <v>826</v>
      </c>
      <c r="E1" s="920" t="s">
        <v>828</v>
      </c>
      <c r="F1" s="920" t="s">
        <v>829</v>
      </c>
      <c r="G1" s="920" t="s">
        <v>842</v>
      </c>
      <c r="H1" s="920" t="s">
        <v>855</v>
      </c>
      <c r="I1" s="920" t="s">
        <v>831</v>
      </c>
      <c r="J1" s="920" t="s">
        <v>832</v>
      </c>
      <c r="K1" s="920" t="s">
        <v>843</v>
      </c>
    </row>
    <row r="2" spans="3:11" s="1012" customFormat="1">
      <c r="G2" s="1012">
        <v>10447923</v>
      </c>
      <c r="I2" s="1012">
        <v>10706519</v>
      </c>
      <c r="J2" s="1012">
        <v>258596</v>
      </c>
      <c r="K2" s="1012">
        <v>129298</v>
      </c>
    </row>
    <row r="6" spans="3:11">
      <c r="I6" s="115" t="s">
        <v>162</v>
      </c>
      <c r="J6" s="124"/>
    </row>
    <row r="7" spans="3:11">
      <c r="C7" s="1860" t="s">
        <v>868</v>
      </c>
      <c r="D7" s="1860"/>
      <c r="E7" s="1860"/>
      <c r="F7" s="1860"/>
      <c r="G7" s="1860"/>
      <c r="H7" s="1860"/>
      <c r="I7" s="1860"/>
      <c r="J7" s="1860"/>
      <c r="K7" s="1860"/>
    </row>
    <row r="8" spans="3:11" s="921" customFormat="1" ht="36" customHeight="1" thickBot="1">
      <c r="C8" s="920" t="s">
        <v>827</v>
      </c>
      <c r="D8" s="920" t="s">
        <v>826</v>
      </c>
      <c r="E8" s="920" t="s">
        <v>828</v>
      </c>
      <c r="F8" s="920" t="s">
        <v>829</v>
      </c>
      <c r="G8" s="920" t="s">
        <v>867</v>
      </c>
      <c r="H8" s="920" t="s">
        <v>855</v>
      </c>
      <c r="I8" s="920" t="s">
        <v>831</v>
      </c>
      <c r="J8" s="920" t="s">
        <v>832</v>
      </c>
      <c r="K8" s="920" t="s">
        <v>843</v>
      </c>
    </row>
    <row r="9" spans="3:11" s="926" customFormat="1" ht="24.75" customHeight="1" thickBot="1">
      <c r="C9" s="1627" t="s">
        <v>834</v>
      </c>
      <c r="D9" s="922">
        <v>3040</v>
      </c>
      <c r="E9" s="923" t="s">
        <v>835</v>
      </c>
      <c r="F9" s="924">
        <v>1800648</v>
      </c>
      <c r="G9" s="925">
        <v>3699360</v>
      </c>
      <c r="H9" s="972">
        <f>'FY24 Summary of Rates '!J7</f>
        <v>0.22426551626413074</v>
      </c>
      <c r="I9" s="924">
        <f>G9*(H9+1)</f>
        <v>4528998.8802468749</v>
      </c>
      <c r="J9" s="924">
        <f>I9-G9</f>
        <v>829638.88024687488</v>
      </c>
      <c r="K9" s="924">
        <f>J9*0.5</f>
        <v>414819.44012343744</v>
      </c>
    </row>
    <row r="10" spans="3:11" ht="24.75" customHeight="1" thickBot="1">
      <c r="C10" s="1628"/>
      <c r="D10" s="927">
        <v>3041</v>
      </c>
      <c r="E10" s="928" t="s">
        <v>836</v>
      </c>
      <c r="F10" s="929">
        <v>943785</v>
      </c>
      <c r="G10" s="930">
        <v>4856183.3499999996</v>
      </c>
      <c r="H10" s="973">
        <f>AVERAGE('FY24 Summary of Rates '!J10:J11)</f>
        <v>0.24381471885821043</v>
      </c>
      <c r="I10" s="924">
        <f>G10*(H10+1)</f>
        <v>6040192.3282041727</v>
      </c>
      <c r="J10" s="931">
        <f>I10-G10</f>
        <v>1184008.978204173</v>
      </c>
      <c r="K10" s="929">
        <f t="shared" ref="K10:K12" si="0">J10*0.5</f>
        <v>592004.48910208652</v>
      </c>
    </row>
    <row r="11" spans="3:11" ht="24.75" customHeight="1" thickBot="1">
      <c r="C11" s="1628"/>
      <c r="D11" s="927">
        <v>3042</v>
      </c>
      <c r="E11" s="928" t="s">
        <v>837</v>
      </c>
      <c r="F11" s="929">
        <v>493866</v>
      </c>
      <c r="G11" s="932">
        <v>1613574.27</v>
      </c>
      <c r="H11" s="974">
        <f>AVERAGE('FY24 Summary of Rates '!J17:J19)</f>
        <v>0.24315699785818348</v>
      </c>
      <c r="I11" s="924">
        <f>G11*(H11+1)</f>
        <v>2005926.1453144101</v>
      </c>
      <c r="J11" s="924">
        <f>I11-G11</f>
        <v>392351.87531441008</v>
      </c>
      <c r="K11" s="929">
        <f t="shared" si="0"/>
        <v>196175.93765720504</v>
      </c>
    </row>
    <row r="12" spans="3:11" ht="24.75" customHeight="1" thickBot="1">
      <c r="C12" s="1629"/>
      <c r="D12" s="944">
        <v>3043</v>
      </c>
      <c r="E12" s="928" t="s">
        <v>838</v>
      </c>
      <c r="F12" s="929">
        <v>470532</v>
      </c>
      <c r="G12" s="935">
        <v>653726.29</v>
      </c>
      <c r="H12" s="974">
        <f>AVERAGE('FY24 Summary of Rates '!J22:J24)</f>
        <v>0.24102268062068691</v>
      </c>
      <c r="I12" s="924">
        <f>G12*(H12+1)</f>
        <v>811289.15280801663</v>
      </c>
      <c r="J12" s="924">
        <f>I12-G12</f>
        <v>157562.86280801659</v>
      </c>
      <c r="K12" s="929">
        <f t="shared" si="0"/>
        <v>78781.431404008297</v>
      </c>
    </row>
    <row r="13" spans="3:11">
      <c r="E13" s="938" t="s">
        <v>841</v>
      </c>
      <c r="F13" s="939">
        <f>SUM(F9:F12)</f>
        <v>3708831</v>
      </c>
      <c r="G13" s="940">
        <f>SUM(G9:G12)</f>
        <v>10822843.91</v>
      </c>
      <c r="H13" s="940"/>
      <c r="I13" s="939">
        <f>SUM(I9:I12)</f>
        <v>13386406.506573474</v>
      </c>
      <c r="J13" s="939">
        <f>SUM(J9:J12)</f>
        <v>2563562.5965734744</v>
      </c>
      <c r="K13" s="939">
        <f>SUM(K9:K12)</f>
        <v>1281781.2982867372</v>
      </c>
    </row>
    <row r="15" spans="3:11">
      <c r="J15" s="325"/>
    </row>
    <row r="16" spans="3:11">
      <c r="H16" s="115" t="s">
        <v>856</v>
      </c>
      <c r="I16" s="975">
        <f>(I13-G13)/G13</f>
        <v>0.23686589383450452</v>
      </c>
    </row>
    <row r="20" spans="9:11">
      <c r="I20" s="115" t="s">
        <v>869</v>
      </c>
      <c r="J20" s="325">
        <f>J13-J2</f>
        <v>2304966.5965734744</v>
      </c>
      <c r="K20" s="325">
        <f>K13-K2</f>
        <v>1152483.2982867372</v>
      </c>
    </row>
  </sheetData>
  <mergeCells count="2">
    <mergeCell ref="C9:C12"/>
    <mergeCell ref="C7:K7"/>
  </mergeCells>
  <pageMargins left="0.25" right="0.5"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B1:O73"/>
  <sheetViews>
    <sheetView zoomScale="70" zoomScaleNormal="70" zoomScalePageLayoutView="55" workbookViewId="0">
      <selection activeCell="E28" sqref="E28"/>
    </sheetView>
  </sheetViews>
  <sheetFormatPr defaultRowHeight="15" customHeight="1"/>
  <cols>
    <col min="2" max="2" width="41.85546875" style="4" customWidth="1"/>
    <col min="3" max="3" width="9.5703125" style="4" customWidth="1"/>
    <col min="4" max="4" width="8.7109375" style="4" customWidth="1"/>
    <col min="5" max="5" width="63.140625" style="4" customWidth="1"/>
    <col min="6" max="6" width="4.42578125" customWidth="1"/>
    <col min="7" max="7" width="32.42578125" customWidth="1"/>
    <col min="8" max="8" width="12.7109375" customWidth="1"/>
    <col min="9" max="9" width="13.5703125" customWidth="1"/>
    <col min="10" max="10" width="11.7109375" customWidth="1"/>
    <col min="11" max="11" width="3.42578125" customWidth="1"/>
    <col min="12" max="12" width="38.28515625" customWidth="1"/>
    <col min="13" max="13" width="12.7109375" customWidth="1"/>
    <col min="14" max="14" width="10.5703125" customWidth="1"/>
    <col min="15" max="15" width="13.42578125" customWidth="1"/>
    <col min="18" max="18" width="29.140625" customWidth="1"/>
    <col min="20" max="20" width="17.28515625" customWidth="1"/>
    <col min="21" max="21" width="16.140625" customWidth="1"/>
  </cols>
  <sheetData>
    <row r="1" spans="2:15" ht="15" customHeight="1" thickBot="1">
      <c r="B1" s="524"/>
      <c r="C1" s="524"/>
      <c r="D1" s="524"/>
      <c r="E1" s="524"/>
      <c r="G1" s="399">
        <v>42858</v>
      </c>
    </row>
    <row r="2" spans="2:15" ht="18.75" customHeight="1" thickBot="1">
      <c r="B2" s="1583" t="s">
        <v>865</v>
      </c>
      <c r="C2" s="1584"/>
      <c r="D2" s="1584"/>
      <c r="E2" s="1585"/>
      <c r="G2" s="1586" t="s">
        <v>761</v>
      </c>
      <c r="H2" s="1587"/>
      <c r="I2" s="1587"/>
      <c r="J2" s="1588"/>
      <c r="L2" s="1586" t="s">
        <v>764</v>
      </c>
      <c r="M2" s="1587"/>
      <c r="N2" s="1587"/>
      <c r="O2" s="1588"/>
    </row>
    <row r="3" spans="2:15" ht="17.25" customHeight="1">
      <c r="B3" s="1589" t="s">
        <v>744</v>
      </c>
      <c r="C3" s="1590"/>
      <c r="D3" s="1591"/>
      <c r="E3" s="510" t="s">
        <v>745</v>
      </c>
      <c r="G3" s="400" t="s">
        <v>9</v>
      </c>
      <c r="H3" s="6">
        <v>8</v>
      </c>
      <c r="I3" s="8" t="s">
        <v>10</v>
      </c>
      <c r="J3" s="401">
        <f>H3*365</f>
        <v>2920</v>
      </c>
      <c r="L3" s="400" t="s">
        <v>9</v>
      </c>
      <c r="M3" s="6">
        <v>12</v>
      </c>
      <c r="N3" s="8" t="s">
        <v>10</v>
      </c>
      <c r="O3" s="401">
        <f>M3*365</f>
        <v>4380</v>
      </c>
    </row>
    <row r="4" spans="2:15" ht="15" customHeight="1">
      <c r="B4" s="412" t="s">
        <v>1</v>
      </c>
      <c r="C4" s="1592">
        <v>59573.829311646114</v>
      </c>
      <c r="D4" s="1593"/>
      <c r="E4" s="527" t="s">
        <v>741</v>
      </c>
      <c r="G4" s="513" t="s">
        <v>27</v>
      </c>
      <c r="H4" s="291" t="s">
        <v>61</v>
      </c>
      <c r="I4" s="291" t="s">
        <v>0</v>
      </c>
      <c r="J4" s="403" t="s">
        <v>63</v>
      </c>
      <c r="L4" s="513" t="s">
        <v>27</v>
      </c>
      <c r="M4" s="291" t="s">
        <v>61</v>
      </c>
      <c r="N4" s="291" t="s">
        <v>0</v>
      </c>
      <c r="O4" s="403" t="s">
        <v>63</v>
      </c>
    </row>
    <row r="5" spans="2:15" ht="15" customHeight="1">
      <c r="B5" s="406" t="s">
        <v>631</v>
      </c>
      <c r="C5" s="1581">
        <v>31610.459518072286</v>
      </c>
      <c r="D5" s="1582"/>
      <c r="E5" s="991" t="s">
        <v>741</v>
      </c>
      <c r="G5" s="404" t="str">
        <f>B4</f>
        <v xml:space="preserve">Program Director </v>
      </c>
      <c r="H5" s="300">
        <f>C4</f>
        <v>59573.829311646114</v>
      </c>
      <c r="I5" s="112">
        <f>C10</f>
        <v>1</v>
      </c>
      <c r="J5" s="405">
        <f>H5*I5</f>
        <v>59573.829311646114</v>
      </c>
      <c r="L5" s="404" t="str">
        <f t="shared" ref="L5:M9" si="0">B4</f>
        <v xml:space="preserve">Program Director </v>
      </c>
      <c r="M5" s="300">
        <f t="shared" si="0"/>
        <v>59573.829311646114</v>
      </c>
      <c r="N5" s="113">
        <f>D10</f>
        <v>1</v>
      </c>
      <c r="O5" s="405">
        <f>M5*N5</f>
        <v>59573.829311646114</v>
      </c>
    </row>
    <row r="6" spans="2:15" ht="15" customHeight="1">
      <c r="B6" s="406" t="s">
        <v>64</v>
      </c>
      <c r="C6" s="1581">
        <v>31610.459518072286</v>
      </c>
      <c r="D6" s="1582"/>
      <c r="E6" s="991" t="s">
        <v>741</v>
      </c>
      <c r="G6" s="406" t="str">
        <f t="shared" ref="G6:H8" si="1">B6</f>
        <v>Direct Care II</v>
      </c>
      <c r="H6" s="300">
        <f t="shared" si="1"/>
        <v>31610.459518072286</v>
      </c>
      <c r="I6" s="992">
        <f>C12</f>
        <v>3</v>
      </c>
      <c r="J6" s="405">
        <f t="shared" ref="J6:J8" si="2">H6*I6</f>
        <v>94831.378554216863</v>
      </c>
      <c r="L6" s="406" t="str">
        <f t="shared" si="0"/>
        <v>Caseworker/manager non-masters</v>
      </c>
      <c r="M6" s="300">
        <f t="shared" si="0"/>
        <v>31610.459518072286</v>
      </c>
      <c r="N6" s="113">
        <f>D11</f>
        <v>0.25</v>
      </c>
      <c r="O6" s="405">
        <f>M6*N6</f>
        <v>7902.6148795180716</v>
      </c>
    </row>
    <row r="7" spans="2:15" ht="15" customHeight="1">
      <c r="B7" s="406" t="s">
        <v>579</v>
      </c>
      <c r="C7" s="1581">
        <v>28466.560240963856</v>
      </c>
      <c r="D7" s="1582"/>
      <c r="E7" s="991" t="s">
        <v>741</v>
      </c>
      <c r="G7" s="406" t="str">
        <f t="shared" si="1"/>
        <v>Direct Care I</v>
      </c>
      <c r="H7" s="300">
        <f t="shared" si="1"/>
        <v>28466.560240963856</v>
      </c>
      <c r="I7" s="112">
        <f>C13</f>
        <v>3</v>
      </c>
      <c r="J7" s="405">
        <f t="shared" si="2"/>
        <v>85399.680722891571</v>
      </c>
      <c r="L7" s="406" t="str">
        <f t="shared" si="0"/>
        <v>Direct Care II</v>
      </c>
      <c r="M7" s="300">
        <f t="shared" si="0"/>
        <v>31610.459518072286</v>
      </c>
      <c r="N7" s="320">
        <f>D12</f>
        <v>6</v>
      </c>
      <c r="O7" s="405">
        <f>M7*N7</f>
        <v>189662.75710843373</v>
      </c>
    </row>
    <row r="8" spans="2:15" ht="15" customHeight="1">
      <c r="B8" s="407" t="s">
        <v>13</v>
      </c>
      <c r="C8" s="1596">
        <v>25050.573012048193</v>
      </c>
      <c r="D8" s="1597"/>
      <c r="E8" s="1000" t="s">
        <v>741</v>
      </c>
      <c r="G8" s="407" t="str">
        <f t="shared" si="1"/>
        <v>Relief</v>
      </c>
      <c r="H8" s="301">
        <f t="shared" si="1"/>
        <v>25050.573012048193</v>
      </c>
      <c r="I8" s="113">
        <f>C14</f>
        <v>0.92307692307692313</v>
      </c>
      <c r="J8" s="405">
        <f t="shared" si="2"/>
        <v>23123.605857275255</v>
      </c>
      <c r="L8" s="406" t="str">
        <f t="shared" si="0"/>
        <v>Direct Care I</v>
      </c>
      <c r="M8" s="300">
        <f t="shared" si="0"/>
        <v>28466.560240963856</v>
      </c>
      <c r="N8" s="113">
        <f>D13</f>
        <v>2</v>
      </c>
      <c r="O8" s="405">
        <f>M8*N8</f>
        <v>56933.120481927712</v>
      </c>
    </row>
    <row r="9" spans="2:15" ht="15" customHeight="1">
      <c r="B9" s="1003" t="s">
        <v>746</v>
      </c>
      <c r="C9" s="1004" t="s">
        <v>759</v>
      </c>
      <c r="D9" s="1005" t="s">
        <v>760</v>
      </c>
      <c r="E9" s="508"/>
      <c r="F9" s="313"/>
      <c r="G9" s="408" t="s">
        <v>3</v>
      </c>
      <c r="H9" s="302"/>
      <c r="I9" s="294">
        <f>SUM(I5:I8)</f>
        <v>7.9230769230769234</v>
      </c>
      <c r="J9" s="409">
        <f>SUM(J5:J8)</f>
        <v>262928.49444602983</v>
      </c>
      <c r="L9" s="407" t="str">
        <f t="shared" si="0"/>
        <v>Relief</v>
      </c>
      <c r="M9" s="301">
        <f t="shared" si="0"/>
        <v>25050.573012048193</v>
      </c>
      <c r="N9" s="113">
        <f>D14</f>
        <v>1.2307692307692308</v>
      </c>
      <c r="O9" s="405">
        <f>M9*N9</f>
        <v>30831.47447636701</v>
      </c>
    </row>
    <row r="10" spans="2:15" ht="15" customHeight="1">
      <c r="B10" s="412" t="s">
        <v>1</v>
      </c>
      <c r="C10" s="320">
        <v>1</v>
      </c>
      <c r="D10" s="320">
        <v>1</v>
      </c>
      <c r="E10" s="507" t="s">
        <v>743</v>
      </c>
      <c r="F10" s="313"/>
      <c r="G10" s="410"/>
      <c r="H10" s="4"/>
      <c r="I10" s="4"/>
      <c r="J10" s="411"/>
      <c r="L10" s="408" t="s">
        <v>3</v>
      </c>
      <c r="M10" s="302"/>
      <c r="N10" s="294">
        <f>SUM(N5:N9)</f>
        <v>10.48076923076923</v>
      </c>
      <c r="O10" s="409">
        <f>SUM(O5:O9)</f>
        <v>344903.79625789262</v>
      </c>
    </row>
    <row r="11" spans="2:15" ht="15" customHeight="1">
      <c r="B11" s="412" t="s">
        <v>631</v>
      </c>
      <c r="C11" s="320"/>
      <c r="D11" s="320">
        <v>0.25</v>
      </c>
      <c r="E11" s="507" t="s">
        <v>743</v>
      </c>
      <c r="F11" s="313"/>
      <c r="G11" s="412" t="s">
        <v>21</v>
      </c>
      <c r="H11" s="293">
        <f>'[14]Project Benchmarks'!B14</f>
        <v>0.21709999999999999</v>
      </c>
      <c r="I11" s="102"/>
      <c r="J11" s="413">
        <f>J9*H11</f>
        <v>57081.776144233074</v>
      </c>
      <c r="K11" s="313"/>
      <c r="L11" s="410"/>
      <c r="M11" s="4"/>
      <c r="N11" s="4"/>
      <c r="O11" s="411"/>
    </row>
    <row r="12" spans="2:15" ht="15" customHeight="1">
      <c r="B12" s="412" t="s">
        <v>64</v>
      </c>
      <c r="C12" s="320">
        <v>3</v>
      </c>
      <c r="D12" s="320">
        <v>6</v>
      </c>
      <c r="E12" s="507" t="s">
        <v>743</v>
      </c>
      <c r="F12" s="313"/>
      <c r="G12" s="408" t="s">
        <v>37</v>
      </c>
      <c r="H12" s="295"/>
      <c r="I12" s="295"/>
      <c r="J12" s="409">
        <f>SUM(J9:J11)</f>
        <v>320010.27059026289</v>
      </c>
      <c r="K12" s="313"/>
      <c r="L12" s="412" t="s">
        <v>21</v>
      </c>
      <c r="M12" s="293">
        <f>C16</f>
        <v>0.21709999999999999</v>
      </c>
      <c r="N12" s="102"/>
      <c r="O12" s="413">
        <f>O10*M12</f>
        <v>74878.614167588486</v>
      </c>
    </row>
    <row r="13" spans="2:15" ht="15" customHeight="1">
      <c r="B13" s="512" t="s">
        <v>579</v>
      </c>
      <c r="C13" s="113">
        <v>3</v>
      </c>
      <c r="D13" s="113">
        <v>2</v>
      </c>
      <c r="E13" s="507" t="s">
        <v>743</v>
      </c>
      <c r="F13" s="313"/>
      <c r="G13" s="414"/>
      <c r="H13" s="296" t="s">
        <v>762</v>
      </c>
      <c r="I13" s="296" t="s">
        <v>752</v>
      </c>
      <c r="J13" s="415"/>
      <c r="K13" s="313"/>
      <c r="L13" s="408" t="s">
        <v>37</v>
      </c>
      <c r="M13" s="295"/>
      <c r="N13" s="295"/>
      <c r="O13" s="409">
        <f>SUM(O10:O12)</f>
        <v>419782.4104254811</v>
      </c>
    </row>
    <row r="14" spans="2:15" ht="15" customHeight="1">
      <c r="B14" s="402" t="s">
        <v>13</v>
      </c>
      <c r="C14" s="514">
        <v>0.92307692307692313</v>
      </c>
      <c r="D14" s="514">
        <v>1.2307692307692308</v>
      </c>
      <c r="E14" s="508" t="s">
        <v>743</v>
      </c>
      <c r="F14" s="313"/>
      <c r="G14" s="412" t="s">
        <v>632</v>
      </c>
      <c r="H14" s="318">
        <f>C17</f>
        <v>80.887127710843373</v>
      </c>
      <c r="I14" s="102">
        <f>C18*52</f>
        <v>52</v>
      </c>
      <c r="J14" s="413">
        <f>H14*I14</f>
        <v>4206.1306409638555</v>
      </c>
      <c r="K14" s="313"/>
      <c r="L14" s="414"/>
      <c r="M14" s="296" t="s">
        <v>762</v>
      </c>
      <c r="N14" s="296" t="s">
        <v>752</v>
      </c>
      <c r="O14" s="415"/>
    </row>
    <row r="15" spans="2:15" ht="15" customHeight="1">
      <c r="B15" s="1598" t="s">
        <v>747</v>
      </c>
      <c r="C15" s="1599"/>
      <c r="D15" s="1600"/>
      <c r="E15" s="511"/>
      <c r="F15" s="313"/>
      <c r="G15" s="416" t="s">
        <v>633</v>
      </c>
      <c r="H15" s="318">
        <f>C19</f>
        <v>18.409573493975902</v>
      </c>
      <c r="I15" s="103"/>
      <c r="J15" s="405">
        <f>J3*H15</f>
        <v>53755.954602409634</v>
      </c>
      <c r="K15" s="313"/>
      <c r="L15" s="412" t="s">
        <v>632</v>
      </c>
      <c r="M15" s="297">
        <f>C17</f>
        <v>80.887127710843373</v>
      </c>
      <c r="N15" s="102">
        <f>D18*52</f>
        <v>104</v>
      </c>
      <c r="O15" s="413">
        <f>M15*N15</f>
        <v>8412.261281927711</v>
      </c>
    </row>
    <row r="16" spans="2:15" ht="15" customHeight="1">
      <c r="B16" s="1006" t="s">
        <v>748</v>
      </c>
      <c r="C16" s="1601">
        <v>0.21709999999999999</v>
      </c>
      <c r="D16" s="1602"/>
      <c r="E16" s="507" t="s">
        <v>717</v>
      </c>
      <c r="F16" s="321"/>
      <c r="G16" s="412" t="s">
        <v>721</v>
      </c>
      <c r="H16" s="318">
        <f>C20</f>
        <v>8.16</v>
      </c>
      <c r="I16" s="104"/>
      <c r="J16" s="413">
        <f>H16*J3</f>
        <v>23827.200000000001</v>
      </c>
      <c r="K16" s="313"/>
      <c r="L16" s="416" t="s">
        <v>633</v>
      </c>
      <c r="M16" s="297">
        <f>C19</f>
        <v>18.409573493975902</v>
      </c>
      <c r="N16" s="103"/>
      <c r="O16" s="405">
        <f>O3*M16</f>
        <v>80633.931903614444</v>
      </c>
    </row>
    <row r="17" spans="2:15" ht="15" customHeight="1">
      <c r="B17" s="412" t="s">
        <v>632</v>
      </c>
      <c r="C17" s="1603">
        <v>80.887127710843373</v>
      </c>
      <c r="D17" s="1604"/>
      <c r="E17" s="507" t="s">
        <v>742</v>
      </c>
      <c r="F17" s="321"/>
      <c r="G17" s="412" t="s">
        <v>634</v>
      </c>
      <c r="H17" s="301">
        <f>C21</f>
        <v>1229.0161445783133</v>
      </c>
      <c r="I17" s="105"/>
      <c r="J17" s="413">
        <f>H17*H3</f>
        <v>9832.1291566265063</v>
      </c>
      <c r="K17" s="313"/>
      <c r="L17" s="412" t="s">
        <v>721</v>
      </c>
      <c r="M17" s="297">
        <f>C20</f>
        <v>8.16</v>
      </c>
      <c r="N17" s="104"/>
      <c r="O17" s="413">
        <f>M17*O3</f>
        <v>35740.800000000003</v>
      </c>
    </row>
    <row r="18" spans="2:15" ht="15" customHeight="1">
      <c r="B18" s="528" t="s">
        <v>763</v>
      </c>
      <c r="C18" s="113">
        <v>1</v>
      </c>
      <c r="D18" s="113">
        <v>2</v>
      </c>
      <c r="E18" s="507"/>
      <c r="F18" s="321"/>
      <c r="G18" s="412"/>
      <c r="H18" s="102"/>
      <c r="I18" s="102"/>
      <c r="J18" s="413"/>
      <c r="K18" s="321"/>
      <c r="L18" s="412" t="s">
        <v>634</v>
      </c>
      <c r="M18" s="301">
        <f>C21</f>
        <v>1229.0161445783133</v>
      </c>
      <c r="N18" s="105"/>
      <c r="O18" s="413">
        <f>M18*M3</f>
        <v>14748.193734939759</v>
      </c>
    </row>
    <row r="19" spans="2:15" ht="15" customHeight="1">
      <c r="B19" s="416" t="s">
        <v>633</v>
      </c>
      <c r="C19" s="1603">
        <v>18.409573493975902</v>
      </c>
      <c r="D19" s="1604"/>
      <c r="E19" s="507" t="s">
        <v>742</v>
      </c>
      <c r="F19" s="315"/>
      <c r="G19" s="408" t="s">
        <v>210</v>
      </c>
      <c r="H19" s="295"/>
      <c r="I19" s="295"/>
      <c r="J19" s="409">
        <f>J12+SUM(J14:J17)</f>
        <v>411631.6849902629</v>
      </c>
      <c r="K19" s="321"/>
      <c r="L19" s="412"/>
      <c r="M19" s="102"/>
      <c r="N19" s="102"/>
      <c r="O19" s="413"/>
    </row>
    <row r="20" spans="2:15" ht="15" customHeight="1">
      <c r="B20" s="412" t="s">
        <v>721</v>
      </c>
      <c r="C20" s="1603">
        <v>8.16</v>
      </c>
      <c r="D20" s="1604"/>
      <c r="E20" s="507" t="s">
        <v>717</v>
      </c>
      <c r="F20" s="314"/>
      <c r="G20" s="414"/>
      <c r="H20" s="296"/>
      <c r="I20" s="296"/>
      <c r="J20" s="415"/>
      <c r="K20" s="321"/>
      <c r="L20" s="408" t="s">
        <v>210</v>
      </c>
      <c r="M20" s="295"/>
      <c r="N20" s="295"/>
      <c r="O20" s="409">
        <f>O13+SUM(O15:O18)</f>
        <v>559317.597345963</v>
      </c>
    </row>
    <row r="21" spans="2:15" s="114" customFormat="1" ht="15" customHeight="1">
      <c r="B21" s="412" t="s">
        <v>634</v>
      </c>
      <c r="C21" s="1605">
        <v>1229.0161445783133</v>
      </c>
      <c r="D21" s="1606"/>
      <c r="E21" s="507" t="s">
        <v>742</v>
      </c>
      <c r="F21"/>
      <c r="G21" s="516" t="str">
        <f>B22</f>
        <v>Administrative Allocation</v>
      </c>
      <c r="H21" s="293">
        <f>C22</f>
        <v>0.10979999999999999</v>
      </c>
      <c r="I21" s="102"/>
      <c r="J21" s="413">
        <f>J19*H21</f>
        <v>45197.159011930868</v>
      </c>
      <c r="K21" s="315"/>
      <c r="L21" s="414"/>
      <c r="M21" s="296"/>
      <c r="N21" s="296"/>
      <c r="O21" s="415"/>
    </row>
    <row r="22" spans="2:15" ht="15" customHeight="1" thickBot="1">
      <c r="B22" s="1007" t="s">
        <v>749</v>
      </c>
      <c r="C22" s="1607">
        <v>0.10979999999999999</v>
      </c>
      <c r="D22" s="1608"/>
      <c r="E22" s="530" t="s">
        <v>717</v>
      </c>
      <c r="G22" s="417" t="s">
        <v>593</v>
      </c>
      <c r="H22" s="298"/>
      <c r="I22" s="298"/>
      <c r="J22" s="418">
        <f>SUM(J19+J21)</f>
        <v>456828.84400219377</v>
      </c>
      <c r="K22" s="314"/>
      <c r="L22" s="516" t="str">
        <f>B22</f>
        <v>Administrative Allocation</v>
      </c>
      <c r="M22" s="293">
        <f>C22</f>
        <v>0.10979999999999999</v>
      </c>
      <c r="N22" s="102"/>
      <c r="O22" s="413">
        <f>O20*M22</f>
        <v>61413.072188586731</v>
      </c>
    </row>
    <row r="23" spans="2:15" ht="15" customHeight="1" thickTop="1" thickBot="1">
      <c r="B23" s="1008" t="s">
        <v>162</v>
      </c>
      <c r="C23" s="1609">
        <f>'[14]CAF Spring2017'!BK27</f>
        <v>2.7235921972764018E-2</v>
      </c>
      <c r="D23" s="1610"/>
      <c r="E23" s="509" t="s">
        <v>750</v>
      </c>
      <c r="G23" s="414"/>
      <c r="H23" s="296"/>
      <c r="I23" s="296"/>
      <c r="J23" s="415"/>
      <c r="L23" s="417" t="s">
        <v>593</v>
      </c>
      <c r="M23" s="298"/>
      <c r="N23" s="298"/>
      <c r="O23" s="418">
        <f>SUM(O20+O22)</f>
        <v>620730.6695345497</v>
      </c>
    </row>
    <row r="24" spans="2:15" ht="15" customHeight="1">
      <c r="B24" s="1009"/>
      <c r="C24" s="6"/>
      <c r="D24" s="6"/>
      <c r="E24" s="6"/>
      <c r="G24" s="412" t="s">
        <v>162</v>
      </c>
      <c r="H24" s="293">
        <f>C23</f>
        <v>2.7235921972764018E-2</v>
      </c>
      <c r="I24" s="102"/>
      <c r="J24" s="413">
        <f>J22*H24</f>
        <v>12442.154750151736</v>
      </c>
      <c r="L24" s="414"/>
      <c r="M24" s="296"/>
      <c r="N24" s="296"/>
      <c r="O24" s="415"/>
    </row>
    <row r="25" spans="2:15" ht="15" customHeight="1">
      <c r="B25" s="520"/>
      <c r="C25" s="520"/>
      <c r="D25" s="520"/>
      <c r="E25" s="520"/>
      <c r="G25" s="408" t="s">
        <v>596</v>
      </c>
      <c r="H25" s="295"/>
      <c r="I25" s="295"/>
      <c r="J25" s="409">
        <f>SUM(J22+J24)</f>
        <v>469270.99875234551</v>
      </c>
      <c r="L25" s="412" t="s">
        <v>162</v>
      </c>
      <c r="M25" s="293">
        <f>C23</f>
        <v>2.7235921972764018E-2</v>
      </c>
      <c r="N25" s="102"/>
      <c r="O25" s="413">
        <f>O23*M25</f>
        <v>16906.172081544562</v>
      </c>
    </row>
    <row r="26" spans="2:15" ht="15" customHeight="1">
      <c r="B26" s="303" t="s">
        <v>80</v>
      </c>
      <c r="C26" s="304" t="s">
        <v>81</v>
      </c>
      <c r="D26" s="305" t="s">
        <v>82</v>
      </c>
      <c r="E26" s="520"/>
      <c r="G26" s="419"/>
      <c r="H26" s="299"/>
      <c r="I26" s="299"/>
      <c r="J26" s="420"/>
      <c r="L26" s="408" t="s">
        <v>596</v>
      </c>
      <c r="M26" s="295"/>
      <c r="N26" s="295"/>
      <c r="O26" s="409">
        <f>SUM(O23+O25)</f>
        <v>637636.84161609423</v>
      </c>
    </row>
    <row r="27" spans="2:15" ht="15" customHeight="1" thickBot="1">
      <c r="B27" s="306" t="s">
        <v>84</v>
      </c>
      <c r="C27" s="307">
        <v>10</v>
      </c>
      <c r="D27" s="308">
        <f>C27*8</f>
        <v>80</v>
      </c>
      <c r="E27" s="522"/>
      <c r="G27" s="412" t="s">
        <v>635</v>
      </c>
      <c r="H27" s="102"/>
      <c r="I27" s="102"/>
      <c r="J27" s="421">
        <f>J25/J3</f>
        <v>160.70924614806353</v>
      </c>
      <c r="L27" s="419"/>
      <c r="M27" s="299"/>
      <c r="N27" s="299"/>
      <c r="O27" s="420"/>
    </row>
    <row r="28" spans="2:15" ht="15" customHeight="1" thickBot="1">
      <c r="B28" s="306" t="s">
        <v>85</v>
      </c>
      <c r="C28" s="307">
        <v>10</v>
      </c>
      <c r="D28" s="308">
        <f>C28*8</f>
        <v>80</v>
      </c>
      <c r="E28" s="522"/>
      <c r="G28" s="613" t="s">
        <v>636</v>
      </c>
      <c r="H28" s="614">
        <v>0.95</v>
      </c>
      <c r="I28" s="615"/>
      <c r="J28" s="616">
        <f>ROUND(J27/H28,2)</f>
        <v>169.17</v>
      </c>
      <c r="L28" s="412" t="s">
        <v>635</v>
      </c>
      <c r="M28" s="102"/>
      <c r="N28" s="102"/>
      <c r="O28" s="421">
        <f>O26/O3</f>
        <v>145.57918758358315</v>
      </c>
    </row>
    <row r="29" spans="2:15" ht="15" customHeight="1" thickBot="1">
      <c r="B29" s="306" t="s">
        <v>86</v>
      </c>
      <c r="C29" s="307">
        <v>10</v>
      </c>
      <c r="D29" s="308">
        <f>C29*8</f>
        <v>80</v>
      </c>
      <c r="E29" s="520"/>
      <c r="G29" s="422" t="s">
        <v>636</v>
      </c>
      <c r="H29" s="617">
        <v>0.98</v>
      </c>
      <c r="I29" s="423"/>
      <c r="J29" s="424">
        <f>ROUND(J27/H29,2)</f>
        <v>163.99</v>
      </c>
      <c r="L29" s="613" t="s">
        <v>636</v>
      </c>
      <c r="M29" s="614">
        <v>0.95</v>
      </c>
      <c r="N29" s="615"/>
      <c r="O29" s="616">
        <f>ROUND(O28/M29,2)</f>
        <v>153.24</v>
      </c>
    </row>
    <row r="30" spans="2:15" ht="15" customHeight="1" thickBot="1">
      <c r="B30" s="309" t="s">
        <v>87</v>
      </c>
      <c r="C30" s="307">
        <v>10</v>
      </c>
      <c r="D30" s="310">
        <f>C30*8</f>
        <v>80</v>
      </c>
      <c r="E30" s="520"/>
      <c r="L30" s="422" t="s">
        <v>636</v>
      </c>
      <c r="M30" s="617">
        <v>0.98</v>
      </c>
      <c r="N30" s="423"/>
      <c r="O30" s="424">
        <f>ROUND(O28/M30,2)</f>
        <v>148.55000000000001</v>
      </c>
    </row>
    <row r="31" spans="2:15" ht="15" customHeight="1" thickTop="1">
      <c r="B31" s="306"/>
      <c r="C31" s="311" t="s">
        <v>83</v>
      </c>
      <c r="D31" s="308">
        <f>SUM(D27:D30)</f>
        <v>320</v>
      </c>
      <c r="E31" s="522"/>
    </row>
    <row r="32" spans="2:15" ht="15" customHeight="1">
      <c r="B32" s="1594" t="s">
        <v>88</v>
      </c>
      <c r="C32" s="1595"/>
      <c r="D32" s="312">
        <f>D31/(52*40)</f>
        <v>0.15384615384615385</v>
      </c>
      <c r="E32" s="522"/>
    </row>
    <row r="33" spans="2:11" ht="15" customHeight="1">
      <c r="B33"/>
      <c r="C33"/>
      <c r="D33"/>
      <c r="E33" s="520"/>
    </row>
    <row r="34" spans="2:11" ht="15" customHeight="1">
      <c r="B34" s="431" t="s">
        <v>722</v>
      </c>
      <c r="C34" s="426"/>
      <c r="D34" s="427"/>
      <c r="E34" s="523"/>
    </row>
    <row r="35" spans="2:11" ht="15" customHeight="1">
      <c r="B35" s="432" t="s">
        <v>725</v>
      </c>
      <c r="C35" s="425"/>
      <c r="D35" s="428"/>
      <c r="E35" s="523"/>
    </row>
    <row r="36" spans="2:11" ht="15" customHeight="1">
      <c r="B36" s="432" t="s">
        <v>724</v>
      </c>
      <c r="C36" s="425"/>
      <c r="D36" s="428"/>
      <c r="E36" s="523"/>
    </row>
    <row r="37" spans="2:11" ht="15" customHeight="1">
      <c r="B37" s="432" t="s">
        <v>727</v>
      </c>
      <c r="C37" s="425"/>
      <c r="D37" s="428"/>
      <c r="E37" s="523"/>
    </row>
    <row r="38" spans="2:11" ht="15" customHeight="1">
      <c r="B38" s="432" t="s">
        <v>723</v>
      </c>
      <c r="C38" s="425"/>
      <c r="D38" s="428"/>
      <c r="E38" s="523"/>
    </row>
    <row r="39" spans="2:11" ht="15" customHeight="1">
      <c r="B39" s="432" t="s">
        <v>726</v>
      </c>
      <c r="C39" s="425"/>
      <c r="D39" s="428"/>
      <c r="E39" s="292"/>
    </row>
    <row r="40" spans="2:11" ht="15" customHeight="1">
      <c r="B40" s="432" t="s">
        <v>728</v>
      </c>
      <c r="C40" s="425"/>
      <c r="D40" s="428"/>
      <c r="E40" s="316"/>
    </row>
    <row r="41" spans="2:11" ht="15" customHeight="1">
      <c r="B41" s="433" t="s">
        <v>729</v>
      </c>
      <c r="C41" s="429"/>
      <c r="D41" s="430"/>
      <c r="E41" s="334"/>
    </row>
    <row r="42" spans="2:11" ht="15" customHeight="1">
      <c r="B42" s="334"/>
      <c r="C42" s="334"/>
      <c r="D42" s="334"/>
      <c r="E42" s="334"/>
    </row>
    <row r="43" spans="2:11" ht="15" customHeight="1">
      <c r="B43" s="6"/>
      <c r="C43" s="6"/>
      <c r="D43" s="6"/>
      <c r="E43" s="6"/>
    </row>
    <row r="44" spans="2:11" ht="15" customHeight="1">
      <c r="B44" s="519"/>
      <c r="C44" s="519"/>
      <c r="D44" s="519"/>
      <c r="E44" s="519"/>
    </row>
    <row r="45" spans="2:11" ht="15" customHeight="1">
      <c r="B45" s="301"/>
      <c r="C45" s="301"/>
      <c r="D45" s="301"/>
      <c r="E45" s="301"/>
      <c r="K45" s="531"/>
    </row>
    <row r="46" spans="2:11" ht="15" customHeight="1">
      <c r="B46" s="301"/>
      <c r="C46" s="301"/>
      <c r="D46" s="301"/>
      <c r="E46" s="301"/>
    </row>
    <row r="47" spans="2:11" ht="15" customHeight="1">
      <c r="B47" s="301"/>
      <c r="C47" s="301"/>
      <c r="D47" s="301"/>
      <c r="E47" s="301"/>
    </row>
    <row r="48" spans="2:11" ht="15" customHeight="1">
      <c r="B48" s="301"/>
      <c r="C48" s="301"/>
      <c r="D48" s="301"/>
      <c r="E48" s="301"/>
    </row>
    <row r="49" spans="2:5" ht="15" customHeight="1">
      <c r="B49" s="301"/>
      <c r="C49" s="301"/>
      <c r="D49" s="301"/>
      <c r="E49" s="301"/>
    </row>
    <row r="50" spans="2:5" ht="15" customHeight="1">
      <c r="B50" s="520"/>
      <c r="C50" s="520"/>
      <c r="D50" s="520"/>
      <c r="E50" s="520"/>
    </row>
    <row r="51" spans="2:5" ht="15" customHeight="1">
      <c r="B51" s="521"/>
      <c r="C51" s="521"/>
      <c r="D51" s="521"/>
      <c r="E51" s="521"/>
    </row>
    <row r="52" spans="2:5" ht="15" customHeight="1">
      <c r="B52" s="522"/>
      <c r="C52" s="522"/>
      <c r="D52" s="522"/>
      <c r="E52" s="522"/>
    </row>
    <row r="53" spans="2:5" ht="15" customHeight="1">
      <c r="B53" s="520"/>
      <c r="C53" s="520"/>
      <c r="D53" s="520"/>
      <c r="E53" s="520"/>
    </row>
    <row r="54" spans="2:5" ht="15" customHeight="1">
      <c r="B54" s="520"/>
      <c r="C54" s="520"/>
      <c r="D54" s="520"/>
      <c r="E54" s="520"/>
    </row>
    <row r="55" spans="2:5" ht="15" customHeight="1">
      <c r="B55" s="522"/>
      <c r="C55" s="522"/>
      <c r="D55" s="522"/>
      <c r="E55" s="522"/>
    </row>
    <row r="56" spans="2:5" ht="15" customHeight="1">
      <c r="B56" s="301"/>
      <c r="C56" s="301"/>
      <c r="D56" s="301"/>
      <c r="E56" s="301"/>
    </row>
    <row r="57" spans="2:5" ht="15" customHeight="1">
      <c r="B57" s="522"/>
      <c r="C57" s="522"/>
      <c r="D57" s="522"/>
      <c r="E57" s="522"/>
    </row>
    <row r="58" spans="2:5" ht="15" customHeight="1">
      <c r="B58" s="522"/>
      <c r="C58" s="522"/>
      <c r="D58" s="522"/>
      <c r="E58" s="522"/>
    </row>
    <row r="59" spans="2:5" ht="15" customHeight="1">
      <c r="B59" s="522"/>
      <c r="C59" s="522"/>
      <c r="D59" s="522"/>
      <c r="E59" s="522"/>
    </row>
    <row r="60" spans="2:5" ht="15" customHeight="1">
      <c r="B60" s="520"/>
      <c r="C60" s="520"/>
      <c r="D60" s="520"/>
      <c r="E60" s="520"/>
    </row>
    <row r="61" spans="2:5" ht="15" customHeight="1">
      <c r="B61" s="520"/>
      <c r="C61" s="520"/>
      <c r="D61" s="520"/>
      <c r="E61" s="520"/>
    </row>
    <row r="62" spans="2:5" ht="15" customHeight="1">
      <c r="B62" s="522"/>
      <c r="C62" s="522"/>
      <c r="D62" s="522"/>
      <c r="E62" s="522"/>
    </row>
    <row r="63" spans="2:5" ht="15" customHeight="1">
      <c r="B63" s="522"/>
      <c r="C63" s="522"/>
      <c r="D63" s="522"/>
      <c r="E63" s="522"/>
    </row>
    <row r="64" spans="2:5" ht="15" customHeight="1">
      <c r="B64" s="520"/>
      <c r="C64" s="520"/>
      <c r="D64" s="520"/>
      <c r="E64" s="520"/>
    </row>
    <row r="65" spans="2:5" ht="15" customHeight="1">
      <c r="B65" s="520"/>
      <c r="C65" s="520"/>
      <c r="D65" s="520"/>
      <c r="E65" s="520"/>
    </row>
    <row r="66" spans="2:5" ht="15" customHeight="1">
      <c r="B66" s="522"/>
      <c r="C66" s="522"/>
      <c r="D66" s="522"/>
      <c r="E66" s="522"/>
    </row>
    <row r="67" spans="2:5" ht="15" customHeight="1">
      <c r="B67" s="522"/>
      <c r="C67" s="522"/>
      <c r="D67" s="522"/>
      <c r="E67" s="522"/>
    </row>
    <row r="68" spans="2:5" ht="15" customHeight="1">
      <c r="B68" s="520"/>
      <c r="C68" s="520"/>
      <c r="D68" s="520"/>
      <c r="E68" s="520"/>
    </row>
    <row r="69" spans="2:5" ht="15" customHeight="1">
      <c r="B69" s="523"/>
      <c r="C69" s="523"/>
      <c r="D69" s="523"/>
      <c r="E69" s="523"/>
    </row>
    <row r="70" spans="2:5" ht="15" customHeight="1">
      <c r="B70" s="523"/>
      <c r="C70" s="523"/>
      <c r="D70" s="523"/>
      <c r="E70" s="523"/>
    </row>
    <row r="71" spans="2:5" ht="15" customHeight="1">
      <c r="B71" s="523"/>
      <c r="C71" s="523"/>
      <c r="D71" s="523"/>
      <c r="E71" s="523"/>
    </row>
    <row r="72" spans="2:5" ht="15" customHeight="1">
      <c r="B72" s="523"/>
      <c r="C72" s="523"/>
      <c r="D72" s="523"/>
      <c r="E72" s="523"/>
    </row>
    <row r="73" spans="2:5" ht="15" customHeight="1">
      <c r="B73" s="523"/>
      <c r="C73" s="523"/>
      <c r="D73" s="523"/>
      <c r="E73" s="523"/>
    </row>
  </sheetData>
  <mergeCells count="18">
    <mergeCell ref="B32:C32"/>
    <mergeCell ref="C6:D6"/>
    <mergeCell ref="C7:D7"/>
    <mergeCell ref="C8:D8"/>
    <mergeCell ref="B15:D15"/>
    <mergeCell ref="C16:D16"/>
    <mergeCell ref="C17:D17"/>
    <mergeCell ref="C19:D19"/>
    <mergeCell ref="C20:D20"/>
    <mergeCell ref="C21:D21"/>
    <mergeCell ref="C22:D22"/>
    <mergeCell ref="C23:D23"/>
    <mergeCell ref="C5:D5"/>
    <mergeCell ref="B2:E2"/>
    <mergeCell ref="G2:J2"/>
    <mergeCell ref="L2:O2"/>
    <mergeCell ref="B3:D3"/>
    <mergeCell ref="C4:D4"/>
  </mergeCells>
  <pageMargins left="0.7" right="0.7" top="0.75" bottom="0.7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3C9A-2B9B-4859-8FA2-F561138EB528}">
  <dimension ref="B4:N14"/>
  <sheetViews>
    <sheetView topLeftCell="C1" workbookViewId="0">
      <selection activeCell="B26" sqref="B26"/>
    </sheetView>
  </sheetViews>
  <sheetFormatPr defaultRowHeight="15"/>
  <cols>
    <col min="1" max="1" width="16.7109375" customWidth="1"/>
    <col min="2" max="2" width="68.7109375" style="108" customWidth="1"/>
    <col min="3" max="3" width="8.7109375" style="108"/>
    <col min="4" max="4" width="13.28515625" style="108" bestFit="1" customWidth="1"/>
    <col min="5" max="5" width="13.28515625" style="108" customWidth="1"/>
    <col min="6" max="6" width="15.85546875" style="108" customWidth="1"/>
    <col min="7" max="7" width="14.7109375" style="108" customWidth="1"/>
    <col min="8" max="8" width="25.5703125" style="108" customWidth="1"/>
    <col min="9" max="9" width="8.7109375" style="108"/>
  </cols>
  <sheetData>
    <row r="4" spans="2:14" s="246" customFormat="1">
      <c r="B4" s="382"/>
      <c r="C4" s="382"/>
      <c r="D4" s="382" t="s">
        <v>1054</v>
      </c>
      <c r="E4" s="1493" t="s">
        <v>1055</v>
      </c>
      <c r="F4" s="382"/>
      <c r="G4" s="382"/>
      <c r="H4" s="382"/>
      <c r="I4" s="382"/>
    </row>
    <row r="5" spans="2:14" s="246" customFormat="1">
      <c r="B5" s="382" t="s">
        <v>1052</v>
      </c>
      <c r="C5" s="382" t="s">
        <v>943</v>
      </c>
      <c r="D5" s="382" t="s">
        <v>1048</v>
      </c>
      <c r="E5" s="382" t="s">
        <v>1048</v>
      </c>
      <c r="F5" s="382" t="s">
        <v>944</v>
      </c>
      <c r="G5" s="382" t="s">
        <v>831</v>
      </c>
      <c r="H5" s="382" t="s">
        <v>192</v>
      </c>
      <c r="I5" s="382"/>
    </row>
    <row r="6" spans="2:14">
      <c r="B6" s="79" t="s">
        <v>1049</v>
      </c>
      <c r="C6" s="79">
        <v>3040</v>
      </c>
      <c r="D6" s="1405">
        <v>3048849</v>
      </c>
      <c r="E6" s="1405">
        <v>1565779</v>
      </c>
      <c r="F6" s="1406">
        <f>'Outreach and Engagement'!I25</f>
        <v>0</v>
      </c>
      <c r="G6" s="81">
        <f>(D6+E6)*(F6+1)</f>
        <v>4614628</v>
      </c>
      <c r="H6" s="81"/>
    </row>
    <row r="7" spans="2:14">
      <c r="B7" s="79" t="s">
        <v>1053</v>
      </c>
      <c r="C7" s="79">
        <v>3041</v>
      </c>
      <c r="D7" s="1405">
        <v>6604939</v>
      </c>
      <c r="E7" s="1405"/>
      <c r="F7" s="1406" t="e">
        <f>AVERAGE(K7:N7)</f>
        <v>#DIV/0!</v>
      </c>
      <c r="G7" s="81" t="e">
        <f t="shared" ref="G7:G9" si="0">(D7+E7)*(F7+1)</f>
        <v>#DIV/0!</v>
      </c>
      <c r="H7" s="81"/>
      <c r="K7" s="1338" t="e">
        <f>AVERAGE('FY22 Dual DX (w-occupancy)'!L33)</f>
        <v>#DIV/0!</v>
      </c>
      <c r="L7" s="1338">
        <f>'FY22 Dual DX (donated)'!M33</f>
        <v>0</v>
      </c>
      <c r="M7" s="1338">
        <f>' Safe Haven 7-9, 10-12 beds'!O28</f>
        <v>0</v>
      </c>
      <c r="N7" s="1338">
        <f>' Safe Haven 7-9, 10-12 beds'!J27</f>
        <v>0</v>
      </c>
    </row>
    <row r="8" spans="2:14">
      <c r="B8" s="79" t="s">
        <v>1051</v>
      </c>
      <c r="C8" s="79">
        <v>3042</v>
      </c>
      <c r="D8" s="1405">
        <v>1050249</v>
      </c>
      <c r="E8" s="1405">
        <v>775976</v>
      </c>
      <c r="F8" s="1406">
        <f>'Housing First - ATARP '!K26</f>
        <v>0</v>
      </c>
      <c r="G8" s="81">
        <f t="shared" si="0"/>
        <v>1826225</v>
      </c>
      <c r="H8" s="81"/>
    </row>
    <row r="9" spans="2:14">
      <c r="B9" s="79" t="s">
        <v>1050</v>
      </c>
      <c r="C9" s="79">
        <v>3043</v>
      </c>
      <c r="D9" s="1405">
        <v>1260560</v>
      </c>
      <c r="E9" s="1405"/>
      <c r="F9" s="1406" t="e">
        <f>AVERAGE(' Program Staffing Sup'!C21:E21)</f>
        <v>#DIV/0!</v>
      </c>
      <c r="G9" s="81" t="e">
        <f t="shared" si="0"/>
        <v>#DIV/0!</v>
      </c>
      <c r="H9" s="81"/>
    </row>
    <row r="10" spans="2:14" ht="15.75" thickBot="1">
      <c r="D10" s="1492">
        <f>SUM(D6:D9)</f>
        <v>11964597</v>
      </c>
      <c r="E10" s="1492">
        <f>SUM(E6:E9)</f>
        <v>2341755</v>
      </c>
      <c r="F10" s="1416"/>
      <c r="G10" s="1415" t="e">
        <f>SUM(G6:G9)</f>
        <v>#DIV/0!</v>
      </c>
      <c r="H10" s="1417" t="e">
        <f>G10-(D10+E10)</f>
        <v>#DIV/0!</v>
      </c>
      <c r="I10" s="1158"/>
    </row>
    <row r="11" spans="2:14" ht="15.75" thickTop="1">
      <c r="D11" s="1611">
        <f>D10+E10</f>
        <v>14306352</v>
      </c>
      <c r="E11" s="1611"/>
      <c r="H11" s="1419" t="e">
        <f>(G10-D11)/D11</f>
        <v>#DIV/0!</v>
      </c>
    </row>
    <row r="13" spans="2:14">
      <c r="D13" s="1418"/>
      <c r="E13" s="1418"/>
      <c r="H13" s="1418"/>
    </row>
    <row r="14" spans="2:14">
      <c r="H14" s="1419"/>
    </row>
  </sheetData>
  <mergeCells count="1">
    <mergeCell ref="D11:E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BB35-99FD-468C-BCAB-5621D99EB270}">
  <sheetPr>
    <pageSetUpPr fitToPage="1"/>
  </sheetPr>
  <dimension ref="B1:O50"/>
  <sheetViews>
    <sheetView showGridLines="0" zoomScale="60" zoomScaleNormal="60" workbookViewId="0">
      <selection activeCell="B26" sqref="B26"/>
    </sheetView>
  </sheetViews>
  <sheetFormatPr defaultRowHeight="26.25"/>
  <cols>
    <col min="1" max="1" width="5.5703125" style="1420" customWidth="1"/>
    <col min="2" max="2" width="58" style="1420" customWidth="1"/>
    <col min="3" max="3" width="37.140625" style="1471" hidden="1" customWidth="1"/>
    <col min="4" max="4" width="24.140625" style="1420" customWidth="1"/>
    <col min="5" max="6" width="14.85546875" style="1420" hidden="1" customWidth="1"/>
    <col min="7" max="7" width="69.140625" style="1420" customWidth="1"/>
    <col min="8" max="8" width="69.140625" style="1422" customWidth="1"/>
    <col min="9" max="9" width="14.85546875" style="1420" hidden="1" customWidth="1"/>
    <col min="10" max="10" width="0" style="1420" hidden="1" customWidth="1"/>
    <col min="11" max="11" width="11" style="1420" hidden="1" customWidth="1"/>
    <col min="12" max="12" width="0" style="1420" hidden="1" customWidth="1"/>
    <col min="13" max="13" width="44" style="1422" customWidth="1"/>
    <col min="14" max="14" width="8.7109375" style="1420"/>
    <col min="15" max="15" width="17.85546875" style="1423" hidden="1" customWidth="1"/>
    <col min="16" max="16" width="0" style="1420" hidden="1" customWidth="1"/>
    <col min="17" max="257" width="8.7109375" style="1420"/>
    <col min="258" max="258" width="5.5703125" style="1420" customWidth="1"/>
    <col min="259" max="259" width="58" style="1420" customWidth="1"/>
    <col min="260" max="260" width="24.140625" style="1420" customWidth="1"/>
    <col min="261" max="262" width="0" style="1420" hidden="1" customWidth="1"/>
    <col min="263" max="263" width="61.42578125" style="1420" customWidth="1"/>
    <col min="264" max="264" width="62.140625" style="1420" customWidth="1"/>
    <col min="265" max="268" width="0" style="1420" hidden="1" customWidth="1"/>
    <col min="269" max="513" width="8.7109375" style="1420"/>
    <col min="514" max="514" width="5.5703125" style="1420" customWidth="1"/>
    <col min="515" max="515" width="58" style="1420" customWidth="1"/>
    <col min="516" max="516" width="24.140625" style="1420" customWidth="1"/>
    <col min="517" max="518" width="0" style="1420" hidden="1" customWidth="1"/>
    <col min="519" max="519" width="61.42578125" style="1420" customWidth="1"/>
    <col min="520" max="520" width="62.140625" style="1420" customWidth="1"/>
    <col min="521" max="524" width="0" style="1420" hidden="1" customWidth="1"/>
    <col min="525" max="769" width="8.7109375" style="1420"/>
    <col min="770" max="770" width="5.5703125" style="1420" customWidth="1"/>
    <col min="771" max="771" width="58" style="1420" customWidth="1"/>
    <col min="772" max="772" width="24.140625" style="1420" customWidth="1"/>
    <col min="773" max="774" width="0" style="1420" hidden="1" customWidth="1"/>
    <col min="775" max="775" width="61.42578125" style="1420" customWidth="1"/>
    <col min="776" max="776" width="62.140625" style="1420" customWidth="1"/>
    <col min="777" max="780" width="0" style="1420" hidden="1" customWidth="1"/>
    <col min="781" max="1025" width="8.7109375" style="1420"/>
    <col min="1026" max="1026" width="5.5703125" style="1420" customWidth="1"/>
    <col min="1027" max="1027" width="58" style="1420" customWidth="1"/>
    <col min="1028" max="1028" width="24.140625" style="1420" customWidth="1"/>
    <col min="1029" max="1030" width="0" style="1420" hidden="1" customWidth="1"/>
    <col min="1031" max="1031" width="61.42578125" style="1420" customWidth="1"/>
    <col min="1032" max="1032" width="62.140625" style="1420" customWidth="1"/>
    <col min="1033" max="1036" width="0" style="1420" hidden="1" customWidth="1"/>
    <col min="1037" max="1281" width="8.7109375" style="1420"/>
    <col min="1282" max="1282" width="5.5703125" style="1420" customWidth="1"/>
    <col min="1283" max="1283" width="58" style="1420" customWidth="1"/>
    <col min="1284" max="1284" width="24.140625" style="1420" customWidth="1"/>
    <col min="1285" max="1286" width="0" style="1420" hidden="1" customWidth="1"/>
    <col min="1287" max="1287" width="61.42578125" style="1420" customWidth="1"/>
    <col min="1288" max="1288" width="62.140625" style="1420" customWidth="1"/>
    <col min="1289" max="1292" width="0" style="1420" hidden="1" customWidth="1"/>
    <col min="1293" max="1537" width="8.7109375" style="1420"/>
    <col min="1538" max="1538" width="5.5703125" style="1420" customWidth="1"/>
    <col min="1539" max="1539" width="58" style="1420" customWidth="1"/>
    <col min="1540" max="1540" width="24.140625" style="1420" customWidth="1"/>
    <col min="1541" max="1542" width="0" style="1420" hidden="1" customWidth="1"/>
    <col min="1543" max="1543" width="61.42578125" style="1420" customWidth="1"/>
    <col min="1544" max="1544" width="62.140625" style="1420" customWidth="1"/>
    <col min="1545" max="1548" width="0" style="1420" hidden="1" customWidth="1"/>
    <col min="1549" max="1793" width="8.7109375" style="1420"/>
    <col min="1794" max="1794" width="5.5703125" style="1420" customWidth="1"/>
    <col min="1795" max="1795" width="58" style="1420" customWidth="1"/>
    <col min="1796" max="1796" width="24.140625" style="1420" customWidth="1"/>
    <col min="1797" max="1798" width="0" style="1420" hidden="1" customWidth="1"/>
    <col min="1799" max="1799" width="61.42578125" style="1420" customWidth="1"/>
    <col min="1800" max="1800" width="62.140625" style="1420" customWidth="1"/>
    <col min="1801" max="1804" width="0" style="1420" hidden="1" customWidth="1"/>
    <col min="1805" max="2049" width="8.7109375" style="1420"/>
    <col min="2050" max="2050" width="5.5703125" style="1420" customWidth="1"/>
    <col min="2051" max="2051" width="58" style="1420" customWidth="1"/>
    <col min="2052" max="2052" width="24.140625" style="1420" customWidth="1"/>
    <col min="2053" max="2054" width="0" style="1420" hidden="1" customWidth="1"/>
    <col min="2055" max="2055" width="61.42578125" style="1420" customWidth="1"/>
    <col min="2056" max="2056" width="62.140625" style="1420" customWidth="1"/>
    <col min="2057" max="2060" width="0" style="1420" hidden="1" customWidth="1"/>
    <col min="2061" max="2305" width="8.7109375" style="1420"/>
    <col min="2306" max="2306" width="5.5703125" style="1420" customWidth="1"/>
    <col min="2307" max="2307" width="58" style="1420" customWidth="1"/>
    <col min="2308" max="2308" width="24.140625" style="1420" customWidth="1"/>
    <col min="2309" max="2310" width="0" style="1420" hidden="1" customWidth="1"/>
    <col min="2311" max="2311" width="61.42578125" style="1420" customWidth="1"/>
    <col min="2312" max="2312" width="62.140625" style="1420" customWidth="1"/>
    <col min="2313" max="2316" width="0" style="1420" hidden="1" customWidth="1"/>
    <col min="2317" max="2561" width="8.7109375" style="1420"/>
    <col min="2562" max="2562" width="5.5703125" style="1420" customWidth="1"/>
    <col min="2563" max="2563" width="58" style="1420" customWidth="1"/>
    <col min="2564" max="2564" width="24.140625" style="1420" customWidth="1"/>
    <col min="2565" max="2566" width="0" style="1420" hidden="1" customWidth="1"/>
    <col min="2567" max="2567" width="61.42578125" style="1420" customWidth="1"/>
    <col min="2568" max="2568" width="62.140625" style="1420" customWidth="1"/>
    <col min="2569" max="2572" width="0" style="1420" hidden="1" customWidth="1"/>
    <col min="2573" max="2817" width="8.7109375" style="1420"/>
    <col min="2818" max="2818" width="5.5703125" style="1420" customWidth="1"/>
    <col min="2819" max="2819" width="58" style="1420" customWidth="1"/>
    <col min="2820" max="2820" width="24.140625" style="1420" customWidth="1"/>
    <col min="2821" max="2822" width="0" style="1420" hidden="1" customWidth="1"/>
    <col min="2823" max="2823" width="61.42578125" style="1420" customWidth="1"/>
    <col min="2824" max="2824" width="62.140625" style="1420" customWidth="1"/>
    <col min="2825" max="2828" width="0" style="1420" hidden="1" customWidth="1"/>
    <col min="2829" max="3073" width="8.7109375" style="1420"/>
    <col min="3074" max="3074" width="5.5703125" style="1420" customWidth="1"/>
    <col min="3075" max="3075" width="58" style="1420" customWidth="1"/>
    <col min="3076" max="3076" width="24.140625" style="1420" customWidth="1"/>
    <col min="3077" max="3078" width="0" style="1420" hidden="1" customWidth="1"/>
    <col min="3079" max="3079" width="61.42578125" style="1420" customWidth="1"/>
    <col min="3080" max="3080" width="62.140625" style="1420" customWidth="1"/>
    <col min="3081" max="3084" width="0" style="1420" hidden="1" customWidth="1"/>
    <col min="3085" max="3329" width="8.7109375" style="1420"/>
    <col min="3330" max="3330" width="5.5703125" style="1420" customWidth="1"/>
    <col min="3331" max="3331" width="58" style="1420" customWidth="1"/>
    <col min="3332" max="3332" width="24.140625" style="1420" customWidth="1"/>
    <col min="3333" max="3334" width="0" style="1420" hidden="1" customWidth="1"/>
    <col min="3335" max="3335" width="61.42578125" style="1420" customWidth="1"/>
    <col min="3336" max="3336" width="62.140625" style="1420" customWidth="1"/>
    <col min="3337" max="3340" width="0" style="1420" hidden="1" customWidth="1"/>
    <col min="3341" max="3585" width="8.7109375" style="1420"/>
    <col min="3586" max="3586" width="5.5703125" style="1420" customWidth="1"/>
    <col min="3587" max="3587" width="58" style="1420" customWidth="1"/>
    <col min="3588" max="3588" width="24.140625" style="1420" customWidth="1"/>
    <col min="3589" max="3590" width="0" style="1420" hidden="1" customWidth="1"/>
    <col min="3591" max="3591" width="61.42578125" style="1420" customWidth="1"/>
    <col min="3592" max="3592" width="62.140625" style="1420" customWidth="1"/>
    <col min="3593" max="3596" width="0" style="1420" hidden="1" customWidth="1"/>
    <col min="3597" max="3841" width="8.7109375" style="1420"/>
    <col min="3842" max="3842" width="5.5703125" style="1420" customWidth="1"/>
    <col min="3843" max="3843" width="58" style="1420" customWidth="1"/>
    <col min="3844" max="3844" width="24.140625" style="1420" customWidth="1"/>
    <col min="3845" max="3846" width="0" style="1420" hidden="1" customWidth="1"/>
    <col min="3847" max="3847" width="61.42578125" style="1420" customWidth="1"/>
    <col min="3848" max="3848" width="62.140625" style="1420" customWidth="1"/>
    <col min="3849" max="3852" width="0" style="1420" hidden="1" customWidth="1"/>
    <col min="3853" max="4097" width="8.7109375" style="1420"/>
    <col min="4098" max="4098" width="5.5703125" style="1420" customWidth="1"/>
    <col min="4099" max="4099" width="58" style="1420" customWidth="1"/>
    <col min="4100" max="4100" width="24.140625" style="1420" customWidth="1"/>
    <col min="4101" max="4102" width="0" style="1420" hidden="1" customWidth="1"/>
    <col min="4103" max="4103" width="61.42578125" style="1420" customWidth="1"/>
    <col min="4104" max="4104" width="62.140625" style="1420" customWidth="1"/>
    <col min="4105" max="4108" width="0" style="1420" hidden="1" customWidth="1"/>
    <col min="4109" max="4353" width="8.7109375" style="1420"/>
    <col min="4354" max="4354" width="5.5703125" style="1420" customWidth="1"/>
    <col min="4355" max="4355" width="58" style="1420" customWidth="1"/>
    <col min="4356" max="4356" width="24.140625" style="1420" customWidth="1"/>
    <col min="4357" max="4358" width="0" style="1420" hidden="1" customWidth="1"/>
    <col min="4359" max="4359" width="61.42578125" style="1420" customWidth="1"/>
    <col min="4360" max="4360" width="62.140625" style="1420" customWidth="1"/>
    <col min="4361" max="4364" width="0" style="1420" hidden="1" customWidth="1"/>
    <col min="4365" max="4609" width="8.7109375" style="1420"/>
    <col min="4610" max="4610" width="5.5703125" style="1420" customWidth="1"/>
    <col min="4611" max="4611" width="58" style="1420" customWidth="1"/>
    <col min="4612" max="4612" width="24.140625" style="1420" customWidth="1"/>
    <col min="4613" max="4614" width="0" style="1420" hidden="1" customWidth="1"/>
    <col min="4615" max="4615" width="61.42578125" style="1420" customWidth="1"/>
    <col min="4616" max="4616" width="62.140625" style="1420" customWidth="1"/>
    <col min="4617" max="4620" width="0" style="1420" hidden="1" customWidth="1"/>
    <col min="4621" max="4865" width="8.7109375" style="1420"/>
    <col min="4866" max="4866" width="5.5703125" style="1420" customWidth="1"/>
    <col min="4867" max="4867" width="58" style="1420" customWidth="1"/>
    <col min="4868" max="4868" width="24.140625" style="1420" customWidth="1"/>
    <col min="4869" max="4870" width="0" style="1420" hidden="1" customWidth="1"/>
    <col min="4871" max="4871" width="61.42578125" style="1420" customWidth="1"/>
    <col min="4872" max="4872" width="62.140625" style="1420" customWidth="1"/>
    <col min="4873" max="4876" width="0" style="1420" hidden="1" customWidth="1"/>
    <col min="4877" max="5121" width="8.7109375" style="1420"/>
    <col min="5122" max="5122" width="5.5703125" style="1420" customWidth="1"/>
    <col min="5123" max="5123" width="58" style="1420" customWidth="1"/>
    <col min="5124" max="5124" width="24.140625" style="1420" customWidth="1"/>
    <col min="5125" max="5126" width="0" style="1420" hidden="1" customWidth="1"/>
    <col min="5127" max="5127" width="61.42578125" style="1420" customWidth="1"/>
    <col min="5128" max="5128" width="62.140625" style="1420" customWidth="1"/>
    <col min="5129" max="5132" width="0" style="1420" hidden="1" customWidth="1"/>
    <col min="5133" max="5377" width="8.7109375" style="1420"/>
    <col min="5378" max="5378" width="5.5703125" style="1420" customWidth="1"/>
    <col min="5379" max="5379" width="58" style="1420" customWidth="1"/>
    <col min="5380" max="5380" width="24.140625" style="1420" customWidth="1"/>
    <col min="5381" max="5382" width="0" style="1420" hidden="1" customWidth="1"/>
    <col min="5383" max="5383" width="61.42578125" style="1420" customWidth="1"/>
    <col min="5384" max="5384" width="62.140625" style="1420" customWidth="1"/>
    <col min="5385" max="5388" width="0" style="1420" hidden="1" customWidth="1"/>
    <col min="5389" max="5633" width="8.7109375" style="1420"/>
    <col min="5634" max="5634" width="5.5703125" style="1420" customWidth="1"/>
    <col min="5635" max="5635" width="58" style="1420" customWidth="1"/>
    <col min="5636" max="5636" width="24.140625" style="1420" customWidth="1"/>
    <col min="5637" max="5638" width="0" style="1420" hidden="1" customWidth="1"/>
    <col min="5639" max="5639" width="61.42578125" style="1420" customWidth="1"/>
    <col min="5640" max="5640" width="62.140625" style="1420" customWidth="1"/>
    <col min="5641" max="5644" width="0" style="1420" hidden="1" customWidth="1"/>
    <col min="5645" max="5889" width="8.7109375" style="1420"/>
    <col min="5890" max="5890" width="5.5703125" style="1420" customWidth="1"/>
    <col min="5891" max="5891" width="58" style="1420" customWidth="1"/>
    <col min="5892" max="5892" width="24.140625" style="1420" customWidth="1"/>
    <col min="5893" max="5894" width="0" style="1420" hidden="1" customWidth="1"/>
    <col min="5895" max="5895" width="61.42578125" style="1420" customWidth="1"/>
    <col min="5896" max="5896" width="62.140625" style="1420" customWidth="1"/>
    <col min="5897" max="5900" width="0" style="1420" hidden="1" customWidth="1"/>
    <col min="5901" max="6145" width="8.7109375" style="1420"/>
    <col min="6146" max="6146" width="5.5703125" style="1420" customWidth="1"/>
    <col min="6147" max="6147" width="58" style="1420" customWidth="1"/>
    <col min="6148" max="6148" width="24.140625" style="1420" customWidth="1"/>
    <col min="6149" max="6150" width="0" style="1420" hidden="1" customWidth="1"/>
    <col min="6151" max="6151" width="61.42578125" style="1420" customWidth="1"/>
    <col min="6152" max="6152" width="62.140625" style="1420" customWidth="1"/>
    <col min="6153" max="6156" width="0" style="1420" hidden="1" customWidth="1"/>
    <col min="6157" max="6401" width="8.7109375" style="1420"/>
    <col min="6402" max="6402" width="5.5703125" style="1420" customWidth="1"/>
    <col min="6403" max="6403" width="58" style="1420" customWidth="1"/>
    <col min="6404" max="6404" width="24.140625" style="1420" customWidth="1"/>
    <col min="6405" max="6406" width="0" style="1420" hidden="1" customWidth="1"/>
    <col min="6407" max="6407" width="61.42578125" style="1420" customWidth="1"/>
    <col min="6408" max="6408" width="62.140625" style="1420" customWidth="1"/>
    <col min="6409" max="6412" width="0" style="1420" hidden="1" customWidth="1"/>
    <col min="6413" max="6657" width="8.7109375" style="1420"/>
    <col min="6658" max="6658" width="5.5703125" style="1420" customWidth="1"/>
    <col min="6659" max="6659" width="58" style="1420" customWidth="1"/>
    <col min="6660" max="6660" width="24.140625" style="1420" customWidth="1"/>
    <col min="6661" max="6662" width="0" style="1420" hidden="1" customWidth="1"/>
    <col min="6663" max="6663" width="61.42578125" style="1420" customWidth="1"/>
    <col min="6664" max="6664" width="62.140625" style="1420" customWidth="1"/>
    <col min="6665" max="6668" width="0" style="1420" hidden="1" customWidth="1"/>
    <col min="6669" max="6913" width="8.7109375" style="1420"/>
    <col min="6914" max="6914" width="5.5703125" style="1420" customWidth="1"/>
    <col min="6915" max="6915" width="58" style="1420" customWidth="1"/>
    <col min="6916" max="6916" width="24.140625" style="1420" customWidth="1"/>
    <col min="6917" max="6918" width="0" style="1420" hidden="1" customWidth="1"/>
    <col min="6919" max="6919" width="61.42578125" style="1420" customWidth="1"/>
    <col min="6920" max="6920" width="62.140625" style="1420" customWidth="1"/>
    <col min="6921" max="6924" width="0" style="1420" hidden="1" customWidth="1"/>
    <col min="6925" max="7169" width="8.7109375" style="1420"/>
    <col min="7170" max="7170" width="5.5703125" style="1420" customWidth="1"/>
    <col min="7171" max="7171" width="58" style="1420" customWidth="1"/>
    <col min="7172" max="7172" width="24.140625" style="1420" customWidth="1"/>
    <col min="7173" max="7174" width="0" style="1420" hidden="1" customWidth="1"/>
    <col min="7175" max="7175" width="61.42578125" style="1420" customWidth="1"/>
    <col min="7176" max="7176" width="62.140625" style="1420" customWidth="1"/>
    <col min="7177" max="7180" width="0" style="1420" hidden="1" customWidth="1"/>
    <col min="7181" max="7425" width="8.7109375" style="1420"/>
    <col min="7426" max="7426" width="5.5703125" style="1420" customWidth="1"/>
    <col min="7427" max="7427" width="58" style="1420" customWidth="1"/>
    <col min="7428" max="7428" width="24.140625" style="1420" customWidth="1"/>
    <col min="7429" max="7430" width="0" style="1420" hidden="1" customWidth="1"/>
    <col min="7431" max="7431" width="61.42578125" style="1420" customWidth="1"/>
    <col min="7432" max="7432" width="62.140625" style="1420" customWidth="1"/>
    <col min="7433" max="7436" width="0" style="1420" hidden="1" customWidth="1"/>
    <col min="7437" max="7681" width="8.7109375" style="1420"/>
    <col min="7682" max="7682" width="5.5703125" style="1420" customWidth="1"/>
    <col min="7683" max="7683" width="58" style="1420" customWidth="1"/>
    <col min="7684" max="7684" width="24.140625" style="1420" customWidth="1"/>
    <col min="7685" max="7686" width="0" style="1420" hidden="1" customWidth="1"/>
    <col min="7687" max="7687" width="61.42578125" style="1420" customWidth="1"/>
    <col min="7688" max="7688" width="62.140625" style="1420" customWidth="1"/>
    <col min="7689" max="7692" width="0" style="1420" hidden="1" customWidth="1"/>
    <col min="7693" max="7937" width="8.7109375" style="1420"/>
    <col min="7938" max="7938" width="5.5703125" style="1420" customWidth="1"/>
    <col min="7939" max="7939" width="58" style="1420" customWidth="1"/>
    <col min="7940" max="7940" width="24.140625" style="1420" customWidth="1"/>
    <col min="7941" max="7942" width="0" style="1420" hidden="1" customWidth="1"/>
    <col min="7943" max="7943" width="61.42578125" style="1420" customWidth="1"/>
    <col min="7944" max="7944" width="62.140625" style="1420" customWidth="1"/>
    <col min="7945" max="7948" width="0" style="1420" hidden="1" customWidth="1"/>
    <col min="7949" max="8193" width="8.7109375" style="1420"/>
    <col min="8194" max="8194" width="5.5703125" style="1420" customWidth="1"/>
    <col min="8195" max="8195" width="58" style="1420" customWidth="1"/>
    <col min="8196" max="8196" width="24.140625" style="1420" customWidth="1"/>
    <col min="8197" max="8198" width="0" style="1420" hidden="1" customWidth="1"/>
    <col min="8199" max="8199" width="61.42578125" style="1420" customWidth="1"/>
    <col min="8200" max="8200" width="62.140625" style="1420" customWidth="1"/>
    <col min="8201" max="8204" width="0" style="1420" hidden="1" customWidth="1"/>
    <col min="8205" max="8449" width="8.7109375" style="1420"/>
    <col min="8450" max="8450" width="5.5703125" style="1420" customWidth="1"/>
    <col min="8451" max="8451" width="58" style="1420" customWidth="1"/>
    <col min="8452" max="8452" width="24.140625" style="1420" customWidth="1"/>
    <col min="8453" max="8454" width="0" style="1420" hidden="1" customWidth="1"/>
    <col min="8455" max="8455" width="61.42578125" style="1420" customWidth="1"/>
    <col min="8456" max="8456" width="62.140625" style="1420" customWidth="1"/>
    <col min="8457" max="8460" width="0" style="1420" hidden="1" customWidth="1"/>
    <col min="8461" max="8705" width="8.7109375" style="1420"/>
    <col min="8706" max="8706" width="5.5703125" style="1420" customWidth="1"/>
    <col min="8707" max="8707" width="58" style="1420" customWidth="1"/>
    <col min="8708" max="8708" width="24.140625" style="1420" customWidth="1"/>
    <col min="8709" max="8710" width="0" style="1420" hidden="1" customWidth="1"/>
    <col min="8711" max="8711" width="61.42578125" style="1420" customWidth="1"/>
    <col min="8712" max="8712" width="62.140625" style="1420" customWidth="1"/>
    <col min="8713" max="8716" width="0" style="1420" hidden="1" customWidth="1"/>
    <col min="8717" max="8961" width="8.7109375" style="1420"/>
    <col min="8962" max="8962" width="5.5703125" style="1420" customWidth="1"/>
    <col min="8963" max="8963" width="58" style="1420" customWidth="1"/>
    <col min="8964" max="8964" width="24.140625" style="1420" customWidth="1"/>
    <col min="8965" max="8966" width="0" style="1420" hidden="1" customWidth="1"/>
    <col min="8967" max="8967" width="61.42578125" style="1420" customWidth="1"/>
    <col min="8968" max="8968" width="62.140625" style="1420" customWidth="1"/>
    <col min="8969" max="8972" width="0" style="1420" hidden="1" customWidth="1"/>
    <col min="8973" max="9217" width="8.7109375" style="1420"/>
    <col min="9218" max="9218" width="5.5703125" style="1420" customWidth="1"/>
    <col min="9219" max="9219" width="58" style="1420" customWidth="1"/>
    <col min="9220" max="9220" width="24.140625" style="1420" customWidth="1"/>
    <col min="9221" max="9222" width="0" style="1420" hidden="1" customWidth="1"/>
    <col min="9223" max="9223" width="61.42578125" style="1420" customWidth="1"/>
    <col min="9224" max="9224" width="62.140625" style="1420" customWidth="1"/>
    <col min="9225" max="9228" width="0" style="1420" hidden="1" customWidth="1"/>
    <col min="9229" max="9473" width="8.7109375" style="1420"/>
    <col min="9474" max="9474" width="5.5703125" style="1420" customWidth="1"/>
    <col min="9475" max="9475" width="58" style="1420" customWidth="1"/>
    <col min="9476" max="9476" width="24.140625" style="1420" customWidth="1"/>
    <col min="9477" max="9478" width="0" style="1420" hidden="1" customWidth="1"/>
    <col min="9479" max="9479" width="61.42578125" style="1420" customWidth="1"/>
    <col min="9480" max="9480" width="62.140625" style="1420" customWidth="1"/>
    <col min="9481" max="9484" width="0" style="1420" hidden="1" customWidth="1"/>
    <col min="9485" max="9729" width="8.7109375" style="1420"/>
    <col min="9730" max="9730" width="5.5703125" style="1420" customWidth="1"/>
    <col min="9731" max="9731" width="58" style="1420" customWidth="1"/>
    <col min="9732" max="9732" width="24.140625" style="1420" customWidth="1"/>
    <col min="9733" max="9734" width="0" style="1420" hidden="1" customWidth="1"/>
    <col min="9735" max="9735" width="61.42578125" style="1420" customWidth="1"/>
    <col min="9736" max="9736" width="62.140625" style="1420" customWidth="1"/>
    <col min="9737" max="9740" width="0" style="1420" hidden="1" customWidth="1"/>
    <col min="9741" max="9985" width="8.7109375" style="1420"/>
    <col min="9986" max="9986" width="5.5703125" style="1420" customWidth="1"/>
    <col min="9987" max="9987" width="58" style="1420" customWidth="1"/>
    <col min="9988" max="9988" width="24.140625" style="1420" customWidth="1"/>
    <col min="9989" max="9990" width="0" style="1420" hidden="1" customWidth="1"/>
    <col min="9991" max="9991" width="61.42578125" style="1420" customWidth="1"/>
    <col min="9992" max="9992" width="62.140625" style="1420" customWidth="1"/>
    <col min="9993" max="9996" width="0" style="1420" hidden="1" customWidth="1"/>
    <col min="9997" max="10241" width="8.7109375" style="1420"/>
    <col min="10242" max="10242" width="5.5703125" style="1420" customWidth="1"/>
    <col min="10243" max="10243" width="58" style="1420" customWidth="1"/>
    <col min="10244" max="10244" width="24.140625" style="1420" customWidth="1"/>
    <col min="10245" max="10246" width="0" style="1420" hidden="1" customWidth="1"/>
    <col min="10247" max="10247" width="61.42578125" style="1420" customWidth="1"/>
    <col min="10248" max="10248" width="62.140625" style="1420" customWidth="1"/>
    <col min="10249" max="10252" width="0" style="1420" hidden="1" customWidth="1"/>
    <col min="10253" max="10497" width="8.7109375" style="1420"/>
    <col min="10498" max="10498" width="5.5703125" style="1420" customWidth="1"/>
    <col min="10499" max="10499" width="58" style="1420" customWidth="1"/>
    <col min="10500" max="10500" width="24.140625" style="1420" customWidth="1"/>
    <col min="10501" max="10502" width="0" style="1420" hidden="1" customWidth="1"/>
    <col min="10503" max="10503" width="61.42578125" style="1420" customWidth="1"/>
    <col min="10504" max="10504" width="62.140625" style="1420" customWidth="1"/>
    <col min="10505" max="10508" width="0" style="1420" hidden="1" customWidth="1"/>
    <col min="10509" max="10753" width="8.7109375" style="1420"/>
    <col min="10754" max="10754" width="5.5703125" style="1420" customWidth="1"/>
    <col min="10755" max="10755" width="58" style="1420" customWidth="1"/>
    <col min="10756" max="10756" width="24.140625" style="1420" customWidth="1"/>
    <col min="10757" max="10758" width="0" style="1420" hidden="1" customWidth="1"/>
    <col min="10759" max="10759" width="61.42578125" style="1420" customWidth="1"/>
    <col min="10760" max="10760" width="62.140625" style="1420" customWidth="1"/>
    <col min="10761" max="10764" width="0" style="1420" hidden="1" customWidth="1"/>
    <col min="10765" max="11009" width="8.7109375" style="1420"/>
    <col min="11010" max="11010" width="5.5703125" style="1420" customWidth="1"/>
    <col min="11011" max="11011" width="58" style="1420" customWidth="1"/>
    <col min="11012" max="11012" width="24.140625" style="1420" customWidth="1"/>
    <col min="11013" max="11014" width="0" style="1420" hidden="1" customWidth="1"/>
    <col min="11015" max="11015" width="61.42578125" style="1420" customWidth="1"/>
    <col min="11016" max="11016" width="62.140625" style="1420" customWidth="1"/>
    <col min="11017" max="11020" width="0" style="1420" hidden="1" customWidth="1"/>
    <col min="11021" max="11265" width="8.7109375" style="1420"/>
    <col min="11266" max="11266" width="5.5703125" style="1420" customWidth="1"/>
    <col min="11267" max="11267" width="58" style="1420" customWidth="1"/>
    <col min="11268" max="11268" width="24.140625" style="1420" customWidth="1"/>
    <col min="11269" max="11270" width="0" style="1420" hidden="1" customWidth="1"/>
    <col min="11271" max="11271" width="61.42578125" style="1420" customWidth="1"/>
    <col min="11272" max="11272" width="62.140625" style="1420" customWidth="1"/>
    <col min="11273" max="11276" width="0" style="1420" hidden="1" customWidth="1"/>
    <col min="11277" max="11521" width="8.7109375" style="1420"/>
    <col min="11522" max="11522" width="5.5703125" style="1420" customWidth="1"/>
    <col min="11523" max="11523" width="58" style="1420" customWidth="1"/>
    <col min="11524" max="11524" width="24.140625" style="1420" customWidth="1"/>
    <col min="11525" max="11526" width="0" style="1420" hidden="1" customWidth="1"/>
    <col min="11527" max="11527" width="61.42578125" style="1420" customWidth="1"/>
    <col min="11528" max="11528" width="62.140625" style="1420" customWidth="1"/>
    <col min="11529" max="11532" width="0" style="1420" hidden="1" customWidth="1"/>
    <col min="11533" max="11777" width="8.7109375" style="1420"/>
    <col min="11778" max="11778" width="5.5703125" style="1420" customWidth="1"/>
    <col min="11779" max="11779" width="58" style="1420" customWidth="1"/>
    <col min="11780" max="11780" width="24.140625" style="1420" customWidth="1"/>
    <col min="11781" max="11782" width="0" style="1420" hidden="1" customWidth="1"/>
    <col min="11783" max="11783" width="61.42578125" style="1420" customWidth="1"/>
    <col min="11784" max="11784" width="62.140625" style="1420" customWidth="1"/>
    <col min="11785" max="11788" width="0" style="1420" hidden="1" customWidth="1"/>
    <col min="11789" max="12033" width="8.7109375" style="1420"/>
    <col min="12034" max="12034" width="5.5703125" style="1420" customWidth="1"/>
    <col min="12035" max="12035" width="58" style="1420" customWidth="1"/>
    <col min="12036" max="12036" width="24.140625" style="1420" customWidth="1"/>
    <col min="12037" max="12038" width="0" style="1420" hidden="1" customWidth="1"/>
    <col min="12039" max="12039" width="61.42578125" style="1420" customWidth="1"/>
    <col min="12040" max="12040" width="62.140625" style="1420" customWidth="1"/>
    <col min="12041" max="12044" width="0" style="1420" hidden="1" customWidth="1"/>
    <col min="12045" max="12289" width="8.7109375" style="1420"/>
    <col min="12290" max="12290" width="5.5703125" style="1420" customWidth="1"/>
    <col min="12291" max="12291" width="58" style="1420" customWidth="1"/>
    <col min="12292" max="12292" width="24.140625" style="1420" customWidth="1"/>
    <col min="12293" max="12294" width="0" style="1420" hidden="1" customWidth="1"/>
    <col min="12295" max="12295" width="61.42578125" style="1420" customWidth="1"/>
    <col min="12296" max="12296" width="62.140625" style="1420" customWidth="1"/>
    <col min="12297" max="12300" width="0" style="1420" hidden="1" customWidth="1"/>
    <col min="12301" max="12545" width="8.7109375" style="1420"/>
    <col min="12546" max="12546" width="5.5703125" style="1420" customWidth="1"/>
    <col min="12547" max="12547" width="58" style="1420" customWidth="1"/>
    <col min="12548" max="12548" width="24.140625" style="1420" customWidth="1"/>
    <col min="12549" max="12550" width="0" style="1420" hidden="1" customWidth="1"/>
    <col min="12551" max="12551" width="61.42578125" style="1420" customWidth="1"/>
    <col min="12552" max="12552" width="62.140625" style="1420" customWidth="1"/>
    <col min="12553" max="12556" width="0" style="1420" hidden="1" customWidth="1"/>
    <col min="12557" max="12801" width="8.7109375" style="1420"/>
    <col min="12802" max="12802" width="5.5703125" style="1420" customWidth="1"/>
    <col min="12803" max="12803" width="58" style="1420" customWidth="1"/>
    <col min="12804" max="12804" width="24.140625" style="1420" customWidth="1"/>
    <col min="12805" max="12806" width="0" style="1420" hidden="1" customWidth="1"/>
    <col min="12807" max="12807" width="61.42578125" style="1420" customWidth="1"/>
    <col min="12808" max="12808" width="62.140625" style="1420" customWidth="1"/>
    <col min="12809" max="12812" width="0" style="1420" hidden="1" customWidth="1"/>
    <col min="12813" max="13057" width="8.7109375" style="1420"/>
    <col min="13058" max="13058" width="5.5703125" style="1420" customWidth="1"/>
    <col min="13059" max="13059" width="58" style="1420" customWidth="1"/>
    <col min="13060" max="13060" width="24.140625" style="1420" customWidth="1"/>
    <col min="13061" max="13062" width="0" style="1420" hidden="1" customWidth="1"/>
    <col min="13063" max="13063" width="61.42578125" style="1420" customWidth="1"/>
    <col min="13064" max="13064" width="62.140625" style="1420" customWidth="1"/>
    <col min="13065" max="13068" width="0" style="1420" hidden="1" customWidth="1"/>
    <col min="13069" max="13313" width="8.7109375" style="1420"/>
    <col min="13314" max="13314" width="5.5703125" style="1420" customWidth="1"/>
    <col min="13315" max="13315" width="58" style="1420" customWidth="1"/>
    <col min="13316" max="13316" width="24.140625" style="1420" customWidth="1"/>
    <col min="13317" max="13318" width="0" style="1420" hidden="1" customWidth="1"/>
    <col min="13319" max="13319" width="61.42578125" style="1420" customWidth="1"/>
    <col min="13320" max="13320" width="62.140625" style="1420" customWidth="1"/>
    <col min="13321" max="13324" width="0" style="1420" hidden="1" customWidth="1"/>
    <col min="13325" max="13569" width="8.7109375" style="1420"/>
    <col min="13570" max="13570" width="5.5703125" style="1420" customWidth="1"/>
    <col min="13571" max="13571" width="58" style="1420" customWidth="1"/>
    <col min="13572" max="13572" width="24.140625" style="1420" customWidth="1"/>
    <col min="13573" max="13574" width="0" style="1420" hidden="1" customWidth="1"/>
    <col min="13575" max="13575" width="61.42578125" style="1420" customWidth="1"/>
    <col min="13576" max="13576" width="62.140625" style="1420" customWidth="1"/>
    <col min="13577" max="13580" width="0" style="1420" hidden="1" customWidth="1"/>
    <col min="13581" max="13825" width="8.7109375" style="1420"/>
    <col min="13826" max="13826" width="5.5703125" style="1420" customWidth="1"/>
    <col min="13827" max="13827" width="58" style="1420" customWidth="1"/>
    <col min="13828" max="13828" width="24.140625" style="1420" customWidth="1"/>
    <col min="13829" max="13830" width="0" style="1420" hidden="1" customWidth="1"/>
    <col min="13831" max="13831" width="61.42578125" style="1420" customWidth="1"/>
    <col min="13832" max="13832" width="62.140625" style="1420" customWidth="1"/>
    <col min="13833" max="13836" width="0" style="1420" hidden="1" customWidth="1"/>
    <col min="13837" max="14081" width="8.7109375" style="1420"/>
    <col min="14082" max="14082" width="5.5703125" style="1420" customWidth="1"/>
    <col min="14083" max="14083" width="58" style="1420" customWidth="1"/>
    <col min="14084" max="14084" width="24.140625" style="1420" customWidth="1"/>
    <col min="14085" max="14086" width="0" style="1420" hidden="1" customWidth="1"/>
    <col min="14087" max="14087" width="61.42578125" style="1420" customWidth="1"/>
    <col min="14088" max="14088" width="62.140625" style="1420" customWidth="1"/>
    <col min="14089" max="14092" width="0" style="1420" hidden="1" customWidth="1"/>
    <col min="14093" max="14337" width="8.7109375" style="1420"/>
    <col min="14338" max="14338" width="5.5703125" style="1420" customWidth="1"/>
    <col min="14339" max="14339" width="58" style="1420" customWidth="1"/>
    <col min="14340" max="14340" width="24.140625" style="1420" customWidth="1"/>
    <col min="14341" max="14342" width="0" style="1420" hidden="1" customWidth="1"/>
    <col min="14343" max="14343" width="61.42578125" style="1420" customWidth="1"/>
    <col min="14344" max="14344" width="62.140625" style="1420" customWidth="1"/>
    <col min="14345" max="14348" width="0" style="1420" hidden="1" customWidth="1"/>
    <col min="14349" max="14593" width="8.7109375" style="1420"/>
    <col min="14594" max="14594" width="5.5703125" style="1420" customWidth="1"/>
    <col min="14595" max="14595" width="58" style="1420" customWidth="1"/>
    <col min="14596" max="14596" width="24.140625" style="1420" customWidth="1"/>
    <col min="14597" max="14598" width="0" style="1420" hidden="1" customWidth="1"/>
    <col min="14599" max="14599" width="61.42578125" style="1420" customWidth="1"/>
    <col min="14600" max="14600" width="62.140625" style="1420" customWidth="1"/>
    <col min="14601" max="14604" width="0" style="1420" hidden="1" customWidth="1"/>
    <col min="14605" max="14849" width="8.7109375" style="1420"/>
    <col min="14850" max="14850" width="5.5703125" style="1420" customWidth="1"/>
    <col min="14851" max="14851" width="58" style="1420" customWidth="1"/>
    <col min="14852" max="14852" width="24.140625" style="1420" customWidth="1"/>
    <col min="14853" max="14854" width="0" style="1420" hidden="1" customWidth="1"/>
    <col min="14855" max="14855" width="61.42578125" style="1420" customWidth="1"/>
    <col min="14856" max="14856" width="62.140625" style="1420" customWidth="1"/>
    <col min="14857" max="14860" width="0" style="1420" hidden="1" customWidth="1"/>
    <col min="14861" max="15105" width="8.7109375" style="1420"/>
    <col min="15106" max="15106" width="5.5703125" style="1420" customWidth="1"/>
    <col min="15107" max="15107" width="58" style="1420" customWidth="1"/>
    <col min="15108" max="15108" width="24.140625" style="1420" customWidth="1"/>
    <col min="15109" max="15110" width="0" style="1420" hidden="1" customWidth="1"/>
    <col min="15111" max="15111" width="61.42578125" style="1420" customWidth="1"/>
    <col min="15112" max="15112" width="62.140625" style="1420" customWidth="1"/>
    <col min="15113" max="15116" width="0" style="1420" hidden="1" customWidth="1"/>
    <col min="15117" max="15361" width="8.7109375" style="1420"/>
    <col min="15362" max="15362" width="5.5703125" style="1420" customWidth="1"/>
    <col min="15363" max="15363" width="58" style="1420" customWidth="1"/>
    <col min="15364" max="15364" width="24.140625" style="1420" customWidth="1"/>
    <col min="15365" max="15366" width="0" style="1420" hidden="1" customWidth="1"/>
    <col min="15367" max="15367" width="61.42578125" style="1420" customWidth="1"/>
    <col min="15368" max="15368" width="62.140625" style="1420" customWidth="1"/>
    <col min="15369" max="15372" width="0" style="1420" hidden="1" customWidth="1"/>
    <col min="15373" max="15617" width="8.7109375" style="1420"/>
    <col min="15618" max="15618" width="5.5703125" style="1420" customWidth="1"/>
    <col min="15619" max="15619" width="58" style="1420" customWidth="1"/>
    <col min="15620" max="15620" width="24.140625" style="1420" customWidth="1"/>
    <col min="15621" max="15622" width="0" style="1420" hidden="1" customWidth="1"/>
    <col min="15623" max="15623" width="61.42578125" style="1420" customWidth="1"/>
    <col min="15624" max="15624" width="62.140625" style="1420" customWidth="1"/>
    <col min="15625" max="15628" width="0" style="1420" hidden="1" customWidth="1"/>
    <col min="15629" max="15873" width="8.7109375" style="1420"/>
    <col min="15874" max="15874" width="5.5703125" style="1420" customWidth="1"/>
    <col min="15875" max="15875" width="58" style="1420" customWidth="1"/>
    <col min="15876" max="15876" width="24.140625" style="1420" customWidth="1"/>
    <col min="15877" max="15878" width="0" style="1420" hidden="1" customWidth="1"/>
    <col min="15879" max="15879" width="61.42578125" style="1420" customWidth="1"/>
    <col min="15880" max="15880" width="62.140625" style="1420" customWidth="1"/>
    <col min="15881" max="15884" width="0" style="1420" hidden="1" customWidth="1"/>
    <col min="15885" max="16129" width="8.7109375" style="1420"/>
    <col min="16130" max="16130" width="5.5703125" style="1420" customWidth="1"/>
    <col min="16131" max="16131" width="58" style="1420" customWidth="1"/>
    <col min="16132" max="16132" width="24.140625" style="1420" customWidth="1"/>
    <col min="16133" max="16134" width="0" style="1420" hidden="1" customWidth="1"/>
    <col min="16135" max="16135" width="61.42578125" style="1420" customWidth="1"/>
    <col min="16136" max="16136" width="62.140625" style="1420" customWidth="1"/>
    <col min="16137" max="16140" width="0" style="1420" hidden="1" customWidth="1"/>
    <col min="16141" max="16384" width="8.7109375" style="1420"/>
  </cols>
  <sheetData>
    <row r="1" spans="2:15">
      <c r="C1" s="1421" t="s">
        <v>870</v>
      </c>
      <c r="D1" s="1421" t="s">
        <v>870</v>
      </c>
      <c r="E1" s="1421" t="s">
        <v>870</v>
      </c>
      <c r="F1" s="1421"/>
    </row>
    <row r="2" spans="2:15">
      <c r="C2" s="1424">
        <v>43952</v>
      </c>
      <c r="D2" s="1425">
        <v>44317</v>
      </c>
      <c r="E2" s="1426" t="s">
        <v>989</v>
      </c>
      <c r="F2" s="1426"/>
    </row>
    <row r="3" spans="2:15">
      <c r="B3" s="1427"/>
      <c r="C3" s="1426" t="s">
        <v>871</v>
      </c>
      <c r="D3" s="1426" t="s">
        <v>871</v>
      </c>
      <c r="E3" s="1426" t="s">
        <v>871</v>
      </c>
      <c r="F3" s="1426"/>
      <c r="O3" s="1428" t="s">
        <v>993</v>
      </c>
    </row>
    <row r="4" spans="2:15" ht="19.350000000000001" customHeight="1" thickBot="1">
      <c r="B4" s="1429" t="s">
        <v>27</v>
      </c>
      <c r="C4" s="1430" t="s">
        <v>994</v>
      </c>
      <c r="D4" s="1478" t="s">
        <v>1034</v>
      </c>
      <c r="E4" s="1431" t="s">
        <v>872</v>
      </c>
      <c r="F4" s="1431" t="s">
        <v>194</v>
      </c>
      <c r="G4" s="1429" t="s">
        <v>873</v>
      </c>
      <c r="H4" s="1432" t="s">
        <v>874</v>
      </c>
      <c r="I4" s="1426" t="s">
        <v>875</v>
      </c>
      <c r="K4" s="1420" t="s">
        <v>876</v>
      </c>
      <c r="M4" s="1432" t="s">
        <v>995</v>
      </c>
    </row>
    <row r="5" spans="2:15" ht="39.950000000000003" customHeight="1">
      <c r="B5" s="1433" t="s">
        <v>877</v>
      </c>
      <c r="C5" s="1434">
        <v>16.791999999999998</v>
      </c>
      <c r="D5" s="1435">
        <v>19.000800000000002</v>
      </c>
      <c r="E5" s="1435">
        <v>15.48</v>
      </c>
      <c r="F5" s="1436"/>
      <c r="G5" s="1614" t="s">
        <v>878</v>
      </c>
      <c r="H5" s="1612" t="s">
        <v>879</v>
      </c>
      <c r="I5" s="1437">
        <f>I6/2080</f>
        <v>15.480288461538462</v>
      </c>
      <c r="K5" s="1438">
        <f>D5-I5</f>
        <v>3.5205115384615393</v>
      </c>
      <c r="M5" s="1612" t="s">
        <v>996</v>
      </c>
    </row>
    <row r="6" spans="2:15" ht="42.6" customHeight="1" thickBot="1">
      <c r="B6" s="1439" t="s">
        <v>880</v>
      </c>
      <c r="C6" s="1440">
        <v>34927.359999999993</v>
      </c>
      <c r="D6" s="1440">
        <v>39521.664000000004</v>
      </c>
      <c r="E6" s="1440">
        <f>E5*2080</f>
        <v>32198.400000000001</v>
      </c>
      <c r="F6" s="1441">
        <f>(D6-C6)/C6</f>
        <v>0.13153882801334002</v>
      </c>
      <c r="G6" s="1615"/>
      <c r="H6" s="1613"/>
      <c r="I6" s="1442">
        <v>32199</v>
      </c>
      <c r="K6" s="1438"/>
      <c r="M6" s="1613"/>
      <c r="N6" s="1439"/>
      <c r="O6" s="1443">
        <f>(D6-C6)/C6</f>
        <v>0.13153882801334002</v>
      </c>
    </row>
    <row r="7" spans="2:15">
      <c r="B7" s="1433" t="s">
        <v>881</v>
      </c>
      <c r="C7" s="1434">
        <v>21.736000000000001</v>
      </c>
      <c r="D7" s="1435">
        <v>24.241120000000002</v>
      </c>
      <c r="E7" s="1435">
        <v>19.96</v>
      </c>
      <c r="F7" s="1436"/>
      <c r="G7" s="1444" t="s">
        <v>882</v>
      </c>
      <c r="H7" s="1612" t="s">
        <v>883</v>
      </c>
      <c r="I7" s="1437">
        <f>I8/2080</f>
        <v>18.400480769230768</v>
      </c>
      <c r="K7" s="1438">
        <f>D7-I7</f>
        <v>5.8406392307692343</v>
      </c>
      <c r="M7" s="1612" t="s">
        <v>997</v>
      </c>
    </row>
    <row r="8" spans="2:15" ht="27" thickBot="1">
      <c r="B8" s="1445" t="s">
        <v>884</v>
      </c>
      <c r="C8" s="1446">
        <v>45210.880000000005</v>
      </c>
      <c r="D8" s="1446">
        <v>50421.529600000002</v>
      </c>
      <c r="E8" s="1446">
        <f>E7*2080</f>
        <v>41516.800000000003</v>
      </c>
      <c r="F8" s="1447">
        <f>(D8-E8)/E8</f>
        <v>0.21448496993987973</v>
      </c>
      <c r="G8" s="1420" t="s">
        <v>998</v>
      </c>
      <c r="H8" s="1616"/>
      <c r="I8" s="1442">
        <v>38273</v>
      </c>
      <c r="K8" s="1438"/>
      <c r="M8" s="1616"/>
      <c r="N8" s="1448"/>
      <c r="O8" s="1443">
        <f>(D8-C8)/C8</f>
        <v>0.11525211630474781</v>
      </c>
    </row>
    <row r="9" spans="2:15">
      <c r="B9" s="1433" t="s">
        <v>885</v>
      </c>
      <c r="C9" s="1434">
        <v>17.260000000000002</v>
      </c>
      <c r="D9" s="1435">
        <v>18.008399999999998</v>
      </c>
      <c r="E9" s="1435">
        <v>15.53</v>
      </c>
      <c r="F9" s="1436"/>
      <c r="G9" s="1444"/>
      <c r="H9" s="1612" t="s">
        <v>886</v>
      </c>
      <c r="I9" s="1437">
        <f>I10/2080</f>
        <v>20.43028846153846</v>
      </c>
      <c r="K9" s="1449">
        <f>D9-I9</f>
        <v>-2.4218884615384617</v>
      </c>
      <c r="M9" s="1612" t="s">
        <v>999</v>
      </c>
      <c r="O9" s="1450"/>
    </row>
    <row r="10" spans="2:15" ht="27" thickBot="1">
      <c r="B10" s="1439" t="s">
        <v>887</v>
      </c>
      <c r="C10" s="1440">
        <v>35900.800000000003</v>
      </c>
      <c r="D10" s="1440">
        <v>37457.471999999994</v>
      </c>
      <c r="E10" s="1440">
        <f>E9*2080</f>
        <v>32302.399999999998</v>
      </c>
      <c r="F10" s="1441">
        <f>(D10-E10)/E10</f>
        <v>0.15958789439793938</v>
      </c>
      <c r="G10" s="1448"/>
      <c r="H10" s="1613"/>
      <c r="I10" s="1442">
        <v>42495</v>
      </c>
      <c r="K10" s="1438"/>
      <c r="M10" s="1613"/>
      <c r="N10" s="1448"/>
      <c r="O10" s="1451">
        <f>(D10-C10)/C10</f>
        <v>4.3360370799536259E-2</v>
      </c>
    </row>
    <row r="11" spans="2:15">
      <c r="B11" s="1433" t="s">
        <v>888</v>
      </c>
      <c r="C11" s="1434">
        <v>21.814999999999998</v>
      </c>
      <c r="D11" s="1435">
        <v>24.3888</v>
      </c>
      <c r="E11" s="1435">
        <v>21.14</v>
      </c>
      <c r="F11" s="1436"/>
      <c r="G11" s="1444" t="s">
        <v>889</v>
      </c>
      <c r="H11" s="1612" t="s">
        <v>890</v>
      </c>
      <c r="I11" s="1617" t="s">
        <v>778</v>
      </c>
      <c r="K11" s="1438"/>
      <c r="M11" s="1612" t="s">
        <v>1000</v>
      </c>
    </row>
    <row r="12" spans="2:15" ht="27" thickBot="1">
      <c r="B12" s="1445" t="s">
        <v>891</v>
      </c>
      <c r="C12" s="1446">
        <v>45375.199999999997</v>
      </c>
      <c r="D12" s="1446">
        <v>50728.703999999998</v>
      </c>
      <c r="E12" s="1446">
        <f>E11*2080</f>
        <v>43971.200000000004</v>
      </c>
      <c r="F12" s="1447">
        <f>(D12-E12)/E12</f>
        <v>0.15368022705771034</v>
      </c>
      <c r="G12" s="1420" t="s">
        <v>892</v>
      </c>
      <c r="H12" s="1616"/>
      <c r="I12" s="1618"/>
      <c r="K12" s="1438"/>
      <c r="M12" s="1616"/>
      <c r="N12" s="1448"/>
      <c r="O12" s="1443">
        <f>(D12-C12)/C12</f>
        <v>0.11798303919321571</v>
      </c>
    </row>
    <row r="13" spans="2:15" ht="78.75">
      <c r="B13" s="1452" t="s">
        <v>893</v>
      </c>
      <c r="C13" s="1453">
        <v>26.16</v>
      </c>
      <c r="D13" s="1435">
        <v>30.569499999999998</v>
      </c>
      <c r="E13" s="1435">
        <v>25.32</v>
      </c>
      <c r="F13" s="1436"/>
      <c r="G13" s="1444" t="s">
        <v>894</v>
      </c>
      <c r="H13" s="1612" t="s">
        <v>895</v>
      </c>
      <c r="I13" s="1437">
        <f>I14/2080</f>
        <v>19.703365384615385</v>
      </c>
      <c r="K13" s="1438">
        <f>D13-I13</f>
        <v>10.866134615384613</v>
      </c>
      <c r="M13" s="1612" t="s">
        <v>1001</v>
      </c>
    </row>
    <row r="14" spans="2:15" ht="53.25" thickBot="1">
      <c r="B14" s="1454" t="s">
        <v>896</v>
      </c>
      <c r="C14" s="1455">
        <v>54412.800000000003</v>
      </c>
      <c r="D14" s="1440">
        <v>63584.56</v>
      </c>
      <c r="E14" s="1440">
        <f>E13*2080</f>
        <v>52665.599999999999</v>
      </c>
      <c r="F14" s="1441">
        <f>(D14-E14)/E14</f>
        <v>0.20732622432859399</v>
      </c>
      <c r="G14" s="1448" t="s">
        <v>897</v>
      </c>
      <c r="H14" s="1613"/>
      <c r="I14" s="1442">
        <v>40983</v>
      </c>
      <c r="K14" s="1438"/>
      <c r="M14" s="1613"/>
      <c r="N14" s="1448"/>
      <c r="O14" s="1443">
        <f>(D14-C14)/C14</f>
        <v>0.16855886850152896</v>
      </c>
    </row>
    <row r="15" spans="2:15">
      <c r="B15" s="1433" t="s">
        <v>904</v>
      </c>
      <c r="C15" s="1434">
        <v>28.8</v>
      </c>
      <c r="D15" s="1435">
        <v>29.084</v>
      </c>
      <c r="E15" s="1435">
        <v>27.62</v>
      </c>
      <c r="F15" s="1436"/>
      <c r="G15" s="1444"/>
      <c r="H15" s="1612" t="s">
        <v>905</v>
      </c>
      <c r="I15" s="1456"/>
      <c r="K15" s="1438"/>
      <c r="M15" s="1612" t="s">
        <v>1002</v>
      </c>
    </row>
    <row r="16" spans="2:15" ht="27" thickBot="1">
      <c r="B16" s="1439" t="s">
        <v>906</v>
      </c>
      <c r="C16" s="1440">
        <v>59904</v>
      </c>
      <c r="D16" s="1440">
        <v>60494.720000000001</v>
      </c>
      <c r="E16" s="1440">
        <f>E15*2080</f>
        <v>57449.599999999999</v>
      </c>
      <c r="F16" s="1441">
        <f>(D16-E16)/E16</f>
        <v>5.3005068790731399E-2</v>
      </c>
      <c r="G16" s="1448"/>
      <c r="H16" s="1613"/>
      <c r="I16" s="1456"/>
      <c r="K16" s="1438"/>
      <c r="M16" s="1613"/>
      <c r="O16" s="1457">
        <f>(D16-C16)/C16</f>
        <v>9.8611111111111312E-3</v>
      </c>
    </row>
    <row r="17" spans="2:15">
      <c r="B17" s="1433" t="s">
        <v>898</v>
      </c>
      <c r="C17" s="1434">
        <v>30.59</v>
      </c>
      <c r="D17" s="1435">
        <v>35.178200000000004</v>
      </c>
      <c r="E17" s="1435">
        <v>29.29</v>
      </c>
      <c r="F17" s="1436"/>
      <c r="G17" s="1444" t="s">
        <v>899</v>
      </c>
      <c r="H17" s="1612" t="s">
        <v>900</v>
      </c>
      <c r="I17" s="1437">
        <f>I18/2080</f>
        <v>27.190865384615385</v>
      </c>
      <c r="K17" s="1438">
        <f>D17-I17</f>
        <v>7.9873346153846185</v>
      </c>
      <c r="M17" s="1612" t="s">
        <v>1003</v>
      </c>
    </row>
    <row r="18" spans="2:15" ht="27" thickBot="1">
      <c r="B18" s="1439" t="s">
        <v>901</v>
      </c>
      <c r="C18" s="1440">
        <v>63627.199999999997</v>
      </c>
      <c r="D18" s="1440">
        <v>73170.656000000003</v>
      </c>
      <c r="E18" s="1440">
        <f>E17*2080</f>
        <v>60923.199999999997</v>
      </c>
      <c r="F18" s="1441">
        <f>(D18-E18)/E18</f>
        <v>0.20103106862410389</v>
      </c>
      <c r="G18" s="1448"/>
      <c r="H18" s="1613"/>
      <c r="I18" s="1442">
        <v>56557</v>
      </c>
      <c r="K18" s="1438"/>
      <c r="M18" s="1613"/>
      <c r="N18" s="1448"/>
      <c r="O18" s="1443">
        <f>(D18-C18)/C18</f>
        <v>0.14999019287348817</v>
      </c>
    </row>
    <row r="19" spans="2:15">
      <c r="B19" s="1433" t="s">
        <v>1004</v>
      </c>
      <c r="C19" s="1434">
        <v>31.99</v>
      </c>
      <c r="D19" s="1434">
        <v>30.937200000000001</v>
      </c>
      <c r="E19" s="1458"/>
      <c r="F19" s="1459"/>
      <c r="G19" s="1444"/>
      <c r="H19" s="1612" t="s">
        <v>1005</v>
      </c>
      <c r="I19" s="1456"/>
      <c r="K19" s="1438"/>
      <c r="M19" s="1612" t="s">
        <v>1006</v>
      </c>
    </row>
    <row r="20" spans="2:15" ht="27" thickBot="1">
      <c r="B20" s="1439" t="s">
        <v>1007</v>
      </c>
      <c r="C20" s="1440">
        <v>66539.199999999997</v>
      </c>
      <c r="D20" s="1440">
        <v>64349.376000000004</v>
      </c>
      <c r="E20" s="1440"/>
      <c r="F20" s="1460"/>
      <c r="G20" s="1448"/>
      <c r="H20" s="1613"/>
      <c r="I20" s="1456"/>
      <c r="K20" s="1438"/>
      <c r="M20" s="1613"/>
      <c r="N20" s="1439"/>
      <c r="O20" s="1461">
        <f>(D20-C20)/C20</f>
        <v>-3.2910284463894865E-2</v>
      </c>
    </row>
    <row r="21" spans="2:15">
      <c r="B21" s="1445" t="s">
        <v>990</v>
      </c>
      <c r="C21" s="1462">
        <v>33.46153846153846</v>
      </c>
      <c r="D21" s="1462">
        <v>35.084000000000003</v>
      </c>
      <c r="E21" s="1446" t="s">
        <v>778</v>
      </c>
      <c r="F21" s="1463"/>
      <c r="G21" s="1420" t="s">
        <v>1008</v>
      </c>
      <c r="H21" s="1612" t="s">
        <v>991</v>
      </c>
      <c r="I21" s="1456"/>
      <c r="K21" s="1438"/>
      <c r="M21" s="1619" t="s">
        <v>1009</v>
      </c>
      <c r="O21" s="1464"/>
    </row>
    <row r="22" spans="2:15" ht="27" thickBot="1">
      <c r="B22" s="1439" t="s">
        <v>992</v>
      </c>
      <c r="C22" s="1440">
        <v>69600</v>
      </c>
      <c r="D22" s="1440">
        <v>72974.720000000001</v>
      </c>
      <c r="E22" s="1440" t="s">
        <v>778</v>
      </c>
      <c r="F22" s="1465"/>
      <c r="G22" s="1448" t="s">
        <v>1010</v>
      </c>
      <c r="H22" s="1613"/>
      <c r="I22" s="1456"/>
      <c r="K22" s="1438"/>
      <c r="M22" s="1620"/>
      <c r="N22" s="1439"/>
      <c r="O22" s="1466">
        <f>(D22-C22)/C22</f>
        <v>4.8487356321839099E-2</v>
      </c>
    </row>
    <row r="23" spans="2:15">
      <c r="B23" s="1445" t="s">
        <v>1011</v>
      </c>
      <c r="C23" s="1462">
        <v>34.022499999999994</v>
      </c>
      <c r="D23" s="1462">
        <v>38.650100000000002</v>
      </c>
      <c r="E23" s="1446"/>
      <c r="F23" s="1467"/>
      <c r="G23" s="1420" t="s">
        <v>1012</v>
      </c>
      <c r="H23" s="1612" t="s">
        <v>895</v>
      </c>
      <c r="I23" s="1456"/>
      <c r="K23" s="1438"/>
      <c r="M23" s="1612" t="s">
        <v>1013</v>
      </c>
    </row>
    <row r="24" spans="2:15" ht="27" thickBot="1">
      <c r="B24" s="1439" t="s">
        <v>1014</v>
      </c>
      <c r="C24" s="1440">
        <v>70766.799999999988</v>
      </c>
      <c r="D24" s="1440">
        <v>80392.207999999999</v>
      </c>
      <c r="E24" s="1440"/>
      <c r="F24" s="1460"/>
      <c r="G24" s="1448"/>
      <c r="H24" s="1613"/>
      <c r="I24" s="1456"/>
      <c r="K24" s="1438"/>
      <c r="M24" s="1613"/>
      <c r="N24" s="1439"/>
      <c r="O24" s="1451">
        <f>(D24-C24)/C24</f>
        <v>0.13601587184951153</v>
      </c>
    </row>
    <row r="25" spans="2:15">
      <c r="B25" s="1445" t="s">
        <v>1015</v>
      </c>
      <c r="C25" s="1462">
        <v>36.380000000000003</v>
      </c>
      <c r="D25" s="1462">
        <v>40.563600000000001</v>
      </c>
      <c r="E25" s="1446"/>
      <c r="F25" s="1467"/>
      <c r="G25" s="1420" t="s">
        <v>1016</v>
      </c>
      <c r="H25" s="1612" t="s">
        <v>895</v>
      </c>
      <c r="I25" s="1456"/>
      <c r="K25" s="1438"/>
      <c r="M25" s="1612" t="s">
        <v>1017</v>
      </c>
    </row>
    <row r="26" spans="2:15" ht="27" thickBot="1">
      <c r="B26" s="1439" t="s">
        <v>1018</v>
      </c>
      <c r="C26" s="1446">
        <v>75670.400000000009</v>
      </c>
      <c r="D26" s="1446">
        <v>84372.288</v>
      </c>
      <c r="E26" s="1446"/>
      <c r="F26" s="1467"/>
      <c r="H26" s="1613"/>
      <c r="I26" s="1456"/>
      <c r="K26" s="1438"/>
      <c r="M26" s="1613"/>
      <c r="N26" s="1439"/>
      <c r="O26" s="1451">
        <f>(D26-C26)/C26</f>
        <v>0.11499725123694325</v>
      </c>
    </row>
    <row r="27" spans="2:15">
      <c r="B27" s="1433" t="s">
        <v>1019</v>
      </c>
      <c r="C27" s="1434">
        <v>40.57</v>
      </c>
      <c r="D27" s="1435">
        <v>43.1312</v>
      </c>
      <c r="E27" s="1435">
        <v>40.06</v>
      </c>
      <c r="F27" s="1436"/>
      <c r="G27" s="1621" t="s">
        <v>902</v>
      </c>
      <c r="H27" s="1612" t="s">
        <v>903</v>
      </c>
      <c r="I27" s="1437">
        <f>I28/2080</f>
        <v>33.217788461538461</v>
      </c>
      <c r="K27" s="1438">
        <f>D27-I27</f>
        <v>9.9134115384615384</v>
      </c>
      <c r="M27" s="1612" t="s">
        <v>1020</v>
      </c>
    </row>
    <row r="28" spans="2:15" ht="34.5" customHeight="1" thickBot="1">
      <c r="B28" s="1439" t="s">
        <v>1021</v>
      </c>
      <c r="C28" s="1440">
        <v>84385.600000000006</v>
      </c>
      <c r="D28" s="1440">
        <v>89712.895999999993</v>
      </c>
      <c r="E28" s="1440">
        <f>E27*2080</f>
        <v>83324.800000000003</v>
      </c>
      <c r="F28" s="1441">
        <f>(D28-E28)/E28</f>
        <v>7.6665002496255505E-2</v>
      </c>
      <c r="G28" s="1622"/>
      <c r="H28" s="1613"/>
      <c r="I28" s="1442">
        <v>69093</v>
      </c>
      <c r="K28" s="1438"/>
      <c r="M28" s="1613"/>
      <c r="N28" s="1439"/>
      <c r="O28" s="1451">
        <f>(D28-C28)/C28</f>
        <v>6.3130391915208126E-2</v>
      </c>
    </row>
    <row r="29" spans="2:15">
      <c r="B29" s="1433" t="s">
        <v>1022</v>
      </c>
      <c r="C29" s="1434">
        <v>37.751999999999995</v>
      </c>
      <c r="D29" s="1435">
        <v>43.066240000000008</v>
      </c>
      <c r="E29" s="1435"/>
      <c r="F29" s="1436"/>
      <c r="G29" s="1444"/>
      <c r="H29" s="1612" t="s">
        <v>895</v>
      </c>
      <c r="I29" s="1437">
        <f>I30/2080</f>
        <v>25.143750000000001</v>
      </c>
      <c r="K29" s="1438">
        <f>D29-I29</f>
        <v>17.922490000000007</v>
      </c>
      <c r="M29" s="1612" t="s">
        <v>1023</v>
      </c>
    </row>
    <row r="30" spans="2:15" ht="27" thickBot="1">
      <c r="B30" s="1439" t="s">
        <v>1024</v>
      </c>
      <c r="C30" s="1440">
        <v>78524.159999999989</v>
      </c>
      <c r="D30" s="1440">
        <v>89577.779200000019</v>
      </c>
      <c r="E30" s="1440"/>
      <c r="F30" s="1441"/>
      <c r="G30" s="1448"/>
      <c r="H30" s="1613"/>
      <c r="I30" s="1442">
        <v>52299</v>
      </c>
      <c r="K30" s="1438"/>
      <c r="M30" s="1613"/>
      <c r="N30" s="1439"/>
      <c r="O30" s="1451">
        <f>(D30-C30)/C30</f>
        <v>0.14076711167620298</v>
      </c>
    </row>
    <row r="31" spans="2:15">
      <c r="B31" s="1433" t="s">
        <v>907</v>
      </c>
      <c r="C31" s="1434">
        <v>43.41</v>
      </c>
      <c r="D31" s="1435">
        <v>47.109200000000001</v>
      </c>
      <c r="E31" s="1435">
        <v>41.76</v>
      </c>
      <c r="F31" s="1436"/>
      <c r="G31" s="1444"/>
      <c r="H31" s="1612" t="s">
        <v>908</v>
      </c>
      <c r="I31" s="1468">
        <f>I32/2080</f>
        <v>33.460576923076921</v>
      </c>
      <c r="K31" s="1438">
        <f>D31-I31</f>
        <v>13.64862307692308</v>
      </c>
      <c r="M31" s="1612" t="s">
        <v>1025</v>
      </c>
    </row>
    <row r="32" spans="2:15" ht="38.450000000000003" customHeight="1" thickBot="1">
      <c r="B32" s="1439" t="s">
        <v>909</v>
      </c>
      <c r="C32" s="1440">
        <v>90292.799999999988</v>
      </c>
      <c r="D32" s="1440">
        <v>97987.135999999999</v>
      </c>
      <c r="E32" s="1440">
        <f>E31*2080</f>
        <v>86860.800000000003</v>
      </c>
      <c r="F32" s="1441">
        <f>(D32-E32)/E32</f>
        <v>0.1280938697318007</v>
      </c>
      <c r="G32" s="1448"/>
      <c r="H32" s="1613"/>
      <c r="I32" s="1442">
        <v>69598</v>
      </c>
      <c r="K32" s="1438"/>
      <c r="M32" s="1613"/>
      <c r="N32" s="1439"/>
      <c r="O32" s="1451">
        <f>(D32-C32)/C32</f>
        <v>8.5215388159410405E-2</v>
      </c>
    </row>
    <row r="33" spans="2:15">
      <c r="B33" s="1433" t="s">
        <v>910</v>
      </c>
      <c r="C33" s="1434">
        <v>59.6</v>
      </c>
      <c r="D33" s="1435">
        <v>62.008800000000001</v>
      </c>
      <c r="E33" s="1435">
        <v>57.41</v>
      </c>
      <c r="F33" s="1436"/>
      <c r="G33" s="1444"/>
      <c r="H33" s="1612" t="s">
        <v>911</v>
      </c>
      <c r="I33" s="1437">
        <f>I34/2080</f>
        <v>48.354326923076925</v>
      </c>
      <c r="K33" s="1438">
        <f>D33-I33</f>
        <v>13.654473076923075</v>
      </c>
      <c r="M33" s="1612" t="s">
        <v>1026</v>
      </c>
    </row>
    <row r="34" spans="2:15" ht="27" thickBot="1">
      <c r="B34" s="1439" t="s">
        <v>912</v>
      </c>
      <c r="C34" s="1440">
        <v>123968</v>
      </c>
      <c r="D34" s="1440">
        <v>128978.304</v>
      </c>
      <c r="E34" s="1440">
        <f>E33*2080</f>
        <v>119412.79999999999</v>
      </c>
      <c r="F34" s="1441">
        <f>(D34-E34)/E34</f>
        <v>8.0104511409162305E-2</v>
      </c>
      <c r="G34" s="1448"/>
      <c r="H34" s="1613"/>
      <c r="I34" s="1442">
        <v>100577</v>
      </c>
      <c r="K34" s="1438"/>
      <c r="M34" s="1613"/>
      <c r="N34" s="1439"/>
      <c r="O34" s="1451">
        <f>(D34-C34)/C34</f>
        <v>4.0416107382550366E-2</v>
      </c>
    </row>
    <row r="35" spans="2:15">
      <c r="C35" s="1462"/>
    </row>
    <row r="36" spans="2:15" ht="78.75">
      <c r="B36" s="1469" t="s">
        <v>1027</v>
      </c>
      <c r="C36" s="1470">
        <v>34927.359999999993</v>
      </c>
      <c r="D36" s="1446">
        <f>D6</f>
        <v>39521.664000000004</v>
      </c>
    </row>
    <row r="37" spans="2:15">
      <c r="D37" s="1471"/>
    </row>
    <row r="38" spans="2:15">
      <c r="B38" s="1472" t="s">
        <v>1028</v>
      </c>
      <c r="C38" s="1473">
        <v>0.2422</v>
      </c>
      <c r="D38" s="1473">
        <f>23.39%+2%</f>
        <v>0.25390000000000001</v>
      </c>
      <c r="G38" s="1420" t="s">
        <v>1035</v>
      </c>
    </row>
    <row r="39" spans="2:15" ht="34.35" customHeight="1">
      <c r="B39" s="1472"/>
      <c r="D39" s="1471"/>
      <c r="G39" s="1623" t="s">
        <v>1029</v>
      </c>
      <c r="H39" s="1623"/>
      <c r="M39" s="1420"/>
    </row>
    <row r="40" spans="2:15">
      <c r="D40" s="1471"/>
    </row>
    <row r="41" spans="2:15">
      <c r="B41" s="1472" t="s">
        <v>926</v>
      </c>
      <c r="C41" s="1474">
        <v>0.12</v>
      </c>
      <c r="D41" s="1475">
        <v>0.12</v>
      </c>
      <c r="G41" s="1420" t="s">
        <v>946</v>
      </c>
    </row>
    <row r="42" spans="2:15">
      <c r="B42" s="1472"/>
      <c r="D42" s="1423"/>
    </row>
    <row r="43" spans="2:15">
      <c r="B43" s="1624" t="s">
        <v>1030</v>
      </c>
      <c r="C43" s="1624"/>
      <c r="D43" s="1624"/>
      <c r="E43" s="1624"/>
      <c r="F43" s="1624"/>
      <c r="G43" s="1624"/>
    </row>
    <row r="44" spans="2:15">
      <c r="B44" s="1472" t="s">
        <v>1031</v>
      </c>
      <c r="C44" s="1446">
        <v>211870</v>
      </c>
      <c r="D44" s="1446">
        <v>247150</v>
      </c>
      <c r="G44" s="1420" t="s">
        <v>1036</v>
      </c>
    </row>
    <row r="45" spans="2:15">
      <c r="B45" s="1472" t="s">
        <v>1032</v>
      </c>
      <c r="C45" s="1446">
        <v>188350</v>
      </c>
      <c r="D45" s="1446">
        <v>206010</v>
      </c>
      <c r="G45" s="1420" t="s">
        <v>1037</v>
      </c>
    </row>
    <row r="46" spans="2:15">
      <c r="B46" s="1472" t="s">
        <v>1033</v>
      </c>
      <c r="C46" s="1446">
        <v>118660</v>
      </c>
      <c r="D46" s="1446">
        <v>133902</v>
      </c>
      <c r="G46" s="1420" t="s">
        <v>1038</v>
      </c>
      <c r="O46" s="1464"/>
    </row>
    <row r="49" spans="4:4">
      <c r="D49" s="1438"/>
    </row>
    <row r="50" spans="4:4">
      <c r="D50" s="1476"/>
    </row>
  </sheetData>
  <mergeCells count="35">
    <mergeCell ref="G39:H39"/>
    <mergeCell ref="B43:G43"/>
    <mergeCell ref="H29:H30"/>
    <mergeCell ref="M29:M30"/>
    <mergeCell ref="H31:H32"/>
    <mergeCell ref="M31:M32"/>
    <mergeCell ref="H33:H34"/>
    <mergeCell ref="M33:M34"/>
    <mergeCell ref="H23:H24"/>
    <mergeCell ref="M23:M24"/>
    <mergeCell ref="H25:H26"/>
    <mergeCell ref="M25:M26"/>
    <mergeCell ref="G27:G28"/>
    <mergeCell ref="H27:H28"/>
    <mergeCell ref="M27:M28"/>
    <mergeCell ref="H17:H18"/>
    <mergeCell ref="M17:M18"/>
    <mergeCell ref="H19:H20"/>
    <mergeCell ref="M19:M20"/>
    <mergeCell ref="H21:H22"/>
    <mergeCell ref="M21:M22"/>
    <mergeCell ref="H15:H16"/>
    <mergeCell ref="M15:M16"/>
    <mergeCell ref="G5:G6"/>
    <mergeCell ref="H5:H6"/>
    <mergeCell ref="M5:M6"/>
    <mergeCell ref="H7:H8"/>
    <mergeCell ref="M7:M8"/>
    <mergeCell ref="H9:H10"/>
    <mergeCell ref="M9:M10"/>
    <mergeCell ref="H11:H12"/>
    <mergeCell ref="I11:I12"/>
    <mergeCell ref="M11:M12"/>
    <mergeCell ref="H13:H14"/>
    <mergeCell ref="M13:M14"/>
  </mergeCells>
  <pageMargins left="0.7" right="0.7" top="0.75" bottom="0.75" header="0.3" footer="0.3"/>
  <pageSetup scale="59"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3:K30"/>
  <sheetViews>
    <sheetView zoomScale="88" zoomScaleNormal="88" workbookViewId="0">
      <selection activeCell="B26" sqref="B26"/>
    </sheetView>
  </sheetViews>
  <sheetFormatPr defaultRowHeight="15"/>
  <cols>
    <col min="1" max="1" width="10.5703125" customWidth="1"/>
    <col min="2" max="2" width="18" customWidth="1"/>
    <col min="4" max="4" width="15.7109375" customWidth="1"/>
    <col min="5" max="5" width="3.42578125" customWidth="1"/>
    <col min="6" max="6" width="24" customWidth="1"/>
    <col min="7" max="7" width="16.7109375" customWidth="1"/>
    <col min="8" max="8" width="4.28515625" customWidth="1"/>
    <col min="9" max="9" width="18.140625" customWidth="1"/>
    <col min="10" max="10" width="17.42578125" customWidth="1"/>
    <col min="11" max="11" width="51.85546875" customWidth="1"/>
    <col min="12" max="12" width="26.5703125" customWidth="1"/>
  </cols>
  <sheetData>
    <row r="3" spans="1:11" ht="15.75" thickBot="1">
      <c r="B3" s="452">
        <v>44228</v>
      </c>
    </row>
    <row r="4" spans="1:11" ht="37.5" customHeight="1" thickBot="1">
      <c r="A4" s="1002" t="s">
        <v>826</v>
      </c>
      <c r="B4" s="1625" t="s">
        <v>988</v>
      </c>
      <c r="C4" s="1626"/>
      <c r="D4" s="1626"/>
      <c r="E4" s="1626"/>
      <c r="F4" s="1626"/>
      <c r="G4" s="1626"/>
      <c r="H4" s="1626"/>
      <c r="I4" s="1626"/>
      <c r="J4" s="1626"/>
      <c r="K4" s="1001" t="s">
        <v>849</v>
      </c>
    </row>
    <row r="5" spans="1:11">
      <c r="A5" s="969"/>
      <c r="B5" s="84"/>
      <c r="G5" s="382" t="s">
        <v>730</v>
      </c>
      <c r="H5" s="108"/>
      <c r="I5" s="382" t="s">
        <v>846</v>
      </c>
      <c r="J5" s="108"/>
      <c r="K5" s="969"/>
    </row>
    <row r="6" spans="1:11">
      <c r="A6" s="969"/>
      <c r="B6" s="945" t="s">
        <v>173</v>
      </c>
      <c r="C6" s="946"/>
      <c r="D6" s="397"/>
      <c r="E6" s="397"/>
      <c r="F6" s="948" t="s">
        <v>175</v>
      </c>
      <c r="G6" s="954"/>
      <c r="H6" s="947"/>
      <c r="I6" s="948" t="s">
        <v>1039</v>
      </c>
      <c r="J6" s="948" t="s">
        <v>192</v>
      </c>
      <c r="K6" s="969"/>
    </row>
    <row r="7" spans="1:11" ht="15" customHeight="1">
      <c r="A7" s="969">
        <v>3040</v>
      </c>
      <c r="B7" s="949" t="s">
        <v>163</v>
      </c>
      <c r="D7" s="246"/>
      <c r="F7" s="98" t="s">
        <v>733</v>
      </c>
      <c r="G7" s="384">
        <v>31757</v>
      </c>
      <c r="H7" s="86"/>
      <c r="I7" s="86">
        <f>'Outreach and Engagement'!I21</f>
        <v>38879</v>
      </c>
      <c r="J7" s="976">
        <f>(I7-G7)/G7</f>
        <v>0.22426551626413074</v>
      </c>
      <c r="K7" s="978"/>
    </row>
    <row r="8" spans="1:11">
      <c r="A8" s="969"/>
      <c r="B8" s="957"/>
      <c r="C8" s="397"/>
      <c r="D8" s="397"/>
      <c r="E8" s="397"/>
      <c r="F8" s="958" t="s">
        <v>734</v>
      </c>
      <c r="G8" s="397"/>
      <c r="H8" s="947"/>
      <c r="I8" s="959"/>
      <c r="J8" s="977"/>
      <c r="K8" s="978"/>
    </row>
    <row r="9" spans="1:11">
      <c r="A9" s="969">
        <v>3041</v>
      </c>
      <c r="B9" s="949" t="s">
        <v>165</v>
      </c>
      <c r="F9" s="108"/>
      <c r="G9" s="108"/>
      <c r="H9" s="108"/>
      <c r="I9" s="108"/>
      <c r="J9" s="976"/>
      <c r="K9" s="969"/>
    </row>
    <row r="10" spans="1:11">
      <c r="A10" s="969"/>
      <c r="B10" s="942"/>
      <c r="C10" t="s">
        <v>212</v>
      </c>
      <c r="F10" s="108" t="s">
        <v>688</v>
      </c>
      <c r="G10" s="87">
        <v>200.4</v>
      </c>
      <c r="H10" s="87"/>
      <c r="I10" s="87">
        <f>' Safe Haven 7-9, 10-12 beds'!J23</f>
        <v>248.79</v>
      </c>
      <c r="J10" s="976">
        <f t="shared" ref="J10:J24" si="0">(I10-G10)/G10</f>
        <v>0.24146706586826339</v>
      </c>
      <c r="K10" s="978"/>
    </row>
    <row r="11" spans="1:11">
      <c r="A11" s="969"/>
      <c r="B11" s="945"/>
      <c r="C11" s="397" t="s">
        <v>213</v>
      </c>
      <c r="D11" s="397"/>
      <c r="E11" s="397"/>
      <c r="F11" s="947" t="s">
        <v>688</v>
      </c>
      <c r="G11" s="960">
        <v>180.45</v>
      </c>
      <c r="H11" s="960"/>
      <c r="I11" s="960">
        <f>' Safe Haven 7-9, 10-12 beds'!O24</f>
        <v>224.87</v>
      </c>
      <c r="J11" s="977">
        <f t="shared" si="0"/>
        <v>0.24616237184815748</v>
      </c>
      <c r="K11" s="978"/>
    </row>
    <row r="12" spans="1:11" ht="15" hidden="1" customHeight="1">
      <c r="A12" s="969"/>
      <c r="B12" s="942"/>
      <c r="F12" s="108"/>
      <c r="G12" s="108"/>
      <c r="H12" s="108"/>
      <c r="I12" s="108"/>
      <c r="J12" s="976" t="e">
        <f t="shared" si="0"/>
        <v>#DIV/0!</v>
      </c>
      <c r="K12" s="969"/>
    </row>
    <row r="13" spans="1:11" ht="15" hidden="1" customHeight="1">
      <c r="A13" s="969"/>
      <c r="B13" s="949" t="s">
        <v>164</v>
      </c>
      <c r="F13" s="108"/>
      <c r="G13" s="108"/>
      <c r="H13" s="108"/>
      <c r="I13" s="108"/>
      <c r="J13" s="976" t="e">
        <f t="shared" si="0"/>
        <v>#DIV/0!</v>
      </c>
      <c r="K13" s="969"/>
    </row>
    <row r="14" spans="1:11" ht="15" hidden="1" customHeight="1">
      <c r="A14" s="969"/>
      <c r="B14" s="942"/>
      <c r="C14" t="s">
        <v>174</v>
      </c>
      <c r="F14" s="108"/>
      <c r="G14" s="72" t="s">
        <v>778</v>
      </c>
      <c r="H14" s="72"/>
      <c r="I14" s="72" t="s">
        <v>778</v>
      </c>
      <c r="J14" s="976" t="e">
        <f t="shared" si="0"/>
        <v>#VALUE!</v>
      </c>
      <c r="K14" s="969"/>
    </row>
    <row r="15" spans="1:11" ht="15" hidden="1" customHeight="1">
      <c r="A15" s="969"/>
      <c r="B15" s="942"/>
      <c r="C15" t="s">
        <v>166</v>
      </c>
      <c r="F15" s="108"/>
      <c r="G15" s="72" t="s">
        <v>778</v>
      </c>
      <c r="H15" s="72"/>
      <c r="I15" s="72" t="s">
        <v>778</v>
      </c>
      <c r="J15" s="976" t="e">
        <f t="shared" si="0"/>
        <v>#VALUE!</v>
      </c>
      <c r="K15" s="969"/>
    </row>
    <row r="16" spans="1:11">
      <c r="A16" s="969">
        <v>3042</v>
      </c>
      <c r="B16" s="949" t="s">
        <v>167</v>
      </c>
      <c r="F16" s="108"/>
      <c r="G16" s="108"/>
      <c r="H16" s="108"/>
      <c r="I16" s="108"/>
      <c r="J16" s="976"/>
      <c r="K16" s="969"/>
    </row>
    <row r="17" spans="1:11">
      <c r="A17" s="969"/>
      <c r="B17" s="942"/>
      <c r="C17" s="97" t="s">
        <v>168</v>
      </c>
      <c r="F17" s="108" t="s">
        <v>689</v>
      </c>
      <c r="G17" s="72">
        <v>40.58</v>
      </c>
      <c r="H17" s="72"/>
      <c r="I17" s="72">
        <f>' Housing First - HOP '!J24</f>
        <v>49.78</v>
      </c>
      <c r="J17" s="976">
        <f t="shared" si="0"/>
        <v>0.22671266633809767</v>
      </c>
      <c r="K17" s="969"/>
    </row>
    <row r="18" spans="1:11" ht="21.75" customHeight="1">
      <c r="A18" s="969"/>
      <c r="B18" s="942"/>
      <c r="C18" s="97" t="s">
        <v>169</v>
      </c>
      <c r="F18" s="108" t="s">
        <v>689</v>
      </c>
      <c r="G18" s="72">
        <v>165.45</v>
      </c>
      <c r="H18" s="72"/>
      <c r="I18" s="72">
        <f>' Housing First - HOP '!O24</f>
        <v>207.35</v>
      </c>
      <c r="J18" s="976">
        <f t="shared" si="0"/>
        <v>0.25324871562405565</v>
      </c>
      <c r="K18" s="969"/>
    </row>
    <row r="19" spans="1:11" ht="38.25" customHeight="1">
      <c r="A19" s="969"/>
      <c r="B19" s="942"/>
      <c r="C19" s="97" t="s">
        <v>170</v>
      </c>
      <c r="F19" s="108" t="s">
        <v>690</v>
      </c>
      <c r="G19" s="72">
        <v>50.98</v>
      </c>
      <c r="H19" s="87"/>
      <c r="I19" s="87">
        <f>'Housing First - ATARP '!K19</f>
        <v>63.7</v>
      </c>
      <c r="J19" s="976">
        <f t="shared" si="0"/>
        <v>0.24950961161239715</v>
      </c>
      <c r="K19" s="969"/>
    </row>
    <row r="20" spans="1:11">
      <c r="A20" s="969"/>
      <c r="B20" s="945"/>
      <c r="C20" s="961" t="s">
        <v>171</v>
      </c>
      <c r="D20" s="397"/>
      <c r="E20" s="397"/>
      <c r="F20" s="947" t="s">
        <v>690</v>
      </c>
      <c r="G20" s="962">
        <v>48.57</v>
      </c>
      <c r="H20" s="960"/>
      <c r="I20" s="960">
        <f>'Housing First - ATARP '!Q19</f>
        <v>61.01</v>
      </c>
      <c r="J20" s="977">
        <f t="shared" si="0"/>
        <v>0.25612518015235736</v>
      </c>
      <c r="K20" s="969"/>
    </row>
    <row r="21" spans="1:11">
      <c r="A21" s="969">
        <v>3043</v>
      </c>
      <c r="B21" s="950" t="s">
        <v>172</v>
      </c>
      <c r="G21" s="941"/>
      <c r="H21" s="98"/>
      <c r="I21" s="956"/>
      <c r="J21" s="976"/>
      <c r="K21" s="969"/>
    </row>
    <row r="22" spans="1:11">
      <c r="A22" s="969"/>
      <c r="B22" s="942"/>
      <c r="C22" s="97" t="s">
        <v>851</v>
      </c>
      <c r="G22" s="943">
        <v>166</v>
      </c>
      <c r="H22" s="108"/>
      <c r="I22" s="943">
        <f>' Program Staffing Sup'!C16</f>
        <v>201.22237715540624</v>
      </c>
      <c r="J22" s="976">
        <f t="shared" si="0"/>
        <v>0.21218299491208575</v>
      </c>
      <c r="K22" s="969"/>
    </row>
    <row r="23" spans="1:11" ht="15" customHeight="1">
      <c r="A23" s="969"/>
      <c r="B23" s="942"/>
      <c r="C23" s="97" t="s">
        <v>578</v>
      </c>
      <c r="G23" s="943">
        <v>214</v>
      </c>
      <c r="H23" s="108"/>
      <c r="I23" s="943">
        <f>' Program Staffing Sup'!D16</f>
        <v>261.56770230112807</v>
      </c>
      <c r="J23" s="976">
        <f>(I23-G23)/G23</f>
        <v>0.22227898271555172</v>
      </c>
      <c r="K23" s="969"/>
    </row>
    <row r="24" spans="1:11">
      <c r="A24" s="969"/>
      <c r="B24" s="942"/>
      <c r="C24" s="97" t="s">
        <v>854</v>
      </c>
      <c r="G24" s="943">
        <v>302</v>
      </c>
      <c r="H24" s="108"/>
      <c r="I24" s="943">
        <f>' Program Staffing Sup'!E16</f>
        <v>389.15903139879583</v>
      </c>
      <c r="J24" s="976">
        <f t="shared" si="0"/>
        <v>0.28860606423442331</v>
      </c>
      <c r="K24" s="969"/>
    </row>
    <row r="25" spans="1:11" ht="15.75" thickBot="1">
      <c r="A25" s="970"/>
      <c r="B25" s="951"/>
      <c r="C25" s="89"/>
      <c r="D25" s="89"/>
      <c r="E25" s="89"/>
      <c r="F25" s="89"/>
      <c r="G25" s="89"/>
      <c r="H25" s="89"/>
      <c r="I25" s="89"/>
      <c r="J25" s="89"/>
      <c r="K25" s="970"/>
    </row>
    <row r="26" spans="1:11">
      <c r="A26" s="1485"/>
      <c r="B26" s="1486" t="s">
        <v>1042</v>
      </c>
      <c r="C26" s="1484"/>
      <c r="D26" s="1484"/>
      <c r="E26" s="1484"/>
      <c r="F26" s="1484"/>
      <c r="G26" s="1484"/>
      <c r="H26" s="1484"/>
      <c r="I26" s="1484"/>
      <c r="J26" s="1484"/>
      <c r="K26" s="1485"/>
    </row>
    <row r="27" spans="1:11">
      <c r="A27" s="969"/>
      <c r="C27" s="97" t="s">
        <v>1043</v>
      </c>
      <c r="F27" t="s">
        <v>1045</v>
      </c>
      <c r="G27" s="943">
        <v>163.66</v>
      </c>
      <c r="I27" s="1491">
        <f>'FY22 Dual DX (donated)'!M29</f>
        <v>207.30698858014617</v>
      </c>
      <c r="J27" s="976">
        <f>(I27-G27)/G27</f>
        <v>0.26669307454568114</v>
      </c>
      <c r="K27" s="969"/>
    </row>
    <row r="28" spans="1:11">
      <c r="A28" s="969"/>
      <c r="C28" s="97" t="s">
        <v>1044</v>
      </c>
      <c r="F28" t="s">
        <v>1045</v>
      </c>
      <c r="G28" s="943">
        <v>184.38</v>
      </c>
      <c r="I28" s="1491">
        <f>'FY22 Dual DX (w-occupancy)'!L30</f>
        <v>229.22191081273127</v>
      </c>
      <c r="J28" s="976">
        <f>(I28-G28)/G28</f>
        <v>0.24320376837363744</v>
      </c>
      <c r="K28" s="969"/>
    </row>
    <row r="29" spans="1:11">
      <c r="A29" s="969"/>
      <c r="K29" s="969"/>
    </row>
    <row r="30" spans="1:11" ht="15.75" thickBot="1">
      <c r="A30" s="970"/>
      <c r="B30" s="89"/>
      <c r="C30" s="89"/>
      <c r="D30" s="89"/>
      <c r="E30" s="89"/>
      <c r="F30" s="89"/>
      <c r="G30" s="89"/>
      <c r="H30" s="89"/>
      <c r="I30" s="89"/>
      <c r="J30" s="89"/>
      <c r="K30" s="970"/>
    </row>
  </sheetData>
  <mergeCells count="1">
    <mergeCell ref="B4:J4"/>
  </mergeCells>
  <pageMargins left="0.7" right="0.7" top="0.75" bottom="0.75" header="0.3" footer="0.3"/>
  <pageSetup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C1:K14"/>
  <sheetViews>
    <sheetView topLeftCell="B1" workbookViewId="0">
      <selection activeCell="G21" sqref="G21"/>
    </sheetView>
  </sheetViews>
  <sheetFormatPr defaultColWidth="9.140625" defaultRowHeight="15.75"/>
  <cols>
    <col min="1" max="1" width="3.42578125" style="115" customWidth="1"/>
    <col min="2" max="2" width="2.5703125" style="115" customWidth="1"/>
    <col min="3" max="3" width="9.140625" style="115"/>
    <col min="4" max="4" width="11.42578125" style="115" customWidth="1"/>
    <col min="5" max="5" width="52.85546875" style="115" customWidth="1"/>
    <col min="6" max="6" width="15" style="115" hidden="1" customWidth="1"/>
    <col min="7" max="8" width="16.5703125" style="115" customWidth="1"/>
    <col min="9" max="9" width="15" style="115" customWidth="1"/>
    <col min="10" max="10" width="16.28515625" style="115" customWidth="1"/>
    <col min="11" max="11" width="14" style="115" customWidth="1"/>
    <col min="12" max="16384" width="9.140625" style="115"/>
  </cols>
  <sheetData>
    <row r="1" spans="3:11">
      <c r="C1" s="115" t="s">
        <v>866</v>
      </c>
      <c r="I1" s="115" t="s">
        <v>162</v>
      </c>
      <c r="J1" s="124"/>
    </row>
    <row r="3" spans="3:11" s="921" customFormat="1" ht="36" customHeight="1" thickBot="1">
      <c r="C3" s="920" t="s">
        <v>827</v>
      </c>
      <c r="D3" s="920" t="s">
        <v>826</v>
      </c>
      <c r="E3" s="920" t="s">
        <v>828</v>
      </c>
      <c r="F3" s="920" t="s">
        <v>829</v>
      </c>
      <c r="G3" s="920" t="s">
        <v>842</v>
      </c>
      <c r="H3" s="920" t="s">
        <v>855</v>
      </c>
      <c r="I3" s="920" t="s">
        <v>831</v>
      </c>
      <c r="J3" s="920" t="s">
        <v>832</v>
      </c>
      <c r="K3" s="920" t="s">
        <v>843</v>
      </c>
    </row>
    <row r="4" spans="3:11" s="926" customFormat="1" ht="24.75" customHeight="1" thickBot="1">
      <c r="C4" s="1627" t="s">
        <v>834</v>
      </c>
      <c r="D4" s="922">
        <v>3040</v>
      </c>
      <c r="E4" s="923" t="s">
        <v>835</v>
      </c>
      <c r="F4" s="924">
        <v>1800648</v>
      </c>
      <c r="G4" s="925">
        <v>3650328</v>
      </c>
      <c r="H4" s="972">
        <f>'FY24 Summary of Rates '!J7</f>
        <v>0.22426551626413074</v>
      </c>
      <c r="I4" s="924">
        <f>G4*(H4+1)</f>
        <v>4468970.6934534116</v>
      </c>
      <c r="J4" s="924">
        <f>I4-G4</f>
        <v>818642.69345341157</v>
      </c>
      <c r="K4" s="924">
        <f>J4*0.5</f>
        <v>409321.34672670579</v>
      </c>
    </row>
    <row r="5" spans="3:11" ht="24.75" customHeight="1" thickBot="1">
      <c r="C5" s="1628"/>
      <c r="D5" s="927">
        <v>3041</v>
      </c>
      <c r="E5" s="928" t="s">
        <v>836</v>
      </c>
      <c r="F5" s="929">
        <v>943785</v>
      </c>
      <c r="G5" s="930">
        <v>4688107.47</v>
      </c>
      <c r="H5" s="973">
        <f>AVERAGE('FY24 Summary of Rates '!J10:J11)</f>
        <v>0.24381471885821043</v>
      </c>
      <c r="I5" s="924">
        <f>G5*(H5+1)</f>
        <v>5831137.0747751258</v>
      </c>
      <c r="J5" s="931">
        <f>I5-G5</f>
        <v>1143029.6047751261</v>
      </c>
      <c r="K5" s="929">
        <f t="shared" ref="K5:K7" si="0">J5*0.5</f>
        <v>571514.80238756305</v>
      </c>
    </row>
    <row r="6" spans="3:11" ht="24.75" customHeight="1" thickBot="1">
      <c r="C6" s="1628"/>
      <c r="D6" s="927">
        <v>3042</v>
      </c>
      <c r="E6" s="928" t="s">
        <v>837</v>
      </c>
      <c r="F6" s="929">
        <v>493866</v>
      </c>
      <c r="G6" s="932">
        <v>1451796.12</v>
      </c>
      <c r="H6" s="974">
        <f>AVERAGE('FY24 Summary of Rates '!J17:J19)</f>
        <v>0.24315699785818348</v>
      </c>
      <c r="I6" s="924">
        <f>G6*(H6+1)</f>
        <v>1804810.5060413594</v>
      </c>
      <c r="J6" s="924">
        <f>I6-G6</f>
        <v>353014.38604135928</v>
      </c>
      <c r="K6" s="929">
        <f t="shared" si="0"/>
        <v>176507.19302067964</v>
      </c>
    </row>
    <row r="7" spans="3:11" ht="24.75" customHeight="1" thickBot="1">
      <c r="C7" s="1629"/>
      <c r="D7" s="944">
        <v>3043</v>
      </c>
      <c r="E7" s="928" t="s">
        <v>838</v>
      </c>
      <c r="F7" s="929">
        <v>470532</v>
      </c>
      <c r="G7" s="935">
        <v>657691.26</v>
      </c>
      <c r="H7" s="974">
        <f>AVERAGE('FY24 Summary of Rates '!J22:J24)</f>
        <v>0.24102268062068691</v>
      </c>
      <c r="I7" s="924">
        <f>G7*(H7+1)</f>
        <v>816209.77050599724</v>
      </c>
      <c r="J7" s="924">
        <f>I7-G7</f>
        <v>158518.51050599723</v>
      </c>
      <c r="K7" s="929">
        <f t="shared" si="0"/>
        <v>79259.255252998613</v>
      </c>
    </row>
    <row r="8" spans="3:11">
      <c r="E8" s="938" t="s">
        <v>841</v>
      </c>
      <c r="F8" s="939">
        <f>SUM(F4:F7)</f>
        <v>3708831</v>
      </c>
      <c r="G8" s="940">
        <f>SUM(G4:G7)</f>
        <v>10447922.85</v>
      </c>
      <c r="H8" s="940"/>
      <c r="I8" s="939">
        <f>SUM(I4:I7)</f>
        <v>12921128.044775894</v>
      </c>
      <c r="J8" s="939">
        <f>SUM(J4:J7)</f>
        <v>2473205.1947758938</v>
      </c>
      <c r="K8" s="939">
        <f>SUM(K4:K7)</f>
        <v>1236602.5973879469</v>
      </c>
    </row>
    <row r="11" spans="3:11">
      <c r="H11" s="115" t="s">
        <v>856</v>
      </c>
      <c r="I11" s="975">
        <f>(I8-G8)/G8</f>
        <v>0.23671740596513827</v>
      </c>
    </row>
    <row r="14" spans="3:11"/>
  </sheetData>
  <mergeCells count="1">
    <mergeCell ref="C4:C7"/>
  </mergeCells>
  <pageMargins left="0.25" right="0.5" top="0.75" bottom="0.75" header="0.3" footer="0.3"/>
  <pageSetup scale="8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C1:J10"/>
  <sheetViews>
    <sheetView workbookViewId="0">
      <selection activeCell="H4" sqref="H4"/>
    </sheetView>
  </sheetViews>
  <sheetFormatPr defaultColWidth="9.140625" defaultRowHeight="15.75"/>
  <cols>
    <col min="1" max="3" width="9.140625" style="115"/>
    <col min="4" max="4" width="11.42578125" style="115" customWidth="1"/>
    <col min="5" max="5" width="52.85546875" style="115" customWidth="1"/>
    <col min="6" max="6" width="15" style="115" hidden="1" customWidth="1"/>
    <col min="7" max="7" width="16.5703125" style="115" customWidth="1"/>
    <col min="8" max="8" width="15" style="115" customWidth="1"/>
    <col min="9" max="9" width="16.28515625" style="115" customWidth="1"/>
    <col min="10" max="10" width="14" style="115" customWidth="1"/>
    <col min="11" max="16384" width="9.140625" style="115"/>
  </cols>
  <sheetData>
    <row r="1" spans="3:10">
      <c r="H1" s="115" t="s">
        <v>162</v>
      </c>
      <c r="I1" s="124">
        <f>'[14]CAF Spring2017'!BK27</f>
        <v>2.7235921972764018E-2</v>
      </c>
    </row>
    <row r="3" spans="3:10" s="921" customFormat="1" ht="36" customHeight="1" thickBot="1">
      <c r="C3" s="920" t="s">
        <v>827</v>
      </c>
      <c r="D3" s="920" t="s">
        <v>826</v>
      </c>
      <c r="E3" s="920" t="s">
        <v>828</v>
      </c>
      <c r="F3" s="920" t="s">
        <v>829</v>
      </c>
      <c r="G3" s="920" t="s">
        <v>830</v>
      </c>
      <c r="H3" s="920" t="s">
        <v>831</v>
      </c>
      <c r="I3" s="920" t="s">
        <v>832</v>
      </c>
      <c r="J3" s="920" t="s">
        <v>833</v>
      </c>
    </row>
    <row r="4" spans="3:10" s="926" customFormat="1" ht="19.5" customHeight="1" thickBot="1">
      <c r="C4" s="1627" t="s">
        <v>834</v>
      </c>
      <c r="D4" s="922">
        <v>3040</v>
      </c>
      <c r="E4" s="923" t="s">
        <v>835</v>
      </c>
      <c r="F4" s="924">
        <v>1800648</v>
      </c>
      <c r="G4" s="925">
        <v>3601296</v>
      </c>
      <c r="H4" s="924">
        <f>G4*(I1+1)</f>
        <v>3699380.6168568274</v>
      </c>
      <c r="I4" s="924">
        <f>H4-G4</f>
        <v>98084.616856827401</v>
      </c>
      <c r="J4" s="924">
        <f>I4*0.5</f>
        <v>49042.3084284137</v>
      </c>
    </row>
    <row r="5" spans="3:10" ht="32.25" thickBot="1">
      <c r="C5" s="1628"/>
      <c r="D5" s="927">
        <v>3041</v>
      </c>
      <c r="E5" s="928" t="s">
        <v>836</v>
      </c>
      <c r="F5" s="929">
        <v>943785</v>
      </c>
      <c r="G5" s="930">
        <v>3480716</v>
      </c>
      <c r="H5" s="929">
        <v>3480716</v>
      </c>
      <c r="I5" s="931">
        <f t="shared" ref="I5:I9" si="0">H5-G5</f>
        <v>0</v>
      </c>
      <c r="J5" s="929">
        <f t="shared" ref="J5:J9" si="1">I5*0.5</f>
        <v>0</v>
      </c>
    </row>
    <row r="6" spans="3:10" ht="16.5" thickBot="1">
      <c r="C6" s="1628"/>
      <c r="D6" s="927">
        <v>3042</v>
      </c>
      <c r="E6" s="928" t="s">
        <v>837</v>
      </c>
      <c r="F6" s="929">
        <v>493866</v>
      </c>
      <c r="G6" s="932">
        <v>1420833</v>
      </c>
      <c r="H6" s="929">
        <f>G6*(I1+1)</f>
        <v>1459530.6967243282</v>
      </c>
      <c r="I6" s="924">
        <f t="shared" si="0"/>
        <v>38697.696724328212</v>
      </c>
      <c r="J6" s="929">
        <f t="shared" si="1"/>
        <v>19348.848362164106</v>
      </c>
    </row>
    <row r="7" spans="3:10" ht="15" customHeight="1" thickBot="1">
      <c r="C7" s="1628"/>
      <c r="D7" s="933">
        <v>3043</v>
      </c>
      <c r="E7" s="934" t="s">
        <v>838</v>
      </c>
      <c r="F7" s="929">
        <v>470532</v>
      </c>
      <c r="G7" s="935">
        <v>751879</v>
      </c>
      <c r="H7" s="929">
        <f>G7*(I2+1)</f>
        <v>751879</v>
      </c>
      <c r="I7" s="924">
        <f t="shared" si="0"/>
        <v>0</v>
      </c>
      <c r="J7" s="929">
        <f t="shared" si="1"/>
        <v>0</v>
      </c>
    </row>
    <row r="8" spans="3:10" ht="19.5" customHeight="1" thickBot="1">
      <c r="C8" s="1628"/>
      <c r="D8" s="936">
        <v>3039</v>
      </c>
      <c r="E8" s="923" t="s">
        <v>839</v>
      </c>
      <c r="F8" s="929">
        <f>3491872-733572</f>
        <v>2758300</v>
      </c>
      <c r="G8" s="937">
        <v>0</v>
      </c>
      <c r="H8" s="929">
        <v>0</v>
      </c>
      <c r="I8" s="924">
        <f t="shared" si="0"/>
        <v>0</v>
      </c>
      <c r="J8" s="929">
        <f t="shared" si="1"/>
        <v>0</v>
      </c>
    </row>
    <row r="9" spans="3:10" ht="16.5" thickBot="1">
      <c r="C9" s="1629"/>
      <c r="D9" s="936">
        <v>3049</v>
      </c>
      <c r="E9" s="923" t="s">
        <v>840</v>
      </c>
      <c r="F9" s="929">
        <v>204378</v>
      </c>
      <c r="G9" s="937">
        <v>0</v>
      </c>
      <c r="H9" s="929">
        <v>0</v>
      </c>
      <c r="I9" s="924">
        <f t="shared" si="0"/>
        <v>0</v>
      </c>
      <c r="J9" s="929">
        <f t="shared" si="1"/>
        <v>0</v>
      </c>
    </row>
    <row r="10" spans="3:10">
      <c r="E10" s="938" t="s">
        <v>841</v>
      </c>
      <c r="F10" s="939">
        <f>SUM(F4:F9)</f>
        <v>6671509</v>
      </c>
      <c r="G10" s="940">
        <f>SUM(G4:G9)</f>
        <v>9254724</v>
      </c>
      <c r="H10" s="939">
        <f>SUM(H4:H9)</f>
        <v>9391506.3135811556</v>
      </c>
      <c r="I10" s="939">
        <f>SUM(I4:I9)</f>
        <v>136782.31358115561</v>
      </c>
      <c r="J10" s="939">
        <f>SUM(J4:J9)</f>
        <v>68391.156790577807</v>
      </c>
    </row>
  </sheetData>
  <mergeCells count="1">
    <mergeCell ref="C4:C9"/>
  </mergeCells>
  <pageMargins left="0.25" right="0.25" top="0.75" bottom="0.75" header="0.3" footer="0.3"/>
  <pageSetup scale="9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27</vt:i4>
      </vt:variant>
    </vt:vector>
  </HeadingPairs>
  <TitlesOfParts>
    <vt:vector size="63" baseType="lpstr">
      <vt:lpstr>2018 Summary of Rates</vt:lpstr>
      <vt:lpstr>FI Summary</vt:lpstr>
      <vt:lpstr>Project Benchmarks</vt:lpstr>
      <vt:lpstr>2018 Safe Haven 7-9, 10-2 beds</vt:lpstr>
      <vt:lpstr>Fiscal Impact (3)</vt:lpstr>
      <vt:lpstr>M2021 BLS  SALARY CHART</vt:lpstr>
      <vt:lpstr>FY24 Summary of Rates </vt:lpstr>
      <vt:lpstr>2020 Fiscal Impact (2018 SPEND)</vt:lpstr>
      <vt:lpstr>Fiscal Impact</vt:lpstr>
      <vt:lpstr>Fiscal Impact (2)</vt:lpstr>
      <vt:lpstr>Fall 2024</vt:lpstr>
      <vt:lpstr>M2023 BLS SALARY CHART (53rd)</vt:lpstr>
      <vt:lpstr>Outreach and Engagement</vt:lpstr>
      <vt:lpstr>2018 Outreach and Engagement</vt:lpstr>
      <vt:lpstr>BAD 2020 Safe Haven 7-9,10-12 </vt:lpstr>
      <vt:lpstr> Safe Haven 7-9, 10-12 beds</vt:lpstr>
      <vt:lpstr>FY22 Dual DX (donated)</vt:lpstr>
      <vt:lpstr>FY22 Dual DX (w-occupancy)</vt:lpstr>
      <vt:lpstr> Housing First - HOP </vt:lpstr>
      <vt:lpstr>2018 Housing First - HOP</vt:lpstr>
      <vt:lpstr>Housing First - ATARP </vt:lpstr>
      <vt:lpstr> Program Staffing Sup</vt:lpstr>
      <vt:lpstr>2018 Housing First - ATARP</vt:lpstr>
      <vt:lpstr>2020 Program Staffing Sup w</vt:lpstr>
      <vt:lpstr>2018Program Staffing Sup w Grid</vt:lpstr>
      <vt:lpstr>Spring 2019 CAF</vt:lpstr>
      <vt:lpstr>Clean Data</vt:lpstr>
      <vt:lpstr>CAF Fall 2018</vt:lpstr>
      <vt:lpstr>CAF Spring2017</vt:lpstr>
      <vt:lpstr>Dual Dx Shelter donated space </vt:lpstr>
      <vt:lpstr>Dual Dx Shelter w occupancy</vt:lpstr>
      <vt:lpstr>Safe H Model 6 beds</vt:lpstr>
      <vt:lpstr>CAF</vt:lpstr>
      <vt:lpstr>3039&amp;3049 UFR data</vt:lpstr>
      <vt:lpstr>FY21 Add on Rates </vt:lpstr>
      <vt:lpstr>2020 Fiscal Impact (2019 SPEND)</vt:lpstr>
      <vt:lpstr>' Housing First - HOP '!Print_Area</vt:lpstr>
      <vt:lpstr>' Program Staffing Sup'!Print_Area</vt:lpstr>
      <vt:lpstr>' Safe Haven 7-9, 10-12 beds'!Print_Area</vt:lpstr>
      <vt:lpstr>'2018 Housing First - ATARP'!Print_Area</vt:lpstr>
      <vt:lpstr>'2018 Housing First - HOP'!Print_Area</vt:lpstr>
      <vt:lpstr>'2018 Outreach and Engagement'!Print_Area</vt:lpstr>
      <vt:lpstr>'2018Program Staffing Sup w Grid'!Print_Area</vt:lpstr>
      <vt:lpstr>'2020 Fiscal Impact (2018 SPEND)'!Print_Area</vt:lpstr>
      <vt:lpstr>'2020 Fiscal Impact (2019 SPEND)'!Print_Area</vt:lpstr>
      <vt:lpstr>'2020 Program Staffing Sup w'!Print_Area</vt:lpstr>
      <vt:lpstr>'BAD 2020 Safe Haven 7-9,10-12 '!Print_Area</vt:lpstr>
      <vt:lpstr>'CAF Spring2017'!Print_Area</vt:lpstr>
      <vt:lpstr>'Dual Dx Shelter donated space '!Print_Area</vt:lpstr>
      <vt:lpstr>'Dual Dx Shelter w occupancy'!Print_Area</vt:lpstr>
      <vt:lpstr>'Fiscal Impact'!Print_Area</vt:lpstr>
      <vt:lpstr>'FY21 Add on Rates '!Print_Area</vt:lpstr>
      <vt:lpstr>'FY24 Summary of Rates '!Print_Area</vt:lpstr>
      <vt:lpstr>'Housing First - ATARP '!Print_Area</vt:lpstr>
      <vt:lpstr>'M2021 BLS  SALARY CHART'!Print_Area</vt:lpstr>
      <vt:lpstr>'M2023 BLS SALARY CHART (53rd)'!Print_Area</vt:lpstr>
      <vt:lpstr>'Outreach and Engagement'!Print_Area</vt:lpstr>
      <vt:lpstr>'Project Benchmarks'!Print_Area</vt:lpstr>
      <vt:lpstr>CAF!Print_Titles</vt:lpstr>
      <vt:lpstr>'CAF Fall 2018'!Print_Titles</vt:lpstr>
      <vt:lpstr>'CAF Spring2017'!Print_Titles</vt:lpstr>
      <vt:lpstr>'Fall 2024'!Print_Titles</vt:lpstr>
      <vt:lpstr>'Spring 2019 CAF'!Print_Titles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Farrell, Conor (EHS)</cp:lastModifiedBy>
  <cp:lastPrinted>2019-10-18T16:14:21Z</cp:lastPrinted>
  <dcterms:created xsi:type="dcterms:W3CDTF">2013-07-30T15:15:55Z</dcterms:created>
  <dcterms:modified xsi:type="dcterms:W3CDTF">2025-05-02T14:07:58Z</dcterms:modified>
</cp:coreProperties>
</file>