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defaultThemeVersion="124226"/>
  <mc:AlternateContent xmlns:mc="http://schemas.openxmlformats.org/markup-compatibility/2006">
    <mc:Choice Requires="x15">
      <x15ac:absPath xmlns:x15ac="http://schemas.microsoft.com/office/spreadsheetml/2010/11/ac" url="https://massgov-my.sharepoint.com/personal/deborah_harrison_mass_gov/Documents/Documents/Agencies/EHS/Conor/"/>
    </mc:Choice>
  </mc:AlternateContent>
  <xr:revisionPtr revIDLastSave="0" documentId="8_{B526BF19-EF38-4E36-B67B-1D6A9DB42958}" xr6:coauthVersionLast="47" xr6:coauthVersionMax="47" xr10:uidLastSave="{00000000-0000-0000-0000-000000000000}"/>
  <bookViews>
    <workbookView xWindow="-18790" yWindow="0" windowWidth="17250" windowHeight="10400" firstSheet="1" activeTab="1" xr2:uid="{00000000-000D-0000-FFFF-FFFF00000000}"/>
  </bookViews>
  <sheets>
    <sheet name="Models 2022" sheetId="9" state="hidden" r:id="rId1"/>
    <sheet name="Model 2024" sheetId="1" r:id="rId2"/>
    <sheet name="Fiscal Impact" sheetId="5" state="hidden" r:id="rId3"/>
    <sheet name="FY20 UFRs Consolidated" sheetId="6" state="hidden" r:id="rId4"/>
    <sheet name="FY21 UFRs Consolidated" sheetId="14" state="hidden" r:id="rId5"/>
    <sheet name="FY22 UFRs Consolidated" sheetId="16" state="hidden" r:id="rId6"/>
    <sheet name="M2022 BLS  (53_PCT)" sheetId="11" r:id="rId7"/>
    <sheet name="CAF FALL 2023" sheetId="15" r:id="rId8"/>
  </sheets>
  <externalReferences>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_Key1" hidden="1">#REF!</definedName>
    <definedName name="_Sort" hidden="1">#REF!</definedName>
    <definedName name="alldata" localSheetId="6">#REF!</definedName>
    <definedName name="alldata">#REF!</definedName>
    <definedName name="alled" localSheetId="6">#REF!</definedName>
    <definedName name="alled">#REF!</definedName>
    <definedName name="allstem" localSheetId="6">#REF!</definedName>
    <definedName name="allstem">#REF!</definedName>
    <definedName name="Area">[1]Sheet2!$A$2:$A$28</definedName>
    <definedName name="ARENEW">[2]amendA!$B$1:$U$51</definedName>
    <definedName name="asdfasd" localSheetId="6">'[3]Complete UFR List'!#REF!</definedName>
    <definedName name="asdfasd">'[3]Complete UFR List'!#REF!</definedName>
    <definedName name="asdfasdf" localSheetId="6">#REF!</definedName>
    <definedName name="asdfasdf">#REF!</definedName>
    <definedName name="ATTABOY">[2]amendA!$B$2:$S$2</definedName>
    <definedName name="AutoInsurance">[4]Universal!$C$19</definedName>
    <definedName name="autsupp2" localSheetId="6">#REF!</definedName>
    <definedName name="autsupp2">#REF!</definedName>
    <definedName name="Average">#REF!</definedName>
    <definedName name="BB6_4">#REF!</definedName>
    <definedName name="Break">'[5]Tech Stuff'!$E$4</definedName>
    <definedName name="CAF_NEW">[6]RawDataCalcs!$L$70:$DB$70</definedName>
    <definedName name="Cap" localSheetId="6">[7]RawDataCalcs!$L$35:$DB$35</definedName>
    <definedName name="Cap">[8]RawDataCalcs!$L$13:$DB$13</definedName>
    <definedName name="capa">[9]RawDataCalcs!$L$17:$DB$17</definedName>
    <definedName name="COLA">[4]Universal!$C$12</definedName>
    <definedName name="Data" localSheetId="6">#REF!</definedName>
    <definedName name="Data">#REF!</definedName>
    <definedName name="Electricity">[4]Universal!$C$21</definedName>
    <definedName name="Fisc" localSheetId="6">'[3]Complete UFR List'!#REF!</definedName>
    <definedName name="Fisc">'[3]Complete UFR List'!#REF!</definedName>
    <definedName name="FiveDay">[4]Universal!$C$17</definedName>
    <definedName name="Floor" localSheetId="6">[7]RawDataCalcs!$L$34:$DB$34</definedName>
    <definedName name="Floor">[8]RawDataCalcs!$L$12:$DB$12</definedName>
    <definedName name="Fringe">[4]Universal!$C$8</definedName>
    <definedName name="FROM">[2]amendA!$G$7</definedName>
    <definedName name="Funds">'[10]RawDataCalcs3386&amp;3401'!$L$68:$DB$68</definedName>
    <definedName name="GA">[4]Universal!$C$13</definedName>
    <definedName name="Gas">[4]Universal!$C$22</definedName>
    <definedName name="gk" localSheetId="6">#REF!</definedName>
    <definedName name="gk">#REF!</definedName>
    <definedName name="hhh">#REF!</definedName>
    <definedName name="Holidays">[4]Universal!$C$49:$C$59</definedName>
    <definedName name="JailDAverage">#REF!</definedName>
    <definedName name="JailDCap">[11]ALLRawDataCalcs!$L$80:$DB$80</definedName>
    <definedName name="JailDFloor">[11]ALLRawDataCalcs!$L$79:$DB$79</definedName>
    <definedName name="JailDgk" localSheetId="6">#REF!</definedName>
    <definedName name="JailDgk">#REF!</definedName>
    <definedName name="JailDMax">#REF!</definedName>
    <definedName name="JailDMedian">#REF!</definedName>
    <definedName name="jm">'[3]Complete UFR List'!#REF!</definedName>
    <definedName name="kls" localSheetId="6">#REF!</definedName>
    <definedName name="kls">#REF!</definedName>
    <definedName name="ListProviders">'[12]List of Programs'!$A$24:$A$29</definedName>
    <definedName name="Max" localSheetId="6">#REF!</definedName>
    <definedName name="Max">#REF!</definedName>
    <definedName name="Median">#REF!</definedName>
    <definedName name="Min">#REF!</definedName>
    <definedName name="mr">#REF!</definedName>
    <definedName name="MT">#REF!</definedName>
    <definedName name="new">#REF!</definedName>
    <definedName name="Oil">[4]Universal!$C$23</definedName>
    <definedName name="ok">#REF!</definedName>
    <definedName name="Paydays">[4]Universal!$C$33:$N$33</definedName>
    <definedName name="Phone">[4]Universal!$C$25</definedName>
    <definedName name="_xlnm.Print_Area" localSheetId="2">'Fiscal Impact'!$A$1:$N$69</definedName>
    <definedName name="_xlnm.Print_Area" localSheetId="6">'M2022 BLS  (53_PCT)'!$B$1:$E$46</definedName>
    <definedName name="_xlnm.Print_Area" localSheetId="1">'Model 2024'!$C$2:$C$273</definedName>
    <definedName name="_xlnm.Print_Area" localSheetId="0">'Models 2022'!$G$1:$AB$281</definedName>
    <definedName name="_xlnm.Print_Titles" localSheetId="7">'CAF FALL 2023'!$A:$A</definedName>
    <definedName name="Program_File" localSheetId="6">#REF!</definedName>
    <definedName name="Program_File">#REF!</definedName>
    <definedName name="Programs">'[12]List of Programs'!$B$3:$B$19</definedName>
    <definedName name="PropInsurance">[4]Universal!$C$20</definedName>
    <definedName name="ProvFTE" localSheetId="6">'[13]FTE Data'!$A$3:$AW$56</definedName>
    <definedName name="ProvFTE">'[14]FTE Data'!$A$3:$AW$56</definedName>
    <definedName name="PTO_Hours">[4]Universal!$F$72:$F$78</definedName>
    <definedName name="PTO_Years">[4]Universal!$B$72:$B$78</definedName>
    <definedName name="PurchasedBy" localSheetId="6">'[13]FTE Data'!$C$263:$AZ$657</definedName>
    <definedName name="PurchasedBy">'[14]FTE Data'!$C$263:$AZ$657</definedName>
    <definedName name="REGION">[1]Sheet2!$B$1:$B$5</definedName>
    <definedName name="Relief">[4]Universal!$C$14</definedName>
    <definedName name="resmay2007" localSheetId="6">#REF!</definedName>
    <definedName name="resmay2007">#REF!</definedName>
    <definedName name="SevenDay">[4]Universal!$C$18</definedName>
    <definedName name="sheet1" localSheetId="6">#REF!</definedName>
    <definedName name="sheet1">#REF!</definedName>
    <definedName name="Site_list" localSheetId="6">[13]Lists!$A$2:$A$53</definedName>
    <definedName name="Site_list">[14]Lists!$A$2:$A$53</definedName>
    <definedName name="Source" localSheetId="6">#REF!</definedName>
    <definedName name="Source">#REF!</definedName>
    <definedName name="Source_2">#REF!</definedName>
    <definedName name="SourcePathAndFileName">#REF!</definedName>
    <definedName name="StaffApp">[4]Universal!$C$11</definedName>
    <definedName name="Tax">[4]Universal!$C$7</definedName>
    <definedName name="TO">[2]amendA!$K$7:$O$7</definedName>
    <definedName name="Total_UFR">#REF!</definedName>
    <definedName name="Total_UFRs">#REF!</definedName>
    <definedName name="Total_UFRs_">#REF!</definedName>
    <definedName name="TotalDays">[4]Universal!$C$30:$N$30</definedName>
    <definedName name="UFR">'[3]Complete UFR List'!#REF!</definedName>
    <definedName name="UFRS">'[3]Complete UFR List'!#REF!</definedName>
    <definedName name="UPDATE">'[3]Complete UFR List'!#REF!</definedName>
    <definedName name="VacAccr">[4]Universal!$C$9</definedName>
    <definedName name="VBB">[4]Universal!$C$10</definedName>
    <definedName name="VBBDist">[4]Universal!$B$35:$N$35</definedName>
    <definedName name="VBBLines">[4]Universal!$B$85:$B$97</definedName>
    <definedName name="Wages5">[4]Universal!$C$37:$N$37</definedName>
    <definedName name="Wages7">[4]Universal!$C$38:$N$38</definedName>
    <definedName name="Water">[4]Universal!$C$24</definedName>
    <definedName name="Weekdays">[4]Universal!$C$31:$N$31</definedName>
    <definedName name="wefqwerqwe" localSheetId="6">'[3]Complete UFR List'!#REF!</definedName>
    <definedName name="wefqwerqwe">'[3]Complete UFR List'!#REF!</definedName>
    <definedName name="yes" localSheetId="6">'[3]Complete UFR List'!#REF!</definedName>
    <definedName name="yes">'[3]Complete UFR List'!#REF!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H24" i="1" l="1"/>
  <c r="BH23" i="1"/>
  <c r="BC23" i="1"/>
  <c r="AX23" i="1"/>
  <c r="AS22" i="1"/>
  <c r="AS23" i="1" s="1"/>
  <c r="AN23" i="1"/>
  <c r="AN22" i="1"/>
  <c r="AI22" i="1"/>
  <c r="AD23" i="1"/>
  <c r="AD22" i="1"/>
  <c r="Y23" i="1"/>
  <c r="Y22" i="1"/>
  <c r="T22" i="1"/>
  <c r="T23" i="1" s="1"/>
  <c r="O22" i="1"/>
  <c r="O21" i="1"/>
  <c r="J21" i="1"/>
  <c r="BK20" i="1"/>
  <c r="H19" i="1"/>
  <c r="BK13" i="1" l="1"/>
  <c r="C53" i="11"/>
  <c r="BK21" i="1" l="1"/>
  <c r="B118" i="14" l="1"/>
  <c r="P235" i="16"/>
  <c r="N235" i="16"/>
  <c r="B235" i="16"/>
  <c r="O235" i="16" s="1"/>
  <c r="O1" i="16" s="1"/>
  <c r="O3" i="16" s="1"/>
  <c r="C235" i="16"/>
  <c r="AQ300" i="16"/>
  <c r="AO300" i="16"/>
  <c r="AM300" i="16"/>
  <c r="AK300" i="16"/>
  <c r="AI300" i="16"/>
  <c r="AG300" i="16"/>
  <c r="AE300" i="16"/>
  <c r="AC300" i="16"/>
  <c r="AA300" i="16"/>
  <c r="Y300" i="16"/>
  <c r="W300" i="16"/>
  <c r="U300" i="16"/>
  <c r="S300" i="16"/>
  <c r="Q300" i="16"/>
  <c r="O300" i="16"/>
  <c r="M300" i="16"/>
  <c r="K300" i="16"/>
  <c r="I300" i="16"/>
  <c r="G300" i="16"/>
  <c r="E300" i="16"/>
  <c r="AQ299" i="16"/>
  <c r="AO299" i="16"/>
  <c r="AM299" i="16"/>
  <c r="AK299" i="16"/>
  <c r="AI299" i="16"/>
  <c r="AG299" i="16"/>
  <c r="AE299" i="16"/>
  <c r="AC299" i="16"/>
  <c r="AA299" i="16"/>
  <c r="Y299" i="16"/>
  <c r="W299" i="16"/>
  <c r="U299" i="16"/>
  <c r="S299" i="16"/>
  <c r="Q299" i="16"/>
  <c r="O299" i="16"/>
  <c r="M299" i="16"/>
  <c r="K299" i="16"/>
  <c r="I299" i="16"/>
  <c r="G299" i="16"/>
  <c r="E299" i="16"/>
  <c r="AQ298" i="16"/>
  <c r="AO298" i="16"/>
  <c r="AM298" i="16"/>
  <c r="AK298" i="16"/>
  <c r="AI298" i="16"/>
  <c r="AG298" i="16"/>
  <c r="AE298" i="16"/>
  <c r="AC298" i="16"/>
  <c r="AA298" i="16"/>
  <c r="Y298" i="16"/>
  <c r="W298" i="16"/>
  <c r="U298" i="16"/>
  <c r="S298" i="16"/>
  <c r="Q298" i="16"/>
  <c r="O298" i="16"/>
  <c r="M298" i="16"/>
  <c r="K298" i="16"/>
  <c r="I298" i="16"/>
  <c r="G298" i="16"/>
  <c r="E298" i="16"/>
  <c r="AQ297" i="16"/>
  <c r="AO297" i="16"/>
  <c r="AM297" i="16"/>
  <c r="AK297" i="16"/>
  <c r="AI297" i="16"/>
  <c r="AG297" i="16"/>
  <c r="AE297" i="16"/>
  <c r="AC297" i="16"/>
  <c r="AA297" i="16"/>
  <c r="Y297" i="16"/>
  <c r="W297" i="16"/>
  <c r="U297" i="16"/>
  <c r="S297" i="16"/>
  <c r="Q297" i="16"/>
  <c r="O297" i="16"/>
  <c r="M297" i="16"/>
  <c r="K297" i="16"/>
  <c r="I297" i="16"/>
  <c r="G297" i="16"/>
  <c r="E297" i="16"/>
  <c r="AQ296" i="16"/>
  <c r="AO296" i="16"/>
  <c r="AM296" i="16"/>
  <c r="AK296" i="16"/>
  <c r="AI296" i="16"/>
  <c r="AG296" i="16"/>
  <c r="AE296" i="16"/>
  <c r="AC296" i="16"/>
  <c r="AA296" i="16"/>
  <c r="Y296" i="16"/>
  <c r="W296" i="16"/>
  <c r="U296" i="16"/>
  <c r="S296" i="16"/>
  <c r="Q296" i="16"/>
  <c r="O296" i="16"/>
  <c r="M296" i="16"/>
  <c r="K296" i="16"/>
  <c r="I296" i="16"/>
  <c r="G296" i="16"/>
  <c r="E296" i="16"/>
  <c r="AQ295" i="16"/>
  <c r="AO295" i="16"/>
  <c r="AM295" i="16"/>
  <c r="AK295" i="16"/>
  <c r="AI295" i="16"/>
  <c r="AG295" i="16"/>
  <c r="AE295" i="16"/>
  <c r="AC295" i="16"/>
  <c r="AA295" i="16"/>
  <c r="Y295" i="16"/>
  <c r="W295" i="16"/>
  <c r="U295" i="16"/>
  <c r="S295" i="16"/>
  <c r="Q295" i="16"/>
  <c r="O295" i="16"/>
  <c r="M295" i="16"/>
  <c r="K295" i="16"/>
  <c r="I295" i="16"/>
  <c r="G295" i="16"/>
  <c r="E295" i="16"/>
  <c r="AQ294" i="16"/>
  <c r="AO294" i="16"/>
  <c r="AM294" i="16"/>
  <c r="AK294" i="16"/>
  <c r="AI294" i="16"/>
  <c r="AG294" i="16"/>
  <c r="AE294" i="16"/>
  <c r="AC294" i="16"/>
  <c r="AA294" i="16"/>
  <c r="Y294" i="16"/>
  <c r="W294" i="16"/>
  <c r="U294" i="16"/>
  <c r="S294" i="16"/>
  <c r="Q294" i="16"/>
  <c r="O294" i="16"/>
  <c r="M294" i="16"/>
  <c r="K294" i="16"/>
  <c r="I294" i="16"/>
  <c r="G294" i="16"/>
  <c r="E294" i="16"/>
  <c r="AQ293" i="16"/>
  <c r="AO293" i="16"/>
  <c r="AM293" i="16"/>
  <c r="AK293" i="16"/>
  <c r="AI293" i="16"/>
  <c r="AG293" i="16"/>
  <c r="AE293" i="16"/>
  <c r="AC293" i="16"/>
  <c r="AA293" i="16"/>
  <c r="Y293" i="16"/>
  <c r="W293" i="16"/>
  <c r="U293" i="16"/>
  <c r="S293" i="16"/>
  <c r="Q293" i="16"/>
  <c r="O293" i="16"/>
  <c r="M293" i="16"/>
  <c r="K293" i="16"/>
  <c r="I293" i="16"/>
  <c r="G293" i="16"/>
  <c r="E293" i="16"/>
  <c r="AQ292" i="16"/>
  <c r="AO292" i="16"/>
  <c r="AM292" i="16"/>
  <c r="AK292" i="16"/>
  <c r="AI292" i="16"/>
  <c r="AG292" i="16"/>
  <c r="AE292" i="16"/>
  <c r="AC292" i="16"/>
  <c r="AA292" i="16"/>
  <c r="Y292" i="16"/>
  <c r="W292" i="16"/>
  <c r="U292" i="16"/>
  <c r="S292" i="16"/>
  <c r="Q292" i="16"/>
  <c r="O292" i="16"/>
  <c r="M292" i="16"/>
  <c r="K292" i="16"/>
  <c r="I292" i="16"/>
  <c r="G292" i="16"/>
  <c r="E292" i="16"/>
  <c r="AQ291" i="16"/>
  <c r="AO291" i="16"/>
  <c r="AM291" i="16"/>
  <c r="AK291" i="16"/>
  <c r="AI291" i="16"/>
  <c r="AG291" i="16"/>
  <c r="AE291" i="16"/>
  <c r="AC291" i="16"/>
  <c r="AA291" i="16"/>
  <c r="Y291" i="16"/>
  <c r="W291" i="16"/>
  <c r="U291" i="16"/>
  <c r="S291" i="16"/>
  <c r="Q291" i="16"/>
  <c r="O291" i="16"/>
  <c r="M291" i="16"/>
  <c r="K291" i="16"/>
  <c r="I291" i="16"/>
  <c r="G291" i="16"/>
  <c r="E291" i="16"/>
  <c r="AQ290" i="16"/>
  <c r="AO290" i="16"/>
  <c r="AM290" i="16"/>
  <c r="AK290" i="16"/>
  <c r="AI290" i="16"/>
  <c r="AG290" i="16"/>
  <c r="AE290" i="16"/>
  <c r="AC290" i="16"/>
  <c r="AA290" i="16"/>
  <c r="Y290" i="16"/>
  <c r="W290" i="16"/>
  <c r="U290" i="16"/>
  <c r="S290" i="16"/>
  <c r="Q290" i="16"/>
  <c r="O290" i="16"/>
  <c r="M290" i="16"/>
  <c r="K290" i="16"/>
  <c r="I290" i="16"/>
  <c r="G290" i="16"/>
  <c r="E290" i="16"/>
  <c r="AQ289" i="16"/>
  <c r="AO289" i="16"/>
  <c r="AM289" i="16"/>
  <c r="AK289" i="16"/>
  <c r="AI289" i="16"/>
  <c r="AG289" i="16"/>
  <c r="AE289" i="16"/>
  <c r="AC289" i="16"/>
  <c r="AA289" i="16"/>
  <c r="Y289" i="16"/>
  <c r="W289" i="16"/>
  <c r="U289" i="16"/>
  <c r="S289" i="16"/>
  <c r="Q289" i="16"/>
  <c r="O289" i="16"/>
  <c r="M289" i="16"/>
  <c r="K289" i="16"/>
  <c r="I289" i="16"/>
  <c r="G289" i="16"/>
  <c r="E289" i="16"/>
  <c r="AQ288" i="16"/>
  <c r="AO288" i="16"/>
  <c r="AM288" i="16"/>
  <c r="AK288" i="16"/>
  <c r="AI288" i="16"/>
  <c r="AG288" i="16"/>
  <c r="AE288" i="16"/>
  <c r="AC288" i="16"/>
  <c r="AA288" i="16"/>
  <c r="Y288" i="16"/>
  <c r="W288" i="16"/>
  <c r="U288" i="16"/>
  <c r="S288" i="16"/>
  <c r="Q288" i="16"/>
  <c r="O288" i="16"/>
  <c r="M288" i="16"/>
  <c r="K288" i="16"/>
  <c r="I288" i="16"/>
  <c r="G288" i="16"/>
  <c r="E288" i="16"/>
  <c r="AQ287" i="16"/>
  <c r="AO287" i="16"/>
  <c r="AM287" i="16"/>
  <c r="AK287" i="16"/>
  <c r="AI287" i="16"/>
  <c r="AG287" i="16"/>
  <c r="AE287" i="16"/>
  <c r="AC287" i="16"/>
  <c r="AA287" i="16"/>
  <c r="Y287" i="16"/>
  <c r="W287" i="16"/>
  <c r="U287" i="16"/>
  <c r="S287" i="16"/>
  <c r="Q287" i="16"/>
  <c r="O287" i="16"/>
  <c r="M287" i="16"/>
  <c r="K287" i="16"/>
  <c r="I287" i="16"/>
  <c r="G287" i="16"/>
  <c r="E287" i="16"/>
  <c r="AQ286" i="16"/>
  <c r="AO286" i="16"/>
  <c r="AM286" i="16"/>
  <c r="AK286" i="16"/>
  <c r="AI286" i="16"/>
  <c r="AG286" i="16"/>
  <c r="AE286" i="16"/>
  <c r="AC286" i="16"/>
  <c r="AA286" i="16"/>
  <c r="Y286" i="16"/>
  <c r="W286" i="16"/>
  <c r="U286" i="16"/>
  <c r="S286" i="16"/>
  <c r="Q286" i="16"/>
  <c r="O286" i="16"/>
  <c r="M286" i="16"/>
  <c r="K286" i="16"/>
  <c r="I286" i="16"/>
  <c r="G286" i="16"/>
  <c r="E286" i="16"/>
  <c r="AQ285" i="16"/>
  <c r="AO285" i="16"/>
  <c r="AM285" i="16"/>
  <c r="AK285" i="16"/>
  <c r="AI285" i="16"/>
  <c r="AG285" i="16"/>
  <c r="AE285" i="16"/>
  <c r="AC285" i="16"/>
  <c r="AA285" i="16"/>
  <c r="Y285" i="16"/>
  <c r="W285" i="16"/>
  <c r="U285" i="16"/>
  <c r="S285" i="16"/>
  <c r="Q285" i="16"/>
  <c r="O285" i="16"/>
  <c r="M285" i="16"/>
  <c r="K285" i="16"/>
  <c r="I285" i="16"/>
  <c r="G285" i="16"/>
  <c r="E285" i="16"/>
  <c r="AQ284" i="16"/>
  <c r="AO284" i="16"/>
  <c r="AM284" i="16"/>
  <c r="AK284" i="16"/>
  <c r="AI284" i="16"/>
  <c r="AG284" i="16"/>
  <c r="AE284" i="16"/>
  <c r="AC284" i="16"/>
  <c r="AA284" i="16"/>
  <c r="Y284" i="16"/>
  <c r="W284" i="16"/>
  <c r="U284" i="16"/>
  <c r="S284" i="16"/>
  <c r="Q284" i="16"/>
  <c r="O284" i="16"/>
  <c r="M284" i="16"/>
  <c r="K284" i="16"/>
  <c r="I284" i="16"/>
  <c r="G284" i="16"/>
  <c r="E284" i="16"/>
  <c r="AQ283" i="16"/>
  <c r="AO283" i="16"/>
  <c r="AM283" i="16"/>
  <c r="AK283" i="16"/>
  <c r="AI283" i="16"/>
  <c r="AG283" i="16"/>
  <c r="AE283" i="16"/>
  <c r="AC283" i="16"/>
  <c r="AA283" i="16"/>
  <c r="Y283" i="16"/>
  <c r="W283" i="16"/>
  <c r="U283" i="16"/>
  <c r="S283" i="16"/>
  <c r="Q283" i="16"/>
  <c r="O283" i="16"/>
  <c r="M283" i="16"/>
  <c r="K283" i="16"/>
  <c r="I283" i="16"/>
  <c r="G283" i="16"/>
  <c r="E283" i="16"/>
  <c r="AQ282" i="16"/>
  <c r="AO282" i="16"/>
  <c r="AM282" i="16"/>
  <c r="AK282" i="16"/>
  <c r="AI282" i="16"/>
  <c r="AG282" i="16"/>
  <c r="AE282" i="16"/>
  <c r="AC282" i="16"/>
  <c r="AA282" i="16"/>
  <c r="Y282" i="16"/>
  <c r="W282" i="16"/>
  <c r="U282" i="16"/>
  <c r="S282" i="16"/>
  <c r="Q282" i="16"/>
  <c r="O282" i="16"/>
  <c r="M282" i="16"/>
  <c r="K282" i="16"/>
  <c r="I282" i="16"/>
  <c r="G282" i="16"/>
  <c r="E282" i="16"/>
  <c r="AQ281" i="16"/>
  <c r="AO281" i="16"/>
  <c r="AM281" i="16"/>
  <c r="AK281" i="16"/>
  <c r="AI281" i="16"/>
  <c r="AG281" i="16"/>
  <c r="AE281" i="16"/>
  <c r="AC281" i="16"/>
  <c r="AA281" i="16"/>
  <c r="Y281" i="16"/>
  <c r="W281" i="16"/>
  <c r="U281" i="16"/>
  <c r="S281" i="16"/>
  <c r="Q281" i="16"/>
  <c r="O281" i="16"/>
  <c r="M281" i="16"/>
  <c r="K281" i="16"/>
  <c r="I281" i="16"/>
  <c r="G281" i="16"/>
  <c r="E281" i="16"/>
  <c r="AQ280" i="16"/>
  <c r="AO280" i="16"/>
  <c r="AM280" i="16"/>
  <c r="AK280" i="16"/>
  <c r="AI280" i="16"/>
  <c r="AG280" i="16"/>
  <c r="AE280" i="16"/>
  <c r="AC280" i="16"/>
  <c r="AA280" i="16"/>
  <c r="Y280" i="16"/>
  <c r="W280" i="16"/>
  <c r="U280" i="16"/>
  <c r="S280" i="16"/>
  <c r="Q280" i="16"/>
  <c r="O280" i="16"/>
  <c r="M280" i="16"/>
  <c r="K280" i="16"/>
  <c r="I280" i="16"/>
  <c r="G280" i="16"/>
  <c r="E280" i="16"/>
  <c r="AQ279" i="16"/>
  <c r="AO279" i="16"/>
  <c r="AM279" i="16"/>
  <c r="AK279" i="16"/>
  <c r="AI279" i="16"/>
  <c r="AG279" i="16"/>
  <c r="AE279" i="16"/>
  <c r="AC279" i="16"/>
  <c r="AA279" i="16"/>
  <c r="Y279" i="16"/>
  <c r="W279" i="16"/>
  <c r="U279" i="16"/>
  <c r="S279" i="16"/>
  <c r="Q279" i="16"/>
  <c r="O279" i="16"/>
  <c r="M279" i="16"/>
  <c r="K279" i="16"/>
  <c r="I279" i="16"/>
  <c r="G279" i="16"/>
  <c r="E279" i="16"/>
  <c r="AQ278" i="16"/>
  <c r="AO278" i="16"/>
  <c r="AM278" i="16"/>
  <c r="AK278" i="16"/>
  <c r="AI278" i="16"/>
  <c r="AG278" i="16"/>
  <c r="AE278" i="16"/>
  <c r="AC278" i="16"/>
  <c r="AA278" i="16"/>
  <c r="Y278" i="16"/>
  <c r="W278" i="16"/>
  <c r="U278" i="16"/>
  <c r="S278" i="16"/>
  <c r="Q278" i="16"/>
  <c r="O278" i="16"/>
  <c r="M278" i="16"/>
  <c r="K278" i="16"/>
  <c r="I278" i="16"/>
  <c r="G278" i="16"/>
  <c r="E278" i="16"/>
  <c r="AQ277" i="16"/>
  <c r="AO277" i="16"/>
  <c r="AM277" i="16"/>
  <c r="AK277" i="16"/>
  <c r="AI277" i="16"/>
  <c r="AG277" i="16"/>
  <c r="AE277" i="16"/>
  <c r="AC277" i="16"/>
  <c r="AA277" i="16"/>
  <c r="Y277" i="16"/>
  <c r="W277" i="16"/>
  <c r="U277" i="16"/>
  <c r="S277" i="16"/>
  <c r="Q277" i="16"/>
  <c r="O277" i="16"/>
  <c r="M277" i="16"/>
  <c r="K277" i="16"/>
  <c r="I277" i="16"/>
  <c r="G277" i="16"/>
  <c r="E277" i="16"/>
  <c r="AQ276" i="16"/>
  <c r="AO276" i="16"/>
  <c r="AM276" i="16"/>
  <c r="AK276" i="16"/>
  <c r="AI276" i="16"/>
  <c r="AG276" i="16"/>
  <c r="AE276" i="16"/>
  <c r="AC276" i="16"/>
  <c r="AA276" i="16"/>
  <c r="Y276" i="16"/>
  <c r="W276" i="16"/>
  <c r="U276" i="16"/>
  <c r="S276" i="16"/>
  <c r="Q276" i="16"/>
  <c r="O276" i="16"/>
  <c r="M276" i="16"/>
  <c r="K276" i="16"/>
  <c r="I276" i="16"/>
  <c r="G276" i="16"/>
  <c r="E276" i="16"/>
  <c r="AQ275" i="16"/>
  <c r="AO275" i="16"/>
  <c r="AM275" i="16"/>
  <c r="AK275" i="16"/>
  <c r="AI275" i="16"/>
  <c r="AG275" i="16"/>
  <c r="AE275" i="16"/>
  <c r="AC275" i="16"/>
  <c r="AA275" i="16"/>
  <c r="Y275" i="16"/>
  <c r="W275" i="16"/>
  <c r="U275" i="16"/>
  <c r="S275" i="16"/>
  <c r="Q275" i="16"/>
  <c r="O275" i="16"/>
  <c r="M275" i="16"/>
  <c r="K275" i="16"/>
  <c r="I275" i="16"/>
  <c r="G275" i="16"/>
  <c r="E275" i="16"/>
  <c r="AQ274" i="16"/>
  <c r="AO274" i="16"/>
  <c r="AM274" i="16"/>
  <c r="AK274" i="16"/>
  <c r="AI274" i="16"/>
  <c r="AG274" i="16"/>
  <c r="AE274" i="16"/>
  <c r="AC274" i="16"/>
  <c r="AA274" i="16"/>
  <c r="Y274" i="16"/>
  <c r="W274" i="16"/>
  <c r="U274" i="16"/>
  <c r="S274" i="16"/>
  <c r="Q274" i="16"/>
  <c r="O274" i="16"/>
  <c r="M274" i="16"/>
  <c r="K274" i="16"/>
  <c r="I274" i="16"/>
  <c r="G274" i="16"/>
  <c r="E274" i="16"/>
  <c r="AQ273" i="16"/>
  <c r="AO273" i="16"/>
  <c r="AM273" i="16"/>
  <c r="AK273" i="16"/>
  <c r="AI273" i="16"/>
  <c r="AG273" i="16"/>
  <c r="AE273" i="16"/>
  <c r="AC273" i="16"/>
  <c r="AA273" i="16"/>
  <c r="Y273" i="16"/>
  <c r="W273" i="16"/>
  <c r="U273" i="16"/>
  <c r="S273" i="16"/>
  <c r="Q273" i="16"/>
  <c r="O273" i="16"/>
  <c r="M273" i="16"/>
  <c r="K273" i="16"/>
  <c r="I273" i="16"/>
  <c r="G273" i="16"/>
  <c r="E273" i="16"/>
  <c r="AQ272" i="16"/>
  <c r="AO272" i="16"/>
  <c r="AM272" i="16"/>
  <c r="AK272" i="16"/>
  <c r="AI272" i="16"/>
  <c r="AG272" i="16"/>
  <c r="AE272" i="16"/>
  <c r="AC272" i="16"/>
  <c r="AA272" i="16"/>
  <c r="Y272" i="16"/>
  <c r="W272" i="16"/>
  <c r="U272" i="16"/>
  <c r="S272" i="16"/>
  <c r="Q272" i="16"/>
  <c r="O272" i="16"/>
  <c r="M272" i="16"/>
  <c r="K272" i="16"/>
  <c r="I272" i="16"/>
  <c r="G272" i="16"/>
  <c r="E272" i="16"/>
  <c r="AQ271" i="16"/>
  <c r="AO271" i="16"/>
  <c r="AM271" i="16"/>
  <c r="AK271" i="16"/>
  <c r="AI271" i="16"/>
  <c r="AG271" i="16"/>
  <c r="AE271" i="16"/>
  <c r="AC271" i="16"/>
  <c r="AA271" i="16"/>
  <c r="Y271" i="16"/>
  <c r="W271" i="16"/>
  <c r="U271" i="16"/>
  <c r="S271" i="16"/>
  <c r="Q271" i="16"/>
  <c r="O271" i="16"/>
  <c r="M271" i="16"/>
  <c r="K271" i="16"/>
  <c r="I271" i="16"/>
  <c r="G271" i="16"/>
  <c r="E271" i="16"/>
  <c r="AQ270" i="16"/>
  <c r="AO270" i="16"/>
  <c r="AM270" i="16"/>
  <c r="AK270" i="16"/>
  <c r="AI270" i="16"/>
  <c r="AG270" i="16"/>
  <c r="AE270" i="16"/>
  <c r="AC270" i="16"/>
  <c r="AA270" i="16"/>
  <c r="Y270" i="16"/>
  <c r="W270" i="16"/>
  <c r="U270" i="16"/>
  <c r="S270" i="16"/>
  <c r="Q270" i="16"/>
  <c r="O270" i="16"/>
  <c r="M270" i="16"/>
  <c r="K270" i="16"/>
  <c r="I270" i="16"/>
  <c r="G270" i="16"/>
  <c r="E270" i="16"/>
  <c r="AQ269" i="16"/>
  <c r="AO269" i="16"/>
  <c r="AM269" i="16"/>
  <c r="AK269" i="16"/>
  <c r="AI269" i="16"/>
  <c r="AG269" i="16"/>
  <c r="AE269" i="16"/>
  <c r="AC269" i="16"/>
  <c r="AA269" i="16"/>
  <c r="Y269" i="16"/>
  <c r="W269" i="16"/>
  <c r="U269" i="16"/>
  <c r="S269" i="16"/>
  <c r="Q269" i="16"/>
  <c r="O269" i="16"/>
  <c r="M269" i="16"/>
  <c r="K269" i="16"/>
  <c r="I269" i="16"/>
  <c r="G269" i="16"/>
  <c r="E269" i="16"/>
  <c r="AQ268" i="16"/>
  <c r="AO268" i="16"/>
  <c r="AM268" i="16"/>
  <c r="AK268" i="16"/>
  <c r="AI268" i="16"/>
  <c r="AG268" i="16"/>
  <c r="AE268" i="16"/>
  <c r="AC268" i="16"/>
  <c r="AA268" i="16"/>
  <c r="Y268" i="16"/>
  <c r="W268" i="16"/>
  <c r="U268" i="16"/>
  <c r="S268" i="16"/>
  <c r="Q268" i="16"/>
  <c r="O268" i="16"/>
  <c r="M268" i="16"/>
  <c r="K268" i="16"/>
  <c r="I268" i="16"/>
  <c r="G268" i="16"/>
  <c r="E268" i="16"/>
  <c r="AQ267" i="16"/>
  <c r="AO267" i="16"/>
  <c r="AM267" i="16"/>
  <c r="AK267" i="16"/>
  <c r="AI267" i="16"/>
  <c r="AG267" i="16"/>
  <c r="AE267" i="16"/>
  <c r="AC267" i="16"/>
  <c r="AA267" i="16"/>
  <c r="Y267" i="16"/>
  <c r="W267" i="16"/>
  <c r="U267" i="16"/>
  <c r="S267" i="16"/>
  <c r="Q267" i="16"/>
  <c r="O267" i="16"/>
  <c r="M267" i="16"/>
  <c r="K267" i="16"/>
  <c r="I267" i="16"/>
  <c r="G267" i="16"/>
  <c r="E267" i="16"/>
  <c r="AQ266" i="16"/>
  <c r="AO266" i="16"/>
  <c r="AM266" i="16"/>
  <c r="AK266" i="16"/>
  <c r="AI266" i="16"/>
  <c r="AG266" i="16"/>
  <c r="AE266" i="16"/>
  <c r="AC266" i="16"/>
  <c r="AA266" i="16"/>
  <c r="Y266" i="16"/>
  <c r="W266" i="16"/>
  <c r="U266" i="16"/>
  <c r="S266" i="16"/>
  <c r="Q266" i="16"/>
  <c r="O266" i="16"/>
  <c r="M266" i="16"/>
  <c r="K266" i="16"/>
  <c r="I266" i="16"/>
  <c r="G266" i="16"/>
  <c r="E266" i="16"/>
  <c r="AQ265" i="16"/>
  <c r="AO265" i="16"/>
  <c r="AM265" i="16"/>
  <c r="AK265" i="16"/>
  <c r="AI265" i="16"/>
  <c r="AG265" i="16"/>
  <c r="AE265" i="16"/>
  <c r="AC265" i="16"/>
  <c r="AA265" i="16"/>
  <c r="Y265" i="16"/>
  <c r="W265" i="16"/>
  <c r="U265" i="16"/>
  <c r="S265" i="16"/>
  <c r="Q265" i="16"/>
  <c r="O265" i="16"/>
  <c r="M265" i="16"/>
  <c r="K265" i="16"/>
  <c r="I265" i="16"/>
  <c r="G265" i="16"/>
  <c r="E265" i="16"/>
  <c r="AQ264" i="16"/>
  <c r="AO264" i="16"/>
  <c r="AM264" i="16"/>
  <c r="AK264" i="16"/>
  <c r="AI264" i="16"/>
  <c r="AG264" i="16"/>
  <c r="AE264" i="16"/>
  <c r="AC264" i="16"/>
  <c r="AA264" i="16"/>
  <c r="Y264" i="16"/>
  <c r="W264" i="16"/>
  <c r="U264" i="16"/>
  <c r="S264" i="16"/>
  <c r="Q264" i="16"/>
  <c r="O264" i="16"/>
  <c r="M264" i="16"/>
  <c r="K264" i="16"/>
  <c r="I264" i="16"/>
  <c r="G264" i="16"/>
  <c r="E264" i="16"/>
  <c r="AQ263" i="16"/>
  <c r="AO263" i="16"/>
  <c r="AM263" i="16"/>
  <c r="AK263" i="16"/>
  <c r="AI263" i="16"/>
  <c r="AG263" i="16"/>
  <c r="AE263" i="16"/>
  <c r="AC263" i="16"/>
  <c r="AA263" i="16"/>
  <c r="Y263" i="16"/>
  <c r="W263" i="16"/>
  <c r="U263" i="16"/>
  <c r="S263" i="16"/>
  <c r="Q263" i="16"/>
  <c r="O263" i="16"/>
  <c r="M263" i="16"/>
  <c r="K263" i="16"/>
  <c r="I263" i="16"/>
  <c r="G263" i="16"/>
  <c r="E263" i="16"/>
  <c r="AQ262" i="16"/>
  <c r="AO262" i="16"/>
  <c r="AM262" i="16"/>
  <c r="AK262" i="16"/>
  <c r="AI262" i="16"/>
  <c r="AG262" i="16"/>
  <c r="AE262" i="16"/>
  <c r="AC262" i="16"/>
  <c r="AA262" i="16"/>
  <c r="Y262" i="16"/>
  <c r="W262" i="16"/>
  <c r="U262" i="16"/>
  <c r="S262" i="16"/>
  <c r="Q262" i="16"/>
  <c r="O262" i="16"/>
  <c r="M262" i="16"/>
  <c r="K262" i="16"/>
  <c r="I262" i="16"/>
  <c r="G262" i="16"/>
  <c r="E262" i="16"/>
  <c r="AQ261" i="16"/>
  <c r="AO261" i="16"/>
  <c r="AM261" i="16"/>
  <c r="AK261" i="16"/>
  <c r="AI261" i="16"/>
  <c r="AG261" i="16"/>
  <c r="AE261" i="16"/>
  <c r="AC261" i="16"/>
  <c r="AA261" i="16"/>
  <c r="Y261" i="16"/>
  <c r="W261" i="16"/>
  <c r="U261" i="16"/>
  <c r="S261" i="16"/>
  <c r="Q261" i="16"/>
  <c r="O261" i="16"/>
  <c r="M261" i="16"/>
  <c r="K261" i="16"/>
  <c r="I261" i="16"/>
  <c r="G261" i="16"/>
  <c r="E261" i="16"/>
  <c r="AQ260" i="16"/>
  <c r="AO260" i="16"/>
  <c r="AM260" i="16"/>
  <c r="AK260" i="16"/>
  <c r="AI260" i="16"/>
  <c r="AG260" i="16"/>
  <c r="AE260" i="16"/>
  <c r="AC260" i="16"/>
  <c r="AA260" i="16"/>
  <c r="Y260" i="16"/>
  <c r="W260" i="16"/>
  <c r="U260" i="16"/>
  <c r="S260" i="16"/>
  <c r="Q260" i="16"/>
  <c r="O260" i="16"/>
  <c r="M260" i="16"/>
  <c r="K260" i="16"/>
  <c r="I260" i="16"/>
  <c r="G260" i="16"/>
  <c r="E260" i="16"/>
  <c r="AQ259" i="16"/>
  <c r="AO259" i="16"/>
  <c r="AM259" i="16"/>
  <c r="AK259" i="16"/>
  <c r="AI259" i="16"/>
  <c r="AG259" i="16"/>
  <c r="AE259" i="16"/>
  <c r="AC259" i="16"/>
  <c r="AA259" i="16"/>
  <c r="Y259" i="16"/>
  <c r="W259" i="16"/>
  <c r="U259" i="16"/>
  <c r="S259" i="16"/>
  <c r="Q259" i="16"/>
  <c r="O259" i="16"/>
  <c r="M259" i="16"/>
  <c r="K259" i="16"/>
  <c r="I259" i="16"/>
  <c r="G259" i="16"/>
  <c r="E259" i="16"/>
  <c r="AQ258" i="16"/>
  <c r="AO258" i="16"/>
  <c r="AM258" i="16"/>
  <c r="AK258" i="16"/>
  <c r="AI258" i="16"/>
  <c r="AG258" i="16"/>
  <c r="AE258" i="16"/>
  <c r="AC258" i="16"/>
  <c r="AA258" i="16"/>
  <c r="Y258" i="16"/>
  <c r="W258" i="16"/>
  <c r="U258" i="16"/>
  <c r="S258" i="16"/>
  <c r="Q258" i="16"/>
  <c r="O258" i="16"/>
  <c r="M258" i="16"/>
  <c r="K258" i="16"/>
  <c r="I258" i="16"/>
  <c r="G258" i="16"/>
  <c r="E258" i="16"/>
  <c r="AQ257" i="16"/>
  <c r="AO257" i="16"/>
  <c r="AM257" i="16"/>
  <c r="AK257" i="16"/>
  <c r="AI257" i="16"/>
  <c r="AG257" i="16"/>
  <c r="AE257" i="16"/>
  <c r="AC257" i="16"/>
  <c r="AA257" i="16"/>
  <c r="Y257" i="16"/>
  <c r="W257" i="16"/>
  <c r="U257" i="16"/>
  <c r="S257" i="16"/>
  <c r="Q257" i="16"/>
  <c r="O257" i="16"/>
  <c r="M257" i="16"/>
  <c r="K257" i="16"/>
  <c r="I257" i="16"/>
  <c r="G257" i="16"/>
  <c r="E257" i="16"/>
  <c r="AQ256" i="16"/>
  <c r="AO256" i="16"/>
  <c r="AM256" i="16"/>
  <c r="AK256" i="16"/>
  <c r="AI256" i="16"/>
  <c r="AG256" i="16"/>
  <c r="AE256" i="16"/>
  <c r="AC256" i="16"/>
  <c r="AA256" i="16"/>
  <c r="Y256" i="16"/>
  <c r="W256" i="16"/>
  <c r="U256" i="16"/>
  <c r="S256" i="16"/>
  <c r="Q256" i="16"/>
  <c r="O256" i="16"/>
  <c r="M256" i="16"/>
  <c r="K256" i="16"/>
  <c r="I256" i="16"/>
  <c r="G256" i="16"/>
  <c r="E256" i="16"/>
  <c r="AQ255" i="16"/>
  <c r="AO255" i="16"/>
  <c r="AM255" i="16"/>
  <c r="AK255" i="16"/>
  <c r="AI255" i="16"/>
  <c r="AG255" i="16"/>
  <c r="AE255" i="16"/>
  <c r="AC255" i="16"/>
  <c r="AA255" i="16"/>
  <c r="Y255" i="16"/>
  <c r="W255" i="16"/>
  <c r="U255" i="16"/>
  <c r="S255" i="16"/>
  <c r="Q255" i="16"/>
  <c r="O255" i="16"/>
  <c r="M255" i="16"/>
  <c r="K255" i="16"/>
  <c r="I255" i="16"/>
  <c r="G255" i="16"/>
  <c r="E255" i="16"/>
  <c r="AQ254" i="16"/>
  <c r="AO254" i="16"/>
  <c r="AM254" i="16"/>
  <c r="AK254" i="16"/>
  <c r="AI254" i="16"/>
  <c r="AG254" i="16"/>
  <c r="AE254" i="16"/>
  <c r="AC254" i="16"/>
  <c r="AA254" i="16"/>
  <c r="Y254" i="16"/>
  <c r="W254" i="16"/>
  <c r="U254" i="16"/>
  <c r="S254" i="16"/>
  <c r="Q254" i="16"/>
  <c r="O254" i="16"/>
  <c r="M254" i="16"/>
  <c r="K254" i="16"/>
  <c r="I254" i="16"/>
  <c r="G254" i="16"/>
  <c r="E254" i="16"/>
  <c r="AQ253" i="16"/>
  <c r="AO253" i="16"/>
  <c r="AM253" i="16"/>
  <c r="AK253" i="16"/>
  <c r="AI253" i="16"/>
  <c r="AG253" i="16"/>
  <c r="AE253" i="16"/>
  <c r="AC253" i="16"/>
  <c r="AA253" i="16"/>
  <c r="Y253" i="16"/>
  <c r="W253" i="16"/>
  <c r="U253" i="16"/>
  <c r="S253" i="16"/>
  <c r="Q253" i="16"/>
  <c r="O253" i="16"/>
  <c r="M253" i="16"/>
  <c r="K253" i="16"/>
  <c r="I253" i="16"/>
  <c r="G253" i="16"/>
  <c r="E253" i="16"/>
  <c r="AQ252" i="16"/>
  <c r="AO252" i="16"/>
  <c r="AM252" i="16"/>
  <c r="AK252" i="16"/>
  <c r="AI252" i="16"/>
  <c r="AG252" i="16"/>
  <c r="AE252" i="16"/>
  <c r="AC252" i="16"/>
  <c r="AA252" i="16"/>
  <c r="Y252" i="16"/>
  <c r="W252" i="16"/>
  <c r="U252" i="16"/>
  <c r="S252" i="16"/>
  <c r="Q252" i="16"/>
  <c r="O252" i="16"/>
  <c r="M252" i="16"/>
  <c r="K252" i="16"/>
  <c r="I252" i="16"/>
  <c r="G252" i="16"/>
  <c r="E252" i="16"/>
  <c r="AQ251" i="16"/>
  <c r="AO251" i="16"/>
  <c r="AM251" i="16"/>
  <c r="AK251" i="16"/>
  <c r="AI251" i="16"/>
  <c r="AG251" i="16"/>
  <c r="AE251" i="16"/>
  <c r="AC251" i="16"/>
  <c r="AA251" i="16"/>
  <c r="Y251" i="16"/>
  <c r="W251" i="16"/>
  <c r="U251" i="16"/>
  <c r="S251" i="16"/>
  <c r="Q251" i="16"/>
  <c r="O251" i="16"/>
  <c r="M251" i="16"/>
  <c r="K251" i="16"/>
  <c r="I251" i="16"/>
  <c r="G251" i="16"/>
  <c r="E251" i="16"/>
  <c r="AQ250" i="16"/>
  <c r="AO250" i="16"/>
  <c r="AM250" i="16"/>
  <c r="AK250" i="16"/>
  <c r="AI250" i="16"/>
  <c r="AG250" i="16"/>
  <c r="AE250" i="16"/>
  <c r="AC250" i="16"/>
  <c r="AA250" i="16"/>
  <c r="Y250" i="16"/>
  <c r="W250" i="16"/>
  <c r="U250" i="16"/>
  <c r="S250" i="16"/>
  <c r="Q250" i="16"/>
  <c r="O250" i="16"/>
  <c r="M250" i="16"/>
  <c r="K250" i="16"/>
  <c r="I250" i="16"/>
  <c r="G250" i="16"/>
  <c r="E250" i="16"/>
  <c r="AQ249" i="16"/>
  <c r="AO249" i="16"/>
  <c r="AM249" i="16"/>
  <c r="AK249" i="16"/>
  <c r="AI249" i="16"/>
  <c r="AG249" i="16"/>
  <c r="AE249" i="16"/>
  <c r="AC249" i="16"/>
  <c r="AA249" i="16"/>
  <c r="Y249" i="16"/>
  <c r="W249" i="16"/>
  <c r="U249" i="16"/>
  <c r="S249" i="16"/>
  <c r="Q249" i="16"/>
  <c r="O249" i="16"/>
  <c r="M249" i="16"/>
  <c r="K249" i="16"/>
  <c r="I249" i="16"/>
  <c r="G249" i="16"/>
  <c r="E249" i="16"/>
  <c r="AQ248" i="16"/>
  <c r="AO248" i="16"/>
  <c r="AM248" i="16"/>
  <c r="AK248" i="16"/>
  <c r="AI248" i="16"/>
  <c r="AG248" i="16"/>
  <c r="AE248" i="16"/>
  <c r="AC248" i="16"/>
  <c r="AA248" i="16"/>
  <c r="Y248" i="16"/>
  <c r="W248" i="16"/>
  <c r="U248" i="16"/>
  <c r="S248" i="16"/>
  <c r="Q248" i="16"/>
  <c r="O248" i="16"/>
  <c r="M248" i="16"/>
  <c r="K248" i="16"/>
  <c r="I248" i="16"/>
  <c r="G248" i="16"/>
  <c r="E248" i="16"/>
  <c r="AQ247" i="16"/>
  <c r="AO247" i="16"/>
  <c r="AM247" i="16"/>
  <c r="AK247" i="16"/>
  <c r="AI247" i="16"/>
  <c r="AG247" i="16"/>
  <c r="AE247" i="16"/>
  <c r="AC247" i="16"/>
  <c r="AA247" i="16"/>
  <c r="Y247" i="16"/>
  <c r="W247" i="16"/>
  <c r="U247" i="16"/>
  <c r="S247" i="16"/>
  <c r="Q247" i="16"/>
  <c r="O247" i="16"/>
  <c r="M247" i="16"/>
  <c r="K247" i="16"/>
  <c r="I247" i="16"/>
  <c r="G247" i="16"/>
  <c r="E247" i="16"/>
  <c r="AQ246" i="16"/>
  <c r="AO246" i="16"/>
  <c r="AM246" i="16"/>
  <c r="AK246" i="16"/>
  <c r="AI246" i="16"/>
  <c r="AG246" i="16"/>
  <c r="AE246" i="16"/>
  <c r="AC246" i="16"/>
  <c r="AA246" i="16"/>
  <c r="Y246" i="16"/>
  <c r="W246" i="16"/>
  <c r="U246" i="16"/>
  <c r="S246" i="16"/>
  <c r="Q246" i="16"/>
  <c r="O246" i="16"/>
  <c r="M246" i="16"/>
  <c r="K246" i="16"/>
  <c r="I246" i="16"/>
  <c r="G246" i="16"/>
  <c r="E246" i="16"/>
  <c r="AQ245" i="16"/>
  <c r="AO245" i="16"/>
  <c r="AM245" i="16"/>
  <c r="AK245" i="16"/>
  <c r="AI245" i="16"/>
  <c r="AG245" i="16"/>
  <c r="AE245" i="16"/>
  <c r="AC245" i="16"/>
  <c r="AA245" i="16"/>
  <c r="Y245" i="16"/>
  <c r="W245" i="16"/>
  <c r="U245" i="16"/>
  <c r="S245" i="16"/>
  <c r="Q245" i="16"/>
  <c r="O245" i="16"/>
  <c r="M245" i="16"/>
  <c r="K245" i="16"/>
  <c r="I245" i="16"/>
  <c r="G245" i="16"/>
  <c r="E245" i="16"/>
  <c r="AQ244" i="16"/>
  <c r="AO244" i="16"/>
  <c r="AM244" i="16"/>
  <c r="AK244" i="16"/>
  <c r="AI244" i="16"/>
  <c r="AG244" i="16"/>
  <c r="AE244" i="16"/>
  <c r="AC244" i="16"/>
  <c r="AA244" i="16"/>
  <c r="Y244" i="16"/>
  <c r="W244" i="16"/>
  <c r="U244" i="16"/>
  <c r="S244" i="16"/>
  <c r="Q244" i="16"/>
  <c r="O244" i="16"/>
  <c r="M244" i="16"/>
  <c r="K244" i="16"/>
  <c r="I244" i="16"/>
  <c r="G244" i="16"/>
  <c r="E244" i="16"/>
  <c r="AQ243" i="16"/>
  <c r="AO243" i="16"/>
  <c r="AM243" i="16"/>
  <c r="AK243" i="16"/>
  <c r="AI243" i="16"/>
  <c r="AG243" i="16"/>
  <c r="AE243" i="16"/>
  <c r="AC243" i="16"/>
  <c r="AA243" i="16"/>
  <c r="Y243" i="16"/>
  <c r="W243" i="16"/>
  <c r="U243" i="16"/>
  <c r="S243" i="16"/>
  <c r="Q243" i="16"/>
  <c r="O243" i="16"/>
  <c r="M243" i="16"/>
  <c r="K243" i="16"/>
  <c r="I243" i="16"/>
  <c r="G243" i="16"/>
  <c r="E243" i="16"/>
  <c r="AQ242" i="16"/>
  <c r="AO242" i="16"/>
  <c r="AM242" i="16"/>
  <c r="AK242" i="16"/>
  <c r="AI242" i="16"/>
  <c r="AG242" i="16"/>
  <c r="AE242" i="16"/>
  <c r="AC242" i="16"/>
  <c r="AA242" i="16"/>
  <c r="Y242" i="16"/>
  <c r="W242" i="16"/>
  <c r="U242" i="16"/>
  <c r="S242" i="16"/>
  <c r="Q242" i="16"/>
  <c r="O242" i="16"/>
  <c r="M242" i="16"/>
  <c r="K242" i="16"/>
  <c r="I242" i="16"/>
  <c r="G242" i="16"/>
  <c r="E242" i="16"/>
  <c r="AQ241" i="16"/>
  <c r="AO241" i="16"/>
  <c r="AM241" i="16"/>
  <c r="AK241" i="16"/>
  <c r="AI241" i="16"/>
  <c r="AG241" i="16"/>
  <c r="AE241" i="16"/>
  <c r="AC241" i="16"/>
  <c r="AA241" i="16"/>
  <c r="Y241" i="16"/>
  <c r="W241" i="16"/>
  <c r="U241" i="16"/>
  <c r="S241" i="16"/>
  <c r="Q241" i="16"/>
  <c r="O241" i="16"/>
  <c r="M241" i="16"/>
  <c r="K241" i="16"/>
  <c r="I241" i="16"/>
  <c r="G241" i="16"/>
  <c r="E241" i="16"/>
  <c r="AQ240" i="16"/>
  <c r="AO240" i="16"/>
  <c r="AM240" i="16"/>
  <c r="AK240" i="16"/>
  <c r="AI240" i="16"/>
  <c r="AG240" i="16"/>
  <c r="AE240" i="16"/>
  <c r="AC240" i="16"/>
  <c r="AA240" i="16"/>
  <c r="Y240" i="16"/>
  <c r="W240" i="16"/>
  <c r="U240" i="16"/>
  <c r="S240" i="16"/>
  <c r="Q240" i="16"/>
  <c r="O240" i="16"/>
  <c r="M240" i="16"/>
  <c r="K240" i="16"/>
  <c r="I240" i="16"/>
  <c r="G240" i="16"/>
  <c r="E240" i="16"/>
  <c r="AQ239" i="16"/>
  <c r="AO239" i="16"/>
  <c r="AM239" i="16"/>
  <c r="AK239" i="16"/>
  <c r="AI239" i="16"/>
  <c r="AG239" i="16"/>
  <c r="AE239" i="16"/>
  <c r="AC239" i="16"/>
  <c r="AA239" i="16"/>
  <c r="Y239" i="16"/>
  <c r="W239" i="16"/>
  <c r="U239" i="16"/>
  <c r="S239" i="16"/>
  <c r="Q239" i="16"/>
  <c r="O239" i="16"/>
  <c r="M239" i="16"/>
  <c r="K239" i="16"/>
  <c r="I239" i="16"/>
  <c r="G239" i="16"/>
  <c r="E239" i="16"/>
  <c r="AQ238" i="16"/>
  <c r="AO238" i="16"/>
  <c r="AM238" i="16"/>
  <c r="AK238" i="16"/>
  <c r="AI238" i="16"/>
  <c r="AG238" i="16"/>
  <c r="AE238" i="16"/>
  <c r="AC238" i="16"/>
  <c r="AA238" i="16"/>
  <c r="Y238" i="16"/>
  <c r="W238" i="16"/>
  <c r="U238" i="16"/>
  <c r="S238" i="16"/>
  <c r="Q238" i="16"/>
  <c r="O238" i="16"/>
  <c r="M238" i="16"/>
  <c r="K238" i="16"/>
  <c r="I238" i="16"/>
  <c r="G238" i="16"/>
  <c r="E238" i="16"/>
  <c r="AQ237" i="16"/>
  <c r="AO237" i="16"/>
  <c r="AM237" i="16"/>
  <c r="AK237" i="16"/>
  <c r="AI237" i="16"/>
  <c r="AG237" i="16"/>
  <c r="AE237" i="16"/>
  <c r="AC237" i="16"/>
  <c r="AA237" i="16"/>
  <c r="Y237" i="16"/>
  <c r="W237" i="16"/>
  <c r="U237" i="16"/>
  <c r="S237" i="16"/>
  <c r="Q237" i="16"/>
  <c r="O237" i="16"/>
  <c r="M237" i="16"/>
  <c r="K237" i="16"/>
  <c r="I237" i="16"/>
  <c r="G237" i="16"/>
  <c r="E237" i="16"/>
  <c r="AQ236" i="16"/>
  <c r="AO236" i="16"/>
  <c r="AM236" i="16"/>
  <c r="AK236" i="16"/>
  <c r="AI236" i="16"/>
  <c r="AG236" i="16"/>
  <c r="AE236" i="16"/>
  <c r="AC236" i="16"/>
  <c r="AA236" i="16"/>
  <c r="Y236" i="16"/>
  <c r="W236" i="16"/>
  <c r="U236" i="16"/>
  <c r="S236" i="16"/>
  <c r="Q236" i="16"/>
  <c r="O236" i="16"/>
  <c r="M236" i="16"/>
  <c r="K236" i="16"/>
  <c r="I236" i="16"/>
  <c r="G236" i="16"/>
  <c r="E236" i="16"/>
  <c r="AQ232" i="16"/>
  <c r="AO232" i="16"/>
  <c r="AM232" i="16"/>
  <c r="AK232" i="16"/>
  <c r="AI232" i="16"/>
  <c r="AG232" i="16"/>
  <c r="AE232" i="16"/>
  <c r="AC232" i="16"/>
  <c r="AA232" i="16"/>
  <c r="Y232" i="16"/>
  <c r="W232" i="16"/>
  <c r="U232" i="16"/>
  <c r="S232" i="16"/>
  <c r="Q232" i="16"/>
  <c r="O232" i="16"/>
  <c r="M232" i="16"/>
  <c r="K232" i="16"/>
  <c r="I232" i="16"/>
  <c r="G232" i="16"/>
  <c r="E232" i="16"/>
  <c r="AQ231" i="16"/>
  <c r="AO231" i="16"/>
  <c r="AM231" i="16"/>
  <c r="AK231" i="16"/>
  <c r="AI231" i="16"/>
  <c r="AG231" i="16"/>
  <c r="AE231" i="16"/>
  <c r="AC231" i="16"/>
  <c r="AA231" i="16"/>
  <c r="Y231" i="16"/>
  <c r="W231" i="16"/>
  <c r="U231" i="16"/>
  <c r="S231" i="16"/>
  <c r="Q231" i="16"/>
  <c r="O231" i="16"/>
  <c r="M231" i="16"/>
  <c r="K231" i="16"/>
  <c r="I231" i="16"/>
  <c r="G231" i="16"/>
  <c r="E231" i="16"/>
  <c r="AQ230" i="16"/>
  <c r="AO230" i="16"/>
  <c r="AM230" i="16"/>
  <c r="AK230" i="16"/>
  <c r="AI230" i="16"/>
  <c r="AG230" i="16"/>
  <c r="AE230" i="16"/>
  <c r="AC230" i="16"/>
  <c r="AA230" i="16"/>
  <c r="Y230" i="16"/>
  <c r="W230" i="16"/>
  <c r="U230" i="16"/>
  <c r="S230" i="16"/>
  <c r="Q230" i="16"/>
  <c r="O230" i="16"/>
  <c r="M230" i="16"/>
  <c r="K230" i="16"/>
  <c r="I230" i="16"/>
  <c r="G230" i="16"/>
  <c r="E230" i="16"/>
  <c r="AQ229" i="16"/>
  <c r="AO229" i="16"/>
  <c r="AM229" i="16"/>
  <c r="AK229" i="16"/>
  <c r="AI229" i="16"/>
  <c r="AG229" i="16"/>
  <c r="AE229" i="16"/>
  <c r="AC229" i="16"/>
  <c r="AA229" i="16"/>
  <c r="Y229" i="16"/>
  <c r="W229" i="16"/>
  <c r="U229" i="16"/>
  <c r="S229" i="16"/>
  <c r="Q229" i="16"/>
  <c r="O229" i="16"/>
  <c r="M229" i="16"/>
  <c r="K229" i="16"/>
  <c r="I229" i="16"/>
  <c r="G229" i="16"/>
  <c r="E229" i="16"/>
  <c r="AQ228" i="16"/>
  <c r="AO228" i="16"/>
  <c r="AM228" i="16"/>
  <c r="AK228" i="16"/>
  <c r="AI228" i="16"/>
  <c r="AG228" i="16"/>
  <c r="AE228" i="16"/>
  <c r="AC228" i="16"/>
  <c r="AA228" i="16"/>
  <c r="Y228" i="16"/>
  <c r="W228" i="16"/>
  <c r="U228" i="16"/>
  <c r="S228" i="16"/>
  <c r="Q228" i="16"/>
  <c r="O228" i="16"/>
  <c r="M228" i="16"/>
  <c r="K228" i="16"/>
  <c r="I228" i="16"/>
  <c r="G228" i="16"/>
  <c r="E228" i="16"/>
  <c r="AQ227" i="16"/>
  <c r="AO227" i="16"/>
  <c r="AM227" i="16"/>
  <c r="AK227" i="16"/>
  <c r="AI227" i="16"/>
  <c r="AG227" i="16"/>
  <c r="AE227" i="16"/>
  <c r="AC227" i="16"/>
  <c r="AA227" i="16"/>
  <c r="Y227" i="16"/>
  <c r="W227" i="16"/>
  <c r="U227" i="16"/>
  <c r="S227" i="16"/>
  <c r="Q227" i="16"/>
  <c r="O227" i="16"/>
  <c r="M227" i="16"/>
  <c r="K227" i="16"/>
  <c r="I227" i="16"/>
  <c r="G227" i="16"/>
  <c r="E227" i="16"/>
  <c r="AQ226" i="16"/>
  <c r="AO226" i="16"/>
  <c r="AM226" i="16"/>
  <c r="AK226" i="16"/>
  <c r="AI226" i="16"/>
  <c r="AG226" i="16"/>
  <c r="AE226" i="16"/>
  <c r="AC226" i="16"/>
  <c r="AA226" i="16"/>
  <c r="Y226" i="16"/>
  <c r="W226" i="16"/>
  <c r="U226" i="16"/>
  <c r="S226" i="16"/>
  <c r="Q226" i="16"/>
  <c r="O226" i="16"/>
  <c r="M226" i="16"/>
  <c r="K226" i="16"/>
  <c r="I226" i="16"/>
  <c r="G226" i="16"/>
  <c r="E226" i="16"/>
  <c r="AQ225" i="16"/>
  <c r="AO225" i="16"/>
  <c r="AM225" i="16"/>
  <c r="AK225" i="16"/>
  <c r="AI225" i="16"/>
  <c r="AG225" i="16"/>
  <c r="AE225" i="16"/>
  <c r="AC225" i="16"/>
  <c r="AA225" i="16"/>
  <c r="Y225" i="16"/>
  <c r="W225" i="16"/>
  <c r="U225" i="16"/>
  <c r="S225" i="16"/>
  <c r="Q225" i="16"/>
  <c r="O225" i="16"/>
  <c r="M225" i="16"/>
  <c r="K225" i="16"/>
  <c r="I225" i="16"/>
  <c r="G225" i="16"/>
  <c r="E225" i="16"/>
  <c r="AQ224" i="16"/>
  <c r="AO224" i="16"/>
  <c r="AM224" i="16"/>
  <c r="AK224" i="16"/>
  <c r="AI224" i="16"/>
  <c r="AG224" i="16"/>
  <c r="AE224" i="16"/>
  <c r="AC224" i="16"/>
  <c r="AA224" i="16"/>
  <c r="Y224" i="16"/>
  <c r="W224" i="16"/>
  <c r="U224" i="16"/>
  <c r="S224" i="16"/>
  <c r="Q224" i="16"/>
  <c r="O224" i="16"/>
  <c r="M224" i="16"/>
  <c r="K224" i="16"/>
  <c r="I224" i="16"/>
  <c r="G224" i="16"/>
  <c r="E224" i="16"/>
  <c r="AQ223" i="16"/>
  <c r="AO223" i="16"/>
  <c r="AM223" i="16"/>
  <c r="AK223" i="16"/>
  <c r="AI223" i="16"/>
  <c r="AG223" i="16"/>
  <c r="AE223" i="16"/>
  <c r="AC223" i="16"/>
  <c r="AA223" i="16"/>
  <c r="Y223" i="16"/>
  <c r="W223" i="16"/>
  <c r="U223" i="16"/>
  <c r="S223" i="16"/>
  <c r="Q223" i="16"/>
  <c r="O223" i="16"/>
  <c r="M223" i="16"/>
  <c r="K223" i="16"/>
  <c r="I223" i="16"/>
  <c r="G223" i="16"/>
  <c r="E223" i="16"/>
  <c r="AQ222" i="16"/>
  <c r="AO222" i="16"/>
  <c r="AM222" i="16"/>
  <c r="AK222" i="16"/>
  <c r="AI222" i="16"/>
  <c r="AG222" i="16"/>
  <c r="AE222" i="16"/>
  <c r="AC222" i="16"/>
  <c r="AA222" i="16"/>
  <c r="Y222" i="16"/>
  <c r="W222" i="16"/>
  <c r="U222" i="16"/>
  <c r="S222" i="16"/>
  <c r="Q222" i="16"/>
  <c r="O222" i="16"/>
  <c r="M222" i="16"/>
  <c r="K222" i="16"/>
  <c r="I222" i="16"/>
  <c r="G222" i="16"/>
  <c r="E222" i="16"/>
  <c r="AQ221" i="16"/>
  <c r="AO221" i="16"/>
  <c r="AM221" i="16"/>
  <c r="AK221" i="16"/>
  <c r="AI221" i="16"/>
  <c r="AG221" i="16"/>
  <c r="AE221" i="16"/>
  <c r="AC221" i="16"/>
  <c r="AA221" i="16"/>
  <c r="Y221" i="16"/>
  <c r="W221" i="16"/>
  <c r="U221" i="16"/>
  <c r="S221" i="16"/>
  <c r="Q221" i="16"/>
  <c r="O221" i="16"/>
  <c r="M221" i="16"/>
  <c r="K221" i="16"/>
  <c r="I221" i="16"/>
  <c r="G221" i="16"/>
  <c r="E221" i="16"/>
  <c r="AQ220" i="16"/>
  <c r="AO220" i="16"/>
  <c r="AM220" i="16"/>
  <c r="AK220" i="16"/>
  <c r="AI220" i="16"/>
  <c r="AG220" i="16"/>
  <c r="AE220" i="16"/>
  <c r="AC220" i="16"/>
  <c r="AA220" i="16"/>
  <c r="Y220" i="16"/>
  <c r="W220" i="16"/>
  <c r="U220" i="16"/>
  <c r="S220" i="16"/>
  <c r="Q220" i="16"/>
  <c r="O220" i="16"/>
  <c r="M220" i="16"/>
  <c r="K220" i="16"/>
  <c r="I220" i="16"/>
  <c r="G220" i="16"/>
  <c r="E220" i="16"/>
  <c r="AQ219" i="16"/>
  <c r="AO219" i="16"/>
  <c r="AM219" i="16"/>
  <c r="AK219" i="16"/>
  <c r="AI219" i="16"/>
  <c r="AG219" i="16"/>
  <c r="AE219" i="16"/>
  <c r="AC219" i="16"/>
  <c r="AA219" i="16"/>
  <c r="Y219" i="16"/>
  <c r="W219" i="16"/>
  <c r="U219" i="16"/>
  <c r="S219" i="16"/>
  <c r="Q219" i="16"/>
  <c r="O219" i="16"/>
  <c r="M219" i="16"/>
  <c r="K219" i="16"/>
  <c r="I219" i="16"/>
  <c r="G219" i="16"/>
  <c r="E219" i="16"/>
  <c r="AQ218" i="16"/>
  <c r="AO218" i="16"/>
  <c r="AM218" i="16"/>
  <c r="AK218" i="16"/>
  <c r="AI218" i="16"/>
  <c r="AG218" i="16"/>
  <c r="AE218" i="16"/>
  <c r="AC218" i="16"/>
  <c r="AA218" i="16"/>
  <c r="Y218" i="16"/>
  <c r="W218" i="16"/>
  <c r="U218" i="16"/>
  <c r="S218" i="16"/>
  <c r="Q218" i="16"/>
  <c r="O218" i="16"/>
  <c r="M218" i="16"/>
  <c r="K218" i="16"/>
  <c r="I218" i="16"/>
  <c r="G218" i="16"/>
  <c r="E218" i="16"/>
  <c r="AQ217" i="16"/>
  <c r="AO217" i="16"/>
  <c r="AM217" i="16"/>
  <c r="AK217" i="16"/>
  <c r="AI217" i="16"/>
  <c r="AG217" i="16"/>
  <c r="AE217" i="16"/>
  <c r="AC217" i="16"/>
  <c r="AA217" i="16"/>
  <c r="Y217" i="16"/>
  <c r="W217" i="16"/>
  <c r="U217" i="16"/>
  <c r="S217" i="16"/>
  <c r="Q217" i="16"/>
  <c r="O217" i="16"/>
  <c r="M217" i="16"/>
  <c r="K217" i="16"/>
  <c r="I217" i="16"/>
  <c r="G217" i="16"/>
  <c r="E217" i="16"/>
  <c r="AQ216" i="16"/>
  <c r="AO216" i="16"/>
  <c r="AM216" i="16"/>
  <c r="AK216" i="16"/>
  <c r="AI216" i="16"/>
  <c r="AG216" i="16"/>
  <c r="AE216" i="16"/>
  <c r="AC216" i="16"/>
  <c r="AA216" i="16"/>
  <c r="Y216" i="16"/>
  <c r="W216" i="16"/>
  <c r="U216" i="16"/>
  <c r="S216" i="16"/>
  <c r="Q216" i="16"/>
  <c r="O216" i="16"/>
  <c r="M216" i="16"/>
  <c r="K216" i="16"/>
  <c r="I216" i="16"/>
  <c r="G216" i="16"/>
  <c r="E216" i="16"/>
  <c r="AQ215" i="16"/>
  <c r="AO215" i="16"/>
  <c r="AM215" i="16"/>
  <c r="AK215" i="16"/>
  <c r="AI215" i="16"/>
  <c r="AG215" i="16"/>
  <c r="AE215" i="16"/>
  <c r="AC215" i="16"/>
  <c r="AA215" i="16"/>
  <c r="Y215" i="16"/>
  <c r="W215" i="16"/>
  <c r="U215" i="16"/>
  <c r="S215" i="16"/>
  <c r="Q215" i="16"/>
  <c r="O215" i="16"/>
  <c r="M215" i="16"/>
  <c r="K215" i="16"/>
  <c r="I215" i="16"/>
  <c r="G215" i="16"/>
  <c r="E215" i="16"/>
  <c r="AQ214" i="16"/>
  <c r="AO214" i="16"/>
  <c r="AM214" i="16"/>
  <c r="AK214" i="16"/>
  <c r="AI214" i="16"/>
  <c r="AG214" i="16"/>
  <c r="AE214" i="16"/>
  <c r="AC214" i="16"/>
  <c r="AA214" i="16"/>
  <c r="Y214" i="16"/>
  <c r="W214" i="16"/>
  <c r="U214" i="16"/>
  <c r="S214" i="16"/>
  <c r="Q214" i="16"/>
  <c r="O214" i="16"/>
  <c r="M214" i="16"/>
  <c r="K214" i="16"/>
  <c r="I214" i="16"/>
  <c r="G214" i="16"/>
  <c r="E214" i="16"/>
  <c r="AQ213" i="16"/>
  <c r="AO213" i="16"/>
  <c r="AM213" i="16"/>
  <c r="AK213" i="16"/>
  <c r="AI213" i="16"/>
  <c r="AG213" i="16"/>
  <c r="AE213" i="16"/>
  <c r="AC213" i="16"/>
  <c r="AA213" i="16"/>
  <c r="Y213" i="16"/>
  <c r="W213" i="16"/>
  <c r="U213" i="16"/>
  <c r="S213" i="16"/>
  <c r="Q213" i="16"/>
  <c r="O213" i="16"/>
  <c r="M213" i="16"/>
  <c r="K213" i="16"/>
  <c r="I213" i="16"/>
  <c r="G213" i="16"/>
  <c r="E213" i="16"/>
  <c r="AQ212" i="16"/>
  <c r="AO212" i="16"/>
  <c r="AM212" i="16"/>
  <c r="AK212" i="16"/>
  <c r="AI212" i="16"/>
  <c r="AG212" i="16"/>
  <c r="AE212" i="16"/>
  <c r="AC212" i="16"/>
  <c r="AA212" i="16"/>
  <c r="Y212" i="16"/>
  <c r="W212" i="16"/>
  <c r="U212" i="16"/>
  <c r="S212" i="16"/>
  <c r="Q212" i="16"/>
  <c r="O212" i="16"/>
  <c r="M212" i="16"/>
  <c r="K212" i="16"/>
  <c r="I212" i="16"/>
  <c r="G212" i="16"/>
  <c r="E212" i="16"/>
  <c r="AQ211" i="16"/>
  <c r="AO211" i="16"/>
  <c r="AM211" i="16"/>
  <c r="AK211" i="16"/>
  <c r="AI211" i="16"/>
  <c r="AG211" i="16"/>
  <c r="AE211" i="16"/>
  <c r="AC211" i="16"/>
  <c r="AA211" i="16"/>
  <c r="Y211" i="16"/>
  <c r="W211" i="16"/>
  <c r="U211" i="16"/>
  <c r="S211" i="16"/>
  <c r="Q211" i="16"/>
  <c r="O211" i="16"/>
  <c r="M211" i="16"/>
  <c r="K211" i="16"/>
  <c r="I211" i="16"/>
  <c r="G211" i="16"/>
  <c r="E211" i="16"/>
  <c r="AQ210" i="16"/>
  <c r="AO210" i="16"/>
  <c r="AM210" i="16"/>
  <c r="AK210" i="16"/>
  <c r="AI210" i="16"/>
  <c r="AG210" i="16"/>
  <c r="AE210" i="16"/>
  <c r="AC210" i="16"/>
  <c r="AA210" i="16"/>
  <c r="Y210" i="16"/>
  <c r="W210" i="16"/>
  <c r="U210" i="16"/>
  <c r="S210" i="16"/>
  <c r="Q210" i="16"/>
  <c r="O210" i="16"/>
  <c r="M210" i="16"/>
  <c r="K210" i="16"/>
  <c r="I210" i="16"/>
  <c r="G210" i="16"/>
  <c r="E210" i="16"/>
  <c r="AQ209" i="16"/>
  <c r="AO209" i="16"/>
  <c r="AM209" i="16"/>
  <c r="AK209" i="16"/>
  <c r="AI209" i="16"/>
  <c r="AG209" i="16"/>
  <c r="AE209" i="16"/>
  <c r="AC209" i="16"/>
  <c r="AA209" i="16"/>
  <c r="Y209" i="16"/>
  <c r="W209" i="16"/>
  <c r="U209" i="16"/>
  <c r="S209" i="16"/>
  <c r="Q209" i="16"/>
  <c r="O209" i="16"/>
  <c r="M209" i="16"/>
  <c r="K209" i="16"/>
  <c r="I209" i="16"/>
  <c r="G209" i="16"/>
  <c r="E209" i="16"/>
  <c r="AQ208" i="16"/>
  <c r="AO208" i="16"/>
  <c r="AM208" i="16"/>
  <c r="AK208" i="16"/>
  <c r="AI208" i="16"/>
  <c r="AG208" i="16"/>
  <c r="AE208" i="16"/>
  <c r="AC208" i="16"/>
  <c r="AA208" i="16"/>
  <c r="Y208" i="16"/>
  <c r="W208" i="16"/>
  <c r="U208" i="16"/>
  <c r="S208" i="16"/>
  <c r="Q208" i="16"/>
  <c r="O208" i="16"/>
  <c r="M208" i="16"/>
  <c r="K208" i="16"/>
  <c r="I208" i="16"/>
  <c r="G208" i="16"/>
  <c r="E208" i="16"/>
  <c r="AQ207" i="16"/>
  <c r="AO207" i="16"/>
  <c r="AM207" i="16"/>
  <c r="AK207" i="16"/>
  <c r="AI207" i="16"/>
  <c r="AG207" i="16"/>
  <c r="AE207" i="16"/>
  <c r="AC207" i="16"/>
  <c r="AA207" i="16"/>
  <c r="Y207" i="16"/>
  <c r="W207" i="16"/>
  <c r="U207" i="16"/>
  <c r="S207" i="16"/>
  <c r="Q207" i="16"/>
  <c r="O207" i="16"/>
  <c r="M207" i="16"/>
  <c r="K207" i="16"/>
  <c r="I207" i="16"/>
  <c r="G207" i="16"/>
  <c r="E207" i="16"/>
  <c r="AQ206" i="16"/>
  <c r="AO206" i="16"/>
  <c r="AM206" i="16"/>
  <c r="AK206" i="16"/>
  <c r="AI206" i="16"/>
  <c r="AG206" i="16"/>
  <c r="AE206" i="16"/>
  <c r="AC206" i="16"/>
  <c r="AA206" i="16"/>
  <c r="Y206" i="16"/>
  <c r="W206" i="16"/>
  <c r="U206" i="16"/>
  <c r="S206" i="16"/>
  <c r="Q206" i="16"/>
  <c r="O206" i="16"/>
  <c r="M206" i="16"/>
  <c r="K206" i="16"/>
  <c r="I206" i="16"/>
  <c r="G206" i="16"/>
  <c r="E206" i="16"/>
  <c r="AQ205" i="16"/>
  <c r="AO205" i="16"/>
  <c r="AM205" i="16"/>
  <c r="AK205" i="16"/>
  <c r="AI205" i="16"/>
  <c r="AG205" i="16"/>
  <c r="AE205" i="16"/>
  <c r="AC205" i="16"/>
  <c r="AA205" i="16"/>
  <c r="Y205" i="16"/>
  <c r="W205" i="16"/>
  <c r="U205" i="16"/>
  <c r="S205" i="16"/>
  <c r="Q205" i="16"/>
  <c r="O205" i="16"/>
  <c r="M205" i="16"/>
  <c r="K205" i="16"/>
  <c r="I205" i="16"/>
  <c r="G205" i="16"/>
  <c r="E205" i="16"/>
  <c r="AQ204" i="16"/>
  <c r="AO204" i="16"/>
  <c r="AM204" i="16"/>
  <c r="AK204" i="16"/>
  <c r="AI204" i="16"/>
  <c r="AG204" i="16"/>
  <c r="AE204" i="16"/>
  <c r="AC204" i="16"/>
  <c r="AA204" i="16"/>
  <c r="Y204" i="16"/>
  <c r="W204" i="16"/>
  <c r="U204" i="16"/>
  <c r="S204" i="16"/>
  <c r="Q204" i="16"/>
  <c r="O204" i="16"/>
  <c r="M204" i="16"/>
  <c r="K204" i="16"/>
  <c r="I204" i="16"/>
  <c r="G204" i="16"/>
  <c r="E204" i="16"/>
  <c r="AQ203" i="16"/>
  <c r="AO203" i="16"/>
  <c r="AM203" i="16"/>
  <c r="AK203" i="16"/>
  <c r="AI203" i="16"/>
  <c r="AG203" i="16"/>
  <c r="AE203" i="16"/>
  <c r="AC203" i="16"/>
  <c r="AA203" i="16"/>
  <c r="Y203" i="16"/>
  <c r="W203" i="16"/>
  <c r="U203" i="16"/>
  <c r="S203" i="16"/>
  <c r="Q203" i="16"/>
  <c r="O203" i="16"/>
  <c r="M203" i="16"/>
  <c r="K203" i="16"/>
  <c r="I203" i="16"/>
  <c r="G203" i="16"/>
  <c r="E203" i="16"/>
  <c r="AQ202" i="16"/>
  <c r="AO202" i="16"/>
  <c r="AM202" i="16"/>
  <c r="AK202" i="16"/>
  <c r="AI202" i="16"/>
  <c r="AG202" i="16"/>
  <c r="AE202" i="16"/>
  <c r="AC202" i="16"/>
  <c r="AA202" i="16"/>
  <c r="Y202" i="16"/>
  <c r="W202" i="16"/>
  <c r="U202" i="16"/>
  <c r="S202" i="16"/>
  <c r="Q202" i="16"/>
  <c r="O202" i="16"/>
  <c r="M202" i="16"/>
  <c r="K202" i="16"/>
  <c r="I202" i="16"/>
  <c r="G202" i="16"/>
  <c r="E202" i="16"/>
  <c r="AQ201" i="16"/>
  <c r="AO201" i="16"/>
  <c r="AM201" i="16"/>
  <c r="AK201" i="16"/>
  <c r="AI201" i="16"/>
  <c r="AG201" i="16"/>
  <c r="AE201" i="16"/>
  <c r="AC201" i="16"/>
  <c r="AA201" i="16"/>
  <c r="Y201" i="16"/>
  <c r="W201" i="16"/>
  <c r="U201" i="16"/>
  <c r="S201" i="16"/>
  <c r="Q201" i="16"/>
  <c r="O201" i="16"/>
  <c r="M201" i="16"/>
  <c r="K201" i="16"/>
  <c r="I201" i="16"/>
  <c r="G201" i="16"/>
  <c r="E201" i="16"/>
  <c r="AQ200" i="16"/>
  <c r="AO200" i="16"/>
  <c r="AM200" i="16"/>
  <c r="AK200" i="16"/>
  <c r="AI200" i="16"/>
  <c r="AG200" i="16"/>
  <c r="AE200" i="16"/>
  <c r="AC200" i="16"/>
  <c r="AA200" i="16"/>
  <c r="Y200" i="16"/>
  <c r="W200" i="16"/>
  <c r="U200" i="16"/>
  <c r="S200" i="16"/>
  <c r="Q200" i="16"/>
  <c r="O200" i="16"/>
  <c r="M200" i="16"/>
  <c r="K200" i="16"/>
  <c r="I200" i="16"/>
  <c r="G200" i="16"/>
  <c r="E200" i="16"/>
  <c r="AQ199" i="16"/>
  <c r="AO199" i="16"/>
  <c r="AM199" i="16"/>
  <c r="AK199" i="16"/>
  <c r="AI199" i="16"/>
  <c r="AG199" i="16"/>
  <c r="AE199" i="16"/>
  <c r="AC199" i="16"/>
  <c r="AA199" i="16"/>
  <c r="Y199" i="16"/>
  <c r="W199" i="16"/>
  <c r="U199" i="16"/>
  <c r="S199" i="16"/>
  <c r="Q199" i="16"/>
  <c r="O199" i="16"/>
  <c r="M199" i="16"/>
  <c r="K199" i="16"/>
  <c r="I199" i="16"/>
  <c r="G199" i="16"/>
  <c r="E199" i="16"/>
  <c r="AQ198" i="16"/>
  <c r="AO198" i="16"/>
  <c r="AM198" i="16"/>
  <c r="AK198" i="16"/>
  <c r="AI198" i="16"/>
  <c r="AG198" i="16"/>
  <c r="AE198" i="16"/>
  <c r="AC198" i="16"/>
  <c r="AA198" i="16"/>
  <c r="Y198" i="16"/>
  <c r="W198" i="16"/>
  <c r="U198" i="16"/>
  <c r="S198" i="16"/>
  <c r="Q198" i="16"/>
  <c r="O198" i="16"/>
  <c r="M198" i="16"/>
  <c r="K198" i="16"/>
  <c r="I198" i="16"/>
  <c r="G198" i="16"/>
  <c r="E198" i="16"/>
  <c r="AQ197" i="16"/>
  <c r="AO197" i="16"/>
  <c r="AM197" i="16"/>
  <c r="AK197" i="16"/>
  <c r="AI197" i="16"/>
  <c r="AG197" i="16"/>
  <c r="AE197" i="16"/>
  <c r="AC197" i="16"/>
  <c r="AA197" i="16"/>
  <c r="Y197" i="16"/>
  <c r="W197" i="16"/>
  <c r="U197" i="16"/>
  <c r="S197" i="16"/>
  <c r="Q197" i="16"/>
  <c r="O197" i="16"/>
  <c r="M197" i="16"/>
  <c r="K197" i="16"/>
  <c r="I197" i="16"/>
  <c r="G197" i="16"/>
  <c r="E197" i="16"/>
  <c r="AQ196" i="16"/>
  <c r="AO196" i="16"/>
  <c r="AM196" i="16"/>
  <c r="AK196" i="16"/>
  <c r="AI196" i="16"/>
  <c r="AG196" i="16"/>
  <c r="AE196" i="16"/>
  <c r="AC196" i="16"/>
  <c r="AA196" i="16"/>
  <c r="Y196" i="16"/>
  <c r="W196" i="16"/>
  <c r="U196" i="16"/>
  <c r="S196" i="16"/>
  <c r="Q196" i="16"/>
  <c r="O196" i="16"/>
  <c r="M196" i="16"/>
  <c r="K196" i="16"/>
  <c r="I196" i="16"/>
  <c r="G196" i="16"/>
  <c r="E196" i="16"/>
  <c r="AQ195" i="16"/>
  <c r="AO195" i="16"/>
  <c r="AM195" i="16"/>
  <c r="AK195" i="16"/>
  <c r="AI195" i="16"/>
  <c r="AG195" i="16"/>
  <c r="AE195" i="16"/>
  <c r="AC195" i="16"/>
  <c r="AA195" i="16"/>
  <c r="Y195" i="16"/>
  <c r="W195" i="16"/>
  <c r="U195" i="16"/>
  <c r="S195" i="16"/>
  <c r="Q195" i="16"/>
  <c r="O195" i="16"/>
  <c r="M195" i="16"/>
  <c r="K195" i="16"/>
  <c r="I195" i="16"/>
  <c r="G195" i="16"/>
  <c r="E195" i="16"/>
  <c r="AQ194" i="16"/>
  <c r="AO194" i="16"/>
  <c r="AM194" i="16"/>
  <c r="AK194" i="16"/>
  <c r="AI194" i="16"/>
  <c r="AG194" i="16"/>
  <c r="AE194" i="16"/>
  <c r="AC194" i="16"/>
  <c r="AA194" i="16"/>
  <c r="Y194" i="16"/>
  <c r="W194" i="16"/>
  <c r="U194" i="16"/>
  <c r="S194" i="16"/>
  <c r="Q194" i="16"/>
  <c r="O194" i="16"/>
  <c r="M194" i="16"/>
  <c r="K194" i="16"/>
  <c r="I194" i="16"/>
  <c r="G194" i="16"/>
  <c r="E194" i="16"/>
  <c r="AQ193" i="16"/>
  <c r="AO193" i="16"/>
  <c r="AM193" i="16"/>
  <c r="AK193" i="16"/>
  <c r="AI193" i="16"/>
  <c r="AG193" i="16"/>
  <c r="AE193" i="16"/>
  <c r="AC193" i="16"/>
  <c r="AA193" i="16"/>
  <c r="Y193" i="16"/>
  <c r="W193" i="16"/>
  <c r="U193" i="16"/>
  <c r="S193" i="16"/>
  <c r="Q193" i="16"/>
  <c r="O193" i="16"/>
  <c r="M193" i="16"/>
  <c r="K193" i="16"/>
  <c r="I193" i="16"/>
  <c r="G193" i="16"/>
  <c r="E193" i="16"/>
  <c r="AQ192" i="16"/>
  <c r="AO192" i="16"/>
  <c r="AM192" i="16"/>
  <c r="AK192" i="16"/>
  <c r="AI192" i="16"/>
  <c r="AG192" i="16"/>
  <c r="AE192" i="16"/>
  <c r="AC192" i="16"/>
  <c r="AA192" i="16"/>
  <c r="Y192" i="16"/>
  <c r="W192" i="16"/>
  <c r="U192" i="16"/>
  <c r="S192" i="16"/>
  <c r="Q192" i="16"/>
  <c r="O192" i="16"/>
  <c r="M192" i="16"/>
  <c r="K192" i="16"/>
  <c r="I192" i="16"/>
  <c r="G192" i="16"/>
  <c r="E192" i="16"/>
  <c r="AQ191" i="16"/>
  <c r="AO191" i="16"/>
  <c r="AM191" i="16"/>
  <c r="AK191" i="16"/>
  <c r="AI191" i="16"/>
  <c r="AG191" i="16"/>
  <c r="AE191" i="16"/>
  <c r="AC191" i="16"/>
  <c r="AA191" i="16"/>
  <c r="Y191" i="16"/>
  <c r="W191" i="16"/>
  <c r="U191" i="16"/>
  <c r="S191" i="16"/>
  <c r="Q191" i="16"/>
  <c r="O191" i="16"/>
  <c r="M191" i="16"/>
  <c r="K191" i="16"/>
  <c r="I191" i="16"/>
  <c r="G191" i="16"/>
  <c r="E191" i="16"/>
  <c r="AQ190" i="16"/>
  <c r="AO190" i="16"/>
  <c r="AM190" i="16"/>
  <c r="AK190" i="16"/>
  <c r="AI190" i="16"/>
  <c r="AG190" i="16"/>
  <c r="AE190" i="16"/>
  <c r="AC190" i="16"/>
  <c r="AA190" i="16"/>
  <c r="Y190" i="16"/>
  <c r="W190" i="16"/>
  <c r="U190" i="16"/>
  <c r="S190" i="16"/>
  <c r="Q190" i="16"/>
  <c r="O190" i="16"/>
  <c r="M190" i="16"/>
  <c r="K190" i="16"/>
  <c r="I190" i="16"/>
  <c r="G190" i="16"/>
  <c r="E190" i="16"/>
  <c r="AQ189" i="16"/>
  <c r="AO189" i="16"/>
  <c r="AM189" i="16"/>
  <c r="AK189" i="16"/>
  <c r="AI189" i="16"/>
  <c r="AG189" i="16"/>
  <c r="AE189" i="16"/>
  <c r="AC189" i="16"/>
  <c r="AA189" i="16"/>
  <c r="Y189" i="16"/>
  <c r="W189" i="16"/>
  <c r="U189" i="16"/>
  <c r="S189" i="16"/>
  <c r="Q189" i="16"/>
  <c r="O189" i="16"/>
  <c r="M189" i="16"/>
  <c r="K189" i="16"/>
  <c r="I189" i="16"/>
  <c r="G189" i="16"/>
  <c r="E189" i="16"/>
  <c r="AQ188" i="16"/>
  <c r="AO188" i="16"/>
  <c r="AM188" i="16"/>
  <c r="AK188" i="16"/>
  <c r="AI188" i="16"/>
  <c r="AG188" i="16"/>
  <c r="AE188" i="16"/>
  <c r="AC188" i="16"/>
  <c r="AA188" i="16"/>
  <c r="Y188" i="16"/>
  <c r="W188" i="16"/>
  <c r="U188" i="16"/>
  <c r="S188" i="16"/>
  <c r="Q188" i="16"/>
  <c r="O188" i="16"/>
  <c r="M188" i="16"/>
  <c r="K188" i="16"/>
  <c r="I188" i="16"/>
  <c r="G188" i="16"/>
  <c r="E188" i="16"/>
  <c r="AQ187" i="16"/>
  <c r="AO187" i="16"/>
  <c r="AM187" i="16"/>
  <c r="AK187" i="16"/>
  <c r="AI187" i="16"/>
  <c r="AG187" i="16"/>
  <c r="AE187" i="16"/>
  <c r="AC187" i="16"/>
  <c r="AA187" i="16"/>
  <c r="Y187" i="16"/>
  <c r="W187" i="16"/>
  <c r="U187" i="16"/>
  <c r="S187" i="16"/>
  <c r="Q187" i="16"/>
  <c r="O187" i="16"/>
  <c r="M187" i="16"/>
  <c r="K187" i="16"/>
  <c r="I187" i="16"/>
  <c r="G187" i="16"/>
  <c r="E187" i="16"/>
  <c r="AQ186" i="16"/>
  <c r="AO186" i="16"/>
  <c r="AM186" i="16"/>
  <c r="AK186" i="16"/>
  <c r="AI186" i="16"/>
  <c r="AG186" i="16"/>
  <c r="AE186" i="16"/>
  <c r="AC186" i="16"/>
  <c r="AA186" i="16"/>
  <c r="Y186" i="16"/>
  <c r="W186" i="16"/>
  <c r="U186" i="16"/>
  <c r="S186" i="16"/>
  <c r="Q186" i="16"/>
  <c r="O186" i="16"/>
  <c r="M186" i="16"/>
  <c r="K186" i="16"/>
  <c r="I186" i="16"/>
  <c r="G186" i="16"/>
  <c r="E186" i="16"/>
  <c r="AQ185" i="16"/>
  <c r="AO185" i="16"/>
  <c r="AM185" i="16"/>
  <c r="AK185" i="16"/>
  <c r="AI185" i="16"/>
  <c r="AG185" i="16"/>
  <c r="AE185" i="16"/>
  <c r="AC185" i="16"/>
  <c r="AA185" i="16"/>
  <c r="Y185" i="16"/>
  <c r="W185" i="16"/>
  <c r="U185" i="16"/>
  <c r="S185" i="16"/>
  <c r="Q185" i="16"/>
  <c r="O185" i="16"/>
  <c r="M185" i="16"/>
  <c r="K185" i="16"/>
  <c r="I185" i="16"/>
  <c r="G185" i="16"/>
  <c r="E185" i="16"/>
  <c r="AQ184" i="16"/>
  <c r="AO184" i="16"/>
  <c r="AM184" i="16"/>
  <c r="AK184" i="16"/>
  <c r="AI184" i="16"/>
  <c r="AG184" i="16"/>
  <c r="AE184" i="16"/>
  <c r="AC184" i="16"/>
  <c r="AA184" i="16"/>
  <c r="Y184" i="16"/>
  <c r="W184" i="16"/>
  <c r="U184" i="16"/>
  <c r="S184" i="16"/>
  <c r="Q184" i="16"/>
  <c r="O184" i="16"/>
  <c r="M184" i="16"/>
  <c r="K184" i="16"/>
  <c r="I184" i="16"/>
  <c r="G184" i="16"/>
  <c r="E184" i="16"/>
  <c r="AQ183" i="16"/>
  <c r="AO183" i="16"/>
  <c r="AM183" i="16"/>
  <c r="AK183" i="16"/>
  <c r="AI183" i="16"/>
  <c r="AG183" i="16"/>
  <c r="AE183" i="16"/>
  <c r="AC183" i="16"/>
  <c r="AA183" i="16"/>
  <c r="Y183" i="16"/>
  <c r="W183" i="16"/>
  <c r="U183" i="16"/>
  <c r="S183" i="16"/>
  <c r="Q183" i="16"/>
  <c r="O183" i="16"/>
  <c r="M183" i="16"/>
  <c r="K183" i="16"/>
  <c r="I183" i="16"/>
  <c r="G183" i="16"/>
  <c r="E183" i="16"/>
  <c r="AQ182" i="16"/>
  <c r="AO182" i="16"/>
  <c r="AM182" i="16"/>
  <c r="AK182" i="16"/>
  <c r="AI182" i="16"/>
  <c r="AG182" i="16"/>
  <c r="AE182" i="16"/>
  <c r="AC182" i="16"/>
  <c r="AA182" i="16"/>
  <c r="Y182" i="16"/>
  <c r="W182" i="16"/>
  <c r="U182" i="16"/>
  <c r="S182" i="16"/>
  <c r="Q182" i="16"/>
  <c r="O182" i="16"/>
  <c r="M182" i="16"/>
  <c r="K182" i="16"/>
  <c r="I182" i="16"/>
  <c r="G182" i="16"/>
  <c r="E182" i="16"/>
  <c r="AQ181" i="16"/>
  <c r="AO181" i="16"/>
  <c r="AM181" i="16"/>
  <c r="AK181" i="16"/>
  <c r="AI181" i="16"/>
  <c r="AG181" i="16"/>
  <c r="AE181" i="16"/>
  <c r="AC181" i="16"/>
  <c r="AA181" i="16"/>
  <c r="Y181" i="16"/>
  <c r="W181" i="16"/>
  <c r="U181" i="16"/>
  <c r="S181" i="16"/>
  <c r="Q181" i="16"/>
  <c r="O181" i="16"/>
  <c r="M181" i="16"/>
  <c r="K181" i="16"/>
  <c r="I181" i="16"/>
  <c r="G181" i="16"/>
  <c r="E181" i="16"/>
  <c r="AQ180" i="16"/>
  <c r="AO180" i="16"/>
  <c r="AM180" i="16"/>
  <c r="AK180" i="16"/>
  <c r="AI180" i="16"/>
  <c r="AG180" i="16"/>
  <c r="AE180" i="16"/>
  <c r="AC180" i="16"/>
  <c r="AA180" i="16"/>
  <c r="Y180" i="16"/>
  <c r="W180" i="16"/>
  <c r="U180" i="16"/>
  <c r="S180" i="16"/>
  <c r="Q180" i="16"/>
  <c r="O180" i="16"/>
  <c r="M180" i="16"/>
  <c r="K180" i="16"/>
  <c r="I180" i="16"/>
  <c r="G180" i="16"/>
  <c r="E180" i="16"/>
  <c r="AQ179" i="16"/>
  <c r="AO179" i="16"/>
  <c r="AM179" i="16"/>
  <c r="AK179" i="16"/>
  <c r="AI179" i="16"/>
  <c r="AG179" i="16"/>
  <c r="AE179" i="16"/>
  <c r="AC179" i="16"/>
  <c r="AA179" i="16"/>
  <c r="Y179" i="16"/>
  <c r="W179" i="16"/>
  <c r="U179" i="16"/>
  <c r="S179" i="16"/>
  <c r="Q179" i="16"/>
  <c r="O179" i="16"/>
  <c r="M179" i="16"/>
  <c r="K179" i="16"/>
  <c r="I179" i="16"/>
  <c r="G179" i="16"/>
  <c r="E179" i="16"/>
  <c r="AQ178" i="16"/>
  <c r="AO178" i="16"/>
  <c r="AM178" i="16"/>
  <c r="AK178" i="16"/>
  <c r="AI178" i="16"/>
  <c r="AG178" i="16"/>
  <c r="AE178" i="16"/>
  <c r="AC178" i="16"/>
  <c r="AA178" i="16"/>
  <c r="Y178" i="16"/>
  <c r="W178" i="16"/>
  <c r="U178" i="16"/>
  <c r="S178" i="16"/>
  <c r="Q178" i="16"/>
  <c r="O178" i="16"/>
  <c r="M178" i="16"/>
  <c r="K178" i="16"/>
  <c r="I178" i="16"/>
  <c r="G178" i="16"/>
  <c r="E178" i="16"/>
  <c r="AQ177" i="16"/>
  <c r="AO177" i="16"/>
  <c r="AM177" i="16"/>
  <c r="AK177" i="16"/>
  <c r="AI177" i="16"/>
  <c r="AG177" i="16"/>
  <c r="AE177" i="16"/>
  <c r="AC177" i="16"/>
  <c r="AA177" i="16"/>
  <c r="Y177" i="16"/>
  <c r="W177" i="16"/>
  <c r="U177" i="16"/>
  <c r="S177" i="16"/>
  <c r="Q177" i="16"/>
  <c r="O177" i="16"/>
  <c r="M177" i="16"/>
  <c r="K177" i="16"/>
  <c r="I177" i="16"/>
  <c r="G177" i="16"/>
  <c r="E177" i="16"/>
  <c r="AQ176" i="16"/>
  <c r="AO176" i="16"/>
  <c r="AM176" i="16"/>
  <c r="AK176" i="16"/>
  <c r="AI176" i="16"/>
  <c r="AG176" i="16"/>
  <c r="AE176" i="16"/>
  <c r="AC176" i="16"/>
  <c r="AA176" i="16"/>
  <c r="Y176" i="16"/>
  <c r="W176" i="16"/>
  <c r="U176" i="16"/>
  <c r="S176" i="16"/>
  <c r="Q176" i="16"/>
  <c r="O176" i="16"/>
  <c r="M176" i="16"/>
  <c r="K176" i="16"/>
  <c r="I176" i="16"/>
  <c r="G176" i="16"/>
  <c r="E176" i="16"/>
  <c r="AQ175" i="16"/>
  <c r="AO175" i="16"/>
  <c r="AM175" i="16"/>
  <c r="AK175" i="16"/>
  <c r="AI175" i="16"/>
  <c r="AG175" i="16"/>
  <c r="AE175" i="16"/>
  <c r="AC175" i="16"/>
  <c r="AA175" i="16"/>
  <c r="Y175" i="16"/>
  <c r="W175" i="16"/>
  <c r="U175" i="16"/>
  <c r="S175" i="16"/>
  <c r="Q175" i="16"/>
  <c r="O175" i="16"/>
  <c r="M175" i="16"/>
  <c r="K175" i="16"/>
  <c r="I175" i="16"/>
  <c r="G175" i="16"/>
  <c r="E175" i="16"/>
  <c r="AQ174" i="16"/>
  <c r="AO174" i="16"/>
  <c r="AM174" i="16"/>
  <c r="AK174" i="16"/>
  <c r="AI174" i="16"/>
  <c r="AG174" i="16"/>
  <c r="AE174" i="16"/>
  <c r="AC174" i="16"/>
  <c r="AA174" i="16"/>
  <c r="Y174" i="16"/>
  <c r="W174" i="16"/>
  <c r="U174" i="16"/>
  <c r="S174" i="16"/>
  <c r="Q174" i="16"/>
  <c r="O174" i="16"/>
  <c r="M174" i="16"/>
  <c r="K174" i="16"/>
  <c r="I174" i="16"/>
  <c r="G174" i="16"/>
  <c r="E174" i="16"/>
  <c r="AQ173" i="16"/>
  <c r="AO173" i="16"/>
  <c r="AM173" i="16"/>
  <c r="AK173" i="16"/>
  <c r="AI173" i="16"/>
  <c r="AG173" i="16"/>
  <c r="AE173" i="16"/>
  <c r="AC173" i="16"/>
  <c r="AA173" i="16"/>
  <c r="Y173" i="16"/>
  <c r="W173" i="16"/>
  <c r="U173" i="16"/>
  <c r="S173" i="16"/>
  <c r="Q173" i="16"/>
  <c r="O173" i="16"/>
  <c r="M173" i="16"/>
  <c r="K173" i="16"/>
  <c r="I173" i="16"/>
  <c r="G173" i="16"/>
  <c r="E173" i="16"/>
  <c r="AQ172" i="16"/>
  <c r="AO172" i="16"/>
  <c r="AM172" i="16"/>
  <c r="AK172" i="16"/>
  <c r="AI172" i="16"/>
  <c r="AG172" i="16"/>
  <c r="AE172" i="16"/>
  <c r="AC172" i="16"/>
  <c r="AA172" i="16"/>
  <c r="Y172" i="16"/>
  <c r="W172" i="16"/>
  <c r="U172" i="16"/>
  <c r="S172" i="16"/>
  <c r="Q172" i="16"/>
  <c r="O172" i="16"/>
  <c r="M172" i="16"/>
  <c r="K172" i="16"/>
  <c r="I172" i="16"/>
  <c r="G172" i="16"/>
  <c r="E172" i="16"/>
  <c r="AQ171" i="16"/>
  <c r="AO171" i="16"/>
  <c r="AM171" i="16"/>
  <c r="AK171" i="16"/>
  <c r="AI171" i="16"/>
  <c r="AG171" i="16"/>
  <c r="AE171" i="16"/>
  <c r="AC171" i="16"/>
  <c r="AA171" i="16"/>
  <c r="Y171" i="16"/>
  <c r="W171" i="16"/>
  <c r="U171" i="16"/>
  <c r="S171" i="16"/>
  <c r="Q171" i="16"/>
  <c r="O171" i="16"/>
  <c r="M171" i="16"/>
  <c r="K171" i="16"/>
  <c r="I171" i="16"/>
  <c r="G171" i="16"/>
  <c r="E171" i="16"/>
  <c r="AQ170" i="16"/>
  <c r="AO170" i="16"/>
  <c r="AM170" i="16"/>
  <c r="AK170" i="16"/>
  <c r="AI170" i="16"/>
  <c r="AG170" i="16"/>
  <c r="AE170" i="16"/>
  <c r="AC170" i="16"/>
  <c r="AA170" i="16"/>
  <c r="Y170" i="16"/>
  <c r="W170" i="16"/>
  <c r="U170" i="16"/>
  <c r="S170" i="16"/>
  <c r="Q170" i="16"/>
  <c r="O170" i="16"/>
  <c r="M170" i="16"/>
  <c r="K170" i="16"/>
  <c r="I170" i="16"/>
  <c r="G170" i="16"/>
  <c r="E170" i="16"/>
  <c r="AQ169" i="16"/>
  <c r="AO169" i="16"/>
  <c r="AM169" i="16"/>
  <c r="AK169" i="16"/>
  <c r="AI169" i="16"/>
  <c r="AG169" i="16"/>
  <c r="AE169" i="16"/>
  <c r="AC169" i="16"/>
  <c r="AA169" i="16"/>
  <c r="Y169" i="16"/>
  <c r="W169" i="16"/>
  <c r="U169" i="16"/>
  <c r="S169" i="16"/>
  <c r="Q169" i="16"/>
  <c r="O169" i="16"/>
  <c r="M169" i="16"/>
  <c r="K169" i="16"/>
  <c r="I169" i="16"/>
  <c r="G169" i="16"/>
  <c r="E169" i="16"/>
  <c r="AQ168" i="16"/>
  <c r="AO168" i="16"/>
  <c r="AM168" i="16"/>
  <c r="AK168" i="16"/>
  <c r="AI168" i="16"/>
  <c r="AG168" i="16"/>
  <c r="AE168" i="16"/>
  <c r="AC168" i="16"/>
  <c r="AA168" i="16"/>
  <c r="Y168" i="16"/>
  <c r="W168" i="16"/>
  <c r="U168" i="16"/>
  <c r="S168" i="16"/>
  <c r="Q168" i="16"/>
  <c r="O168" i="16"/>
  <c r="M168" i="16"/>
  <c r="K168" i="16"/>
  <c r="I168" i="16"/>
  <c r="G168" i="16"/>
  <c r="E168" i="16"/>
  <c r="AQ167" i="16"/>
  <c r="AO167" i="16"/>
  <c r="AM167" i="16"/>
  <c r="AK167" i="16"/>
  <c r="AI167" i="16"/>
  <c r="AG167" i="16"/>
  <c r="AE167" i="16"/>
  <c r="AC167" i="16"/>
  <c r="AA167" i="16"/>
  <c r="Y167" i="16"/>
  <c r="W167" i="16"/>
  <c r="U167" i="16"/>
  <c r="S167" i="16"/>
  <c r="Q167" i="16"/>
  <c r="O167" i="16"/>
  <c r="M167" i="16"/>
  <c r="K167" i="16"/>
  <c r="I167" i="16"/>
  <c r="G167" i="16"/>
  <c r="E167" i="16"/>
  <c r="AQ166" i="16"/>
  <c r="AO166" i="16"/>
  <c r="AM166" i="16"/>
  <c r="AK166" i="16"/>
  <c r="AI166" i="16"/>
  <c r="AG166" i="16"/>
  <c r="AE166" i="16"/>
  <c r="AC166" i="16"/>
  <c r="AA166" i="16"/>
  <c r="Y166" i="16"/>
  <c r="W166" i="16"/>
  <c r="U166" i="16"/>
  <c r="S166" i="16"/>
  <c r="Q166" i="16"/>
  <c r="O166" i="16"/>
  <c r="M166" i="16"/>
  <c r="K166" i="16"/>
  <c r="I166" i="16"/>
  <c r="G166" i="16"/>
  <c r="E166" i="16"/>
  <c r="AQ165" i="16"/>
  <c r="AO165" i="16"/>
  <c r="AM165" i="16"/>
  <c r="AK165" i="16"/>
  <c r="AI165" i="16"/>
  <c r="AG165" i="16"/>
  <c r="AE165" i="16"/>
  <c r="AC165" i="16"/>
  <c r="AA165" i="16"/>
  <c r="Y165" i="16"/>
  <c r="W165" i="16"/>
  <c r="U165" i="16"/>
  <c r="S165" i="16"/>
  <c r="Q165" i="16"/>
  <c r="O165" i="16"/>
  <c r="M165" i="16"/>
  <c r="K165" i="16"/>
  <c r="I165" i="16"/>
  <c r="G165" i="16"/>
  <c r="E165" i="16"/>
  <c r="AQ164" i="16"/>
  <c r="AO164" i="16"/>
  <c r="AM164" i="16"/>
  <c r="AK164" i="16"/>
  <c r="AI164" i="16"/>
  <c r="AG164" i="16"/>
  <c r="AE164" i="16"/>
  <c r="AC164" i="16"/>
  <c r="AA164" i="16"/>
  <c r="Y164" i="16"/>
  <c r="W164" i="16"/>
  <c r="U164" i="16"/>
  <c r="S164" i="16"/>
  <c r="Q164" i="16"/>
  <c r="O164" i="16"/>
  <c r="M164" i="16"/>
  <c r="K164" i="16"/>
  <c r="I164" i="16"/>
  <c r="G164" i="16"/>
  <c r="E164" i="16"/>
  <c r="AQ163" i="16"/>
  <c r="AO163" i="16"/>
  <c r="AM163" i="16"/>
  <c r="AK163" i="16"/>
  <c r="AI163" i="16"/>
  <c r="AG163" i="16"/>
  <c r="AE163" i="16"/>
  <c r="AC163" i="16"/>
  <c r="AA163" i="16"/>
  <c r="Y163" i="16"/>
  <c r="W163" i="16"/>
  <c r="U163" i="16"/>
  <c r="S163" i="16"/>
  <c r="Q163" i="16"/>
  <c r="O163" i="16"/>
  <c r="M163" i="16"/>
  <c r="K163" i="16"/>
  <c r="I163" i="16"/>
  <c r="G163" i="16"/>
  <c r="E163" i="16"/>
  <c r="AQ162" i="16"/>
  <c r="AO162" i="16"/>
  <c r="AM162" i="16"/>
  <c r="AK162" i="16"/>
  <c r="AI162" i="16"/>
  <c r="AG162" i="16"/>
  <c r="AE162" i="16"/>
  <c r="AC162" i="16"/>
  <c r="AA162" i="16"/>
  <c r="Y162" i="16"/>
  <c r="W162" i="16"/>
  <c r="U162" i="16"/>
  <c r="S162" i="16"/>
  <c r="Q162" i="16"/>
  <c r="O162" i="16"/>
  <c r="M162" i="16"/>
  <c r="K162" i="16"/>
  <c r="I162" i="16"/>
  <c r="G162" i="16"/>
  <c r="E162" i="16"/>
  <c r="AQ161" i="16"/>
  <c r="AO161" i="16"/>
  <c r="AM161" i="16"/>
  <c r="AK161" i="16"/>
  <c r="AI161" i="16"/>
  <c r="AG161" i="16"/>
  <c r="AE161" i="16"/>
  <c r="AC161" i="16"/>
  <c r="AA161" i="16"/>
  <c r="Y161" i="16"/>
  <c r="W161" i="16"/>
  <c r="U161" i="16"/>
  <c r="S161" i="16"/>
  <c r="Q161" i="16"/>
  <c r="O161" i="16"/>
  <c r="M161" i="16"/>
  <c r="K161" i="16"/>
  <c r="I161" i="16"/>
  <c r="G161" i="16"/>
  <c r="E161" i="16"/>
  <c r="AQ160" i="16"/>
  <c r="AO160" i="16"/>
  <c r="AM160" i="16"/>
  <c r="AK160" i="16"/>
  <c r="AI160" i="16"/>
  <c r="AG160" i="16"/>
  <c r="AE160" i="16"/>
  <c r="AC160" i="16"/>
  <c r="AA160" i="16"/>
  <c r="Y160" i="16"/>
  <c r="W160" i="16"/>
  <c r="U160" i="16"/>
  <c r="S160" i="16"/>
  <c r="Q160" i="16"/>
  <c r="O160" i="16"/>
  <c r="M160" i="16"/>
  <c r="K160" i="16"/>
  <c r="I160" i="16"/>
  <c r="G160" i="16"/>
  <c r="E160" i="16"/>
  <c r="AQ159" i="16"/>
  <c r="AO159" i="16"/>
  <c r="AM159" i="16"/>
  <c r="AK159" i="16"/>
  <c r="AI159" i="16"/>
  <c r="AG159" i="16"/>
  <c r="AE159" i="16"/>
  <c r="AC159" i="16"/>
  <c r="AA159" i="16"/>
  <c r="Y159" i="16"/>
  <c r="W159" i="16"/>
  <c r="U159" i="16"/>
  <c r="S159" i="16"/>
  <c r="Q159" i="16"/>
  <c r="O159" i="16"/>
  <c r="M159" i="16"/>
  <c r="K159" i="16"/>
  <c r="I159" i="16"/>
  <c r="G159" i="16"/>
  <c r="E159" i="16"/>
  <c r="AQ158" i="16"/>
  <c r="AO158" i="16"/>
  <c r="AM158" i="16"/>
  <c r="AK158" i="16"/>
  <c r="AI158" i="16"/>
  <c r="AG158" i="16"/>
  <c r="AE158" i="16"/>
  <c r="AC158" i="16"/>
  <c r="AA158" i="16"/>
  <c r="Y158" i="16"/>
  <c r="W158" i="16"/>
  <c r="U158" i="16"/>
  <c r="S158" i="16"/>
  <c r="Q158" i="16"/>
  <c r="O158" i="16"/>
  <c r="M158" i="16"/>
  <c r="K158" i="16"/>
  <c r="I158" i="16"/>
  <c r="G158" i="16"/>
  <c r="E158" i="16"/>
  <c r="AQ157" i="16"/>
  <c r="AO157" i="16"/>
  <c r="AM157" i="16"/>
  <c r="AK157" i="16"/>
  <c r="AI157" i="16"/>
  <c r="AG157" i="16"/>
  <c r="AE157" i="16"/>
  <c r="AC157" i="16"/>
  <c r="AA157" i="16"/>
  <c r="Y157" i="16"/>
  <c r="W157" i="16"/>
  <c r="U157" i="16"/>
  <c r="S157" i="16"/>
  <c r="Q157" i="16"/>
  <c r="O157" i="16"/>
  <c r="M157" i="16"/>
  <c r="K157" i="16"/>
  <c r="I157" i="16"/>
  <c r="G157" i="16"/>
  <c r="E157" i="16"/>
  <c r="AQ156" i="16"/>
  <c r="AO156" i="16"/>
  <c r="AM156" i="16"/>
  <c r="AK156" i="16"/>
  <c r="AI156" i="16"/>
  <c r="AG156" i="16"/>
  <c r="AE156" i="16"/>
  <c r="AC156" i="16"/>
  <c r="AA156" i="16"/>
  <c r="Y156" i="16"/>
  <c r="W156" i="16"/>
  <c r="U156" i="16"/>
  <c r="S156" i="16"/>
  <c r="Q156" i="16"/>
  <c r="O156" i="16"/>
  <c r="M156" i="16"/>
  <c r="K156" i="16"/>
  <c r="I156" i="16"/>
  <c r="G156" i="16"/>
  <c r="E156" i="16"/>
  <c r="AQ155" i="16"/>
  <c r="AO155" i="16"/>
  <c r="AM155" i="16"/>
  <c r="AK155" i="16"/>
  <c r="AI155" i="16"/>
  <c r="AG155" i="16"/>
  <c r="AE155" i="16"/>
  <c r="AC155" i="16"/>
  <c r="AA155" i="16"/>
  <c r="Y155" i="16"/>
  <c r="W155" i="16"/>
  <c r="U155" i="16"/>
  <c r="S155" i="16"/>
  <c r="Q155" i="16"/>
  <c r="O155" i="16"/>
  <c r="M155" i="16"/>
  <c r="K155" i="16"/>
  <c r="I155" i="16"/>
  <c r="G155" i="16"/>
  <c r="E155" i="16"/>
  <c r="AQ154" i="16"/>
  <c r="AO154" i="16"/>
  <c r="AM154" i="16"/>
  <c r="AK154" i="16"/>
  <c r="AI154" i="16"/>
  <c r="AG154" i="16"/>
  <c r="AE154" i="16"/>
  <c r="AC154" i="16"/>
  <c r="AA154" i="16"/>
  <c r="Y154" i="16"/>
  <c r="W154" i="16"/>
  <c r="U154" i="16"/>
  <c r="S154" i="16"/>
  <c r="Q154" i="16"/>
  <c r="O154" i="16"/>
  <c r="M154" i="16"/>
  <c r="K154" i="16"/>
  <c r="I154" i="16"/>
  <c r="G154" i="16"/>
  <c r="E154" i="16"/>
  <c r="AQ153" i="16"/>
  <c r="AO153" i="16"/>
  <c r="AM153" i="16"/>
  <c r="AK153" i="16"/>
  <c r="AI153" i="16"/>
  <c r="AG153" i="16"/>
  <c r="AE153" i="16"/>
  <c r="AC153" i="16"/>
  <c r="AA153" i="16"/>
  <c r="Y153" i="16"/>
  <c r="W153" i="16"/>
  <c r="U153" i="16"/>
  <c r="S153" i="16"/>
  <c r="Q153" i="16"/>
  <c r="O153" i="16"/>
  <c r="M153" i="16"/>
  <c r="K153" i="16"/>
  <c r="I153" i="16"/>
  <c r="G153" i="16"/>
  <c r="E153" i="16"/>
  <c r="AQ152" i="16"/>
  <c r="AO152" i="16"/>
  <c r="AM152" i="16"/>
  <c r="AK152" i="16"/>
  <c r="AI152" i="16"/>
  <c r="AG152" i="16"/>
  <c r="AE152" i="16"/>
  <c r="AC152" i="16"/>
  <c r="AA152" i="16"/>
  <c r="Y152" i="16"/>
  <c r="W152" i="16"/>
  <c r="U152" i="16"/>
  <c r="S152" i="16"/>
  <c r="Q152" i="16"/>
  <c r="O152" i="16"/>
  <c r="M152" i="16"/>
  <c r="K152" i="16"/>
  <c r="I152" i="16"/>
  <c r="G152" i="16"/>
  <c r="E152" i="16"/>
  <c r="AQ151" i="16"/>
  <c r="AO151" i="16"/>
  <c r="AM151" i="16"/>
  <c r="AK151" i="16"/>
  <c r="AI151" i="16"/>
  <c r="AG151" i="16"/>
  <c r="AE151" i="16"/>
  <c r="AC151" i="16"/>
  <c r="AA151" i="16"/>
  <c r="Y151" i="16"/>
  <c r="W151" i="16"/>
  <c r="U151" i="16"/>
  <c r="S151" i="16"/>
  <c r="Q151" i="16"/>
  <c r="O151" i="16"/>
  <c r="M151" i="16"/>
  <c r="K151" i="16"/>
  <c r="I151" i="16"/>
  <c r="G151" i="16"/>
  <c r="E151" i="16"/>
  <c r="AQ150" i="16"/>
  <c r="AO150" i="16"/>
  <c r="AM150" i="16"/>
  <c r="AK150" i="16"/>
  <c r="AI150" i="16"/>
  <c r="AG150" i="16"/>
  <c r="AE150" i="16"/>
  <c r="AC150" i="16"/>
  <c r="AA150" i="16"/>
  <c r="Y150" i="16"/>
  <c r="W150" i="16"/>
  <c r="U150" i="16"/>
  <c r="S150" i="16"/>
  <c r="Q150" i="16"/>
  <c r="O150" i="16"/>
  <c r="M150" i="16"/>
  <c r="K150" i="16"/>
  <c r="I150" i="16"/>
  <c r="G150" i="16"/>
  <c r="E150" i="16"/>
  <c r="AQ149" i="16"/>
  <c r="AO149" i="16"/>
  <c r="AM149" i="16"/>
  <c r="AK149" i="16"/>
  <c r="AI149" i="16"/>
  <c r="AG149" i="16"/>
  <c r="AE149" i="16"/>
  <c r="AC149" i="16"/>
  <c r="AA149" i="16"/>
  <c r="Y149" i="16"/>
  <c r="W149" i="16"/>
  <c r="U149" i="16"/>
  <c r="S149" i="16"/>
  <c r="Q149" i="16"/>
  <c r="O149" i="16"/>
  <c r="M149" i="16"/>
  <c r="K149" i="16"/>
  <c r="I149" i="16"/>
  <c r="G149" i="16"/>
  <c r="E149" i="16"/>
  <c r="AQ148" i="16"/>
  <c r="AO148" i="16"/>
  <c r="AM148" i="16"/>
  <c r="AK148" i="16"/>
  <c r="AI148" i="16"/>
  <c r="AG148" i="16"/>
  <c r="AE148" i="16"/>
  <c r="AC148" i="16"/>
  <c r="AA148" i="16"/>
  <c r="Y148" i="16"/>
  <c r="W148" i="16"/>
  <c r="U148" i="16"/>
  <c r="S148" i="16"/>
  <c r="Q148" i="16"/>
  <c r="O148" i="16"/>
  <c r="M148" i="16"/>
  <c r="K148" i="16"/>
  <c r="I148" i="16"/>
  <c r="G148" i="16"/>
  <c r="E148" i="16"/>
  <c r="AQ147" i="16"/>
  <c r="AO147" i="16"/>
  <c r="AM147" i="16"/>
  <c r="AK147" i="16"/>
  <c r="AI147" i="16"/>
  <c r="AG147" i="16"/>
  <c r="AE147" i="16"/>
  <c r="AC147" i="16"/>
  <c r="AA147" i="16"/>
  <c r="Y147" i="16"/>
  <c r="W147" i="16"/>
  <c r="U147" i="16"/>
  <c r="S147" i="16"/>
  <c r="Q147" i="16"/>
  <c r="O147" i="16"/>
  <c r="M147" i="16"/>
  <c r="K147" i="16"/>
  <c r="I147" i="16"/>
  <c r="G147" i="16"/>
  <c r="E147" i="16"/>
  <c r="AQ146" i="16"/>
  <c r="AO146" i="16"/>
  <c r="AM146" i="16"/>
  <c r="AK146" i="16"/>
  <c r="AI146" i="16"/>
  <c r="AG146" i="16"/>
  <c r="AE146" i="16"/>
  <c r="AC146" i="16"/>
  <c r="AA146" i="16"/>
  <c r="Y146" i="16"/>
  <c r="W146" i="16"/>
  <c r="U146" i="16"/>
  <c r="S146" i="16"/>
  <c r="Q146" i="16"/>
  <c r="O146" i="16"/>
  <c r="M146" i="16"/>
  <c r="K146" i="16"/>
  <c r="I146" i="16"/>
  <c r="G146" i="16"/>
  <c r="E146" i="16"/>
  <c r="AQ145" i="16"/>
  <c r="AO145" i="16"/>
  <c r="AM145" i="16"/>
  <c r="AK145" i="16"/>
  <c r="AI145" i="16"/>
  <c r="AG145" i="16"/>
  <c r="AE145" i="16"/>
  <c r="AC145" i="16"/>
  <c r="AA145" i="16"/>
  <c r="Y145" i="16"/>
  <c r="W145" i="16"/>
  <c r="U145" i="16"/>
  <c r="S145" i="16"/>
  <c r="Q145" i="16"/>
  <c r="O145" i="16"/>
  <c r="M145" i="16"/>
  <c r="K145" i="16"/>
  <c r="I145" i="16"/>
  <c r="G145" i="16"/>
  <c r="E145" i="16"/>
  <c r="AQ144" i="16"/>
  <c r="AO144" i="16"/>
  <c r="AM144" i="16"/>
  <c r="AK144" i="16"/>
  <c r="AI144" i="16"/>
  <c r="AG144" i="16"/>
  <c r="AE144" i="16"/>
  <c r="AC144" i="16"/>
  <c r="AA144" i="16"/>
  <c r="Y144" i="16"/>
  <c r="W144" i="16"/>
  <c r="U144" i="16"/>
  <c r="S144" i="16"/>
  <c r="Q144" i="16"/>
  <c r="O144" i="16"/>
  <c r="M144" i="16"/>
  <c r="K144" i="16"/>
  <c r="I144" i="16"/>
  <c r="G144" i="16"/>
  <c r="E144" i="16"/>
  <c r="AQ143" i="16"/>
  <c r="AO143" i="16"/>
  <c r="AM143" i="16"/>
  <c r="AK143" i="16"/>
  <c r="AI143" i="16"/>
  <c r="AG143" i="16"/>
  <c r="AE143" i="16"/>
  <c r="AC143" i="16"/>
  <c r="AA143" i="16"/>
  <c r="Y143" i="16"/>
  <c r="W143" i="16"/>
  <c r="U143" i="16"/>
  <c r="S143" i="16"/>
  <c r="Q143" i="16"/>
  <c r="O143" i="16"/>
  <c r="M143" i="16"/>
  <c r="K143" i="16"/>
  <c r="I143" i="16"/>
  <c r="G143" i="16"/>
  <c r="E143" i="16"/>
  <c r="AQ142" i="16"/>
  <c r="AO142" i="16"/>
  <c r="AM142" i="16"/>
  <c r="AK142" i="16"/>
  <c r="AI142" i="16"/>
  <c r="AG142" i="16"/>
  <c r="AE142" i="16"/>
  <c r="AC142" i="16"/>
  <c r="AA142" i="16"/>
  <c r="Y142" i="16"/>
  <c r="W142" i="16"/>
  <c r="U142" i="16"/>
  <c r="S142" i="16"/>
  <c r="Q142" i="16"/>
  <c r="O142" i="16"/>
  <c r="M142" i="16"/>
  <c r="K142" i="16"/>
  <c r="I142" i="16"/>
  <c r="G142" i="16"/>
  <c r="E142" i="16"/>
  <c r="AQ141" i="16"/>
  <c r="AO141" i="16"/>
  <c r="AM141" i="16"/>
  <c r="AK141" i="16"/>
  <c r="AI141" i="16"/>
  <c r="AG141" i="16"/>
  <c r="AE141" i="16"/>
  <c r="AC141" i="16"/>
  <c r="AA141" i="16"/>
  <c r="Y141" i="16"/>
  <c r="W141" i="16"/>
  <c r="U141" i="16"/>
  <c r="S141" i="16"/>
  <c r="Q141" i="16"/>
  <c r="O141" i="16"/>
  <c r="M141" i="16"/>
  <c r="K141" i="16"/>
  <c r="I141" i="16"/>
  <c r="G141" i="16"/>
  <c r="E141" i="16"/>
  <c r="AQ140" i="16"/>
  <c r="AO140" i="16"/>
  <c r="AM140" i="16"/>
  <c r="AK140" i="16"/>
  <c r="AI140" i="16"/>
  <c r="AG140" i="16"/>
  <c r="AE140" i="16"/>
  <c r="AC140" i="16"/>
  <c r="AA140" i="16"/>
  <c r="Y140" i="16"/>
  <c r="W140" i="16"/>
  <c r="U140" i="16"/>
  <c r="S140" i="16"/>
  <c r="Q140" i="16"/>
  <c r="O140" i="16"/>
  <c r="M140" i="16"/>
  <c r="K140" i="16"/>
  <c r="I140" i="16"/>
  <c r="G140" i="16"/>
  <c r="E140" i="16"/>
  <c r="AQ139" i="16"/>
  <c r="AO139" i="16"/>
  <c r="AM139" i="16"/>
  <c r="AK139" i="16"/>
  <c r="AI139" i="16"/>
  <c r="AG139" i="16"/>
  <c r="AE139" i="16"/>
  <c r="AC139" i="16"/>
  <c r="AA139" i="16"/>
  <c r="Y139" i="16"/>
  <c r="W139" i="16"/>
  <c r="U139" i="16"/>
  <c r="S139" i="16"/>
  <c r="Q139" i="16"/>
  <c r="O139" i="16"/>
  <c r="M139" i="16"/>
  <c r="K139" i="16"/>
  <c r="I139" i="16"/>
  <c r="G139" i="16"/>
  <c r="E139" i="16"/>
  <c r="AQ138" i="16"/>
  <c r="AO138" i="16"/>
  <c r="AM138" i="16"/>
  <c r="AK138" i="16"/>
  <c r="AI138" i="16"/>
  <c r="AG138" i="16"/>
  <c r="AE138" i="16"/>
  <c r="AC138" i="16"/>
  <c r="AA138" i="16"/>
  <c r="Y138" i="16"/>
  <c r="W138" i="16"/>
  <c r="U138" i="16"/>
  <c r="S138" i="16"/>
  <c r="Q138" i="16"/>
  <c r="O138" i="16"/>
  <c r="M138" i="16"/>
  <c r="K138" i="16"/>
  <c r="I138" i="16"/>
  <c r="G138" i="16"/>
  <c r="E138" i="16"/>
  <c r="AQ137" i="16"/>
  <c r="AO137" i="16"/>
  <c r="AM137" i="16"/>
  <c r="AK137" i="16"/>
  <c r="AI137" i="16"/>
  <c r="AG137" i="16"/>
  <c r="AE137" i="16"/>
  <c r="AC137" i="16"/>
  <c r="AA137" i="16"/>
  <c r="Y137" i="16"/>
  <c r="W137" i="16"/>
  <c r="U137" i="16"/>
  <c r="S137" i="16"/>
  <c r="Q137" i="16"/>
  <c r="O137" i="16"/>
  <c r="M137" i="16"/>
  <c r="K137" i="16"/>
  <c r="I137" i="16"/>
  <c r="G137" i="16"/>
  <c r="E137" i="16"/>
  <c r="AQ136" i="16"/>
  <c r="AO136" i="16"/>
  <c r="AM136" i="16"/>
  <c r="AK136" i="16"/>
  <c r="AI136" i="16"/>
  <c r="AG136" i="16"/>
  <c r="AE136" i="16"/>
  <c r="AC136" i="16"/>
  <c r="AA136" i="16"/>
  <c r="Y136" i="16"/>
  <c r="W136" i="16"/>
  <c r="U136" i="16"/>
  <c r="S136" i="16"/>
  <c r="Q136" i="16"/>
  <c r="O136" i="16"/>
  <c r="M136" i="16"/>
  <c r="K136" i="16"/>
  <c r="I136" i="16"/>
  <c r="G136" i="16"/>
  <c r="E136" i="16"/>
  <c r="AQ135" i="16"/>
  <c r="AO135" i="16"/>
  <c r="AM135" i="16"/>
  <c r="AK135" i="16"/>
  <c r="AI135" i="16"/>
  <c r="AG135" i="16"/>
  <c r="AE135" i="16"/>
  <c r="AC135" i="16"/>
  <c r="AA135" i="16"/>
  <c r="Y135" i="16"/>
  <c r="W135" i="16"/>
  <c r="U135" i="16"/>
  <c r="S135" i="16"/>
  <c r="Q135" i="16"/>
  <c r="O135" i="16"/>
  <c r="M135" i="16"/>
  <c r="K135" i="16"/>
  <c r="I135" i="16"/>
  <c r="G135" i="16"/>
  <c r="E135" i="16"/>
  <c r="AQ134" i="16"/>
  <c r="AO134" i="16"/>
  <c r="AM134" i="16"/>
  <c r="AK134" i="16"/>
  <c r="AI134" i="16"/>
  <c r="AG134" i="16"/>
  <c r="AE134" i="16"/>
  <c r="AC134" i="16"/>
  <c r="AA134" i="16"/>
  <c r="Y134" i="16"/>
  <c r="W134" i="16"/>
  <c r="U134" i="16"/>
  <c r="S134" i="16"/>
  <c r="Q134" i="16"/>
  <c r="O134" i="16"/>
  <c r="M134" i="16"/>
  <c r="K134" i="16"/>
  <c r="I134" i="16"/>
  <c r="G134" i="16"/>
  <c r="E134" i="16"/>
  <c r="AQ133" i="16"/>
  <c r="AO133" i="16"/>
  <c r="AM133" i="16"/>
  <c r="AK133" i="16"/>
  <c r="AI133" i="16"/>
  <c r="AG133" i="16"/>
  <c r="AE133" i="16"/>
  <c r="AC133" i="16"/>
  <c r="AA133" i="16"/>
  <c r="Y133" i="16"/>
  <c r="W133" i="16"/>
  <c r="U133" i="16"/>
  <c r="S133" i="16"/>
  <c r="Q133" i="16"/>
  <c r="O133" i="16"/>
  <c r="M133" i="16"/>
  <c r="K133" i="16"/>
  <c r="I133" i="16"/>
  <c r="G133" i="16"/>
  <c r="E133" i="16"/>
  <c r="AQ132" i="16"/>
  <c r="AO132" i="16"/>
  <c r="AM132" i="16"/>
  <c r="AK132" i="16"/>
  <c r="AI132" i="16"/>
  <c r="AG132" i="16"/>
  <c r="AE132" i="16"/>
  <c r="AC132" i="16"/>
  <c r="AA132" i="16"/>
  <c r="Y132" i="16"/>
  <c r="W132" i="16"/>
  <c r="U132" i="16"/>
  <c r="S132" i="16"/>
  <c r="Q132" i="16"/>
  <c r="O132" i="16"/>
  <c r="M132" i="16"/>
  <c r="K132" i="16"/>
  <c r="I132" i="16"/>
  <c r="G132" i="16"/>
  <c r="E132" i="16"/>
  <c r="AQ131" i="16"/>
  <c r="AO131" i="16"/>
  <c r="AM131" i="16"/>
  <c r="AK131" i="16"/>
  <c r="AI131" i="16"/>
  <c r="AG131" i="16"/>
  <c r="AE131" i="16"/>
  <c r="AC131" i="16"/>
  <c r="AA131" i="16"/>
  <c r="Y131" i="16"/>
  <c r="W131" i="16"/>
  <c r="U131" i="16"/>
  <c r="S131" i="16"/>
  <c r="Q131" i="16"/>
  <c r="O131" i="16"/>
  <c r="M131" i="16"/>
  <c r="K131" i="16"/>
  <c r="I131" i="16"/>
  <c r="G131" i="16"/>
  <c r="E131" i="16"/>
  <c r="AQ130" i="16"/>
  <c r="AO130" i="16"/>
  <c r="AM130" i="16"/>
  <c r="AK130" i="16"/>
  <c r="AI130" i="16"/>
  <c r="AG130" i="16"/>
  <c r="AE130" i="16"/>
  <c r="AC130" i="16"/>
  <c r="AA130" i="16"/>
  <c r="Y130" i="16"/>
  <c r="W130" i="16"/>
  <c r="U130" i="16"/>
  <c r="S130" i="16"/>
  <c r="Q130" i="16"/>
  <c r="O130" i="16"/>
  <c r="M130" i="16"/>
  <c r="K130" i="16"/>
  <c r="I130" i="16"/>
  <c r="G130" i="16"/>
  <c r="E130" i="16"/>
  <c r="AQ129" i="16"/>
  <c r="AO129" i="16"/>
  <c r="AM129" i="16"/>
  <c r="AK129" i="16"/>
  <c r="AI129" i="16"/>
  <c r="AG129" i="16"/>
  <c r="AE129" i="16"/>
  <c r="AC129" i="16"/>
  <c r="AA129" i="16"/>
  <c r="Y129" i="16"/>
  <c r="W129" i="16"/>
  <c r="U129" i="16"/>
  <c r="S129" i="16"/>
  <c r="Q129" i="16"/>
  <c r="O129" i="16"/>
  <c r="M129" i="16"/>
  <c r="K129" i="16"/>
  <c r="I129" i="16"/>
  <c r="G129" i="16"/>
  <c r="E129" i="16"/>
  <c r="AQ128" i="16"/>
  <c r="AO128" i="16"/>
  <c r="AM128" i="16"/>
  <c r="AK128" i="16"/>
  <c r="AI128" i="16"/>
  <c r="AG128" i="16"/>
  <c r="AE128" i="16"/>
  <c r="AC128" i="16"/>
  <c r="AA128" i="16"/>
  <c r="Y128" i="16"/>
  <c r="W128" i="16"/>
  <c r="U128" i="16"/>
  <c r="S128" i="16"/>
  <c r="Q128" i="16"/>
  <c r="O128" i="16"/>
  <c r="M128" i="16"/>
  <c r="K128" i="16"/>
  <c r="I128" i="16"/>
  <c r="G128" i="16"/>
  <c r="E128" i="16"/>
  <c r="AQ127" i="16"/>
  <c r="AO127" i="16"/>
  <c r="AM127" i="16"/>
  <c r="AK127" i="16"/>
  <c r="AI127" i="16"/>
  <c r="AG127" i="16"/>
  <c r="AE127" i="16"/>
  <c r="AC127" i="16"/>
  <c r="AA127" i="16"/>
  <c r="Y127" i="16"/>
  <c r="W127" i="16"/>
  <c r="U127" i="16"/>
  <c r="S127" i="16"/>
  <c r="Q127" i="16"/>
  <c r="O127" i="16"/>
  <c r="M127" i="16"/>
  <c r="K127" i="16"/>
  <c r="I127" i="16"/>
  <c r="G127" i="16"/>
  <c r="E127" i="16"/>
  <c r="AQ126" i="16"/>
  <c r="AO126" i="16"/>
  <c r="AM126" i="16"/>
  <c r="AK126" i="16"/>
  <c r="AI126" i="16"/>
  <c r="AG126" i="16"/>
  <c r="AE126" i="16"/>
  <c r="AC126" i="16"/>
  <c r="AA126" i="16"/>
  <c r="Y126" i="16"/>
  <c r="W126" i="16"/>
  <c r="U126" i="16"/>
  <c r="S126" i="16"/>
  <c r="Q126" i="16"/>
  <c r="O126" i="16"/>
  <c r="M126" i="16"/>
  <c r="K126" i="16"/>
  <c r="I126" i="16"/>
  <c r="G126" i="16"/>
  <c r="E126" i="16"/>
  <c r="AQ125" i="16"/>
  <c r="AO125" i="16"/>
  <c r="AM125" i="16"/>
  <c r="AK125" i="16"/>
  <c r="AI125" i="16"/>
  <c r="AG125" i="16"/>
  <c r="AE125" i="16"/>
  <c r="AC125" i="16"/>
  <c r="AA125" i="16"/>
  <c r="Y125" i="16"/>
  <c r="W125" i="16"/>
  <c r="U125" i="16"/>
  <c r="S125" i="16"/>
  <c r="Q125" i="16"/>
  <c r="O125" i="16"/>
  <c r="M125" i="16"/>
  <c r="K125" i="16"/>
  <c r="I125" i="16"/>
  <c r="G125" i="16"/>
  <c r="E125" i="16"/>
  <c r="AQ124" i="16"/>
  <c r="AO124" i="16"/>
  <c r="AM124" i="16"/>
  <c r="AK124" i="16"/>
  <c r="AI124" i="16"/>
  <c r="AG124" i="16"/>
  <c r="AE124" i="16"/>
  <c r="AC124" i="16"/>
  <c r="AA124" i="16"/>
  <c r="Y124" i="16"/>
  <c r="W124" i="16"/>
  <c r="U124" i="16"/>
  <c r="S124" i="16"/>
  <c r="Q124" i="16"/>
  <c r="O124" i="16"/>
  <c r="M124" i="16"/>
  <c r="K124" i="16"/>
  <c r="I124" i="16"/>
  <c r="G124" i="16"/>
  <c r="E124" i="16"/>
  <c r="AQ123" i="16"/>
  <c r="AO123" i="16"/>
  <c r="AM123" i="16"/>
  <c r="AK123" i="16"/>
  <c r="AI123" i="16"/>
  <c r="AG123" i="16"/>
  <c r="AE123" i="16"/>
  <c r="AC123" i="16"/>
  <c r="AA123" i="16"/>
  <c r="Y123" i="16"/>
  <c r="W123" i="16"/>
  <c r="U123" i="16"/>
  <c r="S123" i="16"/>
  <c r="Q123" i="16"/>
  <c r="O123" i="16"/>
  <c r="M123" i="16"/>
  <c r="K123" i="16"/>
  <c r="I123" i="16"/>
  <c r="G123" i="16"/>
  <c r="E123" i="16"/>
  <c r="AQ122" i="16"/>
  <c r="AO122" i="16"/>
  <c r="AM122" i="16"/>
  <c r="AK122" i="16"/>
  <c r="AI122" i="16"/>
  <c r="AG122" i="16"/>
  <c r="AE122" i="16"/>
  <c r="AC122" i="16"/>
  <c r="AA122" i="16"/>
  <c r="Y122" i="16"/>
  <c r="W122" i="16"/>
  <c r="U122" i="16"/>
  <c r="S122" i="16"/>
  <c r="Q122" i="16"/>
  <c r="O122" i="16"/>
  <c r="M122" i="16"/>
  <c r="K122" i="16"/>
  <c r="I122" i="16"/>
  <c r="G122" i="16"/>
  <c r="E122" i="16"/>
  <c r="AQ121" i="16"/>
  <c r="AO121" i="16"/>
  <c r="AM121" i="16"/>
  <c r="AK121" i="16"/>
  <c r="AI121" i="16"/>
  <c r="AG121" i="16"/>
  <c r="AE121" i="16"/>
  <c r="AC121" i="16"/>
  <c r="AA121" i="16"/>
  <c r="Y121" i="16"/>
  <c r="W121" i="16"/>
  <c r="U121" i="16"/>
  <c r="S121" i="16"/>
  <c r="Q121" i="16"/>
  <c r="O121" i="16"/>
  <c r="M121" i="16"/>
  <c r="K121" i="16"/>
  <c r="I121" i="16"/>
  <c r="G121" i="16"/>
  <c r="E121" i="16"/>
  <c r="AQ120" i="16"/>
  <c r="AO120" i="16"/>
  <c r="AM120" i="16"/>
  <c r="AK120" i="16"/>
  <c r="AI120" i="16"/>
  <c r="AG120" i="16"/>
  <c r="AE120" i="16"/>
  <c r="AC120" i="16"/>
  <c r="AA120" i="16"/>
  <c r="Y120" i="16"/>
  <c r="W120" i="16"/>
  <c r="U120" i="16"/>
  <c r="S120" i="16"/>
  <c r="Q120" i="16"/>
  <c r="O120" i="16"/>
  <c r="M120" i="16"/>
  <c r="K120" i="16"/>
  <c r="I120" i="16"/>
  <c r="G120" i="16"/>
  <c r="E120" i="16"/>
  <c r="AQ119" i="16"/>
  <c r="AO119" i="16"/>
  <c r="AM119" i="16"/>
  <c r="AK119" i="16"/>
  <c r="AI119" i="16"/>
  <c r="AG119" i="16"/>
  <c r="AE119" i="16"/>
  <c r="AC119" i="16"/>
  <c r="AA119" i="16"/>
  <c r="Y119" i="16"/>
  <c r="W119" i="16"/>
  <c r="U119" i="16"/>
  <c r="S119" i="16"/>
  <c r="Q119" i="16"/>
  <c r="O119" i="16"/>
  <c r="M119" i="16"/>
  <c r="K119" i="16"/>
  <c r="I119" i="16"/>
  <c r="G119" i="16"/>
  <c r="E119" i="16"/>
  <c r="AQ118" i="16"/>
  <c r="AO118" i="16"/>
  <c r="AM118" i="16"/>
  <c r="AK118" i="16"/>
  <c r="AI118" i="16"/>
  <c r="AG118" i="16"/>
  <c r="AE118" i="16"/>
  <c r="AC118" i="16"/>
  <c r="AA118" i="16"/>
  <c r="Y118" i="16"/>
  <c r="W118" i="16"/>
  <c r="U118" i="16"/>
  <c r="S118" i="16"/>
  <c r="Q118" i="16"/>
  <c r="O118" i="16"/>
  <c r="M118" i="16"/>
  <c r="K118" i="16"/>
  <c r="I118" i="16"/>
  <c r="G118" i="16"/>
  <c r="E118" i="16"/>
  <c r="AQ117" i="16"/>
  <c r="AO117" i="16"/>
  <c r="AM117" i="16"/>
  <c r="AK117" i="16"/>
  <c r="AI117" i="16"/>
  <c r="AG117" i="16"/>
  <c r="AE117" i="16"/>
  <c r="AC117" i="16"/>
  <c r="AA117" i="16"/>
  <c r="Y117" i="16"/>
  <c r="W117" i="16"/>
  <c r="U117" i="16"/>
  <c r="S117" i="16"/>
  <c r="Q117" i="16"/>
  <c r="O117" i="16"/>
  <c r="M117" i="16"/>
  <c r="K117" i="16"/>
  <c r="I117" i="16"/>
  <c r="G117" i="16"/>
  <c r="E117" i="16"/>
  <c r="AQ116" i="16"/>
  <c r="AO116" i="16"/>
  <c r="AM116" i="16"/>
  <c r="AK116" i="16"/>
  <c r="AI116" i="16"/>
  <c r="AG116" i="16"/>
  <c r="AE116" i="16"/>
  <c r="AC116" i="16"/>
  <c r="AA116" i="16"/>
  <c r="Y116" i="16"/>
  <c r="W116" i="16"/>
  <c r="U116" i="16"/>
  <c r="S116" i="16"/>
  <c r="Q116" i="16"/>
  <c r="O116" i="16"/>
  <c r="M116" i="16"/>
  <c r="K116" i="16"/>
  <c r="I116" i="16"/>
  <c r="G116" i="16"/>
  <c r="E116" i="16"/>
  <c r="AQ115" i="16"/>
  <c r="AO115" i="16"/>
  <c r="AM115" i="16"/>
  <c r="AK115" i="16"/>
  <c r="AI115" i="16"/>
  <c r="AG115" i="16"/>
  <c r="AE115" i="16"/>
  <c r="AC115" i="16"/>
  <c r="AA115" i="16"/>
  <c r="Y115" i="16"/>
  <c r="W115" i="16"/>
  <c r="U115" i="16"/>
  <c r="S115" i="16"/>
  <c r="Q115" i="16"/>
  <c r="O115" i="16"/>
  <c r="M115" i="16"/>
  <c r="K115" i="16"/>
  <c r="I115" i="16"/>
  <c r="G115" i="16"/>
  <c r="E115" i="16"/>
  <c r="AQ114" i="16"/>
  <c r="AO114" i="16"/>
  <c r="AM114" i="16"/>
  <c r="AK114" i="16"/>
  <c r="AI114" i="16"/>
  <c r="AG114" i="16"/>
  <c r="AE114" i="16"/>
  <c r="AC114" i="16"/>
  <c r="AA114" i="16"/>
  <c r="Y114" i="16"/>
  <c r="W114" i="16"/>
  <c r="U114" i="16"/>
  <c r="S114" i="16"/>
  <c r="Q114" i="16"/>
  <c r="O114" i="16"/>
  <c r="M114" i="16"/>
  <c r="K114" i="16"/>
  <c r="I114" i="16"/>
  <c r="G114" i="16"/>
  <c r="E114" i="16"/>
  <c r="AQ113" i="16"/>
  <c r="AO113" i="16"/>
  <c r="AM113" i="16"/>
  <c r="AK113" i="16"/>
  <c r="AI113" i="16"/>
  <c r="AG113" i="16"/>
  <c r="AE113" i="16"/>
  <c r="AC113" i="16"/>
  <c r="AA113" i="16"/>
  <c r="Y113" i="16"/>
  <c r="W113" i="16"/>
  <c r="U113" i="16"/>
  <c r="S113" i="16"/>
  <c r="Q113" i="16"/>
  <c r="O113" i="16"/>
  <c r="M113" i="16"/>
  <c r="K113" i="16"/>
  <c r="I113" i="16"/>
  <c r="G113" i="16"/>
  <c r="E113" i="16"/>
  <c r="AQ112" i="16"/>
  <c r="AO112" i="16"/>
  <c r="AM112" i="16"/>
  <c r="AK112" i="16"/>
  <c r="AI112" i="16"/>
  <c r="AG112" i="16"/>
  <c r="AE112" i="16"/>
  <c r="AC112" i="16"/>
  <c r="AA112" i="16"/>
  <c r="Y112" i="16"/>
  <c r="W112" i="16"/>
  <c r="U112" i="16"/>
  <c r="S112" i="16"/>
  <c r="Q112" i="16"/>
  <c r="O112" i="16"/>
  <c r="M112" i="16"/>
  <c r="K112" i="16"/>
  <c r="I112" i="16"/>
  <c r="G112" i="16"/>
  <c r="E112" i="16"/>
  <c r="AQ111" i="16"/>
  <c r="AO111" i="16"/>
  <c r="AM111" i="16"/>
  <c r="AK111" i="16"/>
  <c r="AI111" i="16"/>
  <c r="AG111" i="16"/>
  <c r="AE111" i="16"/>
  <c r="AC111" i="16"/>
  <c r="AA111" i="16"/>
  <c r="Y111" i="16"/>
  <c r="W111" i="16"/>
  <c r="U111" i="16"/>
  <c r="S111" i="16"/>
  <c r="Q111" i="16"/>
  <c r="O111" i="16"/>
  <c r="M111" i="16"/>
  <c r="K111" i="16"/>
  <c r="I111" i="16"/>
  <c r="G111" i="16"/>
  <c r="E111" i="16"/>
  <c r="AQ110" i="16"/>
  <c r="AO110" i="16"/>
  <c r="AM110" i="16"/>
  <c r="AK110" i="16"/>
  <c r="AI110" i="16"/>
  <c r="AG110" i="16"/>
  <c r="AE110" i="16"/>
  <c r="AC110" i="16"/>
  <c r="AA110" i="16"/>
  <c r="Y110" i="16"/>
  <c r="W110" i="16"/>
  <c r="U110" i="16"/>
  <c r="S110" i="16"/>
  <c r="Q110" i="16"/>
  <c r="O110" i="16"/>
  <c r="M110" i="16"/>
  <c r="K110" i="16"/>
  <c r="I110" i="16"/>
  <c r="G110" i="16"/>
  <c r="E110" i="16"/>
  <c r="AQ109" i="16"/>
  <c r="AO109" i="16"/>
  <c r="AM109" i="16"/>
  <c r="AK109" i="16"/>
  <c r="AI109" i="16"/>
  <c r="AG109" i="16"/>
  <c r="AE109" i="16"/>
  <c r="AC109" i="16"/>
  <c r="AA109" i="16"/>
  <c r="Y109" i="16"/>
  <c r="W109" i="16"/>
  <c r="U109" i="16"/>
  <c r="S109" i="16"/>
  <c r="Q109" i="16"/>
  <c r="O109" i="16"/>
  <c r="M109" i="16"/>
  <c r="K109" i="16"/>
  <c r="I109" i="16"/>
  <c r="G109" i="16"/>
  <c r="E109" i="16"/>
  <c r="AQ108" i="16"/>
  <c r="AO108" i="16"/>
  <c r="AM108" i="16"/>
  <c r="AK108" i="16"/>
  <c r="AI108" i="16"/>
  <c r="AG108" i="16"/>
  <c r="AE108" i="16"/>
  <c r="AC108" i="16"/>
  <c r="AA108" i="16"/>
  <c r="Y108" i="16"/>
  <c r="W108" i="16"/>
  <c r="U108" i="16"/>
  <c r="S108" i="16"/>
  <c r="Q108" i="16"/>
  <c r="O108" i="16"/>
  <c r="M108" i="16"/>
  <c r="K108" i="16"/>
  <c r="I108" i="16"/>
  <c r="G108" i="16"/>
  <c r="E108" i="16"/>
  <c r="AQ107" i="16"/>
  <c r="AO107" i="16"/>
  <c r="AM107" i="16"/>
  <c r="AK107" i="16"/>
  <c r="AI107" i="16"/>
  <c r="AG107" i="16"/>
  <c r="AE107" i="16"/>
  <c r="AC107" i="16"/>
  <c r="AA107" i="16"/>
  <c r="Y107" i="16"/>
  <c r="W107" i="16"/>
  <c r="U107" i="16"/>
  <c r="S107" i="16"/>
  <c r="Q107" i="16"/>
  <c r="O107" i="16"/>
  <c r="M107" i="16"/>
  <c r="K107" i="16"/>
  <c r="I107" i="16"/>
  <c r="G107" i="16"/>
  <c r="E107" i="16"/>
  <c r="AQ106" i="16"/>
  <c r="AO106" i="16"/>
  <c r="AM106" i="16"/>
  <c r="AK106" i="16"/>
  <c r="AI106" i="16"/>
  <c r="AG106" i="16"/>
  <c r="AE106" i="16"/>
  <c r="AC106" i="16"/>
  <c r="AA106" i="16"/>
  <c r="Y106" i="16"/>
  <c r="W106" i="16"/>
  <c r="U106" i="16"/>
  <c r="S106" i="16"/>
  <c r="Q106" i="16"/>
  <c r="O106" i="16"/>
  <c r="M106" i="16"/>
  <c r="K106" i="16"/>
  <c r="I106" i="16"/>
  <c r="G106" i="16"/>
  <c r="E106" i="16"/>
  <c r="AQ105" i="16"/>
  <c r="AO105" i="16"/>
  <c r="AM105" i="16"/>
  <c r="AK105" i="16"/>
  <c r="AI105" i="16"/>
  <c r="AG105" i="16"/>
  <c r="AE105" i="16"/>
  <c r="AC105" i="16"/>
  <c r="AA105" i="16"/>
  <c r="Y105" i="16"/>
  <c r="W105" i="16"/>
  <c r="U105" i="16"/>
  <c r="S105" i="16"/>
  <c r="Q105" i="16"/>
  <c r="O105" i="16"/>
  <c r="M105" i="16"/>
  <c r="K105" i="16"/>
  <c r="I105" i="16"/>
  <c r="G105" i="16"/>
  <c r="E105" i="16"/>
  <c r="AQ104" i="16"/>
  <c r="AO104" i="16"/>
  <c r="AM104" i="16"/>
  <c r="AK104" i="16"/>
  <c r="AI104" i="16"/>
  <c r="AG104" i="16"/>
  <c r="AE104" i="16"/>
  <c r="AC104" i="16"/>
  <c r="AA104" i="16"/>
  <c r="Y104" i="16"/>
  <c r="W104" i="16"/>
  <c r="U104" i="16"/>
  <c r="S104" i="16"/>
  <c r="Q104" i="16"/>
  <c r="O104" i="16"/>
  <c r="M104" i="16"/>
  <c r="K104" i="16"/>
  <c r="I104" i="16"/>
  <c r="G104" i="16"/>
  <c r="E104" i="16"/>
  <c r="AQ103" i="16"/>
  <c r="AO103" i="16"/>
  <c r="AM103" i="16"/>
  <c r="AK103" i="16"/>
  <c r="AI103" i="16"/>
  <c r="AG103" i="16"/>
  <c r="AE103" i="16"/>
  <c r="AC103" i="16"/>
  <c r="AA103" i="16"/>
  <c r="Y103" i="16"/>
  <c r="W103" i="16"/>
  <c r="U103" i="16"/>
  <c r="S103" i="16"/>
  <c r="Q103" i="16"/>
  <c r="O103" i="16"/>
  <c r="M103" i="16"/>
  <c r="K103" i="16"/>
  <c r="I103" i="16"/>
  <c r="G103" i="16"/>
  <c r="E103" i="16"/>
  <c r="AQ102" i="16"/>
  <c r="AO102" i="16"/>
  <c r="AM102" i="16"/>
  <c r="AK102" i="16"/>
  <c r="AI102" i="16"/>
  <c r="AG102" i="16"/>
  <c r="AE102" i="16"/>
  <c r="AC102" i="16"/>
  <c r="AA102" i="16"/>
  <c r="Y102" i="16"/>
  <c r="W102" i="16"/>
  <c r="U102" i="16"/>
  <c r="S102" i="16"/>
  <c r="Q102" i="16"/>
  <c r="O102" i="16"/>
  <c r="M102" i="16"/>
  <c r="K102" i="16"/>
  <c r="I102" i="16"/>
  <c r="G102" i="16"/>
  <c r="E102" i="16"/>
  <c r="AQ101" i="16"/>
  <c r="AO101" i="16"/>
  <c r="AM101" i="16"/>
  <c r="AK101" i="16"/>
  <c r="AI101" i="16"/>
  <c r="AG101" i="16"/>
  <c r="AE101" i="16"/>
  <c r="AC101" i="16"/>
  <c r="AA101" i="16"/>
  <c r="Y101" i="16"/>
  <c r="W101" i="16"/>
  <c r="U101" i="16"/>
  <c r="S101" i="16"/>
  <c r="Q101" i="16"/>
  <c r="O101" i="16"/>
  <c r="M101" i="16"/>
  <c r="K101" i="16"/>
  <c r="I101" i="16"/>
  <c r="G101" i="16"/>
  <c r="E101" i="16"/>
  <c r="AQ100" i="16"/>
  <c r="AO100" i="16"/>
  <c r="AM100" i="16"/>
  <c r="AK100" i="16"/>
  <c r="AI100" i="16"/>
  <c r="AG100" i="16"/>
  <c r="AE100" i="16"/>
  <c r="AC100" i="16"/>
  <c r="AA100" i="16"/>
  <c r="Y100" i="16"/>
  <c r="W100" i="16"/>
  <c r="U100" i="16"/>
  <c r="S100" i="16"/>
  <c r="Q100" i="16"/>
  <c r="O100" i="16"/>
  <c r="M100" i="16"/>
  <c r="K100" i="16"/>
  <c r="I100" i="16"/>
  <c r="G100" i="16"/>
  <c r="E100" i="16"/>
  <c r="AQ99" i="16"/>
  <c r="AO99" i="16"/>
  <c r="AM99" i="16"/>
  <c r="AK99" i="16"/>
  <c r="AI99" i="16"/>
  <c r="AG99" i="16"/>
  <c r="AE99" i="16"/>
  <c r="AC99" i="16"/>
  <c r="AA99" i="16"/>
  <c r="Y99" i="16"/>
  <c r="W99" i="16"/>
  <c r="U99" i="16"/>
  <c r="S99" i="16"/>
  <c r="Q99" i="16"/>
  <c r="O99" i="16"/>
  <c r="M99" i="16"/>
  <c r="K99" i="16"/>
  <c r="I99" i="16"/>
  <c r="G99" i="16"/>
  <c r="E99" i="16"/>
  <c r="AQ98" i="16"/>
  <c r="AO98" i="16"/>
  <c r="AM98" i="16"/>
  <c r="AK98" i="16"/>
  <c r="AI98" i="16"/>
  <c r="AG98" i="16"/>
  <c r="AE98" i="16"/>
  <c r="AC98" i="16"/>
  <c r="AA98" i="16"/>
  <c r="Y98" i="16"/>
  <c r="W98" i="16"/>
  <c r="U98" i="16"/>
  <c r="S98" i="16"/>
  <c r="Q98" i="16"/>
  <c r="O98" i="16"/>
  <c r="M98" i="16"/>
  <c r="K98" i="16"/>
  <c r="I98" i="16"/>
  <c r="G98" i="16"/>
  <c r="E98" i="16"/>
  <c r="AQ97" i="16"/>
  <c r="AO97" i="16"/>
  <c r="AM97" i="16"/>
  <c r="AK97" i="16"/>
  <c r="AI97" i="16"/>
  <c r="AG97" i="16"/>
  <c r="AE97" i="16"/>
  <c r="AC97" i="16"/>
  <c r="AA97" i="16"/>
  <c r="Y97" i="16"/>
  <c r="W97" i="16"/>
  <c r="U97" i="16"/>
  <c r="S97" i="16"/>
  <c r="Q97" i="16"/>
  <c r="O97" i="16"/>
  <c r="M97" i="16"/>
  <c r="K97" i="16"/>
  <c r="I97" i="16"/>
  <c r="G97" i="16"/>
  <c r="E97" i="16"/>
  <c r="AQ96" i="16"/>
  <c r="AO96" i="16"/>
  <c r="AM96" i="16"/>
  <c r="AK96" i="16"/>
  <c r="AI96" i="16"/>
  <c r="AG96" i="16"/>
  <c r="AE96" i="16"/>
  <c r="AC96" i="16"/>
  <c r="AA96" i="16"/>
  <c r="Y96" i="16"/>
  <c r="W96" i="16"/>
  <c r="U96" i="16"/>
  <c r="S96" i="16"/>
  <c r="Q96" i="16"/>
  <c r="O96" i="16"/>
  <c r="M96" i="16"/>
  <c r="K96" i="16"/>
  <c r="I96" i="16"/>
  <c r="G96" i="16"/>
  <c r="E96" i="16"/>
  <c r="AQ95" i="16"/>
  <c r="AO95" i="16"/>
  <c r="AM95" i="16"/>
  <c r="AK95" i="16"/>
  <c r="AI95" i="16"/>
  <c r="AG95" i="16"/>
  <c r="AE95" i="16"/>
  <c r="AC95" i="16"/>
  <c r="AA95" i="16"/>
  <c r="Y95" i="16"/>
  <c r="W95" i="16"/>
  <c r="U95" i="16"/>
  <c r="S95" i="16"/>
  <c r="Q95" i="16"/>
  <c r="O95" i="16"/>
  <c r="M95" i="16"/>
  <c r="K95" i="16"/>
  <c r="I95" i="16"/>
  <c r="G95" i="16"/>
  <c r="E95" i="16"/>
  <c r="AQ94" i="16"/>
  <c r="AO94" i="16"/>
  <c r="AM94" i="16"/>
  <c r="AK94" i="16"/>
  <c r="AI94" i="16"/>
  <c r="AG94" i="16"/>
  <c r="AE94" i="16"/>
  <c r="AC94" i="16"/>
  <c r="AA94" i="16"/>
  <c r="Y94" i="16"/>
  <c r="W94" i="16"/>
  <c r="U94" i="16"/>
  <c r="S94" i="16"/>
  <c r="Q94" i="16"/>
  <c r="O94" i="16"/>
  <c r="M94" i="16"/>
  <c r="K94" i="16"/>
  <c r="I94" i="16"/>
  <c r="G94" i="16"/>
  <c r="E94" i="16"/>
  <c r="AQ93" i="16"/>
  <c r="AO93" i="16"/>
  <c r="AM93" i="16"/>
  <c r="AK93" i="16"/>
  <c r="AI93" i="16"/>
  <c r="AG93" i="16"/>
  <c r="AE93" i="16"/>
  <c r="AC93" i="16"/>
  <c r="AA93" i="16"/>
  <c r="Y93" i="16"/>
  <c r="W93" i="16"/>
  <c r="U93" i="16"/>
  <c r="S93" i="16"/>
  <c r="Q93" i="16"/>
  <c r="O93" i="16"/>
  <c r="M93" i="16"/>
  <c r="K93" i="16"/>
  <c r="I93" i="16"/>
  <c r="G93" i="16"/>
  <c r="E93" i="16"/>
  <c r="AQ92" i="16"/>
  <c r="AO92" i="16"/>
  <c r="AM92" i="16"/>
  <c r="AK92" i="16"/>
  <c r="AI92" i="16"/>
  <c r="AG92" i="16"/>
  <c r="AE92" i="16"/>
  <c r="AC92" i="16"/>
  <c r="AA92" i="16"/>
  <c r="Y92" i="16"/>
  <c r="W92" i="16"/>
  <c r="U92" i="16"/>
  <c r="S92" i="16"/>
  <c r="Q92" i="16"/>
  <c r="O92" i="16"/>
  <c r="M92" i="16"/>
  <c r="K92" i="16"/>
  <c r="I92" i="16"/>
  <c r="G92" i="16"/>
  <c r="E92" i="16"/>
  <c r="AQ91" i="16"/>
  <c r="AO91" i="16"/>
  <c r="AM91" i="16"/>
  <c r="AK91" i="16"/>
  <c r="AI91" i="16"/>
  <c r="AG91" i="16"/>
  <c r="AE91" i="16"/>
  <c r="AC91" i="16"/>
  <c r="AA91" i="16"/>
  <c r="Y91" i="16"/>
  <c r="W91" i="16"/>
  <c r="U91" i="16"/>
  <c r="S91" i="16"/>
  <c r="Q91" i="16"/>
  <c r="O91" i="16"/>
  <c r="M91" i="16"/>
  <c r="K91" i="16"/>
  <c r="I91" i="16"/>
  <c r="G91" i="16"/>
  <c r="E91" i="16"/>
  <c r="AQ90" i="16"/>
  <c r="AO90" i="16"/>
  <c r="AM90" i="16"/>
  <c r="AK90" i="16"/>
  <c r="AI90" i="16"/>
  <c r="AG90" i="16"/>
  <c r="AE90" i="16"/>
  <c r="AC90" i="16"/>
  <c r="AA90" i="16"/>
  <c r="Y90" i="16"/>
  <c r="W90" i="16"/>
  <c r="U90" i="16"/>
  <c r="S90" i="16"/>
  <c r="Q90" i="16"/>
  <c r="O90" i="16"/>
  <c r="M90" i="16"/>
  <c r="K90" i="16"/>
  <c r="I90" i="16"/>
  <c r="G90" i="16"/>
  <c r="E90" i="16"/>
  <c r="AQ89" i="16"/>
  <c r="AO89" i="16"/>
  <c r="AM89" i="16"/>
  <c r="AK89" i="16"/>
  <c r="AI89" i="16"/>
  <c r="AG89" i="16"/>
  <c r="AE89" i="16"/>
  <c r="AC89" i="16"/>
  <c r="AA89" i="16"/>
  <c r="Y89" i="16"/>
  <c r="W89" i="16"/>
  <c r="U89" i="16"/>
  <c r="S89" i="16"/>
  <c r="Q89" i="16"/>
  <c r="O89" i="16"/>
  <c r="M89" i="16"/>
  <c r="K89" i="16"/>
  <c r="I89" i="16"/>
  <c r="G89" i="16"/>
  <c r="E89" i="16"/>
  <c r="AQ88" i="16"/>
  <c r="AO88" i="16"/>
  <c r="AM88" i="16"/>
  <c r="AK88" i="16"/>
  <c r="AI88" i="16"/>
  <c r="AG88" i="16"/>
  <c r="AE88" i="16"/>
  <c r="AC88" i="16"/>
  <c r="AA88" i="16"/>
  <c r="Y88" i="16"/>
  <c r="W88" i="16"/>
  <c r="U88" i="16"/>
  <c r="S88" i="16"/>
  <c r="Q88" i="16"/>
  <c r="O88" i="16"/>
  <c r="M88" i="16"/>
  <c r="K88" i="16"/>
  <c r="I88" i="16"/>
  <c r="G88" i="16"/>
  <c r="E88" i="16"/>
  <c r="AQ87" i="16"/>
  <c r="AO87" i="16"/>
  <c r="AM87" i="16"/>
  <c r="AK87" i="16"/>
  <c r="AI87" i="16"/>
  <c r="AG87" i="16"/>
  <c r="AE87" i="16"/>
  <c r="AC87" i="16"/>
  <c r="AA87" i="16"/>
  <c r="Y87" i="16"/>
  <c r="W87" i="16"/>
  <c r="U87" i="16"/>
  <c r="S87" i="16"/>
  <c r="Q87" i="16"/>
  <c r="O87" i="16"/>
  <c r="M87" i="16"/>
  <c r="K87" i="16"/>
  <c r="I87" i="16"/>
  <c r="G87" i="16"/>
  <c r="E87" i="16"/>
  <c r="AQ86" i="16"/>
  <c r="AO86" i="16"/>
  <c r="AM86" i="16"/>
  <c r="AK86" i="16"/>
  <c r="AI86" i="16"/>
  <c r="AG86" i="16"/>
  <c r="AE86" i="16"/>
  <c r="AC86" i="16"/>
  <c r="AA86" i="16"/>
  <c r="Y86" i="16"/>
  <c r="W86" i="16"/>
  <c r="U86" i="16"/>
  <c r="S86" i="16"/>
  <c r="Q86" i="16"/>
  <c r="O86" i="16"/>
  <c r="M86" i="16"/>
  <c r="K86" i="16"/>
  <c r="I86" i="16"/>
  <c r="G86" i="16"/>
  <c r="E86" i="16"/>
  <c r="AQ85" i="16"/>
  <c r="AO85" i="16"/>
  <c r="AM85" i="16"/>
  <c r="AK85" i="16"/>
  <c r="AI85" i="16"/>
  <c r="AG85" i="16"/>
  <c r="AE85" i="16"/>
  <c r="AC85" i="16"/>
  <c r="AA85" i="16"/>
  <c r="Y85" i="16"/>
  <c r="W85" i="16"/>
  <c r="U85" i="16"/>
  <c r="S85" i="16"/>
  <c r="Q85" i="16"/>
  <c r="O85" i="16"/>
  <c r="M85" i="16"/>
  <c r="K85" i="16"/>
  <c r="I85" i="16"/>
  <c r="G85" i="16"/>
  <c r="E85" i="16"/>
  <c r="AQ84" i="16"/>
  <c r="AO84" i="16"/>
  <c r="AM84" i="16"/>
  <c r="AK84" i="16"/>
  <c r="AI84" i="16"/>
  <c r="AG84" i="16"/>
  <c r="AE84" i="16"/>
  <c r="AC84" i="16"/>
  <c r="AA84" i="16"/>
  <c r="Y84" i="16"/>
  <c r="W84" i="16"/>
  <c r="U84" i="16"/>
  <c r="S84" i="16"/>
  <c r="Q84" i="16"/>
  <c r="O84" i="16"/>
  <c r="M84" i="16"/>
  <c r="K84" i="16"/>
  <c r="I84" i="16"/>
  <c r="G84" i="16"/>
  <c r="E84" i="16"/>
  <c r="AQ83" i="16"/>
  <c r="AO83" i="16"/>
  <c r="AM83" i="16"/>
  <c r="AK83" i="16"/>
  <c r="AI83" i="16"/>
  <c r="AG83" i="16"/>
  <c r="AE83" i="16"/>
  <c r="AC83" i="16"/>
  <c r="AA83" i="16"/>
  <c r="Y83" i="16"/>
  <c r="W83" i="16"/>
  <c r="U83" i="16"/>
  <c r="S83" i="16"/>
  <c r="Q83" i="16"/>
  <c r="O83" i="16"/>
  <c r="M83" i="16"/>
  <c r="K83" i="16"/>
  <c r="I83" i="16"/>
  <c r="G83" i="16"/>
  <c r="E83" i="16"/>
  <c r="AQ82" i="16"/>
  <c r="AO82" i="16"/>
  <c r="AM82" i="16"/>
  <c r="AK82" i="16"/>
  <c r="AI82" i="16"/>
  <c r="AG82" i="16"/>
  <c r="AE82" i="16"/>
  <c r="AC82" i="16"/>
  <c r="AA82" i="16"/>
  <c r="Y82" i="16"/>
  <c r="W82" i="16"/>
  <c r="U82" i="16"/>
  <c r="S82" i="16"/>
  <c r="Q82" i="16"/>
  <c r="O82" i="16"/>
  <c r="M82" i="16"/>
  <c r="K82" i="16"/>
  <c r="I82" i="16"/>
  <c r="G82" i="16"/>
  <c r="E82" i="16"/>
  <c r="AQ81" i="16"/>
  <c r="AO81" i="16"/>
  <c r="AM81" i="16"/>
  <c r="AK81" i="16"/>
  <c r="AI81" i="16"/>
  <c r="AG81" i="16"/>
  <c r="AE81" i="16"/>
  <c r="AC81" i="16"/>
  <c r="AA81" i="16"/>
  <c r="Y81" i="16"/>
  <c r="W81" i="16"/>
  <c r="U81" i="16"/>
  <c r="S81" i="16"/>
  <c r="Q81" i="16"/>
  <c r="O81" i="16"/>
  <c r="M81" i="16"/>
  <c r="K81" i="16"/>
  <c r="I81" i="16"/>
  <c r="G81" i="16"/>
  <c r="E81" i="16"/>
  <c r="AQ80" i="16"/>
  <c r="AO80" i="16"/>
  <c r="AM80" i="16"/>
  <c r="AK80" i="16"/>
  <c r="AI80" i="16"/>
  <c r="AG80" i="16"/>
  <c r="AE80" i="16"/>
  <c r="AC80" i="16"/>
  <c r="AA80" i="16"/>
  <c r="Y80" i="16"/>
  <c r="W80" i="16"/>
  <c r="U80" i="16"/>
  <c r="S80" i="16"/>
  <c r="Q80" i="16"/>
  <c r="O80" i="16"/>
  <c r="M80" i="16"/>
  <c r="K80" i="16"/>
  <c r="I80" i="16"/>
  <c r="G80" i="16"/>
  <c r="E80" i="16"/>
  <c r="AQ79" i="16"/>
  <c r="AO79" i="16"/>
  <c r="AM79" i="16"/>
  <c r="AK79" i="16"/>
  <c r="AI79" i="16"/>
  <c r="AG79" i="16"/>
  <c r="AE79" i="16"/>
  <c r="AC79" i="16"/>
  <c r="AA79" i="16"/>
  <c r="Y79" i="16"/>
  <c r="W79" i="16"/>
  <c r="U79" i="16"/>
  <c r="S79" i="16"/>
  <c r="Q79" i="16"/>
  <c r="O79" i="16"/>
  <c r="M79" i="16"/>
  <c r="K79" i="16"/>
  <c r="I79" i="16"/>
  <c r="G79" i="16"/>
  <c r="E79" i="16"/>
  <c r="AQ78" i="16"/>
  <c r="AO78" i="16"/>
  <c r="AM78" i="16"/>
  <c r="AK78" i="16"/>
  <c r="AI78" i="16"/>
  <c r="AG78" i="16"/>
  <c r="AE78" i="16"/>
  <c r="AC78" i="16"/>
  <c r="AA78" i="16"/>
  <c r="Y78" i="16"/>
  <c r="W78" i="16"/>
  <c r="U78" i="16"/>
  <c r="S78" i="16"/>
  <c r="Q78" i="16"/>
  <c r="O78" i="16"/>
  <c r="M78" i="16"/>
  <c r="K78" i="16"/>
  <c r="I78" i="16"/>
  <c r="G78" i="16"/>
  <c r="E78" i="16"/>
  <c r="AQ77" i="16"/>
  <c r="AO77" i="16"/>
  <c r="AM77" i="16"/>
  <c r="AK77" i="16"/>
  <c r="AI77" i="16"/>
  <c r="AG77" i="16"/>
  <c r="AE77" i="16"/>
  <c r="AC77" i="16"/>
  <c r="AA77" i="16"/>
  <c r="Y77" i="16"/>
  <c r="W77" i="16"/>
  <c r="U77" i="16"/>
  <c r="S77" i="16"/>
  <c r="Q77" i="16"/>
  <c r="O77" i="16"/>
  <c r="M77" i="16"/>
  <c r="K77" i="16"/>
  <c r="I77" i="16"/>
  <c r="G77" i="16"/>
  <c r="E77" i="16"/>
  <c r="AQ76" i="16"/>
  <c r="AO76" i="16"/>
  <c r="AM76" i="16"/>
  <c r="AK76" i="16"/>
  <c r="AI76" i="16"/>
  <c r="AG76" i="16"/>
  <c r="AE76" i="16"/>
  <c r="AC76" i="16"/>
  <c r="AA76" i="16"/>
  <c r="Y76" i="16"/>
  <c r="W76" i="16"/>
  <c r="U76" i="16"/>
  <c r="S76" i="16"/>
  <c r="Q76" i="16"/>
  <c r="O76" i="16"/>
  <c r="M76" i="16"/>
  <c r="K76" i="16"/>
  <c r="I76" i="16"/>
  <c r="G76" i="16"/>
  <c r="E76" i="16"/>
  <c r="AQ75" i="16"/>
  <c r="AO75" i="16"/>
  <c r="AM75" i="16"/>
  <c r="AK75" i="16"/>
  <c r="AI75" i="16"/>
  <c r="AG75" i="16"/>
  <c r="AE75" i="16"/>
  <c r="AC75" i="16"/>
  <c r="AA75" i="16"/>
  <c r="Y75" i="16"/>
  <c r="W75" i="16"/>
  <c r="U75" i="16"/>
  <c r="S75" i="16"/>
  <c r="Q75" i="16"/>
  <c r="O75" i="16"/>
  <c r="M75" i="16"/>
  <c r="K75" i="16"/>
  <c r="I75" i="16"/>
  <c r="G75" i="16"/>
  <c r="E75" i="16"/>
  <c r="AQ74" i="16"/>
  <c r="AO74" i="16"/>
  <c r="AM74" i="16"/>
  <c r="AK74" i="16"/>
  <c r="AI74" i="16"/>
  <c r="AG74" i="16"/>
  <c r="AE74" i="16"/>
  <c r="AC74" i="16"/>
  <c r="AA74" i="16"/>
  <c r="Y74" i="16"/>
  <c r="W74" i="16"/>
  <c r="U74" i="16"/>
  <c r="S74" i="16"/>
  <c r="Q74" i="16"/>
  <c r="O74" i="16"/>
  <c r="M74" i="16"/>
  <c r="K74" i="16"/>
  <c r="I74" i="16"/>
  <c r="G74" i="16"/>
  <c r="E74" i="16"/>
  <c r="AQ73" i="16"/>
  <c r="AO73" i="16"/>
  <c r="AM73" i="16"/>
  <c r="AK73" i="16"/>
  <c r="AI73" i="16"/>
  <c r="AG73" i="16"/>
  <c r="AE73" i="16"/>
  <c r="AC73" i="16"/>
  <c r="AA73" i="16"/>
  <c r="Y73" i="16"/>
  <c r="W73" i="16"/>
  <c r="U73" i="16"/>
  <c r="S73" i="16"/>
  <c r="Q73" i="16"/>
  <c r="O73" i="16"/>
  <c r="M73" i="16"/>
  <c r="K73" i="16"/>
  <c r="I73" i="16"/>
  <c r="G73" i="16"/>
  <c r="E73" i="16"/>
  <c r="AQ72" i="16"/>
  <c r="AO72" i="16"/>
  <c r="AM72" i="16"/>
  <c r="AK72" i="16"/>
  <c r="AI72" i="16"/>
  <c r="AG72" i="16"/>
  <c r="AE72" i="16"/>
  <c r="AC72" i="16"/>
  <c r="AA72" i="16"/>
  <c r="Y72" i="16"/>
  <c r="W72" i="16"/>
  <c r="U72" i="16"/>
  <c r="S72" i="16"/>
  <c r="Q72" i="16"/>
  <c r="O72" i="16"/>
  <c r="M72" i="16"/>
  <c r="K72" i="16"/>
  <c r="I72" i="16"/>
  <c r="G72" i="16"/>
  <c r="E72" i="16"/>
  <c r="AQ71" i="16"/>
  <c r="AO71" i="16"/>
  <c r="AM71" i="16"/>
  <c r="AK71" i="16"/>
  <c r="AI71" i="16"/>
  <c r="AG71" i="16"/>
  <c r="AE71" i="16"/>
  <c r="AC71" i="16"/>
  <c r="AA71" i="16"/>
  <c r="Y71" i="16"/>
  <c r="W71" i="16"/>
  <c r="U71" i="16"/>
  <c r="S71" i="16"/>
  <c r="Q71" i="16"/>
  <c r="O71" i="16"/>
  <c r="M71" i="16"/>
  <c r="K71" i="16"/>
  <c r="I71" i="16"/>
  <c r="G71" i="16"/>
  <c r="E71" i="16"/>
  <c r="AQ70" i="16"/>
  <c r="AO70" i="16"/>
  <c r="AM70" i="16"/>
  <c r="AK70" i="16"/>
  <c r="AI70" i="16"/>
  <c r="AG70" i="16"/>
  <c r="AE70" i="16"/>
  <c r="AC70" i="16"/>
  <c r="AA70" i="16"/>
  <c r="Y70" i="16"/>
  <c r="W70" i="16"/>
  <c r="U70" i="16"/>
  <c r="S70" i="16"/>
  <c r="Q70" i="16"/>
  <c r="O70" i="16"/>
  <c r="M70" i="16"/>
  <c r="K70" i="16"/>
  <c r="I70" i="16"/>
  <c r="G70" i="16"/>
  <c r="E70" i="16"/>
  <c r="AQ69" i="16"/>
  <c r="AO69" i="16"/>
  <c r="AM69" i="16"/>
  <c r="AK69" i="16"/>
  <c r="AI69" i="16"/>
  <c r="AG69" i="16"/>
  <c r="AE69" i="16"/>
  <c r="AC69" i="16"/>
  <c r="AA69" i="16"/>
  <c r="Y69" i="16"/>
  <c r="W69" i="16"/>
  <c r="U69" i="16"/>
  <c r="S69" i="16"/>
  <c r="Q69" i="16"/>
  <c r="O69" i="16"/>
  <c r="M69" i="16"/>
  <c r="K69" i="16"/>
  <c r="I69" i="16"/>
  <c r="G69" i="16"/>
  <c r="E69" i="16"/>
  <c r="AQ68" i="16"/>
  <c r="AO68" i="16"/>
  <c r="AM68" i="16"/>
  <c r="AK68" i="16"/>
  <c r="AI68" i="16"/>
  <c r="AG68" i="16"/>
  <c r="AE68" i="16"/>
  <c r="AC68" i="16"/>
  <c r="AA68" i="16"/>
  <c r="Y68" i="16"/>
  <c r="W68" i="16"/>
  <c r="U68" i="16"/>
  <c r="S68" i="16"/>
  <c r="Q68" i="16"/>
  <c r="O68" i="16"/>
  <c r="M68" i="16"/>
  <c r="K68" i="16"/>
  <c r="I68" i="16"/>
  <c r="G68" i="16"/>
  <c r="E68" i="16"/>
  <c r="AQ67" i="16"/>
  <c r="AO67" i="16"/>
  <c r="AM67" i="16"/>
  <c r="AK67" i="16"/>
  <c r="AI67" i="16"/>
  <c r="AG67" i="16"/>
  <c r="AE67" i="16"/>
  <c r="AC67" i="16"/>
  <c r="AA67" i="16"/>
  <c r="Y67" i="16"/>
  <c r="W67" i="16"/>
  <c r="U67" i="16"/>
  <c r="S67" i="16"/>
  <c r="Q67" i="16"/>
  <c r="O67" i="16"/>
  <c r="M67" i="16"/>
  <c r="K67" i="16"/>
  <c r="I67" i="16"/>
  <c r="G67" i="16"/>
  <c r="E67" i="16"/>
  <c r="AQ66" i="16"/>
  <c r="AO66" i="16"/>
  <c r="AM66" i="16"/>
  <c r="AK66" i="16"/>
  <c r="AI66" i="16"/>
  <c r="AG66" i="16"/>
  <c r="AE66" i="16"/>
  <c r="AC66" i="16"/>
  <c r="AA66" i="16"/>
  <c r="Y66" i="16"/>
  <c r="W66" i="16"/>
  <c r="U66" i="16"/>
  <c r="S66" i="16"/>
  <c r="Q66" i="16"/>
  <c r="O66" i="16"/>
  <c r="M66" i="16"/>
  <c r="K66" i="16"/>
  <c r="I66" i="16"/>
  <c r="G66" i="16"/>
  <c r="E66" i="16"/>
  <c r="AQ65" i="16"/>
  <c r="AO65" i="16"/>
  <c r="AM65" i="16"/>
  <c r="AK65" i="16"/>
  <c r="AI65" i="16"/>
  <c r="AG65" i="16"/>
  <c r="AE65" i="16"/>
  <c r="AC65" i="16"/>
  <c r="AA65" i="16"/>
  <c r="Y65" i="16"/>
  <c r="W65" i="16"/>
  <c r="U65" i="16"/>
  <c r="S65" i="16"/>
  <c r="Q65" i="16"/>
  <c r="O65" i="16"/>
  <c r="M65" i="16"/>
  <c r="K65" i="16"/>
  <c r="I65" i="16"/>
  <c r="G65" i="16"/>
  <c r="E65" i="16"/>
  <c r="AQ64" i="16"/>
  <c r="AO64" i="16"/>
  <c r="AM64" i="16"/>
  <c r="AK64" i="16"/>
  <c r="AI64" i="16"/>
  <c r="AG64" i="16"/>
  <c r="AE64" i="16"/>
  <c r="AC64" i="16"/>
  <c r="AA64" i="16"/>
  <c r="Y64" i="16"/>
  <c r="W64" i="16"/>
  <c r="U64" i="16"/>
  <c r="S64" i="16"/>
  <c r="Q64" i="16"/>
  <c r="O64" i="16"/>
  <c r="M64" i="16"/>
  <c r="K64" i="16"/>
  <c r="I64" i="16"/>
  <c r="G64" i="16"/>
  <c r="E64" i="16"/>
  <c r="AQ63" i="16"/>
  <c r="AO63" i="16"/>
  <c r="AM63" i="16"/>
  <c r="AK63" i="16"/>
  <c r="AI63" i="16"/>
  <c r="AG63" i="16"/>
  <c r="AE63" i="16"/>
  <c r="AC63" i="16"/>
  <c r="AA63" i="16"/>
  <c r="Y63" i="16"/>
  <c r="W63" i="16"/>
  <c r="U63" i="16"/>
  <c r="S63" i="16"/>
  <c r="Q63" i="16"/>
  <c r="O63" i="16"/>
  <c r="M63" i="16"/>
  <c r="K63" i="16"/>
  <c r="I63" i="16"/>
  <c r="G63" i="16"/>
  <c r="E63" i="16"/>
  <c r="AQ62" i="16"/>
  <c r="AO62" i="16"/>
  <c r="AM62" i="16"/>
  <c r="AK62" i="16"/>
  <c r="AI62" i="16"/>
  <c r="AG62" i="16"/>
  <c r="AE62" i="16"/>
  <c r="AC62" i="16"/>
  <c r="AA62" i="16"/>
  <c r="Y62" i="16"/>
  <c r="W62" i="16"/>
  <c r="U62" i="16"/>
  <c r="S62" i="16"/>
  <c r="Q62" i="16"/>
  <c r="O62" i="16"/>
  <c r="M62" i="16"/>
  <c r="K62" i="16"/>
  <c r="I62" i="16"/>
  <c r="G62" i="16"/>
  <c r="E62" i="16"/>
  <c r="AQ61" i="16"/>
  <c r="AO61" i="16"/>
  <c r="AM61" i="16"/>
  <c r="AK61" i="16"/>
  <c r="AI61" i="16"/>
  <c r="AG61" i="16"/>
  <c r="AE61" i="16"/>
  <c r="AC61" i="16"/>
  <c r="AA61" i="16"/>
  <c r="Y61" i="16"/>
  <c r="W61" i="16"/>
  <c r="U61" i="16"/>
  <c r="S61" i="16"/>
  <c r="Q61" i="16"/>
  <c r="O61" i="16"/>
  <c r="M61" i="16"/>
  <c r="K61" i="16"/>
  <c r="I61" i="16"/>
  <c r="G61" i="16"/>
  <c r="E61" i="16"/>
  <c r="AQ60" i="16"/>
  <c r="AO60" i="16"/>
  <c r="AM60" i="16"/>
  <c r="AK60" i="16"/>
  <c r="AI60" i="16"/>
  <c r="AG60" i="16"/>
  <c r="AE60" i="16"/>
  <c r="AC60" i="16"/>
  <c r="AA60" i="16"/>
  <c r="Y60" i="16"/>
  <c r="W60" i="16"/>
  <c r="U60" i="16"/>
  <c r="S60" i="16"/>
  <c r="Q60" i="16"/>
  <c r="O60" i="16"/>
  <c r="M60" i="16"/>
  <c r="K60" i="16"/>
  <c r="I60" i="16"/>
  <c r="G60" i="16"/>
  <c r="E60" i="16"/>
  <c r="AQ59" i="16"/>
  <c r="AO59" i="16"/>
  <c r="AM59" i="16"/>
  <c r="AK59" i="16"/>
  <c r="AI59" i="16"/>
  <c r="AG59" i="16"/>
  <c r="AE59" i="16"/>
  <c r="AC59" i="16"/>
  <c r="AA59" i="16"/>
  <c r="Y59" i="16"/>
  <c r="W59" i="16"/>
  <c r="U59" i="16"/>
  <c r="S59" i="16"/>
  <c r="Q59" i="16"/>
  <c r="O59" i="16"/>
  <c r="M59" i="16"/>
  <c r="K59" i="16"/>
  <c r="I59" i="16"/>
  <c r="G59" i="16"/>
  <c r="E59" i="16"/>
  <c r="AQ58" i="16"/>
  <c r="AO58" i="16"/>
  <c r="AM58" i="16"/>
  <c r="AK58" i="16"/>
  <c r="AI58" i="16"/>
  <c r="AG58" i="16"/>
  <c r="AE58" i="16"/>
  <c r="AC58" i="16"/>
  <c r="AA58" i="16"/>
  <c r="Y58" i="16"/>
  <c r="W58" i="16"/>
  <c r="U58" i="16"/>
  <c r="S58" i="16"/>
  <c r="Q58" i="16"/>
  <c r="O58" i="16"/>
  <c r="M58" i="16"/>
  <c r="K58" i="16"/>
  <c r="I58" i="16"/>
  <c r="G58" i="16"/>
  <c r="E58" i="16"/>
  <c r="AQ57" i="16"/>
  <c r="AO57" i="16"/>
  <c r="AM57" i="16"/>
  <c r="AK57" i="16"/>
  <c r="AI57" i="16"/>
  <c r="AG57" i="16"/>
  <c r="AE57" i="16"/>
  <c r="AC57" i="16"/>
  <c r="AA57" i="16"/>
  <c r="Y57" i="16"/>
  <c r="W57" i="16"/>
  <c r="U57" i="16"/>
  <c r="S57" i="16"/>
  <c r="Q57" i="16"/>
  <c r="O57" i="16"/>
  <c r="M57" i="16"/>
  <c r="K57" i="16"/>
  <c r="I57" i="16"/>
  <c r="G57" i="16"/>
  <c r="E57" i="16"/>
  <c r="AQ56" i="16"/>
  <c r="AO56" i="16"/>
  <c r="AM56" i="16"/>
  <c r="AK56" i="16"/>
  <c r="AI56" i="16"/>
  <c r="AG56" i="16"/>
  <c r="AE56" i="16"/>
  <c r="AC56" i="16"/>
  <c r="AA56" i="16"/>
  <c r="Y56" i="16"/>
  <c r="W56" i="16"/>
  <c r="U56" i="16"/>
  <c r="S56" i="16"/>
  <c r="Q56" i="16"/>
  <c r="O56" i="16"/>
  <c r="M56" i="16"/>
  <c r="K56" i="16"/>
  <c r="I56" i="16"/>
  <c r="G56" i="16"/>
  <c r="E56" i="16"/>
  <c r="AQ55" i="16"/>
  <c r="AO55" i="16"/>
  <c r="AM55" i="16"/>
  <c r="AK55" i="16"/>
  <c r="AI55" i="16"/>
  <c r="AG55" i="16"/>
  <c r="AE55" i="16"/>
  <c r="AC55" i="16"/>
  <c r="AA55" i="16"/>
  <c r="Y55" i="16"/>
  <c r="W55" i="16"/>
  <c r="U55" i="16"/>
  <c r="S55" i="16"/>
  <c r="Q55" i="16"/>
  <c r="O55" i="16"/>
  <c r="M55" i="16"/>
  <c r="K55" i="16"/>
  <c r="I55" i="16"/>
  <c r="G55" i="16"/>
  <c r="E55" i="16"/>
  <c r="AQ54" i="16"/>
  <c r="AO54" i="16"/>
  <c r="AM54" i="16"/>
  <c r="AK54" i="16"/>
  <c r="AI54" i="16"/>
  <c r="AG54" i="16"/>
  <c r="AE54" i="16"/>
  <c r="AC54" i="16"/>
  <c r="AA54" i="16"/>
  <c r="Y54" i="16"/>
  <c r="W54" i="16"/>
  <c r="U54" i="16"/>
  <c r="S54" i="16"/>
  <c r="Q54" i="16"/>
  <c r="O54" i="16"/>
  <c r="M54" i="16"/>
  <c r="K54" i="16"/>
  <c r="I54" i="16"/>
  <c r="G54" i="16"/>
  <c r="E54" i="16"/>
  <c r="AQ53" i="16"/>
  <c r="AO53" i="16"/>
  <c r="AM53" i="16"/>
  <c r="AK53" i="16"/>
  <c r="AI53" i="16"/>
  <c r="AG53" i="16"/>
  <c r="AE53" i="16"/>
  <c r="AC53" i="16"/>
  <c r="AA53" i="16"/>
  <c r="Y53" i="16"/>
  <c r="W53" i="16"/>
  <c r="U53" i="16"/>
  <c r="S53" i="16"/>
  <c r="Q53" i="16"/>
  <c r="O53" i="16"/>
  <c r="M53" i="16"/>
  <c r="K53" i="16"/>
  <c r="I53" i="16"/>
  <c r="G53" i="16"/>
  <c r="E53" i="16"/>
  <c r="AQ52" i="16"/>
  <c r="AO52" i="16"/>
  <c r="AM52" i="16"/>
  <c r="AK52" i="16"/>
  <c r="AI52" i="16"/>
  <c r="AG52" i="16"/>
  <c r="AE52" i="16"/>
  <c r="AC52" i="16"/>
  <c r="AA52" i="16"/>
  <c r="Y52" i="16"/>
  <c r="W52" i="16"/>
  <c r="U52" i="16"/>
  <c r="S52" i="16"/>
  <c r="Q52" i="16"/>
  <c r="O52" i="16"/>
  <c r="M52" i="16"/>
  <c r="K52" i="16"/>
  <c r="I52" i="16"/>
  <c r="G52" i="16"/>
  <c r="E52" i="16"/>
  <c r="AQ51" i="16"/>
  <c r="AO51" i="16"/>
  <c r="AM51" i="16"/>
  <c r="AK51" i="16"/>
  <c r="AI51" i="16"/>
  <c r="AG51" i="16"/>
  <c r="AE51" i="16"/>
  <c r="AC51" i="16"/>
  <c r="AA51" i="16"/>
  <c r="Y51" i="16"/>
  <c r="W51" i="16"/>
  <c r="U51" i="16"/>
  <c r="S51" i="16"/>
  <c r="Q51" i="16"/>
  <c r="O51" i="16"/>
  <c r="M51" i="16"/>
  <c r="K51" i="16"/>
  <c r="I51" i="16"/>
  <c r="G51" i="16"/>
  <c r="E51" i="16"/>
  <c r="AQ50" i="16"/>
  <c r="AO50" i="16"/>
  <c r="AM50" i="16"/>
  <c r="AK50" i="16"/>
  <c r="AI50" i="16"/>
  <c r="AG50" i="16"/>
  <c r="AE50" i="16"/>
  <c r="AC50" i="16"/>
  <c r="AA50" i="16"/>
  <c r="Y50" i="16"/>
  <c r="W50" i="16"/>
  <c r="U50" i="16"/>
  <c r="S50" i="16"/>
  <c r="Q50" i="16"/>
  <c r="O50" i="16"/>
  <c r="M50" i="16"/>
  <c r="K50" i="16"/>
  <c r="I50" i="16"/>
  <c r="G50" i="16"/>
  <c r="E50" i="16"/>
  <c r="AQ49" i="16"/>
  <c r="AO49" i="16"/>
  <c r="AM49" i="16"/>
  <c r="AK49" i="16"/>
  <c r="AI49" i="16"/>
  <c r="AG49" i="16"/>
  <c r="AE49" i="16"/>
  <c r="AC49" i="16"/>
  <c r="AA49" i="16"/>
  <c r="Y49" i="16"/>
  <c r="W49" i="16"/>
  <c r="U49" i="16"/>
  <c r="S49" i="16"/>
  <c r="Q49" i="16"/>
  <c r="O49" i="16"/>
  <c r="M49" i="16"/>
  <c r="K49" i="16"/>
  <c r="I49" i="16"/>
  <c r="G49" i="16"/>
  <c r="E49" i="16"/>
  <c r="AQ48" i="16"/>
  <c r="AO48" i="16"/>
  <c r="AM48" i="16"/>
  <c r="AK48" i="16"/>
  <c r="AI48" i="16"/>
  <c r="AG48" i="16"/>
  <c r="AE48" i="16"/>
  <c r="AC48" i="16"/>
  <c r="AA48" i="16"/>
  <c r="Y48" i="16"/>
  <c r="W48" i="16"/>
  <c r="U48" i="16"/>
  <c r="S48" i="16"/>
  <c r="Q48" i="16"/>
  <c r="O48" i="16"/>
  <c r="M48" i="16"/>
  <c r="K48" i="16"/>
  <c r="I48" i="16"/>
  <c r="G48" i="16"/>
  <c r="E48" i="16"/>
  <c r="AQ47" i="16"/>
  <c r="AO47" i="16"/>
  <c r="AM47" i="16"/>
  <c r="AK47" i="16"/>
  <c r="AI47" i="16"/>
  <c r="AG47" i="16"/>
  <c r="AE47" i="16"/>
  <c r="AC47" i="16"/>
  <c r="AA47" i="16"/>
  <c r="Y47" i="16"/>
  <c r="W47" i="16"/>
  <c r="U47" i="16"/>
  <c r="S47" i="16"/>
  <c r="Q47" i="16"/>
  <c r="O47" i="16"/>
  <c r="M47" i="16"/>
  <c r="K47" i="16"/>
  <c r="I47" i="16"/>
  <c r="G47" i="16"/>
  <c r="E47" i="16"/>
  <c r="AQ46" i="16"/>
  <c r="AO46" i="16"/>
  <c r="AM46" i="16"/>
  <c r="AK46" i="16"/>
  <c r="AI46" i="16"/>
  <c r="AG46" i="16"/>
  <c r="AE46" i="16"/>
  <c r="AC46" i="16"/>
  <c r="AA46" i="16"/>
  <c r="Y46" i="16"/>
  <c r="W46" i="16"/>
  <c r="U46" i="16"/>
  <c r="S46" i="16"/>
  <c r="Q46" i="16"/>
  <c r="O46" i="16"/>
  <c r="M46" i="16"/>
  <c r="K46" i="16"/>
  <c r="I46" i="16"/>
  <c r="G46" i="16"/>
  <c r="E46" i="16"/>
  <c r="AQ45" i="16"/>
  <c r="AO45" i="16"/>
  <c r="AM45" i="16"/>
  <c r="AK45" i="16"/>
  <c r="AI45" i="16"/>
  <c r="AG45" i="16"/>
  <c r="AE45" i="16"/>
  <c r="AC45" i="16"/>
  <c r="AA45" i="16"/>
  <c r="Y45" i="16"/>
  <c r="W45" i="16"/>
  <c r="U45" i="16"/>
  <c r="S45" i="16"/>
  <c r="Q45" i="16"/>
  <c r="O45" i="16"/>
  <c r="M45" i="16"/>
  <c r="K45" i="16"/>
  <c r="I45" i="16"/>
  <c r="G45" i="16"/>
  <c r="E45" i="16"/>
  <c r="AQ44" i="16"/>
  <c r="AO44" i="16"/>
  <c r="AM44" i="16"/>
  <c r="AK44" i="16"/>
  <c r="AI44" i="16"/>
  <c r="AG44" i="16"/>
  <c r="AE44" i="16"/>
  <c r="AC44" i="16"/>
  <c r="AA44" i="16"/>
  <c r="Y44" i="16"/>
  <c r="W44" i="16"/>
  <c r="U44" i="16"/>
  <c r="S44" i="16"/>
  <c r="Q44" i="16"/>
  <c r="O44" i="16"/>
  <c r="M44" i="16"/>
  <c r="K44" i="16"/>
  <c r="I44" i="16"/>
  <c r="G44" i="16"/>
  <c r="E44" i="16"/>
  <c r="AQ43" i="16"/>
  <c r="AO43" i="16"/>
  <c r="AM43" i="16"/>
  <c r="AK43" i="16"/>
  <c r="AI43" i="16"/>
  <c r="AG43" i="16"/>
  <c r="AE43" i="16"/>
  <c r="AC43" i="16"/>
  <c r="AA43" i="16"/>
  <c r="Y43" i="16"/>
  <c r="W43" i="16"/>
  <c r="U43" i="16"/>
  <c r="S43" i="16"/>
  <c r="Q43" i="16"/>
  <c r="O43" i="16"/>
  <c r="M43" i="16"/>
  <c r="K43" i="16"/>
  <c r="I43" i="16"/>
  <c r="G43" i="16"/>
  <c r="E43" i="16"/>
  <c r="AQ42" i="16"/>
  <c r="AO42" i="16"/>
  <c r="AM42" i="16"/>
  <c r="AK42" i="16"/>
  <c r="AI42" i="16"/>
  <c r="AG42" i="16"/>
  <c r="AE42" i="16"/>
  <c r="AC42" i="16"/>
  <c r="AA42" i="16"/>
  <c r="Y42" i="16"/>
  <c r="W42" i="16"/>
  <c r="U42" i="16"/>
  <c r="S42" i="16"/>
  <c r="Q42" i="16"/>
  <c r="O42" i="16"/>
  <c r="M42" i="16"/>
  <c r="K42" i="16"/>
  <c r="I42" i="16"/>
  <c r="G42" i="16"/>
  <c r="E42" i="16"/>
  <c r="AQ41" i="16"/>
  <c r="AO41" i="16"/>
  <c r="AM41" i="16"/>
  <c r="AK41" i="16"/>
  <c r="AI41" i="16"/>
  <c r="AG41" i="16"/>
  <c r="AE41" i="16"/>
  <c r="AC41" i="16"/>
  <c r="AA41" i="16"/>
  <c r="Y41" i="16"/>
  <c r="W41" i="16"/>
  <c r="U41" i="16"/>
  <c r="S41" i="16"/>
  <c r="Q41" i="16"/>
  <c r="O41" i="16"/>
  <c r="M41" i="16"/>
  <c r="K41" i="16"/>
  <c r="I41" i="16"/>
  <c r="G41" i="16"/>
  <c r="E41" i="16"/>
  <c r="AQ40" i="16"/>
  <c r="AO40" i="16"/>
  <c r="AM40" i="16"/>
  <c r="AK40" i="16"/>
  <c r="AI40" i="16"/>
  <c r="AG40" i="16"/>
  <c r="AE40" i="16"/>
  <c r="AC40" i="16"/>
  <c r="AA40" i="16"/>
  <c r="Y40" i="16"/>
  <c r="W40" i="16"/>
  <c r="U40" i="16"/>
  <c r="S40" i="16"/>
  <c r="Q40" i="16"/>
  <c r="O40" i="16"/>
  <c r="M40" i="16"/>
  <c r="K40" i="16"/>
  <c r="I40" i="16"/>
  <c r="G40" i="16"/>
  <c r="E40" i="16"/>
  <c r="AQ39" i="16"/>
  <c r="AO39" i="16"/>
  <c r="AM39" i="16"/>
  <c r="AK39" i="16"/>
  <c r="AI39" i="16"/>
  <c r="AG39" i="16"/>
  <c r="AE39" i="16"/>
  <c r="AC39" i="16"/>
  <c r="AA39" i="16"/>
  <c r="Y39" i="16"/>
  <c r="W39" i="16"/>
  <c r="U39" i="16"/>
  <c r="S39" i="16"/>
  <c r="Q39" i="16"/>
  <c r="O39" i="16"/>
  <c r="M39" i="16"/>
  <c r="K39" i="16"/>
  <c r="I39" i="16"/>
  <c r="G39" i="16"/>
  <c r="E39" i="16"/>
  <c r="AQ38" i="16"/>
  <c r="AO38" i="16"/>
  <c r="AM38" i="16"/>
  <c r="AK38" i="16"/>
  <c r="AI38" i="16"/>
  <c r="AG38" i="16"/>
  <c r="AE38" i="16"/>
  <c r="AC38" i="16"/>
  <c r="AA38" i="16"/>
  <c r="Y38" i="16"/>
  <c r="W38" i="16"/>
  <c r="U38" i="16"/>
  <c r="S38" i="16"/>
  <c r="Q38" i="16"/>
  <c r="O38" i="16"/>
  <c r="M38" i="16"/>
  <c r="K38" i="16"/>
  <c r="I38" i="16"/>
  <c r="G38" i="16"/>
  <c r="E38" i="16"/>
  <c r="AQ37" i="16"/>
  <c r="AO37" i="16"/>
  <c r="AM37" i="16"/>
  <c r="AK37" i="16"/>
  <c r="AI37" i="16"/>
  <c r="AG37" i="16"/>
  <c r="AE37" i="16"/>
  <c r="AC37" i="16"/>
  <c r="AA37" i="16"/>
  <c r="Y37" i="16"/>
  <c r="W37" i="16"/>
  <c r="U37" i="16"/>
  <c r="S37" i="16"/>
  <c r="Q37" i="16"/>
  <c r="O37" i="16"/>
  <c r="M37" i="16"/>
  <c r="K37" i="16"/>
  <c r="I37" i="16"/>
  <c r="G37" i="16"/>
  <c r="E37" i="16"/>
  <c r="AQ36" i="16"/>
  <c r="AO36" i="16"/>
  <c r="AM36" i="16"/>
  <c r="AK36" i="16"/>
  <c r="AI36" i="16"/>
  <c r="AG36" i="16"/>
  <c r="AE36" i="16"/>
  <c r="AC36" i="16"/>
  <c r="AA36" i="16"/>
  <c r="Y36" i="16"/>
  <c r="W36" i="16"/>
  <c r="U36" i="16"/>
  <c r="S36" i="16"/>
  <c r="Q36" i="16"/>
  <c r="O36" i="16"/>
  <c r="M36" i="16"/>
  <c r="K36" i="16"/>
  <c r="I36" i="16"/>
  <c r="G36" i="16"/>
  <c r="E36" i="16"/>
  <c r="AQ35" i="16"/>
  <c r="AO35" i="16"/>
  <c r="AM35" i="16"/>
  <c r="AK35" i="16"/>
  <c r="AI35" i="16"/>
  <c r="AG35" i="16"/>
  <c r="AE35" i="16"/>
  <c r="AC35" i="16"/>
  <c r="AA35" i="16"/>
  <c r="Y35" i="16"/>
  <c r="W35" i="16"/>
  <c r="U35" i="16"/>
  <c r="S35" i="16"/>
  <c r="Q35" i="16"/>
  <c r="O35" i="16"/>
  <c r="M35" i="16"/>
  <c r="K35" i="16"/>
  <c r="I35" i="16"/>
  <c r="G35" i="16"/>
  <c r="E35" i="16"/>
  <c r="AQ34" i="16"/>
  <c r="AO34" i="16"/>
  <c r="AM34" i="16"/>
  <c r="AK34" i="16"/>
  <c r="AI34" i="16"/>
  <c r="AG34" i="16"/>
  <c r="AE34" i="16"/>
  <c r="AC34" i="16"/>
  <c r="AA34" i="16"/>
  <c r="Y34" i="16"/>
  <c r="W34" i="16"/>
  <c r="U34" i="16"/>
  <c r="S34" i="16"/>
  <c r="Q34" i="16"/>
  <c r="O34" i="16"/>
  <c r="M34" i="16"/>
  <c r="K34" i="16"/>
  <c r="I34" i="16"/>
  <c r="G34" i="16"/>
  <c r="E34" i="16"/>
  <c r="AQ33" i="16"/>
  <c r="AO33" i="16"/>
  <c r="AM33" i="16"/>
  <c r="AK33" i="16"/>
  <c r="AI33" i="16"/>
  <c r="AG33" i="16"/>
  <c r="AE33" i="16"/>
  <c r="AC33" i="16"/>
  <c r="AA33" i="16"/>
  <c r="Y33" i="16"/>
  <c r="W33" i="16"/>
  <c r="U33" i="16"/>
  <c r="S33" i="16"/>
  <c r="Q33" i="16"/>
  <c r="O33" i="16"/>
  <c r="M33" i="16"/>
  <c r="K33" i="16"/>
  <c r="I33" i="16"/>
  <c r="G33" i="16"/>
  <c r="E33" i="16"/>
  <c r="AQ32" i="16"/>
  <c r="AO32" i="16"/>
  <c r="AM32" i="16"/>
  <c r="AK32" i="16"/>
  <c r="AI32" i="16"/>
  <c r="AG32" i="16"/>
  <c r="AE32" i="16"/>
  <c r="AC32" i="16"/>
  <c r="AA32" i="16"/>
  <c r="Y32" i="16"/>
  <c r="W32" i="16"/>
  <c r="U32" i="16"/>
  <c r="S32" i="16"/>
  <c r="Q32" i="16"/>
  <c r="O32" i="16"/>
  <c r="M32" i="16"/>
  <c r="K32" i="16"/>
  <c r="I32" i="16"/>
  <c r="G32" i="16"/>
  <c r="E32" i="16"/>
  <c r="AQ31" i="16"/>
  <c r="AO31" i="16"/>
  <c r="AM31" i="16"/>
  <c r="AK31" i="16"/>
  <c r="AI31" i="16"/>
  <c r="AG31" i="16"/>
  <c r="AE31" i="16"/>
  <c r="AC31" i="16"/>
  <c r="AA31" i="16"/>
  <c r="Y31" i="16"/>
  <c r="W31" i="16"/>
  <c r="U31" i="16"/>
  <c r="S31" i="16"/>
  <c r="Q31" i="16"/>
  <c r="O31" i="16"/>
  <c r="M31" i="16"/>
  <c r="K31" i="16"/>
  <c r="I31" i="16"/>
  <c r="G31" i="16"/>
  <c r="E31" i="16"/>
  <c r="AQ30" i="16"/>
  <c r="AO30" i="16"/>
  <c r="AM30" i="16"/>
  <c r="AK30" i="16"/>
  <c r="AI30" i="16"/>
  <c r="AG30" i="16"/>
  <c r="AE30" i="16"/>
  <c r="AC30" i="16"/>
  <c r="AA30" i="16"/>
  <c r="Y30" i="16"/>
  <c r="W30" i="16"/>
  <c r="U30" i="16"/>
  <c r="S30" i="16"/>
  <c r="Q30" i="16"/>
  <c r="O30" i="16"/>
  <c r="M30" i="16"/>
  <c r="K30" i="16"/>
  <c r="I30" i="16"/>
  <c r="G30" i="16"/>
  <c r="E30" i="16"/>
  <c r="AQ29" i="16"/>
  <c r="AO29" i="16"/>
  <c r="AM29" i="16"/>
  <c r="AK29" i="16"/>
  <c r="AI29" i="16"/>
  <c r="AG29" i="16"/>
  <c r="AE29" i="16"/>
  <c r="AC29" i="16"/>
  <c r="AA29" i="16"/>
  <c r="Y29" i="16"/>
  <c r="W29" i="16"/>
  <c r="U29" i="16"/>
  <c r="S29" i="16"/>
  <c r="Q29" i="16"/>
  <c r="O29" i="16"/>
  <c r="M29" i="16"/>
  <c r="K29" i="16"/>
  <c r="I29" i="16"/>
  <c r="G29" i="16"/>
  <c r="E29" i="16"/>
  <c r="AQ28" i="16"/>
  <c r="AO28" i="16"/>
  <c r="AM28" i="16"/>
  <c r="AK28" i="16"/>
  <c r="AI28" i="16"/>
  <c r="AG28" i="16"/>
  <c r="AE28" i="16"/>
  <c r="AC28" i="16"/>
  <c r="AA28" i="16"/>
  <c r="Y28" i="16"/>
  <c r="W28" i="16"/>
  <c r="U28" i="16"/>
  <c r="S28" i="16"/>
  <c r="Q28" i="16"/>
  <c r="O28" i="16"/>
  <c r="M28" i="16"/>
  <c r="K28" i="16"/>
  <c r="I28" i="16"/>
  <c r="G28" i="16"/>
  <c r="E28" i="16"/>
  <c r="AQ27" i="16"/>
  <c r="AO27" i="16"/>
  <c r="AM27" i="16"/>
  <c r="AK27" i="16"/>
  <c r="AI27" i="16"/>
  <c r="AG27" i="16"/>
  <c r="AE27" i="16"/>
  <c r="AC27" i="16"/>
  <c r="AA27" i="16"/>
  <c r="Y27" i="16"/>
  <c r="W27" i="16"/>
  <c r="U27" i="16"/>
  <c r="S27" i="16"/>
  <c r="Q27" i="16"/>
  <c r="O27" i="16"/>
  <c r="M27" i="16"/>
  <c r="K27" i="16"/>
  <c r="I27" i="16"/>
  <c r="G27" i="16"/>
  <c r="E27" i="16"/>
  <c r="AQ26" i="16"/>
  <c r="AO26" i="16"/>
  <c r="AM26" i="16"/>
  <c r="AK26" i="16"/>
  <c r="AI26" i="16"/>
  <c r="AG26" i="16"/>
  <c r="AE26" i="16"/>
  <c r="AC26" i="16"/>
  <c r="AA26" i="16"/>
  <c r="Y26" i="16"/>
  <c r="W26" i="16"/>
  <c r="U26" i="16"/>
  <c r="S26" i="16"/>
  <c r="Q26" i="16"/>
  <c r="O26" i="16"/>
  <c r="M26" i="16"/>
  <c r="K26" i="16"/>
  <c r="I26" i="16"/>
  <c r="G26" i="16"/>
  <c r="E26" i="16"/>
  <c r="AQ25" i="16"/>
  <c r="AO25" i="16"/>
  <c r="AM25" i="16"/>
  <c r="AK25" i="16"/>
  <c r="AI25" i="16"/>
  <c r="AG25" i="16"/>
  <c r="AE25" i="16"/>
  <c r="AC25" i="16"/>
  <c r="AA25" i="16"/>
  <c r="Y25" i="16"/>
  <c r="W25" i="16"/>
  <c r="U25" i="16"/>
  <c r="S25" i="16"/>
  <c r="Q25" i="16"/>
  <c r="O25" i="16"/>
  <c r="M25" i="16"/>
  <c r="K25" i="16"/>
  <c r="I25" i="16"/>
  <c r="G25" i="16"/>
  <c r="E25" i="16"/>
  <c r="AQ24" i="16"/>
  <c r="AO24" i="16"/>
  <c r="AM24" i="16"/>
  <c r="AK24" i="16"/>
  <c r="AI24" i="16"/>
  <c r="AG24" i="16"/>
  <c r="AE24" i="16"/>
  <c r="AC24" i="16"/>
  <c r="AA24" i="16"/>
  <c r="Y24" i="16"/>
  <c r="W24" i="16"/>
  <c r="U24" i="16"/>
  <c r="S24" i="16"/>
  <c r="Q24" i="16"/>
  <c r="O24" i="16"/>
  <c r="M24" i="16"/>
  <c r="K24" i="16"/>
  <c r="I24" i="16"/>
  <c r="G24" i="16"/>
  <c r="E24" i="16"/>
  <c r="AQ23" i="16"/>
  <c r="AO23" i="16"/>
  <c r="AM23" i="16"/>
  <c r="AK23" i="16"/>
  <c r="AI23" i="16"/>
  <c r="AG23" i="16"/>
  <c r="AE23" i="16"/>
  <c r="AC23" i="16"/>
  <c r="AA23" i="16"/>
  <c r="Y23" i="16"/>
  <c r="W23" i="16"/>
  <c r="U23" i="16"/>
  <c r="S23" i="16"/>
  <c r="Q23" i="16"/>
  <c r="O23" i="16"/>
  <c r="M23" i="16"/>
  <c r="K23" i="16"/>
  <c r="I23" i="16"/>
  <c r="G23" i="16"/>
  <c r="E23" i="16"/>
  <c r="AQ22" i="16"/>
  <c r="AO22" i="16"/>
  <c r="AM22" i="16"/>
  <c r="AK22" i="16"/>
  <c r="AI22" i="16"/>
  <c r="AG22" i="16"/>
  <c r="AE22" i="16"/>
  <c r="AC22" i="16"/>
  <c r="AA22" i="16"/>
  <c r="Y22" i="16"/>
  <c r="W22" i="16"/>
  <c r="U22" i="16"/>
  <c r="S22" i="16"/>
  <c r="Q22" i="16"/>
  <c r="O22" i="16"/>
  <c r="M22" i="16"/>
  <c r="K22" i="16"/>
  <c r="I22" i="16"/>
  <c r="G22" i="16"/>
  <c r="E22" i="16"/>
  <c r="AQ21" i="16"/>
  <c r="AO21" i="16"/>
  <c r="AM21" i="16"/>
  <c r="AK21" i="16"/>
  <c r="AI21" i="16"/>
  <c r="AG21" i="16"/>
  <c r="AE21" i="16"/>
  <c r="AC21" i="16"/>
  <c r="AA21" i="16"/>
  <c r="Y21" i="16"/>
  <c r="W21" i="16"/>
  <c r="U21" i="16"/>
  <c r="S21" i="16"/>
  <c r="Q21" i="16"/>
  <c r="O21" i="16"/>
  <c r="M21" i="16"/>
  <c r="K21" i="16"/>
  <c r="I21" i="16"/>
  <c r="G21" i="16"/>
  <c r="E21" i="16"/>
  <c r="AQ20" i="16"/>
  <c r="AO20" i="16"/>
  <c r="AM20" i="16"/>
  <c r="AK20" i="16"/>
  <c r="AI20" i="16"/>
  <c r="AG20" i="16"/>
  <c r="AE20" i="16"/>
  <c r="AC20" i="16"/>
  <c r="AA20" i="16"/>
  <c r="Y20" i="16"/>
  <c r="W20" i="16"/>
  <c r="U20" i="16"/>
  <c r="S20" i="16"/>
  <c r="Q20" i="16"/>
  <c r="O20" i="16"/>
  <c r="M20" i="16"/>
  <c r="K20" i="16"/>
  <c r="I20" i="16"/>
  <c r="G20" i="16"/>
  <c r="E20" i="16"/>
  <c r="AQ19" i="16"/>
  <c r="AO19" i="16"/>
  <c r="AM19" i="16"/>
  <c r="AK19" i="16"/>
  <c r="AI19" i="16"/>
  <c r="AG19" i="16"/>
  <c r="AE19" i="16"/>
  <c r="AC19" i="16"/>
  <c r="AA19" i="16"/>
  <c r="Y19" i="16"/>
  <c r="W19" i="16"/>
  <c r="U19" i="16"/>
  <c r="S19" i="16"/>
  <c r="Q19" i="16"/>
  <c r="O19" i="16"/>
  <c r="M19" i="16"/>
  <c r="K19" i="16"/>
  <c r="I19" i="16"/>
  <c r="G19" i="16"/>
  <c r="E19" i="16"/>
  <c r="AQ18" i="16"/>
  <c r="AO18" i="16"/>
  <c r="AM18" i="16"/>
  <c r="AK18" i="16"/>
  <c r="AI18" i="16"/>
  <c r="AG18" i="16"/>
  <c r="AE18" i="16"/>
  <c r="AC18" i="16"/>
  <c r="AA18" i="16"/>
  <c r="Y18" i="16"/>
  <c r="W18" i="16"/>
  <c r="U18" i="16"/>
  <c r="S18" i="16"/>
  <c r="Q18" i="16"/>
  <c r="O18" i="16"/>
  <c r="M18" i="16"/>
  <c r="K18" i="16"/>
  <c r="I18" i="16"/>
  <c r="G18" i="16"/>
  <c r="E18" i="16"/>
  <c r="AQ17" i="16"/>
  <c r="AO17" i="16"/>
  <c r="AM17" i="16"/>
  <c r="AK17" i="16"/>
  <c r="AI17" i="16"/>
  <c r="AG17" i="16"/>
  <c r="AE17" i="16"/>
  <c r="AC17" i="16"/>
  <c r="AA17" i="16"/>
  <c r="Y17" i="16"/>
  <c r="W17" i="16"/>
  <c r="U17" i="16"/>
  <c r="S17" i="16"/>
  <c r="Q17" i="16"/>
  <c r="O17" i="16"/>
  <c r="M17" i="16"/>
  <c r="K17" i="16"/>
  <c r="I17" i="16"/>
  <c r="G17" i="16"/>
  <c r="E17" i="16"/>
  <c r="AQ16" i="16"/>
  <c r="AO16" i="16"/>
  <c r="AM16" i="16"/>
  <c r="AK16" i="16"/>
  <c r="AI16" i="16"/>
  <c r="AG16" i="16"/>
  <c r="AE16" i="16"/>
  <c r="AC16" i="16"/>
  <c r="AA16" i="16"/>
  <c r="Y16" i="16"/>
  <c r="W16" i="16"/>
  <c r="U16" i="16"/>
  <c r="S16" i="16"/>
  <c r="Q16" i="16"/>
  <c r="O16" i="16"/>
  <c r="M16" i="16"/>
  <c r="K16" i="16"/>
  <c r="I16" i="16"/>
  <c r="G16" i="16"/>
  <c r="E16" i="16"/>
  <c r="AQ15" i="16"/>
  <c r="AO15" i="16"/>
  <c r="AM15" i="16"/>
  <c r="AK15" i="16"/>
  <c r="AI15" i="16"/>
  <c r="AG15" i="16"/>
  <c r="AE15" i="16"/>
  <c r="AC15" i="16"/>
  <c r="AA15" i="16"/>
  <c r="Y15" i="16"/>
  <c r="W15" i="16"/>
  <c r="U15" i="16"/>
  <c r="S15" i="16"/>
  <c r="Q15" i="16"/>
  <c r="O15" i="16"/>
  <c r="M15" i="16"/>
  <c r="K15" i="16"/>
  <c r="I15" i="16"/>
  <c r="G15" i="16"/>
  <c r="E15" i="16"/>
  <c r="AQ14" i="16"/>
  <c r="AO14" i="16"/>
  <c r="AM14" i="16"/>
  <c r="AK14" i="16"/>
  <c r="AI14" i="16"/>
  <c r="AG14" i="16"/>
  <c r="AE14" i="16"/>
  <c r="AC14" i="16"/>
  <c r="AA14" i="16"/>
  <c r="Y14" i="16"/>
  <c r="W14" i="16"/>
  <c r="U14" i="16"/>
  <c r="S14" i="16"/>
  <c r="Q14" i="16"/>
  <c r="O14" i="16"/>
  <c r="M14" i="16"/>
  <c r="K14" i="16"/>
  <c r="I14" i="16"/>
  <c r="G14" i="16"/>
  <c r="E14" i="16"/>
  <c r="AQ13" i="16"/>
  <c r="AO13" i="16"/>
  <c r="AM13" i="16"/>
  <c r="AK13" i="16"/>
  <c r="AI13" i="16"/>
  <c r="AG13" i="16"/>
  <c r="AE13" i="16"/>
  <c r="AC13" i="16"/>
  <c r="AA13" i="16"/>
  <c r="Y13" i="16"/>
  <c r="W13" i="16"/>
  <c r="U13" i="16"/>
  <c r="S13" i="16"/>
  <c r="Q13" i="16"/>
  <c r="O13" i="16"/>
  <c r="M13" i="16"/>
  <c r="K13" i="16"/>
  <c r="I13" i="16"/>
  <c r="G13" i="16"/>
  <c r="E13" i="16"/>
  <c r="AQ12" i="16"/>
  <c r="AO12" i="16"/>
  <c r="AM12" i="16"/>
  <c r="AK12" i="16"/>
  <c r="AI12" i="16"/>
  <c r="AG12" i="16"/>
  <c r="AE12" i="16"/>
  <c r="AC12" i="16"/>
  <c r="AA12" i="16"/>
  <c r="Y12" i="16"/>
  <c r="W12" i="16"/>
  <c r="U12" i="16"/>
  <c r="S12" i="16"/>
  <c r="Q12" i="16"/>
  <c r="O12" i="16"/>
  <c r="M12" i="16"/>
  <c r="K12" i="16"/>
  <c r="I12" i="16"/>
  <c r="G12" i="16"/>
  <c r="E12" i="16"/>
  <c r="AQ10" i="16"/>
  <c r="AO10" i="16"/>
  <c r="AM10" i="16"/>
  <c r="AK10" i="16"/>
  <c r="AI10" i="16"/>
  <c r="AG10" i="16"/>
  <c r="AE10" i="16"/>
  <c r="AC10" i="16"/>
  <c r="AA10" i="16"/>
  <c r="Y10" i="16"/>
  <c r="W10" i="16"/>
  <c r="U10" i="16"/>
  <c r="S10" i="16"/>
  <c r="Q10" i="16"/>
  <c r="O10" i="16"/>
  <c r="M10" i="16"/>
  <c r="K10" i="16"/>
  <c r="I10" i="16"/>
  <c r="G10" i="16"/>
  <c r="E10" i="16"/>
  <c r="AM6" i="16"/>
  <c r="AM5" i="16"/>
  <c r="AM4" i="16"/>
  <c r="AM3" i="16"/>
  <c r="AM2" i="16"/>
  <c r="AO1" i="16"/>
  <c r="AO2" i="16" s="1"/>
  <c r="AM1" i="16"/>
  <c r="AK1" i="16"/>
  <c r="AK3" i="16" s="1"/>
  <c r="AI1" i="16"/>
  <c r="AI3" i="16" s="1"/>
  <c r="AG1" i="16"/>
  <c r="AG3" i="16" s="1"/>
  <c r="AE1" i="16"/>
  <c r="AE3" i="16" s="1"/>
  <c r="Y1" i="16"/>
  <c r="Y2" i="16" s="1"/>
  <c r="W1" i="16"/>
  <c r="W2" i="16" s="1"/>
  <c r="S1" i="16"/>
  <c r="S3" i="16" s="1"/>
  <c r="I1" i="16"/>
  <c r="I2" i="16" s="1"/>
  <c r="G1" i="16"/>
  <c r="G2" i="16" s="1"/>
  <c r="E1" i="16"/>
  <c r="E3" i="16" s="1"/>
  <c r="Q235" i="16" l="1"/>
  <c r="Q1" i="16" s="1"/>
  <c r="Q3" i="16" s="1"/>
  <c r="O2" i="16"/>
  <c r="AE2" i="16"/>
  <c r="G3" i="16"/>
  <c r="G5" i="16" s="1"/>
  <c r="W3" i="16"/>
  <c r="W5" i="16" s="1"/>
  <c r="AG2" i="16"/>
  <c r="I3" i="16"/>
  <c r="I6" i="16" s="1"/>
  <c r="Y3" i="16"/>
  <c r="Y6" i="16" s="1"/>
  <c r="AO3" i="16"/>
  <c r="AO6" i="16" s="1"/>
  <c r="K1" i="16"/>
  <c r="K2" i="16" s="1"/>
  <c r="AA1" i="16"/>
  <c r="AA2" i="16" s="1"/>
  <c r="AQ1" i="16"/>
  <c r="AQ2" i="16" s="1"/>
  <c r="S2" i="16"/>
  <c r="S5" i="16" s="1"/>
  <c r="AI2" i="16"/>
  <c r="AI5" i="16" s="1"/>
  <c r="M1" i="16"/>
  <c r="M2" i="16" s="1"/>
  <c r="AC1" i="16"/>
  <c r="AC2" i="16" s="1"/>
  <c r="E2" i="16"/>
  <c r="E5" i="16" s="1"/>
  <c r="AK2" i="16"/>
  <c r="AK5" i="16" s="1"/>
  <c r="U1" i="16"/>
  <c r="U2" i="16" s="1"/>
  <c r="S4" i="16" l="1"/>
  <c r="Q2" i="16"/>
  <c r="AK4" i="16"/>
  <c r="AI4" i="16"/>
  <c r="G4" i="16"/>
  <c r="G6" i="16"/>
  <c r="W4" i="16"/>
  <c r="AE5" i="16"/>
  <c r="AE6" i="16"/>
  <c r="AE4" i="16"/>
  <c r="I5" i="16"/>
  <c r="W6" i="16"/>
  <c r="AC3" i="16"/>
  <c r="AC6" i="16" s="1"/>
  <c r="M3" i="16"/>
  <c r="M4" i="16" s="1"/>
  <c r="AQ3" i="16"/>
  <c r="AQ6" i="16" s="1"/>
  <c r="O5" i="16"/>
  <c r="O6" i="16"/>
  <c r="O4" i="16"/>
  <c r="I4" i="16"/>
  <c r="E6" i="16"/>
  <c r="AO5" i="16"/>
  <c r="AA3" i="16"/>
  <c r="AA5" i="16" s="1"/>
  <c r="U3" i="16"/>
  <c r="U6" i="16" s="1"/>
  <c r="Y5" i="16"/>
  <c r="AO4" i="16"/>
  <c r="E4" i="16"/>
  <c r="K3" i="16"/>
  <c r="K5" i="16" s="1"/>
  <c r="AI6" i="16"/>
  <c r="Y4" i="16"/>
  <c r="AG5" i="16"/>
  <c r="AG6" i="16"/>
  <c r="AG4" i="16"/>
  <c r="S6" i="16"/>
  <c r="Q5" i="16"/>
  <c r="Q6" i="16"/>
  <c r="Q4" i="16"/>
  <c r="AK6" i="16"/>
  <c r="M6" i="16" l="1"/>
  <c r="AQ5" i="16"/>
  <c r="M5" i="16"/>
  <c r="AC5" i="16"/>
  <c r="AC4" i="16"/>
  <c r="AA4" i="16"/>
  <c r="U5" i="16"/>
  <c r="U4" i="16"/>
  <c r="AA6" i="16"/>
  <c r="AQ4" i="16"/>
  <c r="K4" i="16"/>
  <c r="K6" i="16"/>
  <c r="BK25" i="1" l="1"/>
  <c r="BH13" i="1"/>
  <c r="B14" i="1" l="1"/>
  <c r="B13" i="1"/>
  <c r="B12" i="1"/>
  <c r="B11" i="1"/>
  <c r="B10" i="1"/>
  <c r="B9" i="1"/>
  <c r="B8" i="1"/>
  <c r="B7" i="1"/>
  <c r="B6" i="1"/>
  <c r="B5" i="1"/>
  <c r="B4" i="1"/>
  <c r="G6" i="1"/>
  <c r="G7" i="1"/>
  <c r="G32" i="5"/>
  <c r="E4" i="5"/>
  <c r="F5" i="5"/>
  <c r="G5" i="5" s="1"/>
  <c r="I5" i="5" s="1"/>
  <c r="F6" i="5"/>
  <c r="G6" i="5" s="1"/>
  <c r="F7" i="5"/>
  <c r="G7" i="5" s="1"/>
  <c r="I7" i="5" s="1"/>
  <c r="F8" i="5"/>
  <c r="G8" i="5" s="1"/>
  <c r="F9" i="5"/>
  <c r="G9" i="5" s="1"/>
  <c r="I9" i="5" s="1"/>
  <c r="F10" i="5"/>
  <c r="G10" i="5" s="1"/>
  <c r="F11" i="5"/>
  <c r="G11" i="5" s="1"/>
  <c r="I11" i="5" s="1"/>
  <c r="H9" i="5" l="1"/>
  <c r="H5" i="5"/>
  <c r="F4" i="5"/>
  <c r="H11" i="5"/>
  <c r="H7" i="5"/>
  <c r="G29" i="5"/>
  <c r="H6" i="5"/>
  <c r="I6" i="5"/>
  <c r="H10" i="5"/>
  <c r="I10" i="5"/>
  <c r="H8" i="5"/>
  <c r="I8" i="5"/>
  <c r="H29" i="5"/>
  <c r="G4" i="5"/>
  <c r="H28" i="5"/>
  <c r="H32" i="5"/>
  <c r="G28" i="5"/>
  <c r="BK27" i="1"/>
  <c r="CP28" i="15"/>
  <c r="CO28" i="15"/>
  <c r="CN28" i="15"/>
  <c r="CM28" i="15"/>
  <c r="CL28" i="15"/>
  <c r="CK28" i="15"/>
  <c r="CJ28" i="15"/>
  <c r="CI28" i="15"/>
  <c r="CR28" i="15" s="1"/>
  <c r="CR30" i="15" s="1"/>
  <c r="CR23" i="15"/>
  <c r="CI23" i="15"/>
  <c r="H4" i="5" l="1"/>
  <c r="I4" i="5"/>
  <c r="P118" i="14"/>
  <c r="Q118" i="14" s="1"/>
  <c r="N118" i="14"/>
  <c r="O118" i="14" s="1"/>
  <c r="C118" i="14"/>
  <c r="AQ300" i="14"/>
  <c r="AO300" i="14"/>
  <c r="AM300" i="14"/>
  <c r="AK300" i="14"/>
  <c r="AI300" i="14"/>
  <c r="AG300" i="14"/>
  <c r="AE300" i="14"/>
  <c r="AC300" i="14"/>
  <c r="AA300" i="14"/>
  <c r="Y300" i="14"/>
  <c r="W300" i="14"/>
  <c r="U300" i="14"/>
  <c r="S300" i="14"/>
  <c r="Q300" i="14"/>
  <c r="O300" i="14"/>
  <c r="M300" i="14"/>
  <c r="K300" i="14"/>
  <c r="I300" i="14"/>
  <c r="G300" i="14"/>
  <c r="E300" i="14"/>
  <c r="AQ299" i="14"/>
  <c r="AO299" i="14"/>
  <c r="AM299" i="14"/>
  <c r="AK299" i="14"/>
  <c r="AI299" i="14"/>
  <c r="AG299" i="14"/>
  <c r="AE299" i="14"/>
  <c r="AC299" i="14"/>
  <c r="AA299" i="14"/>
  <c r="Y299" i="14"/>
  <c r="W299" i="14"/>
  <c r="U299" i="14"/>
  <c r="S299" i="14"/>
  <c r="Q299" i="14"/>
  <c r="O299" i="14"/>
  <c r="M299" i="14"/>
  <c r="K299" i="14"/>
  <c r="I299" i="14"/>
  <c r="G299" i="14"/>
  <c r="E299" i="14"/>
  <c r="AQ298" i="14"/>
  <c r="AO298" i="14"/>
  <c r="AM298" i="14"/>
  <c r="AK298" i="14"/>
  <c r="AI298" i="14"/>
  <c r="AG298" i="14"/>
  <c r="AE298" i="14"/>
  <c r="AC298" i="14"/>
  <c r="AA298" i="14"/>
  <c r="Y298" i="14"/>
  <c r="W298" i="14"/>
  <c r="U298" i="14"/>
  <c r="S298" i="14"/>
  <c r="Q298" i="14"/>
  <c r="O298" i="14"/>
  <c r="M298" i="14"/>
  <c r="K298" i="14"/>
  <c r="I298" i="14"/>
  <c r="G298" i="14"/>
  <c r="E298" i="14"/>
  <c r="AQ297" i="14"/>
  <c r="AO297" i="14"/>
  <c r="AM297" i="14"/>
  <c r="AK297" i="14"/>
  <c r="AI297" i="14"/>
  <c r="AG297" i="14"/>
  <c r="AE297" i="14"/>
  <c r="AC297" i="14"/>
  <c r="AA297" i="14"/>
  <c r="Y297" i="14"/>
  <c r="W297" i="14"/>
  <c r="U297" i="14"/>
  <c r="S297" i="14"/>
  <c r="Q297" i="14"/>
  <c r="O297" i="14"/>
  <c r="M297" i="14"/>
  <c r="K297" i="14"/>
  <c r="I297" i="14"/>
  <c r="G297" i="14"/>
  <c r="E297" i="14"/>
  <c r="AQ296" i="14"/>
  <c r="AO296" i="14"/>
  <c r="AM296" i="14"/>
  <c r="AK296" i="14"/>
  <c r="AI296" i="14"/>
  <c r="AG296" i="14"/>
  <c r="AE296" i="14"/>
  <c r="AC296" i="14"/>
  <c r="AA296" i="14"/>
  <c r="Y296" i="14"/>
  <c r="W296" i="14"/>
  <c r="U296" i="14"/>
  <c r="S296" i="14"/>
  <c r="Q296" i="14"/>
  <c r="O296" i="14"/>
  <c r="M296" i="14"/>
  <c r="K296" i="14"/>
  <c r="I296" i="14"/>
  <c r="G296" i="14"/>
  <c r="E296" i="14"/>
  <c r="AQ295" i="14"/>
  <c r="AO295" i="14"/>
  <c r="AM295" i="14"/>
  <c r="AK295" i="14"/>
  <c r="AI295" i="14"/>
  <c r="AG295" i="14"/>
  <c r="AE295" i="14"/>
  <c r="AC295" i="14"/>
  <c r="AA295" i="14"/>
  <c r="Y295" i="14"/>
  <c r="W295" i="14"/>
  <c r="U295" i="14"/>
  <c r="S295" i="14"/>
  <c r="Q295" i="14"/>
  <c r="O295" i="14"/>
  <c r="M295" i="14"/>
  <c r="K295" i="14"/>
  <c r="I295" i="14"/>
  <c r="G295" i="14"/>
  <c r="E295" i="14"/>
  <c r="AQ294" i="14"/>
  <c r="AO294" i="14"/>
  <c r="AM294" i="14"/>
  <c r="AK294" i="14"/>
  <c r="AI294" i="14"/>
  <c r="AG294" i="14"/>
  <c r="AE294" i="14"/>
  <c r="AC294" i="14"/>
  <c r="AA294" i="14"/>
  <c r="Y294" i="14"/>
  <c r="W294" i="14"/>
  <c r="U294" i="14"/>
  <c r="S294" i="14"/>
  <c r="Q294" i="14"/>
  <c r="O294" i="14"/>
  <c r="M294" i="14"/>
  <c r="K294" i="14"/>
  <c r="I294" i="14"/>
  <c r="G294" i="14"/>
  <c r="E294" i="14"/>
  <c r="AQ293" i="14"/>
  <c r="AO293" i="14"/>
  <c r="AM293" i="14"/>
  <c r="AK293" i="14"/>
  <c r="AI293" i="14"/>
  <c r="AG293" i="14"/>
  <c r="AE293" i="14"/>
  <c r="AC293" i="14"/>
  <c r="AA293" i="14"/>
  <c r="Y293" i="14"/>
  <c r="W293" i="14"/>
  <c r="U293" i="14"/>
  <c r="S293" i="14"/>
  <c r="Q293" i="14"/>
  <c r="O293" i="14"/>
  <c r="M293" i="14"/>
  <c r="K293" i="14"/>
  <c r="I293" i="14"/>
  <c r="G293" i="14"/>
  <c r="E293" i="14"/>
  <c r="AQ292" i="14"/>
  <c r="AO292" i="14"/>
  <c r="AM292" i="14"/>
  <c r="AK292" i="14"/>
  <c r="AI292" i="14"/>
  <c r="AG292" i="14"/>
  <c r="AE292" i="14"/>
  <c r="AC292" i="14"/>
  <c r="AA292" i="14"/>
  <c r="Y292" i="14"/>
  <c r="W292" i="14"/>
  <c r="U292" i="14"/>
  <c r="S292" i="14"/>
  <c r="Q292" i="14"/>
  <c r="O292" i="14"/>
  <c r="M292" i="14"/>
  <c r="K292" i="14"/>
  <c r="I292" i="14"/>
  <c r="G292" i="14"/>
  <c r="E292" i="14"/>
  <c r="AQ291" i="14"/>
  <c r="AO291" i="14"/>
  <c r="AM291" i="14"/>
  <c r="AK291" i="14"/>
  <c r="AI291" i="14"/>
  <c r="AG291" i="14"/>
  <c r="AE291" i="14"/>
  <c r="AC291" i="14"/>
  <c r="AA291" i="14"/>
  <c r="Y291" i="14"/>
  <c r="W291" i="14"/>
  <c r="U291" i="14"/>
  <c r="S291" i="14"/>
  <c r="Q291" i="14"/>
  <c r="O291" i="14"/>
  <c r="M291" i="14"/>
  <c r="K291" i="14"/>
  <c r="I291" i="14"/>
  <c r="G291" i="14"/>
  <c r="E291" i="14"/>
  <c r="AQ290" i="14"/>
  <c r="AO290" i="14"/>
  <c r="AM290" i="14"/>
  <c r="AK290" i="14"/>
  <c r="AI290" i="14"/>
  <c r="AG290" i="14"/>
  <c r="AE290" i="14"/>
  <c r="AC290" i="14"/>
  <c r="AA290" i="14"/>
  <c r="Y290" i="14"/>
  <c r="W290" i="14"/>
  <c r="U290" i="14"/>
  <c r="S290" i="14"/>
  <c r="Q290" i="14"/>
  <c r="O290" i="14"/>
  <c r="M290" i="14"/>
  <c r="K290" i="14"/>
  <c r="I290" i="14"/>
  <c r="G290" i="14"/>
  <c r="E290" i="14"/>
  <c r="AQ289" i="14"/>
  <c r="AO289" i="14"/>
  <c r="AM289" i="14"/>
  <c r="AK289" i="14"/>
  <c r="AI289" i="14"/>
  <c r="AG289" i="14"/>
  <c r="AE289" i="14"/>
  <c r="AC289" i="14"/>
  <c r="AA289" i="14"/>
  <c r="Y289" i="14"/>
  <c r="W289" i="14"/>
  <c r="U289" i="14"/>
  <c r="S289" i="14"/>
  <c r="Q289" i="14"/>
  <c r="O289" i="14"/>
  <c r="M289" i="14"/>
  <c r="K289" i="14"/>
  <c r="I289" i="14"/>
  <c r="G289" i="14"/>
  <c r="E289" i="14"/>
  <c r="AQ288" i="14"/>
  <c r="AO288" i="14"/>
  <c r="AM288" i="14"/>
  <c r="AK288" i="14"/>
  <c r="AI288" i="14"/>
  <c r="AG288" i="14"/>
  <c r="AE288" i="14"/>
  <c r="AC288" i="14"/>
  <c r="AA288" i="14"/>
  <c r="Y288" i="14"/>
  <c r="W288" i="14"/>
  <c r="U288" i="14"/>
  <c r="S288" i="14"/>
  <c r="Q288" i="14"/>
  <c r="O288" i="14"/>
  <c r="M288" i="14"/>
  <c r="K288" i="14"/>
  <c r="I288" i="14"/>
  <c r="G288" i="14"/>
  <c r="E288" i="14"/>
  <c r="AQ287" i="14"/>
  <c r="AO287" i="14"/>
  <c r="AM287" i="14"/>
  <c r="AK287" i="14"/>
  <c r="AI287" i="14"/>
  <c r="AG287" i="14"/>
  <c r="AE287" i="14"/>
  <c r="AC287" i="14"/>
  <c r="AA287" i="14"/>
  <c r="Y287" i="14"/>
  <c r="W287" i="14"/>
  <c r="U287" i="14"/>
  <c r="S287" i="14"/>
  <c r="Q287" i="14"/>
  <c r="O287" i="14"/>
  <c r="M287" i="14"/>
  <c r="K287" i="14"/>
  <c r="I287" i="14"/>
  <c r="G287" i="14"/>
  <c r="E287" i="14"/>
  <c r="AQ286" i="14"/>
  <c r="AO286" i="14"/>
  <c r="AM286" i="14"/>
  <c r="AK286" i="14"/>
  <c r="AI286" i="14"/>
  <c r="AG286" i="14"/>
  <c r="AE286" i="14"/>
  <c r="AC286" i="14"/>
  <c r="AA286" i="14"/>
  <c r="Y286" i="14"/>
  <c r="W286" i="14"/>
  <c r="U286" i="14"/>
  <c r="S286" i="14"/>
  <c r="Q286" i="14"/>
  <c r="O286" i="14"/>
  <c r="M286" i="14"/>
  <c r="K286" i="14"/>
  <c r="I286" i="14"/>
  <c r="G286" i="14"/>
  <c r="E286" i="14"/>
  <c r="AQ285" i="14"/>
  <c r="AO285" i="14"/>
  <c r="AM285" i="14"/>
  <c r="AK285" i="14"/>
  <c r="AI285" i="14"/>
  <c r="AG285" i="14"/>
  <c r="AE285" i="14"/>
  <c r="AC285" i="14"/>
  <c r="AA285" i="14"/>
  <c r="Y285" i="14"/>
  <c r="W285" i="14"/>
  <c r="U285" i="14"/>
  <c r="S285" i="14"/>
  <c r="Q285" i="14"/>
  <c r="O285" i="14"/>
  <c r="M285" i="14"/>
  <c r="K285" i="14"/>
  <c r="I285" i="14"/>
  <c r="G285" i="14"/>
  <c r="E285" i="14"/>
  <c r="AQ284" i="14"/>
  <c r="AO284" i="14"/>
  <c r="AM284" i="14"/>
  <c r="AK284" i="14"/>
  <c r="AI284" i="14"/>
  <c r="AG284" i="14"/>
  <c r="AE284" i="14"/>
  <c r="AC284" i="14"/>
  <c r="AA284" i="14"/>
  <c r="Y284" i="14"/>
  <c r="W284" i="14"/>
  <c r="U284" i="14"/>
  <c r="S284" i="14"/>
  <c r="Q284" i="14"/>
  <c r="O284" i="14"/>
  <c r="M284" i="14"/>
  <c r="K284" i="14"/>
  <c r="I284" i="14"/>
  <c r="G284" i="14"/>
  <c r="E284" i="14"/>
  <c r="AQ283" i="14"/>
  <c r="AO283" i="14"/>
  <c r="AM283" i="14"/>
  <c r="AK283" i="14"/>
  <c r="AI283" i="14"/>
  <c r="AG283" i="14"/>
  <c r="AE283" i="14"/>
  <c r="AC283" i="14"/>
  <c r="AA283" i="14"/>
  <c r="Y283" i="14"/>
  <c r="W283" i="14"/>
  <c r="U283" i="14"/>
  <c r="S283" i="14"/>
  <c r="Q283" i="14"/>
  <c r="O283" i="14"/>
  <c r="M283" i="14"/>
  <c r="K283" i="14"/>
  <c r="I283" i="14"/>
  <c r="G283" i="14"/>
  <c r="E283" i="14"/>
  <c r="AQ282" i="14"/>
  <c r="AO282" i="14"/>
  <c r="AM282" i="14"/>
  <c r="AK282" i="14"/>
  <c r="AI282" i="14"/>
  <c r="AG282" i="14"/>
  <c r="AE282" i="14"/>
  <c r="AC282" i="14"/>
  <c r="AA282" i="14"/>
  <c r="Y282" i="14"/>
  <c r="W282" i="14"/>
  <c r="U282" i="14"/>
  <c r="S282" i="14"/>
  <c r="Q282" i="14"/>
  <c r="O282" i="14"/>
  <c r="M282" i="14"/>
  <c r="K282" i="14"/>
  <c r="I282" i="14"/>
  <c r="G282" i="14"/>
  <c r="E282" i="14"/>
  <c r="AQ281" i="14"/>
  <c r="AO281" i="14"/>
  <c r="AM281" i="14"/>
  <c r="AK281" i="14"/>
  <c r="AI281" i="14"/>
  <c r="AG281" i="14"/>
  <c r="AE281" i="14"/>
  <c r="AC281" i="14"/>
  <c r="AA281" i="14"/>
  <c r="Y281" i="14"/>
  <c r="W281" i="14"/>
  <c r="U281" i="14"/>
  <c r="S281" i="14"/>
  <c r="Q281" i="14"/>
  <c r="O281" i="14"/>
  <c r="M281" i="14"/>
  <c r="K281" i="14"/>
  <c r="I281" i="14"/>
  <c r="G281" i="14"/>
  <c r="E281" i="14"/>
  <c r="AQ280" i="14"/>
  <c r="AO280" i="14"/>
  <c r="AM280" i="14"/>
  <c r="AK280" i="14"/>
  <c r="AI280" i="14"/>
  <c r="AG280" i="14"/>
  <c r="AE280" i="14"/>
  <c r="AC280" i="14"/>
  <c r="AA280" i="14"/>
  <c r="Y280" i="14"/>
  <c r="W280" i="14"/>
  <c r="U280" i="14"/>
  <c r="S280" i="14"/>
  <c r="Q280" i="14"/>
  <c r="O280" i="14"/>
  <c r="M280" i="14"/>
  <c r="K280" i="14"/>
  <c r="I280" i="14"/>
  <c r="G280" i="14"/>
  <c r="E280" i="14"/>
  <c r="AQ279" i="14"/>
  <c r="AO279" i="14"/>
  <c r="AM279" i="14"/>
  <c r="AK279" i="14"/>
  <c r="AI279" i="14"/>
  <c r="AG279" i="14"/>
  <c r="AE279" i="14"/>
  <c r="AC279" i="14"/>
  <c r="AA279" i="14"/>
  <c r="Y279" i="14"/>
  <c r="W279" i="14"/>
  <c r="U279" i="14"/>
  <c r="S279" i="14"/>
  <c r="Q279" i="14"/>
  <c r="O279" i="14"/>
  <c r="M279" i="14"/>
  <c r="K279" i="14"/>
  <c r="I279" i="14"/>
  <c r="G279" i="14"/>
  <c r="E279" i="14"/>
  <c r="AQ278" i="14"/>
  <c r="AO278" i="14"/>
  <c r="AM278" i="14"/>
  <c r="AK278" i="14"/>
  <c r="AI278" i="14"/>
  <c r="AG278" i="14"/>
  <c r="AE278" i="14"/>
  <c r="AC278" i="14"/>
  <c r="AA278" i="14"/>
  <c r="Y278" i="14"/>
  <c r="W278" i="14"/>
  <c r="U278" i="14"/>
  <c r="S278" i="14"/>
  <c r="Q278" i="14"/>
  <c r="O278" i="14"/>
  <c r="M278" i="14"/>
  <c r="K278" i="14"/>
  <c r="I278" i="14"/>
  <c r="G278" i="14"/>
  <c r="E278" i="14"/>
  <c r="AQ277" i="14"/>
  <c r="AO277" i="14"/>
  <c r="AM277" i="14"/>
  <c r="AK277" i="14"/>
  <c r="AI277" i="14"/>
  <c r="AG277" i="14"/>
  <c r="AE277" i="14"/>
  <c r="AC277" i="14"/>
  <c r="AA277" i="14"/>
  <c r="Y277" i="14"/>
  <c r="W277" i="14"/>
  <c r="U277" i="14"/>
  <c r="S277" i="14"/>
  <c r="Q277" i="14"/>
  <c r="O277" i="14"/>
  <c r="M277" i="14"/>
  <c r="K277" i="14"/>
  <c r="I277" i="14"/>
  <c r="G277" i="14"/>
  <c r="E277" i="14"/>
  <c r="AQ276" i="14"/>
  <c r="AO276" i="14"/>
  <c r="AM276" i="14"/>
  <c r="AK276" i="14"/>
  <c r="AI276" i="14"/>
  <c r="AG276" i="14"/>
  <c r="AE276" i="14"/>
  <c r="AC276" i="14"/>
  <c r="AA276" i="14"/>
  <c r="Y276" i="14"/>
  <c r="W276" i="14"/>
  <c r="U276" i="14"/>
  <c r="S276" i="14"/>
  <c r="Q276" i="14"/>
  <c r="O276" i="14"/>
  <c r="M276" i="14"/>
  <c r="K276" i="14"/>
  <c r="I276" i="14"/>
  <c r="G276" i="14"/>
  <c r="E276" i="14"/>
  <c r="AQ275" i="14"/>
  <c r="AO275" i="14"/>
  <c r="AM275" i="14"/>
  <c r="AK275" i="14"/>
  <c r="AI275" i="14"/>
  <c r="AG275" i="14"/>
  <c r="AE275" i="14"/>
  <c r="AC275" i="14"/>
  <c r="AA275" i="14"/>
  <c r="Y275" i="14"/>
  <c r="W275" i="14"/>
  <c r="U275" i="14"/>
  <c r="S275" i="14"/>
  <c r="Q275" i="14"/>
  <c r="O275" i="14"/>
  <c r="M275" i="14"/>
  <c r="K275" i="14"/>
  <c r="I275" i="14"/>
  <c r="G275" i="14"/>
  <c r="E275" i="14"/>
  <c r="AQ274" i="14"/>
  <c r="AO274" i="14"/>
  <c r="AM274" i="14"/>
  <c r="AK274" i="14"/>
  <c r="AI274" i="14"/>
  <c r="AG274" i="14"/>
  <c r="AE274" i="14"/>
  <c r="AC274" i="14"/>
  <c r="AA274" i="14"/>
  <c r="Y274" i="14"/>
  <c r="W274" i="14"/>
  <c r="U274" i="14"/>
  <c r="S274" i="14"/>
  <c r="Q274" i="14"/>
  <c r="O274" i="14"/>
  <c r="M274" i="14"/>
  <c r="K274" i="14"/>
  <c r="I274" i="14"/>
  <c r="G274" i="14"/>
  <c r="E274" i="14"/>
  <c r="AQ273" i="14"/>
  <c r="AO273" i="14"/>
  <c r="AM273" i="14"/>
  <c r="AK273" i="14"/>
  <c r="AI273" i="14"/>
  <c r="AG273" i="14"/>
  <c r="AE273" i="14"/>
  <c r="AC273" i="14"/>
  <c r="AA273" i="14"/>
  <c r="Y273" i="14"/>
  <c r="W273" i="14"/>
  <c r="U273" i="14"/>
  <c r="S273" i="14"/>
  <c r="Q273" i="14"/>
  <c r="O273" i="14"/>
  <c r="M273" i="14"/>
  <c r="K273" i="14"/>
  <c r="I273" i="14"/>
  <c r="G273" i="14"/>
  <c r="E273" i="14"/>
  <c r="AQ272" i="14"/>
  <c r="AO272" i="14"/>
  <c r="AM272" i="14"/>
  <c r="AK272" i="14"/>
  <c r="AI272" i="14"/>
  <c r="AG272" i="14"/>
  <c r="AE272" i="14"/>
  <c r="AC272" i="14"/>
  <c r="AA272" i="14"/>
  <c r="Y272" i="14"/>
  <c r="W272" i="14"/>
  <c r="U272" i="14"/>
  <c r="S272" i="14"/>
  <c r="Q272" i="14"/>
  <c r="O272" i="14"/>
  <c r="M272" i="14"/>
  <c r="K272" i="14"/>
  <c r="I272" i="14"/>
  <c r="G272" i="14"/>
  <c r="E272" i="14"/>
  <c r="AQ271" i="14"/>
  <c r="AO271" i="14"/>
  <c r="AM271" i="14"/>
  <c r="AK271" i="14"/>
  <c r="AI271" i="14"/>
  <c r="AG271" i="14"/>
  <c r="AE271" i="14"/>
  <c r="AC271" i="14"/>
  <c r="AA271" i="14"/>
  <c r="Y271" i="14"/>
  <c r="W271" i="14"/>
  <c r="U271" i="14"/>
  <c r="S271" i="14"/>
  <c r="Q271" i="14"/>
  <c r="O271" i="14"/>
  <c r="M271" i="14"/>
  <c r="K271" i="14"/>
  <c r="I271" i="14"/>
  <c r="G271" i="14"/>
  <c r="E271" i="14"/>
  <c r="AQ270" i="14"/>
  <c r="AO270" i="14"/>
  <c r="AM270" i="14"/>
  <c r="AK270" i="14"/>
  <c r="AI270" i="14"/>
  <c r="AG270" i="14"/>
  <c r="AE270" i="14"/>
  <c r="AC270" i="14"/>
  <c r="AA270" i="14"/>
  <c r="Y270" i="14"/>
  <c r="W270" i="14"/>
  <c r="U270" i="14"/>
  <c r="S270" i="14"/>
  <c r="Q270" i="14"/>
  <c r="O270" i="14"/>
  <c r="M270" i="14"/>
  <c r="K270" i="14"/>
  <c r="I270" i="14"/>
  <c r="G270" i="14"/>
  <c r="E270" i="14"/>
  <c r="AQ269" i="14"/>
  <c r="AO269" i="14"/>
  <c r="AM269" i="14"/>
  <c r="AK269" i="14"/>
  <c r="AI269" i="14"/>
  <c r="AG269" i="14"/>
  <c r="AE269" i="14"/>
  <c r="AC269" i="14"/>
  <c r="AA269" i="14"/>
  <c r="Y269" i="14"/>
  <c r="W269" i="14"/>
  <c r="U269" i="14"/>
  <c r="S269" i="14"/>
  <c r="Q269" i="14"/>
  <c r="O269" i="14"/>
  <c r="M269" i="14"/>
  <c r="K269" i="14"/>
  <c r="I269" i="14"/>
  <c r="G269" i="14"/>
  <c r="E269" i="14"/>
  <c r="AQ268" i="14"/>
  <c r="AO268" i="14"/>
  <c r="AM268" i="14"/>
  <c r="AK268" i="14"/>
  <c r="AI268" i="14"/>
  <c r="AG268" i="14"/>
  <c r="AE268" i="14"/>
  <c r="AC268" i="14"/>
  <c r="AA268" i="14"/>
  <c r="Y268" i="14"/>
  <c r="W268" i="14"/>
  <c r="U268" i="14"/>
  <c r="S268" i="14"/>
  <c r="Q268" i="14"/>
  <c r="O268" i="14"/>
  <c r="M268" i="14"/>
  <c r="K268" i="14"/>
  <c r="I268" i="14"/>
  <c r="G268" i="14"/>
  <c r="E268" i="14"/>
  <c r="AQ267" i="14"/>
  <c r="AO267" i="14"/>
  <c r="AM267" i="14"/>
  <c r="AK267" i="14"/>
  <c r="AI267" i="14"/>
  <c r="AG267" i="14"/>
  <c r="AE267" i="14"/>
  <c r="AC267" i="14"/>
  <c r="AA267" i="14"/>
  <c r="Y267" i="14"/>
  <c r="W267" i="14"/>
  <c r="U267" i="14"/>
  <c r="S267" i="14"/>
  <c r="Q267" i="14"/>
  <c r="O267" i="14"/>
  <c r="M267" i="14"/>
  <c r="K267" i="14"/>
  <c r="I267" i="14"/>
  <c r="G267" i="14"/>
  <c r="E267" i="14"/>
  <c r="AQ266" i="14"/>
  <c r="AO266" i="14"/>
  <c r="AM266" i="14"/>
  <c r="AK266" i="14"/>
  <c r="AI266" i="14"/>
  <c r="AG266" i="14"/>
  <c r="AE266" i="14"/>
  <c r="AC266" i="14"/>
  <c r="AA266" i="14"/>
  <c r="Y266" i="14"/>
  <c r="W266" i="14"/>
  <c r="U266" i="14"/>
  <c r="S266" i="14"/>
  <c r="Q266" i="14"/>
  <c r="O266" i="14"/>
  <c r="M266" i="14"/>
  <c r="K266" i="14"/>
  <c r="I266" i="14"/>
  <c r="G266" i="14"/>
  <c r="E266" i="14"/>
  <c r="AQ265" i="14"/>
  <c r="AO265" i="14"/>
  <c r="AM265" i="14"/>
  <c r="AK265" i="14"/>
  <c r="AI265" i="14"/>
  <c r="AG265" i="14"/>
  <c r="AE265" i="14"/>
  <c r="AC265" i="14"/>
  <c r="AA265" i="14"/>
  <c r="Y265" i="14"/>
  <c r="W265" i="14"/>
  <c r="U265" i="14"/>
  <c r="S265" i="14"/>
  <c r="Q265" i="14"/>
  <c r="O265" i="14"/>
  <c r="M265" i="14"/>
  <c r="K265" i="14"/>
  <c r="I265" i="14"/>
  <c r="G265" i="14"/>
  <c r="E265" i="14"/>
  <c r="AQ264" i="14"/>
  <c r="AO264" i="14"/>
  <c r="AM264" i="14"/>
  <c r="AK264" i="14"/>
  <c r="AI264" i="14"/>
  <c r="AG264" i="14"/>
  <c r="AE264" i="14"/>
  <c r="AC264" i="14"/>
  <c r="AA264" i="14"/>
  <c r="Y264" i="14"/>
  <c r="W264" i="14"/>
  <c r="U264" i="14"/>
  <c r="S264" i="14"/>
  <c r="Q264" i="14"/>
  <c r="O264" i="14"/>
  <c r="M264" i="14"/>
  <c r="K264" i="14"/>
  <c r="I264" i="14"/>
  <c r="G264" i="14"/>
  <c r="E264" i="14"/>
  <c r="AQ263" i="14"/>
  <c r="AO263" i="14"/>
  <c r="AM263" i="14"/>
  <c r="AK263" i="14"/>
  <c r="AI263" i="14"/>
  <c r="AG263" i="14"/>
  <c r="AE263" i="14"/>
  <c r="AC263" i="14"/>
  <c r="AA263" i="14"/>
  <c r="Y263" i="14"/>
  <c r="W263" i="14"/>
  <c r="U263" i="14"/>
  <c r="S263" i="14"/>
  <c r="Q263" i="14"/>
  <c r="O263" i="14"/>
  <c r="M263" i="14"/>
  <c r="K263" i="14"/>
  <c r="I263" i="14"/>
  <c r="G263" i="14"/>
  <c r="E263" i="14"/>
  <c r="AQ262" i="14"/>
  <c r="AO262" i="14"/>
  <c r="AM262" i="14"/>
  <c r="AK262" i="14"/>
  <c r="AI262" i="14"/>
  <c r="AG262" i="14"/>
  <c r="AE262" i="14"/>
  <c r="AC262" i="14"/>
  <c r="AA262" i="14"/>
  <c r="Y262" i="14"/>
  <c r="W262" i="14"/>
  <c r="U262" i="14"/>
  <c r="S262" i="14"/>
  <c r="Q262" i="14"/>
  <c r="O262" i="14"/>
  <c r="M262" i="14"/>
  <c r="K262" i="14"/>
  <c r="I262" i="14"/>
  <c r="G262" i="14"/>
  <c r="E262" i="14"/>
  <c r="AQ261" i="14"/>
  <c r="AO261" i="14"/>
  <c r="AM261" i="14"/>
  <c r="AK261" i="14"/>
  <c r="AI261" i="14"/>
  <c r="AG261" i="14"/>
  <c r="AE261" i="14"/>
  <c r="AC261" i="14"/>
  <c r="AA261" i="14"/>
  <c r="Y261" i="14"/>
  <c r="W261" i="14"/>
  <c r="U261" i="14"/>
  <c r="S261" i="14"/>
  <c r="Q261" i="14"/>
  <c r="O261" i="14"/>
  <c r="M261" i="14"/>
  <c r="K261" i="14"/>
  <c r="I261" i="14"/>
  <c r="G261" i="14"/>
  <c r="E261" i="14"/>
  <c r="AQ260" i="14"/>
  <c r="AO260" i="14"/>
  <c r="AM260" i="14"/>
  <c r="AK260" i="14"/>
  <c r="AI260" i="14"/>
  <c r="AG260" i="14"/>
  <c r="AE260" i="14"/>
  <c r="AC260" i="14"/>
  <c r="AA260" i="14"/>
  <c r="Y260" i="14"/>
  <c r="W260" i="14"/>
  <c r="U260" i="14"/>
  <c r="S260" i="14"/>
  <c r="Q260" i="14"/>
  <c r="O260" i="14"/>
  <c r="M260" i="14"/>
  <c r="K260" i="14"/>
  <c r="I260" i="14"/>
  <c r="G260" i="14"/>
  <c r="E260" i="14"/>
  <c r="AQ259" i="14"/>
  <c r="AO259" i="14"/>
  <c r="AM259" i="14"/>
  <c r="AK259" i="14"/>
  <c r="AI259" i="14"/>
  <c r="AG259" i="14"/>
  <c r="AE259" i="14"/>
  <c r="AC259" i="14"/>
  <c r="AA259" i="14"/>
  <c r="Y259" i="14"/>
  <c r="W259" i="14"/>
  <c r="U259" i="14"/>
  <c r="S259" i="14"/>
  <c r="Q259" i="14"/>
  <c r="O259" i="14"/>
  <c r="M259" i="14"/>
  <c r="K259" i="14"/>
  <c r="I259" i="14"/>
  <c r="G259" i="14"/>
  <c r="E259" i="14"/>
  <c r="AQ258" i="14"/>
  <c r="AO258" i="14"/>
  <c r="AM258" i="14"/>
  <c r="AK258" i="14"/>
  <c r="AI258" i="14"/>
  <c r="AG258" i="14"/>
  <c r="AE258" i="14"/>
  <c r="AC258" i="14"/>
  <c r="AA258" i="14"/>
  <c r="Y258" i="14"/>
  <c r="W258" i="14"/>
  <c r="U258" i="14"/>
  <c r="S258" i="14"/>
  <c r="Q258" i="14"/>
  <c r="O258" i="14"/>
  <c r="M258" i="14"/>
  <c r="K258" i="14"/>
  <c r="I258" i="14"/>
  <c r="G258" i="14"/>
  <c r="E258" i="14"/>
  <c r="AQ257" i="14"/>
  <c r="AO257" i="14"/>
  <c r="AM257" i="14"/>
  <c r="AK257" i="14"/>
  <c r="AI257" i="14"/>
  <c r="AG257" i="14"/>
  <c r="AE257" i="14"/>
  <c r="AC257" i="14"/>
  <c r="AA257" i="14"/>
  <c r="Y257" i="14"/>
  <c r="W257" i="14"/>
  <c r="U257" i="14"/>
  <c r="S257" i="14"/>
  <c r="Q257" i="14"/>
  <c r="O257" i="14"/>
  <c r="M257" i="14"/>
  <c r="K257" i="14"/>
  <c r="I257" i="14"/>
  <c r="G257" i="14"/>
  <c r="E257" i="14"/>
  <c r="AQ256" i="14"/>
  <c r="AO256" i="14"/>
  <c r="AM256" i="14"/>
  <c r="AK256" i="14"/>
  <c r="AI256" i="14"/>
  <c r="AG256" i="14"/>
  <c r="AE256" i="14"/>
  <c r="AC256" i="14"/>
  <c r="AA256" i="14"/>
  <c r="Y256" i="14"/>
  <c r="W256" i="14"/>
  <c r="U256" i="14"/>
  <c r="S256" i="14"/>
  <c r="Q256" i="14"/>
  <c r="O256" i="14"/>
  <c r="M256" i="14"/>
  <c r="K256" i="14"/>
  <c r="I256" i="14"/>
  <c r="G256" i="14"/>
  <c r="E256" i="14"/>
  <c r="AQ255" i="14"/>
  <c r="AO255" i="14"/>
  <c r="AM255" i="14"/>
  <c r="AK255" i="14"/>
  <c r="AI255" i="14"/>
  <c r="AG255" i="14"/>
  <c r="AE255" i="14"/>
  <c r="AC255" i="14"/>
  <c r="AA255" i="14"/>
  <c r="Y255" i="14"/>
  <c r="W255" i="14"/>
  <c r="U255" i="14"/>
  <c r="S255" i="14"/>
  <c r="Q255" i="14"/>
  <c r="O255" i="14"/>
  <c r="M255" i="14"/>
  <c r="K255" i="14"/>
  <c r="I255" i="14"/>
  <c r="G255" i="14"/>
  <c r="E255" i="14"/>
  <c r="AQ254" i="14"/>
  <c r="AO254" i="14"/>
  <c r="AM254" i="14"/>
  <c r="AK254" i="14"/>
  <c r="AI254" i="14"/>
  <c r="AG254" i="14"/>
  <c r="AE254" i="14"/>
  <c r="AC254" i="14"/>
  <c r="AA254" i="14"/>
  <c r="Y254" i="14"/>
  <c r="W254" i="14"/>
  <c r="U254" i="14"/>
  <c r="S254" i="14"/>
  <c r="Q254" i="14"/>
  <c r="O254" i="14"/>
  <c r="M254" i="14"/>
  <c r="K254" i="14"/>
  <c r="I254" i="14"/>
  <c r="G254" i="14"/>
  <c r="E254" i="14"/>
  <c r="AQ253" i="14"/>
  <c r="AO253" i="14"/>
  <c r="AM253" i="14"/>
  <c r="AK253" i="14"/>
  <c r="AI253" i="14"/>
  <c r="AG253" i="14"/>
  <c r="AE253" i="14"/>
  <c r="AC253" i="14"/>
  <c r="AA253" i="14"/>
  <c r="Y253" i="14"/>
  <c r="W253" i="14"/>
  <c r="U253" i="14"/>
  <c r="S253" i="14"/>
  <c r="Q253" i="14"/>
  <c r="O253" i="14"/>
  <c r="M253" i="14"/>
  <c r="K253" i="14"/>
  <c r="I253" i="14"/>
  <c r="G253" i="14"/>
  <c r="E253" i="14"/>
  <c r="AQ252" i="14"/>
  <c r="AO252" i="14"/>
  <c r="AM252" i="14"/>
  <c r="AK252" i="14"/>
  <c r="AI252" i="14"/>
  <c r="AG252" i="14"/>
  <c r="AE252" i="14"/>
  <c r="AC252" i="14"/>
  <c r="AA252" i="14"/>
  <c r="Y252" i="14"/>
  <c r="W252" i="14"/>
  <c r="U252" i="14"/>
  <c r="S252" i="14"/>
  <c r="Q252" i="14"/>
  <c r="O252" i="14"/>
  <c r="M252" i="14"/>
  <c r="K252" i="14"/>
  <c r="I252" i="14"/>
  <c r="G252" i="14"/>
  <c r="E252" i="14"/>
  <c r="AQ251" i="14"/>
  <c r="AO251" i="14"/>
  <c r="AM251" i="14"/>
  <c r="AK251" i="14"/>
  <c r="AI251" i="14"/>
  <c r="AG251" i="14"/>
  <c r="AE251" i="14"/>
  <c r="AC251" i="14"/>
  <c r="AA251" i="14"/>
  <c r="Y251" i="14"/>
  <c r="W251" i="14"/>
  <c r="U251" i="14"/>
  <c r="S251" i="14"/>
  <c r="Q251" i="14"/>
  <c r="O251" i="14"/>
  <c r="M251" i="14"/>
  <c r="K251" i="14"/>
  <c r="I251" i="14"/>
  <c r="G251" i="14"/>
  <c r="E251" i="14"/>
  <c r="AQ250" i="14"/>
  <c r="AO250" i="14"/>
  <c r="AM250" i="14"/>
  <c r="AK250" i="14"/>
  <c r="AI250" i="14"/>
  <c r="AG250" i="14"/>
  <c r="AE250" i="14"/>
  <c r="AC250" i="14"/>
  <c r="AA250" i="14"/>
  <c r="Y250" i="14"/>
  <c r="W250" i="14"/>
  <c r="U250" i="14"/>
  <c r="S250" i="14"/>
  <c r="Q250" i="14"/>
  <c r="O250" i="14"/>
  <c r="M250" i="14"/>
  <c r="K250" i="14"/>
  <c r="I250" i="14"/>
  <c r="G250" i="14"/>
  <c r="E250" i="14"/>
  <c r="AQ249" i="14"/>
  <c r="AO249" i="14"/>
  <c r="AM249" i="14"/>
  <c r="AK249" i="14"/>
  <c r="AI249" i="14"/>
  <c r="AG249" i="14"/>
  <c r="AE249" i="14"/>
  <c r="AC249" i="14"/>
  <c r="AA249" i="14"/>
  <c r="Y249" i="14"/>
  <c r="W249" i="14"/>
  <c r="U249" i="14"/>
  <c r="S249" i="14"/>
  <c r="Q249" i="14"/>
  <c r="O249" i="14"/>
  <c r="M249" i="14"/>
  <c r="K249" i="14"/>
  <c r="I249" i="14"/>
  <c r="G249" i="14"/>
  <c r="E249" i="14"/>
  <c r="AQ248" i="14"/>
  <c r="AO248" i="14"/>
  <c r="AM248" i="14"/>
  <c r="AK248" i="14"/>
  <c r="AI248" i="14"/>
  <c r="AG248" i="14"/>
  <c r="AE248" i="14"/>
  <c r="AC248" i="14"/>
  <c r="AA248" i="14"/>
  <c r="Y248" i="14"/>
  <c r="W248" i="14"/>
  <c r="U248" i="14"/>
  <c r="S248" i="14"/>
  <c r="Q248" i="14"/>
  <c r="O248" i="14"/>
  <c r="M248" i="14"/>
  <c r="K248" i="14"/>
  <c r="I248" i="14"/>
  <c r="G248" i="14"/>
  <c r="E248" i="14"/>
  <c r="AQ247" i="14"/>
  <c r="AO247" i="14"/>
  <c r="AM247" i="14"/>
  <c r="AK247" i="14"/>
  <c r="AI247" i="14"/>
  <c r="AG247" i="14"/>
  <c r="AE247" i="14"/>
  <c r="AC247" i="14"/>
  <c r="AA247" i="14"/>
  <c r="Y247" i="14"/>
  <c r="W247" i="14"/>
  <c r="U247" i="14"/>
  <c r="S247" i="14"/>
  <c r="Q247" i="14"/>
  <c r="O247" i="14"/>
  <c r="M247" i="14"/>
  <c r="K247" i="14"/>
  <c r="I247" i="14"/>
  <c r="G247" i="14"/>
  <c r="E247" i="14"/>
  <c r="AQ246" i="14"/>
  <c r="AO246" i="14"/>
  <c r="AM246" i="14"/>
  <c r="AK246" i="14"/>
  <c r="AI246" i="14"/>
  <c r="AG246" i="14"/>
  <c r="AE246" i="14"/>
  <c r="AC246" i="14"/>
  <c r="AA246" i="14"/>
  <c r="Y246" i="14"/>
  <c r="W246" i="14"/>
  <c r="U246" i="14"/>
  <c r="S246" i="14"/>
  <c r="Q246" i="14"/>
  <c r="O246" i="14"/>
  <c r="M246" i="14"/>
  <c r="K246" i="14"/>
  <c r="I246" i="14"/>
  <c r="G246" i="14"/>
  <c r="E246" i="14"/>
  <c r="AQ245" i="14"/>
  <c r="AO245" i="14"/>
  <c r="AM245" i="14"/>
  <c r="AK245" i="14"/>
  <c r="AI245" i="14"/>
  <c r="AG245" i="14"/>
  <c r="AE245" i="14"/>
  <c r="AC245" i="14"/>
  <c r="AA245" i="14"/>
  <c r="Y245" i="14"/>
  <c r="W245" i="14"/>
  <c r="U245" i="14"/>
  <c r="S245" i="14"/>
  <c r="Q245" i="14"/>
  <c r="O245" i="14"/>
  <c r="M245" i="14"/>
  <c r="K245" i="14"/>
  <c r="I245" i="14"/>
  <c r="G245" i="14"/>
  <c r="E245" i="14"/>
  <c r="AQ244" i="14"/>
  <c r="AO244" i="14"/>
  <c r="AM244" i="14"/>
  <c r="AK244" i="14"/>
  <c r="AI244" i="14"/>
  <c r="AG244" i="14"/>
  <c r="AE244" i="14"/>
  <c r="AC244" i="14"/>
  <c r="AA244" i="14"/>
  <c r="Y244" i="14"/>
  <c r="W244" i="14"/>
  <c r="U244" i="14"/>
  <c r="S244" i="14"/>
  <c r="Q244" i="14"/>
  <c r="O244" i="14"/>
  <c r="M244" i="14"/>
  <c r="K244" i="14"/>
  <c r="I244" i="14"/>
  <c r="G244" i="14"/>
  <c r="E244" i="14"/>
  <c r="AQ243" i="14"/>
  <c r="AO243" i="14"/>
  <c r="AM243" i="14"/>
  <c r="AK243" i="14"/>
  <c r="AI243" i="14"/>
  <c r="AG243" i="14"/>
  <c r="AE243" i="14"/>
  <c r="AC243" i="14"/>
  <c r="AA243" i="14"/>
  <c r="Y243" i="14"/>
  <c r="W243" i="14"/>
  <c r="U243" i="14"/>
  <c r="S243" i="14"/>
  <c r="Q243" i="14"/>
  <c r="O243" i="14"/>
  <c r="M243" i="14"/>
  <c r="K243" i="14"/>
  <c r="I243" i="14"/>
  <c r="G243" i="14"/>
  <c r="E243" i="14"/>
  <c r="AQ242" i="14"/>
  <c r="AO242" i="14"/>
  <c r="AM242" i="14"/>
  <c r="AK242" i="14"/>
  <c r="AI242" i="14"/>
  <c r="AG242" i="14"/>
  <c r="AE242" i="14"/>
  <c r="AC242" i="14"/>
  <c r="AA242" i="14"/>
  <c r="Y242" i="14"/>
  <c r="W242" i="14"/>
  <c r="U242" i="14"/>
  <c r="S242" i="14"/>
  <c r="Q242" i="14"/>
  <c r="O242" i="14"/>
  <c r="M242" i="14"/>
  <c r="K242" i="14"/>
  <c r="I242" i="14"/>
  <c r="G242" i="14"/>
  <c r="E242" i="14"/>
  <c r="AQ241" i="14"/>
  <c r="AO241" i="14"/>
  <c r="AM241" i="14"/>
  <c r="AK241" i="14"/>
  <c r="AI241" i="14"/>
  <c r="AG241" i="14"/>
  <c r="AE241" i="14"/>
  <c r="AC241" i="14"/>
  <c r="AA241" i="14"/>
  <c r="Y241" i="14"/>
  <c r="W241" i="14"/>
  <c r="U241" i="14"/>
  <c r="S241" i="14"/>
  <c r="Q241" i="14"/>
  <c r="O241" i="14"/>
  <c r="M241" i="14"/>
  <c r="K241" i="14"/>
  <c r="I241" i="14"/>
  <c r="G241" i="14"/>
  <c r="E241" i="14"/>
  <c r="AQ240" i="14"/>
  <c r="AO240" i="14"/>
  <c r="AM240" i="14"/>
  <c r="AK240" i="14"/>
  <c r="AI240" i="14"/>
  <c r="AG240" i="14"/>
  <c r="AE240" i="14"/>
  <c r="AC240" i="14"/>
  <c r="AA240" i="14"/>
  <c r="Y240" i="14"/>
  <c r="W240" i="14"/>
  <c r="U240" i="14"/>
  <c r="S240" i="14"/>
  <c r="Q240" i="14"/>
  <c r="O240" i="14"/>
  <c r="M240" i="14"/>
  <c r="K240" i="14"/>
  <c r="I240" i="14"/>
  <c r="G240" i="14"/>
  <c r="E240" i="14"/>
  <c r="AQ239" i="14"/>
  <c r="AO239" i="14"/>
  <c r="AM239" i="14"/>
  <c r="AK239" i="14"/>
  <c r="AI239" i="14"/>
  <c r="AG239" i="14"/>
  <c r="AE239" i="14"/>
  <c r="AC239" i="14"/>
  <c r="AA239" i="14"/>
  <c r="Y239" i="14"/>
  <c r="W239" i="14"/>
  <c r="U239" i="14"/>
  <c r="S239" i="14"/>
  <c r="Q239" i="14"/>
  <c r="O239" i="14"/>
  <c r="M239" i="14"/>
  <c r="K239" i="14"/>
  <c r="I239" i="14"/>
  <c r="G239" i="14"/>
  <c r="E239" i="14"/>
  <c r="AQ238" i="14"/>
  <c r="AO238" i="14"/>
  <c r="AM238" i="14"/>
  <c r="AK238" i="14"/>
  <c r="AI238" i="14"/>
  <c r="AG238" i="14"/>
  <c r="AE238" i="14"/>
  <c r="AC238" i="14"/>
  <c r="AA238" i="14"/>
  <c r="Y238" i="14"/>
  <c r="W238" i="14"/>
  <c r="U238" i="14"/>
  <c r="S238" i="14"/>
  <c r="Q238" i="14"/>
  <c r="O238" i="14"/>
  <c r="M238" i="14"/>
  <c r="K238" i="14"/>
  <c r="I238" i="14"/>
  <c r="G238" i="14"/>
  <c r="E238" i="14"/>
  <c r="AQ237" i="14"/>
  <c r="AO237" i="14"/>
  <c r="AM237" i="14"/>
  <c r="AK237" i="14"/>
  <c r="AI237" i="14"/>
  <c r="AG237" i="14"/>
  <c r="AE237" i="14"/>
  <c r="AC237" i="14"/>
  <c r="AA237" i="14"/>
  <c r="Y237" i="14"/>
  <c r="W237" i="14"/>
  <c r="U237" i="14"/>
  <c r="S237" i="14"/>
  <c r="Q237" i="14"/>
  <c r="O237" i="14"/>
  <c r="M237" i="14"/>
  <c r="K237" i="14"/>
  <c r="I237" i="14"/>
  <c r="G237" i="14"/>
  <c r="E237" i="14"/>
  <c r="AQ236" i="14"/>
  <c r="AO236" i="14"/>
  <c r="AM236" i="14"/>
  <c r="AK236" i="14"/>
  <c r="AI236" i="14"/>
  <c r="AG236" i="14"/>
  <c r="AE236" i="14"/>
  <c r="AC236" i="14"/>
  <c r="AA236" i="14"/>
  <c r="Y236" i="14"/>
  <c r="W236" i="14"/>
  <c r="U236" i="14"/>
  <c r="S236" i="14"/>
  <c r="Q236" i="14"/>
  <c r="O236" i="14"/>
  <c r="M236" i="14"/>
  <c r="K236" i="14"/>
  <c r="I236" i="14"/>
  <c r="G236" i="14"/>
  <c r="E236" i="14"/>
  <c r="AQ235" i="14"/>
  <c r="AO235" i="14"/>
  <c r="AM235" i="14"/>
  <c r="AK235" i="14"/>
  <c r="AI235" i="14"/>
  <c r="AG235" i="14"/>
  <c r="AE235" i="14"/>
  <c r="AC235" i="14"/>
  <c r="AA235" i="14"/>
  <c r="Y235" i="14"/>
  <c r="W235" i="14"/>
  <c r="U235" i="14"/>
  <c r="S235" i="14"/>
  <c r="Q235" i="14"/>
  <c r="O235" i="14"/>
  <c r="M235" i="14"/>
  <c r="K235" i="14"/>
  <c r="I235" i="14"/>
  <c r="G235" i="14"/>
  <c r="E235" i="14"/>
  <c r="AQ234" i="14"/>
  <c r="AO234" i="14"/>
  <c r="AM234" i="14"/>
  <c r="AK234" i="14"/>
  <c r="AI234" i="14"/>
  <c r="AG234" i="14"/>
  <c r="AE234" i="14"/>
  <c r="AC234" i="14"/>
  <c r="AA234" i="14"/>
  <c r="Y234" i="14"/>
  <c r="W234" i="14"/>
  <c r="U234" i="14"/>
  <c r="S234" i="14"/>
  <c r="Q234" i="14"/>
  <c r="O234" i="14"/>
  <c r="M234" i="14"/>
  <c r="K234" i="14"/>
  <c r="I234" i="14"/>
  <c r="G234" i="14"/>
  <c r="E234" i="14"/>
  <c r="AQ233" i="14"/>
  <c r="AO233" i="14"/>
  <c r="AM233" i="14"/>
  <c r="AK233" i="14"/>
  <c r="AI233" i="14"/>
  <c r="AG233" i="14"/>
  <c r="AE233" i="14"/>
  <c r="AC233" i="14"/>
  <c r="AA233" i="14"/>
  <c r="Y233" i="14"/>
  <c r="W233" i="14"/>
  <c r="U233" i="14"/>
  <c r="S233" i="14"/>
  <c r="Q233" i="14"/>
  <c r="O233" i="14"/>
  <c r="M233" i="14"/>
  <c r="K233" i="14"/>
  <c r="I233" i="14"/>
  <c r="G233" i="14"/>
  <c r="E233" i="14"/>
  <c r="AQ232" i="14"/>
  <c r="AO232" i="14"/>
  <c r="AM232" i="14"/>
  <c r="AK232" i="14"/>
  <c r="AI232" i="14"/>
  <c r="AG232" i="14"/>
  <c r="AE232" i="14"/>
  <c r="AC232" i="14"/>
  <c r="AA232" i="14"/>
  <c r="Y232" i="14"/>
  <c r="W232" i="14"/>
  <c r="U232" i="14"/>
  <c r="S232" i="14"/>
  <c r="Q232" i="14"/>
  <c r="O232" i="14"/>
  <c r="M232" i="14"/>
  <c r="K232" i="14"/>
  <c r="I232" i="14"/>
  <c r="G232" i="14"/>
  <c r="E232" i="14"/>
  <c r="AQ231" i="14"/>
  <c r="AO231" i="14"/>
  <c r="AM231" i="14"/>
  <c r="AK231" i="14"/>
  <c r="AI231" i="14"/>
  <c r="AG231" i="14"/>
  <c r="AE231" i="14"/>
  <c r="AC231" i="14"/>
  <c r="AA231" i="14"/>
  <c r="Y231" i="14"/>
  <c r="W231" i="14"/>
  <c r="U231" i="14"/>
  <c r="S231" i="14"/>
  <c r="Q231" i="14"/>
  <c r="O231" i="14"/>
  <c r="M231" i="14"/>
  <c r="K231" i="14"/>
  <c r="I231" i="14"/>
  <c r="G231" i="14"/>
  <c r="E231" i="14"/>
  <c r="AQ230" i="14"/>
  <c r="AO230" i="14"/>
  <c r="AM230" i="14"/>
  <c r="AK230" i="14"/>
  <c r="AI230" i="14"/>
  <c r="AG230" i="14"/>
  <c r="AE230" i="14"/>
  <c r="AC230" i="14"/>
  <c r="AA230" i="14"/>
  <c r="Y230" i="14"/>
  <c r="W230" i="14"/>
  <c r="U230" i="14"/>
  <c r="S230" i="14"/>
  <c r="Q230" i="14"/>
  <c r="O230" i="14"/>
  <c r="M230" i="14"/>
  <c r="K230" i="14"/>
  <c r="I230" i="14"/>
  <c r="G230" i="14"/>
  <c r="E230" i="14"/>
  <c r="AQ229" i="14"/>
  <c r="AO229" i="14"/>
  <c r="AM229" i="14"/>
  <c r="AK229" i="14"/>
  <c r="AI229" i="14"/>
  <c r="AG229" i="14"/>
  <c r="AE229" i="14"/>
  <c r="AC229" i="14"/>
  <c r="AA229" i="14"/>
  <c r="Y229" i="14"/>
  <c r="W229" i="14"/>
  <c r="U229" i="14"/>
  <c r="S229" i="14"/>
  <c r="Q229" i="14"/>
  <c r="O229" i="14"/>
  <c r="M229" i="14"/>
  <c r="K229" i="14"/>
  <c r="I229" i="14"/>
  <c r="G229" i="14"/>
  <c r="E229" i="14"/>
  <c r="AQ228" i="14"/>
  <c r="AO228" i="14"/>
  <c r="AM228" i="14"/>
  <c r="AK228" i="14"/>
  <c r="AI228" i="14"/>
  <c r="AG228" i="14"/>
  <c r="AE228" i="14"/>
  <c r="AC228" i="14"/>
  <c r="AA228" i="14"/>
  <c r="Y228" i="14"/>
  <c r="W228" i="14"/>
  <c r="U228" i="14"/>
  <c r="S228" i="14"/>
  <c r="Q228" i="14"/>
  <c r="O228" i="14"/>
  <c r="M228" i="14"/>
  <c r="K228" i="14"/>
  <c r="I228" i="14"/>
  <c r="G228" i="14"/>
  <c r="E228" i="14"/>
  <c r="AQ227" i="14"/>
  <c r="AO227" i="14"/>
  <c r="AM227" i="14"/>
  <c r="AK227" i="14"/>
  <c r="AI227" i="14"/>
  <c r="AG227" i="14"/>
  <c r="AE227" i="14"/>
  <c r="AC227" i="14"/>
  <c r="AA227" i="14"/>
  <c r="Y227" i="14"/>
  <c r="W227" i="14"/>
  <c r="U227" i="14"/>
  <c r="S227" i="14"/>
  <c r="Q227" i="14"/>
  <c r="O227" i="14"/>
  <c r="M227" i="14"/>
  <c r="K227" i="14"/>
  <c r="I227" i="14"/>
  <c r="G227" i="14"/>
  <c r="E227" i="14"/>
  <c r="AQ226" i="14"/>
  <c r="AO226" i="14"/>
  <c r="AM226" i="14"/>
  <c r="AK226" i="14"/>
  <c r="AI226" i="14"/>
  <c r="AG226" i="14"/>
  <c r="AE226" i="14"/>
  <c r="AC226" i="14"/>
  <c r="AA226" i="14"/>
  <c r="Y226" i="14"/>
  <c r="W226" i="14"/>
  <c r="U226" i="14"/>
  <c r="S226" i="14"/>
  <c r="Q226" i="14"/>
  <c r="O226" i="14"/>
  <c r="M226" i="14"/>
  <c r="K226" i="14"/>
  <c r="I226" i="14"/>
  <c r="G226" i="14"/>
  <c r="E226" i="14"/>
  <c r="AQ225" i="14"/>
  <c r="AO225" i="14"/>
  <c r="AM225" i="14"/>
  <c r="AK225" i="14"/>
  <c r="AI225" i="14"/>
  <c r="AG225" i="14"/>
  <c r="AE225" i="14"/>
  <c r="AC225" i="14"/>
  <c r="AA225" i="14"/>
  <c r="Y225" i="14"/>
  <c r="W225" i="14"/>
  <c r="U225" i="14"/>
  <c r="S225" i="14"/>
  <c r="Q225" i="14"/>
  <c r="O225" i="14"/>
  <c r="M225" i="14"/>
  <c r="K225" i="14"/>
  <c r="I225" i="14"/>
  <c r="G225" i="14"/>
  <c r="E225" i="14"/>
  <c r="AQ224" i="14"/>
  <c r="AO224" i="14"/>
  <c r="AM224" i="14"/>
  <c r="AK224" i="14"/>
  <c r="AI224" i="14"/>
  <c r="AG224" i="14"/>
  <c r="AE224" i="14"/>
  <c r="AC224" i="14"/>
  <c r="AA224" i="14"/>
  <c r="Y224" i="14"/>
  <c r="W224" i="14"/>
  <c r="U224" i="14"/>
  <c r="S224" i="14"/>
  <c r="Q224" i="14"/>
  <c r="O224" i="14"/>
  <c r="M224" i="14"/>
  <c r="K224" i="14"/>
  <c r="I224" i="14"/>
  <c r="G224" i="14"/>
  <c r="E224" i="14"/>
  <c r="AQ223" i="14"/>
  <c r="AO223" i="14"/>
  <c r="AM223" i="14"/>
  <c r="AK223" i="14"/>
  <c r="AI223" i="14"/>
  <c r="AG223" i="14"/>
  <c r="AE223" i="14"/>
  <c r="AC223" i="14"/>
  <c r="AA223" i="14"/>
  <c r="Y223" i="14"/>
  <c r="W223" i="14"/>
  <c r="U223" i="14"/>
  <c r="S223" i="14"/>
  <c r="Q223" i="14"/>
  <c r="O223" i="14"/>
  <c r="M223" i="14"/>
  <c r="K223" i="14"/>
  <c r="I223" i="14"/>
  <c r="G223" i="14"/>
  <c r="E223" i="14"/>
  <c r="AQ222" i="14"/>
  <c r="AO222" i="14"/>
  <c r="AM222" i="14"/>
  <c r="AK222" i="14"/>
  <c r="AI222" i="14"/>
  <c r="AG222" i="14"/>
  <c r="AE222" i="14"/>
  <c r="AC222" i="14"/>
  <c r="AA222" i="14"/>
  <c r="Y222" i="14"/>
  <c r="W222" i="14"/>
  <c r="U222" i="14"/>
  <c r="S222" i="14"/>
  <c r="Q222" i="14"/>
  <c r="O222" i="14"/>
  <c r="M222" i="14"/>
  <c r="K222" i="14"/>
  <c r="I222" i="14"/>
  <c r="G222" i="14"/>
  <c r="E222" i="14"/>
  <c r="AQ221" i="14"/>
  <c r="AO221" i="14"/>
  <c r="AM221" i="14"/>
  <c r="AK221" i="14"/>
  <c r="AI221" i="14"/>
  <c r="AG221" i="14"/>
  <c r="AE221" i="14"/>
  <c r="AC221" i="14"/>
  <c r="AA221" i="14"/>
  <c r="Y221" i="14"/>
  <c r="W221" i="14"/>
  <c r="U221" i="14"/>
  <c r="S221" i="14"/>
  <c r="Q221" i="14"/>
  <c r="O221" i="14"/>
  <c r="M221" i="14"/>
  <c r="K221" i="14"/>
  <c r="I221" i="14"/>
  <c r="G221" i="14"/>
  <c r="E221" i="14"/>
  <c r="AQ220" i="14"/>
  <c r="AO220" i="14"/>
  <c r="AM220" i="14"/>
  <c r="AK220" i="14"/>
  <c r="AI220" i="14"/>
  <c r="AG220" i="14"/>
  <c r="AE220" i="14"/>
  <c r="AC220" i="14"/>
  <c r="AA220" i="14"/>
  <c r="Y220" i="14"/>
  <c r="W220" i="14"/>
  <c r="U220" i="14"/>
  <c r="S220" i="14"/>
  <c r="Q220" i="14"/>
  <c r="O220" i="14"/>
  <c r="M220" i="14"/>
  <c r="K220" i="14"/>
  <c r="I220" i="14"/>
  <c r="G220" i="14"/>
  <c r="E220" i="14"/>
  <c r="AQ219" i="14"/>
  <c r="AO219" i="14"/>
  <c r="AM219" i="14"/>
  <c r="AK219" i="14"/>
  <c r="AI219" i="14"/>
  <c r="AG219" i="14"/>
  <c r="AE219" i="14"/>
  <c r="AC219" i="14"/>
  <c r="AA219" i="14"/>
  <c r="Y219" i="14"/>
  <c r="W219" i="14"/>
  <c r="U219" i="14"/>
  <c r="S219" i="14"/>
  <c r="Q219" i="14"/>
  <c r="O219" i="14"/>
  <c r="M219" i="14"/>
  <c r="K219" i="14"/>
  <c r="I219" i="14"/>
  <c r="G219" i="14"/>
  <c r="E219" i="14"/>
  <c r="AQ218" i="14"/>
  <c r="AO218" i="14"/>
  <c r="AM218" i="14"/>
  <c r="AK218" i="14"/>
  <c r="AI218" i="14"/>
  <c r="AG218" i="14"/>
  <c r="AE218" i="14"/>
  <c r="AC218" i="14"/>
  <c r="AA218" i="14"/>
  <c r="Y218" i="14"/>
  <c r="W218" i="14"/>
  <c r="U218" i="14"/>
  <c r="S218" i="14"/>
  <c r="Q218" i="14"/>
  <c r="O218" i="14"/>
  <c r="M218" i="14"/>
  <c r="K218" i="14"/>
  <c r="I218" i="14"/>
  <c r="G218" i="14"/>
  <c r="E218" i="14"/>
  <c r="AQ217" i="14"/>
  <c r="AO217" i="14"/>
  <c r="AM217" i="14"/>
  <c r="AK217" i="14"/>
  <c r="AI217" i="14"/>
  <c r="AG217" i="14"/>
  <c r="AE217" i="14"/>
  <c r="AC217" i="14"/>
  <c r="AA217" i="14"/>
  <c r="Y217" i="14"/>
  <c r="W217" i="14"/>
  <c r="U217" i="14"/>
  <c r="S217" i="14"/>
  <c r="Q217" i="14"/>
  <c r="O217" i="14"/>
  <c r="M217" i="14"/>
  <c r="K217" i="14"/>
  <c r="I217" i="14"/>
  <c r="G217" i="14"/>
  <c r="E217" i="14"/>
  <c r="AQ216" i="14"/>
  <c r="AO216" i="14"/>
  <c r="AM216" i="14"/>
  <c r="AK216" i="14"/>
  <c r="AI216" i="14"/>
  <c r="AG216" i="14"/>
  <c r="AE216" i="14"/>
  <c r="AC216" i="14"/>
  <c r="AA216" i="14"/>
  <c r="Y216" i="14"/>
  <c r="W216" i="14"/>
  <c r="U216" i="14"/>
  <c r="S216" i="14"/>
  <c r="Q216" i="14"/>
  <c r="O216" i="14"/>
  <c r="M216" i="14"/>
  <c r="K216" i="14"/>
  <c r="I216" i="14"/>
  <c r="G216" i="14"/>
  <c r="E216" i="14"/>
  <c r="AQ215" i="14"/>
  <c r="AO215" i="14"/>
  <c r="AM215" i="14"/>
  <c r="AK215" i="14"/>
  <c r="AI215" i="14"/>
  <c r="AG215" i="14"/>
  <c r="AE215" i="14"/>
  <c r="AC215" i="14"/>
  <c r="AA215" i="14"/>
  <c r="Y215" i="14"/>
  <c r="W215" i="14"/>
  <c r="U215" i="14"/>
  <c r="S215" i="14"/>
  <c r="Q215" i="14"/>
  <c r="O215" i="14"/>
  <c r="M215" i="14"/>
  <c r="K215" i="14"/>
  <c r="I215" i="14"/>
  <c r="G215" i="14"/>
  <c r="E215" i="14"/>
  <c r="AQ214" i="14"/>
  <c r="AO214" i="14"/>
  <c r="AM214" i="14"/>
  <c r="AK214" i="14"/>
  <c r="AI214" i="14"/>
  <c r="AG214" i="14"/>
  <c r="AE214" i="14"/>
  <c r="AC214" i="14"/>
  <c r="AA214" i="14"/>
  <c r="Y214" i="14"/>
  <c r="W214" i="14"/>
  <c r="U214" i="14"/>
  <c r="S214" i="14"/>
  <c r="Q214" i="14"/>
  <c r="O214" i="14"/>
  <c r="M214" i="14"/>
  <c r="K214" i="14"/>
  <c r="I214" i="14"/>
  <c r="G214" i="14"/>
  <c r="E214" i="14"/>
  <c r="AQ213" i="14"/>
  <c r="AO213" i="14"/>
  <c r="AM213" i="14"/>
  <c r="AK213" i="14"/>
  <c r="AI213" i="14"/>
  <c r="AG213" i="14"/>
  <c r="AE213" i="14"/>
  <c r="AC213" i="14"/>
  <c r="AA213" i="14"/>
  <c r="Y213" i="14"/>
  <c r="W213" i="14"/>
  <c r="U213" i="14"/>
  <c r="S213" i="14"/>
  <c r="Q213" i="14"/>
  <c r="O213" i="14"/>
  <c r="M213" i="14"/>
  <c r="K213" i="14"/>
  <c r="I213" i="14"/>
  <c r="G213" i="14"/>
  <c r="E213" i="14"/>
  <c r="AQ212" i="14"/>
  <c r="AO212" i="14"/>
  <c r="AM212" i="14"/>
  <c r="AK212" i="14"/>
  <c r="AI212" i="14"/>
  <c r="AG212" i="14"/>
  <c r="AE212" i="14"/>
  <c r="AC212" i="14"/>
  <c r="AA212" i="14"/>
  <c r="Y212" i="14"/>
  <c r="W212" i="14"/>
  <c r="U212" i="14"/>
  <c r="S212" i="14"/>
  <c r="Q212" i="14"/>
  <c r="O212" i="14"/>
  <c r="M212" i="14"/>
  <c r="K212" i="14"/>
  <c r="I212" i="14"/>
  <c r="G212" i="14"/>
  <c r="E212" i="14"/>
  <c r="AQ211" i="14"/>
  <c r="AO211" i="14"/>
  <c r="AM211" i="14"/>
  <c r="AK211" i="14"/>
  <c r="AI211" i="14"/>
  <c r="AG211" i="14"/>
  <c r="AE211" i="14"/>
  <c r="AC211" i="14"/>
  <c r="AA211" i="14"/>
  <c r="Y211" i="14"/>
  <c r="W211" i="14"/>
  <c r="U211" i="14"/>
  <c r="S211" i="14"/>
  <c r="Q211" i="14"/>
  <c r="O211" i="14"/>
  <c r="M211" i="14"/>
  <c r="K211" i="14"/>
  <c r="I211" i="14"/>
  <c r="G211" i="14"/>
  <c r="E211" i="14"/>
  <c r="AQ210" i="14"/>
  <c r="AO210" i="14"/>
  <c r="AM210" i="14"/>
  <c r="AK210" i="14"/>
  <c r="AI210" i="14"/>
  <c r="AG210" i="14"/>
  <c r="AE210" i="14"/>
  <c r="AC210" i="14"/>
  <c r="AA210" i="14"/>
  <c r="Y210" i="14"/>
  <c r="W210" i="14"/>
  <c r="U210" i="14"/>
  <c r="S210" i="14"/>
  <c r="Q210" i="14"/>
  <c r="O210" i="14"/>
  <c r="M210" i="14"/>
  <c r="K210" i="14"/>
  <c r="I210" i="14"/>
  <c r="G210" i="14"/>
  <c r="E210" i="14"/>
  <c r="AQ209" i="14"/>
  <c r="AO209" i="14"/>
  <c r="AM209" i="14"/>
  <c r="AK209" i="14"/>
  <c r="AI209" i="14"/>
  <c r="AG209" i="14"/>
  <c r="AE209" i="14"/>
  <c r="AC209" i="14"/>
  <c r="AA209" i="14"/>
  <c r="Y209" i="14"/>
  <c r="W209" i="14"/>
  <c r="U209" i="14"/>
  <c r="S209" i="14"/>
  <c r="Q209" i="14"/>
  <c r="O209" i="14"/>
  <c r="M209" i="14"/>
  <c r="K209" i="14"/>
  <c r="I209" i="14"/>
  <c r="G209" i="14"/>
  <c r="E209" i="14"/>
  <c r="AQ208" i="14"/>
  <c r="AO208" i="14"/>
  <c r="AM208" i="14"/>
  <c r="AK208" i="14"/>
  <c r="AI208" i="14"/>
  <c r="AG208" i="14"/>
  <c r="AE208" i="14"/>
  <c r="AC208" i="14"/>
  <c r="AA208" i="14"/>
  <c r="Y208" i="14"/>
  <c r="W208" i="14"/>
  <c r="U208" i="14"/>
  <c r="S208" i="14"/>
  <c r="Q208" i="14"/>
  <c r="O208" i="14"/>
  <c r="M208" i="14"/>
  <c r="K208" i="14"/>
  <c r="I208" i="14"/>
  <c r="G208" i="14"/>
  <c r="E208" i="14"/>
  <c r="AQ207" i="14"/>
  <c r="AO207" i="14"/>
  <c r="AM207" i="14"/>
  <c r="AK207" i="14"/>
  <c r="AI207" i="14"/>
  <c r="AG207" i="14"/>
  <c r="AE207" i="14"/>
  <c r="AC207" i="14"/>
  <c r="AA207" i="14"/>
  <c r="Y207" i="14"/>
  <c r="W207" i="14"/>
  <c r="U207" i="14"/>
  <c r="S207" i="14"/>
  <c r="Q207" i="14"/>
  <c r="O207" i="14"/>
  <c r="M207" i="14"/>
  <c r="K207" i="14"/>
  <c r="I207" i="14"/>
  <c r="G207" i="14"/>
  <c r="E207" i="14"/>
  <c r="AQ206" i="14"/>
  <c r="AO206" i="14"/>
  <c r="AM206" i="14"/>
  <c r="AK206" i="14"/>
  <c r="AI206" i="14"/>
  <c r="AG206" i="14"/>
  <c r="AE206" i="14"/>
  <c r="AC206" i="14"/>
  <c r="AA206" i="14"/>
  <c r="Y206" i="14"/>
  <c r="W206" i="14"/>
  <c r="U206" i="14"/>
  <c r="S206" i="14"/>
  <c r="Q206" i="14"/>
  <c r="O206" i="14"/>
  <c r="M206" i="14"/>
  <c r="K206" i="14"/>
  <c r="I206" i="14"/>
  <c r="G206" i="14"/>
  <c r="E206" i="14"/>
  <c r="AQ205" i="14"/>
  <c r="AO205" i="14"/>
  <c r="AM205" i="14"/>
  <c r="AK205" i="14"/>
  <c r="AI205" i="14"/>
  <c r="AG205" i="14"/>
  <c r="AE205" i="14"/>
  <c r="AC205" i="14"/>
  <c r="AA205" i="14"/>
  <c r="Y205" i="14"/>
  <c r="W205" i="14"/>
  <c r="U205" i="14"/>
  <c r="S205" i="14"/>
  <c r="Q205" i="14"/>
  <c r="O205" i="14"/>
  <c r="M205" i="14"/>
  <c r="K205" i="14"/>
  <c r="I205" i="14"/>
  <c r="G205" i="14"/>
  <c r="E205" i="14"/>
  <c r="AQ204" i="14"/>
  <c r="AO204" i="14"/>
  <c r="AM204" i="14"/>
  <c r="AK204" i="14"/>
  <c r="AI204" i="14"/>
  <c r="AG204" i="14"/>
  <c r="AE204" i="14"/>
  <c r="AC204" i="14"/>
  <c r="AA204" i="14"/>
  <c r="Y204" i="14"/>
  <c r="W204" i="14"/>
  <c r="U204" i="14"/>
  <c r="S204" i="14"/>
  <c r="Q204" i="14"/>
  <c r="O204" i="14"/>
  <c r="M204" i="14"/>
  <c r="K204" i="14"/>
  <c r="I204" i="14"/>
  <c r="G204" i="14"/>
  <c r="E204" i="14"/>
  <c r="AQ203" i="14"/>
  <c r="AO203" i="14"/>
  <c r="AM203" i="14"/>
  <c r="AK203" i="14"/>
  <c r="AI203" i="14"/>
  <c r="AG203" i="14"/>
  <c r="AE203" i="14"/>
  <c r="AC203" i="14"/>
  <c r="AA203" i="14"/>
  <c r="Y203" i="14"/>
  <c r="W203" i="14"/>
  <c r="U203" i="14"/>
  <c r="S203" i="14"/>
  <c r="Q203" i="14"/>
  <c r="O203" i="14"/>
  <c r="M203" i="14"/>
  <c r="K203" i="14"/>
  <c r="I203" i="14"/>
  <c r="G203" i="14"/>
  <c r="E203" i="14"/>
  <c r="AQ202" i="14"/>
  <c r="AO202" i="14"/>
  <c r="AM202" i="14"/>
  <c r="AK202" i="14"/>
  <c r="AI202" i="14"/>
  <c r="AG202" i="14"/>
  <c r="AE202" i="14"/>
  <c r="AC202" i="14"/>
  <c r="AA202" i="14"/>
  <c r="Y202" i="14"/>
  <c r="W202" i="14"/>
  <c r="U202" i="14"/>
  <c r="S202" i="14"/>
  <c r="Q202" i="14"/>
  <c r="O202" i="14"/>
  <c r="M202" i="14"/>
  <c r="K202" i="14"/>
  <c r="I202" i="14"/>
  <c r="G202" i="14"/>
  <c r="E202" i="14"/>
  <c r="AQ201" i="14"/>
  <c r="AO201" i="14"/>
  <c r="AM201" i="14"/>
  <c r="AK201" i="14"/>
  <c r="AI201" i="14"/>
  <c r="AG201" i="14"/>
  <c r="AE201" i="14"/>
  <c r="AC201" i="14"/>
  <c r="AA201" i="14"/>
  <c r="Y201" i="14"/>
  <c r="W201" i="14"/>
  <c r="U201" i="14"/>
  <c r="S201" i="14"/>
  <c r="Q201" i="14"/>
  <c r="O201" i="14"/>
  <c r="M201" i="14"/>
  <c r="K201" i="14"/>
  <c r="I201" i="14"/>
  <c r="G201" i="14"/>
  <c r="E201" i="14"/>
  <c r="AQ200" i="14"/>
  <c r="AO200" i="14"/>
  <c r="AM200" i="14"/>
  <c r="AK200" i="14"/>
  <c r="AI200" i="14"/>
  <c r="AG200" i="14"/>
  <c r="AE200" i="14"/>
  <c r="AC200" i="14"/>
  <c r="AA200" i="14"/>
  <c r="Y200" i="14"/>
  <c r="W200" i="14"/>
  <c r="U200" i="14"/>
  <c r="S200" i="14"/>
  <c r="Q200" i="14"/>
  <c r="O200" i="14"/>
  <c r="M200" i="14"/>
  <c r="K200" i="14"/>
  <c r="I200" i="14"/>
  <c r="G200" i="14"/>
  <c r="E200" i="14"/>
  <c r="AQ199" i="14"/>
  <c r="AO199" i="14"/>
  <c r="AM199" i="14"/>
  <c r="AK199" i="14"/>
  <c r="AI199" i="14"/>
  <c r="AG199" i="14"/>
  <c r="AE199" i="14"/>
  <c r="AC199" i="14"/>
  <c r="AA199" i="14"/>
  <c r="Y199" i="14"/>
  <c r="W199" i="14"/>
  <c r="U199" i="14"/>
  <c r="S199" i="14"/>
  <c r="Q199" i="14"/>
  <c r="O199" i="14"/>
  <c r="M199" i="14"/>
  <c r="K199" i="14"/>
  <c r="I199" i="14"/>
  <c r="G199" i="14"/>
  <c r="E199" i="14"/>
  <c r="AQ198" i="14"/>
  <c r="AO198" i="14"/>
  <c r="AM198" i="14"/>
  <c r="AK198" i="14"/>
  <c r="AI198" i="14"/>
  <c r="AG198" i="14"/>
  <c r="AE198" i="14"/>
  <c r="AC198" i="14"/>
  <c r="AA198" i="14"/>
  <c r="Y198" i="14"/>
  <c r="W198" i="14"/>
  <c r="U198" i="14"/>
  <c r="S198" i="14"/>
  <c r="Q198" i="14"/>
  <c r="O198" i="14"/>
  <c r="M198" i="14"/>
  <c r="K198" i="14"/>
  <c r="I198" i="14"/>
  <c r="G198" i="14"/>
  <c r="E198" i="14"/>
  <c r="AQ197" i="14"/>
  <c r="AO197" i="14"/>
  <c r="AM197" i="14"/>
  <c r="AK197" i="14"/>
  <c r="AI197" i="14"/>
  <c r="AG197" i="14"/>
  <c r="AE197" i="14"/>
  <c r="AC197" i="14"/>
  <c r="AA197" i="14"/>
  <c r="Y197" i="14"/>
  <c r="W197" i="14"/>
  <c r="U197" i="14"/>
  <c r="S197" i="14"/>
  <c r="Q197" i="14"/>
  <c r="O197" i="14"/>
  <c r="M197" i="14"/>
  <c r="K197" i="14"/>
  <c r="I197" i="14"/>
  <c r="G197" i="14"/>
  <c r="E197" i="14"/>
  <c r="AQ196" i="14"/>
  <c r="AO196" i="14"/>
  <c r="AM196" i="14"/>
  <c r="AK196" i="14"/>
  <c r="AI196" i="14"/>
  <c r="AG196" i="14"/>
  <c r="AE196" i="14"/>
  <c r="AC196" i="14"/>
  <c r="AA196" i="14"/>
  <c r="Y196" i="14"/>
  <c r="W196" i="14"/>
  <c r="U196" i="14"/>
  <c r="S196" i="14"/>
  <c r="Q196" i="14"/>
  <c r="O196" i="14"/>
  <c r="M196" i="14"/>
  <c r="K196" i="14"/>
  <c r="I196" i="14"/>
  <c r="G196" i="14"/>
  <c r="E196" i="14"/>
  <c r="AQ195" i="14"/>
  <c r="AO195" i="14"/>
  <c r="AM195" i="14"/>
  <c r="AK195" i="14"/>
  <c r="AI195" i="14"/>
  <c r="AG195" i="14"/>
  <c r="AE195" i="14"/>
  <c r="AC195" i="14"/>
  <c r="AA195" i="14"/>
  <c r="Y195" i="14"/>
  <c r="W195" i="14"/>
  <c r="U195" i="14"/>
  <c r="S195" i="14"/>
  <c r="Q195" i="14"/>
  <c r="O195" i="14"/>
  <c r="M195" i="14"/>
  <c r="K195" i="14"/>
  <c r="I195" i="14"/>
  <c r="G195" i="14"/>
  <c r="E195" i="14"/>
  <c r="AQ194" i="14"/>
  <c r="AO194" i="14"/>
  <c r="AM194" i="14"/>
  <c r="AK194" i="14"/>
  <c r="AI194" i="14"/>
  <c r="AG194" i="14"/>
  <c r="AE194" i="14"/>
  <c r="AC194" i="14"/>
  <c r="AA194" i="14"/>
  <c r="Y194" i="14"/>
  <c r="W194" i="14"/>
  <c r="U194" i="14"/>
  <c r="S194" i="14"/>
  <c r="Q194" i="14"/>
  <c r="O194" i="14"/>
  <c r="M194" i="14"/>
  <c r="K194" i="14"/>
  <c r="I194" i="14"/>
  <c r="G194" i="14"/>
  <c r="E194" i="14"/>
  <c r="AQ193" i="14"/>
  <c r="AO193" i="14"/>
  <c r="AM193" i="14"/>
  <c r="AK193" i="14"/>
  <c r="AI193" i="14"/>
  <c r="AG193" i="14"/>
  <c r="AE193" i="14"/>
  <c r="AC193" i="14"/>
  <c r="AA193" i="14"/>
  <c r="Y193" i="14"/>
  <c r="W193" i="14"/>
  <c r="U193" i="14"/>
  <c r="S193" i="14"/>
  <c r="Q193" i="14"/>
  <c r="O193" i="14"/>
  <c r="M193" i="14"/>
  <c r="K193" i="14"/>
  <c r="I193" i="14"/>
  <c r="G193" i="14"/>
  <c r="E193" i="14"/>
  <c r="AQ192" i="14"/>
  <c r="AO192" i="14"/>
  <c r="AM192" i="14"/>
  <c r="AK192" i="14"/>
  <c r="AI192" i="14"/>
  <c r="AG192" i="14"/>
  <c r="AE192" i="14"/>
  <c r="AC192" i="14"/>
  <c r="AA192" i="14"/>
  <c r="Y192" i="14"/>
  <c r="W192" i="14"/>
  <c r="U192" i="14"/>
  <c r="S192" i="14"/>
  <c r="Q192" i="14"/>
  <c r="O192" i="14"/>
  <c r="M192" i="14"/>
  <c r="K192" i="14"/>
  <c r="I192" i="14"/>
  <c r="G192" i="14"/>
  <c r="E192" i="14"/>
  <c r="AQ191" i="14"/>
  <c r="AO191" i="14"/>
  <c r="AM191" i="14"/>
  <c r="AK191" i="14"/>
  <c r="AI191" i="14"/>
  <c r="AG191" i="14"/>
  <c r="AE191" i="14"/>
  <c r="AC191" i="14"/>
  <c r="AA191" i="14"/>
  <c r="Y191" i="14"/>
  <c r="W191" i="14"/>
  <c r="U191" i="14"/>
  <c r="S191" i="14"/>
  <c r="Q191" i="14"/>
  <c r="O191" i="14"/>
  <c r="M191" i="14"/>
  <c r="K191" i="14"/>
  <c r="I191" i="14"/>
  <c r="G191" i="14"/>
  <c r="E191" i="14"/>
  <c r="AQ190" i="14"/>
  <c r="AO190" i="14"/>
  <c r="AM190" i="14"/>
  <c r="AK190" i="14"/>
  <c r="AI190" i="14"/>
  <c r="AG190" i="14"/>
  <c r="AE190" i="14"/>
  <c r="AC190" i="14"/>
  <c r="AA190" i="14"/>
  <c r="Y190" i="14"/>
  <c r="W190" i="14"/>
  <c r="U190" i="14"/>
  <c r="S190" i="14"/>
  <c r="Q190" i="14"/>
  <c r="O190" i="14"/>
  <c r="M190" i="14"/>
  <c r="K190" i="14"/>
  <c r="I190" i="14"/>
  <c r="G190" i="14"/>
  <c r="E190" i="14"/>
  <c r="AQ189" i="14"/>
  <c r="AO189" i="14"/>
  <c r="AM189" i="14"/>
  <c r="AK189" i="14"/>
  <c r="AI189" i="14"/>
  <c r="AG189" i="14"/>
  <c r="AE189" i="14"/>
  <c r="AC189" i="14"/>
  <c r="AA189" i="14"/>
  <c r="Y189" i="14"/>
  <c r="W189" i="14"/>
  <c r="U189" i="14"/>
  <c r="S189" i="14"/>
  <c r="Q189" i="14"/>
  <c r="O189" i="14"/>
  <c r="M189" i="14"/>
  <c r="K189" i="14"/>
  <c r="I189" i="14"/>
  <c r="G189" i="14"/>
  <c r="E189" i="14"/>
  <c r="AQ188" i="14"/>
  <c r="AO188" i="14"/>
  <c r="AM188" i="14"/>
  <c r="AK188" i="14"/>
  <c r="AI188" i="14"/>
  <c r="AG188" i="14"/>
  <c r="AE188" i="14"/>
  <c r="AC188" i="14"/>
  <c r="AA188" i="14"/>
  <c r="Y188" i="14"/>
  <c r="W188" i="14"/>
  <c r="U188" i="14"/>
  <c r="S188" i="14"/>
  <c r="Q188" i="14"/>
  <c r="O188" i="14"/>
  <c r="M188" i="14"/>
  <c r="K188" i="14"/>
  <c r="I188" i="14"/>
  <c r="G188" i="14"/>
  <c r="E188" i="14"/>
  <c r="AQ187" i="14"/>
  <c r="AO187" i="14"/>
  <c r="AM187" i="14"/>
  <c r="AK187" i="14"/>
  <c r="AI187" i="14"/>
  <c r="AG187" i="14"/>
  <c r="AE187" i="14"/>
  <c r="AC187" i="14"/>
  <c r="AA187" i="14"/>
  <c r="Y187" i="14"/>
  <c r="W187" i="14"/>
  <c r="U187" i="14"/>
  <c r="S187" i="14"/>
  <c r="Q187" i="14"/>
  <c r="O187" i="14"/>
  <c r="M187" i="14"/>
  <c r="K187" i="14"/>
  <c r="I187" i="14"/>
  <c r="G187" i="14"/>
  <c r="E187" i="14"/>
  <c r="AQ186" i="14"/>
  <c r="AO186" i="14"/>
  <c r="AM186" i="14"/>
  <c r="AK186" i="14"/>
  <c r="AI186" i="14"/>
  <c r="AG186" i="14"/>
  <c r="AE186" i="14"/>
  <c r="AC186" i="14"/>
  <c r="AA186" i="14"/>
  <c r="Y186" i="14"/>
  <c r="W186" i="14"/>
  <c r="U186" i="14"/>
  <c r="S186" i="14"/>
  <c r="Q186" i="14"/>
  <c r="O186" i="14"/>
  <c r="M186" i="14"/>
  <c r="K186" i="14"/>
  <c r="I186" i="14"/>
  <c r="G186" i="14"/>
  <c r="E186" i="14"/>
  <c r="AQ185" i="14"/>
  <c r="AO185" i="14"/>
  <c r="AM185" i="14"/>
  <c r="AK185" i="14"/>
  <c r="AI185" i="14"/>
  <c r="AG185" i="14"/>
  <c r="AE185" i="14"/>
  <c r="AC185" i="14"/>
  <c r="AA185" i="14"/>
  <c r="Y185" i="14"/>
  <c r="W185" i="14"/>
  <c r="U185" i="14"/>
  <c r="S185" i="14"/>
  <c r="Q185" i="14"/>
  <c r="O185" i="14"/>
  <c r="M185" i="14"/>
  <c r="K185" i="14"/>
  <c r="I185" i="14"/>
  <c r="G185" i="14"/>
  <c r="E185" i="14"/>
  <c r="AQ184" i="14"/>
  <c r="AO184" i="14"/>
  <c r="AM184" i="14"/>
  <c r="AK184" i="14"/>
  <c r="AI184" i="14"/>
  <c r="AG184" i="14"/>
  <c r="AE184" i="14"/>
  <c r="AC184" i="14"/>
  <c r="AA184" i="14"/>
  <c r="Y184" i="14"/>
  <c r="W184" i="14"/>
  <c r="U184" i="14"/>
  <c r="S184" i="14"/>
  <c r="Q184" i="14"/>
  <c r="O184" i="14"/>
  <c r="M184" i="14"/>
  <c r="K184" i="14"/>
  <c r="I184" i="14"/>
  <c r="G184" i="14"/>
  <c r="E184" i="14"/>
  <c r="AQ183" i="14"/>
  <c r="AO183" i="14"/>
  <c r="AM183" i="14"/>
  <c r="AK183" i="14"/>
  <c r="AI183" i="14"/>
  <c r="AG183" i="14"/>
  <c r="AE183" i="14"/>
  <c r="AC183" i="14"/>
  <c r="AA183" i="14"/>
  <c r="Y183" i="14"/>
  <c r="W183" i="14"/>
  <c r="U183" i="14"/>
  <c r="S183" i="14"/>
  <c r="Q183" i="14"/>
  <c r="O183" i="14"/>
  <c r="M183" i="14"/>
  <c r="K183" i="14"/>
  <c r="I183" i="14"/>
  <c r="G183" i="14"/>
  <c r="E183" i="14"/>
  <c r="AQ182" i="14"/>
  <c r="AO182" i="14"/>
  <c r="AM182" i="14"/>
  <c r="AK182" i="14"/>
  <c r="AI182" i="14"/>
  <c r="AG182" i="14"/>
  <c r="AE182" i="14"/>
  <c r="AC182" i="14"/>
  <c r="AA182" i="14"/>
  <c r="Y182" i="14"/>
  <c r="W182" i="14"/>
  <c r="U182" i="14"/>
  <c r="S182" i="14"/>
  <c r="Q182" i="14"/>
  <c r="O182" i="14"/>
  <c r="M182" i="14"/>
  <c r="K182" i="14"/>
  <c r="I182" i="14"/>
  <c r="G182" i="14"/>
  <c r="E182" i="14"/>
  <c r="AQ181" i="14"/>
  <c r="AO181" i="14"/>
  <c r="AM181" i="14"/>
  <c r="AK181" i="14"/>
  <c r="AI181" i="14"/>
  <c r="AG181" i="14"/>
  <c r="AE181" i="14"/>
  <c r="AC181" i="14"/>
  <c r="AA181" i="14"/>
  <c r="Y181" i="14"/>
  <c r="W181" i="14"/>
  <c r="U181" i="14"/>
  <c r="S181" i="14"/>
  <c r="Q181" i="14"/>
  <c r="O181" i="14"/>
  <c r="M181" i="14"/>
  <c r="K181" i="14"/>
  <c r="I181" i="14"/>
  <c r="G181" i="14"/>
  <c r="E181" i="14"/>
  <c r="AQ180" i="14"/>
  <c r="AO180" i="14"/>
  <c r="AM180" i="14"/>
  <c r="AK180" i="14"/>
  <c r="AI180" i="14"/>
  <c r="AG180" i="14"/>
  <c r="AE180" i="14"/>
  <c r="AC180" i="14"/>
  <c r="AA180" i="14"/>
  <c r="Y180" i="14"/>
  <c r="W180" i="14"/>
  <c r="U180" i="14"/>
  <c r="S180" i="14"/>
  <c r="Q180" i="14"/>
  <c r="O180" i="14"/>
  <c r="M180" i="14"/>
  <c r="K180" i="14"/>
  <c r="I180" i="14"/>
  <c r="G180" i="14"/>
  <c r="E180" i="14"/>
  <c r="AQ179" i="14"/>
  <c r="AO179" i="14"/>
  <c r="AM179" i="14"/>
  <c r="AK179" i="14"/>
  <c r="AI179" i="14"/>
  <c r="AG179" i="14"/>
  <c r="AE179" i="14"/>
  <c r="AC179" i="14"/>
  <c r="AA179" i="14"/>
  <c r="Y179" i="14"/>
  <c r="W179" i="14"/>
  <c r="U179" i="14"/>
  <c r="S179" i="14"/>
  <c r="Q179" i="14"/>
  <c r="O179" i="14"/>
  <c r="M179" i="14"/>
  <c r="K179" i="14"/>
  <c r="I179" i="14"/>
  <c r="G179" i="14"/>
  <c r="E179" i="14"/>
  <c r="AQ178" i="14"/>
  <c r="AO178" i="14"/>
  <c r="AM178" i="14"/>
  <c r="AK178" i="14"/>
  <c r="AI178" i="14"/>
  <c r="AG178" i="14"/>
  <c r="AE178" i="14"/>
  <c r="AC178" i="14"/>
  <c r="AA178" i="14"/>
  <c r="Y178" i="14"/>
  <c r="W178" i="14"/>
  <c r="U178" i="14"/>
  <c r="S178" i="14"/>
  <c r="Q178" i="14"/>
  <c r="O178" i="14"/>
  <c r="M178" i="14"/>
  <c r="K178" i="14"/>
  <c r="I178" i="14"/>
  <c r="G178" i="14"/>
  <c r="E178" i="14"/>
  <c r="AQ177" i="14"/>
  <c r="AO177" i="14"/>
  <c r="AM177" i="14"/>
  <c r="AK177" i="14"/>
  <c r="AI177" i="14"/>
  <c r="AG177" i="14"/>
  <c r="AE177" i="14"/>
  <c r="AC177" i="14"/>
  <c r="AA177" i="14"/>
  <c r="Y177" i="14"/>
  <c r="W177" i="14"/>
  <c r="U177" i="14"/>
  <c r="S177" i="14"/>
  <c r="Q177" i="14"/>
  <c r="O177" i="14"/>
  <c r="M177" i="14"/>
  <c r="K177" i="14"/>
  <c r="I177" i="14"/>
  <c r="G177" i="14"/>
  <c r="E177" i="14"/>
  <c r="AQ176" i="14"/>
  <c r="AO176" i="14"/>
  <c r="AM176" i="14"/>
  <c r="AK176" i="14"/>
  <c r="AI176" i="14"/>
  <c r="AG176" i="14"/>
  <c r="AE176" i="14"/>
  <c r="AC176" i="14"/>
  <c r="AA176" i="14"/>
  <c r="Y176" i="14"/>
  <c r="W176" i="14"/>
  <c r="U176" i="14"/>
  <c r="S176" i="14"/>
  <c r="Q176" i="14"/>
  <c r="O176" i="14"/>
  <c r="M176" i="14"/>
  <c r="K176" i="14"/>
  <c r="I176" i="14"/>
  <c r="G176" i="14"/>
  <c r="E176" i="14"/>
  <c r="AQ175" i="14"/>
  <c r="AO175" i="14"/>
  <c r="AM175" i="14"/>
  <c r="AK175" i="14"/>
  <c r="AI175" i="14"/>
  <c r="AG175" i="14"/>
  <c r="AE175" i="14"/>
  <c r="AC175" i="14"/>
  <c r="AA175" i="14"/>
  <c r="Y175" i="14"/>
  <c r="W175" i="14"/>
  <c r="U175" i="14"/>
  <c r="S175" i="14"/>
  <c r="Q175" i="14"/>
  <c r="O175" i="14"/>
  <c r="M175" i="14"/>
  <c r="K175" i="14"/>
  <c r="I175" i="14"/>
  <c r="G175" i="14"/>
  <c r="E175" i="14"/>
  <c r="AQ174" i="14"/>
  <c r="AO174" i="14"/>
  <c r="AM174" i="14"/>
  <c r="AK174" i="14"/>
  <c r="AI174" i="14"/>
  <c r="AG174" i="14"/>
  <c r="AE174" i="14"/>
  <c r="AC174" i="14"/>
  <c r="AA174" i="14"/>
  <c r="Y174" i="14"/>
  <c r="W174" i="14"/>
  <c r="U174" i="14"/>
  <c r="S174" i="14"/>
  <c r="Q174" i="14"/>
  <c r="O174" i="14"/>
  <c r="M174" i="14"/>
  <c r="K174" i="14"/>
  <c r="I174" i="14"/>
  <c r="G174" i="14"/>
  <c r="E174" i="14"/>
  <c r="AQ173" i="14"/>
  <c r="AO173" i="14"/>
  <c r="AM173" i="14"/>
  <c r="AK173" i="14"/>
  <c r="AI173" i="14"/>
  <c r="AG173" i="14"/>
  <c r="AE173" i="14"/>
  <c r="AC173" i="14"/>
  <c r="AA173" i="14"/>
  <c r="Y173" i="14"/>
  <c r="W173" i="14"/>
  <c r="U173" i="14"/>
  <c r="S173" i="14"/>
  <c r="Q173" i="14"/>
  <c r="O173" i="14"/>
  <c r="M173" i="14"/>
  <c r="K173" i="14"/>
  <c r="I173" i="14"/>
  <c r="G173" i="14"/>
  <c r="E173" i="14"/>
  <c r="AQ172" i="14"/>
  <c r="AO172" i="14"/>
  <c r="AM172" i="14"/>
  <c r="AK172" i="14"/>
  <c r="AI172" i="14"/>
  <c r="AG172" i="14"/>
  <c r="AE172" i="14"/>
  <c r="AC172" i="14"/>
  <c r="AA172" i="14"/>
  <c r="Y172" i="14"/>
  <c r="W172" i="14"/>
  <c r="U172" i="14"/>
  <c r="S172" i="14"/>
  <c r="Q172" i="14"/>
  <c r="O172" i="14"/>
  <c r="M172" i="14"/>
  <c r="K172" i="14"/>
  <c r="I172" i="14"/>
  <c r="G172" i="14"/>
  <c r="E172" i="14"/>
  <c r="AQ171" i="14"/>
  <c r="AO171" i="14"/>
  <c r="AM171" i="14"/>
  <c r="AK171" i="14"/>
  <c r="AI171" i="14"/>
  <c r="AG171" i="14"/>
  <c r="AE171" i="14"/>
  <c r="AC171" i="14"/>
  <c r="AA171" i="14"/>
  <c r="Y171" i="14"/>
  <c r="W171" i="14"/>
  <c r="U171" i="14"/>
  <c r="S171" i="14"/>
  <c r="Q171" i="14"/>
  <c r="O171" i="14"/>
  <c r="M171" i="14"/>
  <c r="K171" i="14"/>
  <c r="I171" i="14"/>
  <c r="G171" i="14"/>
  <c r="E171" i="14"/>
  <c r="AQ170" i="14"/>
  <c r="AO170" i="14"/>
  <c r="AM170" i="14"/>
  <c r="AK170" i="14"/>
  <c r="AI170" i="14"/>
  <c r="AG170" i="14"/>
  <c r="AE170" i="14"/>
  <c r="AC170" i="14"/>
  <c r="AA170" i="14"/>
  <c r="Y170" i="14"/>
  <c r="W170" i="14"/>
  <c r="U170" i="14"/>
  <c r="S170" i="14"/>
  <c r="Q170" i="14"/>
  <c r="O170" i="14"/>
  <c r="M170" i="14"/>
  <c r="K170" i="14"/>
  <c r="I170" i="14"/>
  <c r="G170" i="14"/>
  <c r="E170" i="14"/>
  <c r="AQ169" i="14"/>
  <c r="AO169" i="14"/>
  <c r="AM169" i="14"/>
  <c r="AK169" i="14"/>
  <c r="AI169" i="14"/>
  <c r="AG169" i="14"/>
  <c r="AE169" i="14"/>
  <c r="AC169" i="14"/>
  <c r="AA169" i="14"/>
  <c r="Y169" i="14"/>
  <c r="W169" i="14"/>
  <c r="U169" i="14"/>
  <c r="S169" i="14"/>
  <c r="Q169" i="14"/>
  <c r="O169" i="14"/>
  <c r="M169" i="14"/>
  <c r="K169" i="14"/>
  <c r="I169" i="14"/>
  <c r="G169" i="14"/>
  <c r="E169" i="14"/>
  <c r="AQ168" i="14"/>
  <c r="AO168" i="14"/>
  <c r="AM168" i="14"/>
  <c r="AK168" i="14"/>
  <c r="AI168" i="14"/>
  <c r="AG168" i="14"/>
  <c r="AE168" i="14"/>
  <c r="AC168" i="14"/>
  <c r="AA168" i="14"/>
  <c r="Y168" i="14"/>
  <c r="W168" i="14"/>
  <c r="U168" i="14"/>
  <c r="S168" i="14"/>
  <c r="Q168" i="14"/>
  <c r="O168" i="14"/>
  <c r="M168" i="14"/>
  <c r="K168" i="14"/>
  <c r="I168" i="14"/>
  <c r="G168" i="14"/>
  <c r="E168" i="14"/>
  <c r="AQ167" i="14"/>
  <c r="AO167" i="14"/>
  <c r="AM167" i="14"/>
  <c r="AK167" i="14"/>
  <c r="AI167" i="14"/>
  <c r="AG167" i="14"/>
  <c r="AE167" i="14"/>
  <c r="AC167" i="14"/>
  <c r="AA167" i="14"/>
  <c r="Y167" i="14"/>
  <c r="W167" i="14"/>
  <c r="U167" i="14"/>
  <c r="S167" i="14"/>
  <c r="Q167" i="14"/>
  <c r="O167" i="14"/>
  <c r="M167" i="14"/>
  <c r="K167" i="14"/>
  <c r="I167" i="14"/>
  <c r="G167" i="14"/>
  <c r="E167" i="14"/>
  <c r="AQ166" i="14"/>
  <c r="AO166" i="14"/>
  <c r="AM166" i="14"/>
  <c r="AK166" i="14"/>
  <c r="AI166" i="14"/>
  <c r="AG166" i="14"/>
  <c r="AE166" i="14"/>
  <c r="AC166" i="14"/>
  <c r="AA166" i="14"/>
  <c r="Y166" i="14"/>
  <c r="W166" i="14"/>
  <c r="U166" i="14"/>
  <c r="S166" i="14"/>
  <c r="Q166" i="14"/>
  <c r="O166" i="14"/>
  <c r="M166" i="14"/>
  <c r="K166" i="14"/>
  <c r="I166" i="14"/>
  <c r="G166" i="14"/>
  <c r="E166" i="14"/>
  <c r="AQ165" i="14"/>
  <c r="AO165" i="14"/>
  <c r="AM165" i="14"/>
  <c r="AK165" i="14"/>
  <c r="AI165" i="14"/>
  <c r="AG165" i="14"/>
  <c r="AE165" i="14"/>
  <c r="AC165" i="14"/>
  <c r="AA165" i="14"/>
  <c r="Y165" i="14"/>
  <c r="W165" i="14"/>
  <c r="U165" i="14"/>
  <c r="S165" i="14"/>
  <c r="Q165" i="14"/>
  <c r="O165" i="14"/>
  <c r="M165" i="14"/>
  <c r="K165" i="14"/>
  <c r="I165" i="14"/>
  <c r="G165" i="14"/>
  <c r="E165" i="14"/>
  <c r="AQ164" i="14"/>
  <c r="AO164" i="14"/>
  <c r="AM164" i="14"/>
  <c r="AK164" i="14"/>
  <c r="AI164" i="14"/>
  <c r="AG164" i="14"/>
  <c r="AE164" i="14"/>
  <c r="AC164" i="14"/>
  <c r="AA164" i="14"/>
  <c r="Y164" i="14"/>
  <c r="W164" i="14"/>
  <c r="U164" i="14"/>
  <c r="S164" i="14"/>
  <c r="Q164" i="14"/>
  <c r="O164" i="14"/>
  <c r="M164" i="14"/>
  <c r="K164" i="14"/>
  <c r="I164" i="14"/>
  <c r="G164" i="14"/>
  <c r="E164" i="14"/>
  <c r="AQ163" i="14"/>
  <c r="AO163" i="14"/>
  <c r="AM163" i="14"/>
  <c r="AK163" i="14"/>
  <c r="AI163" i="14"/>
  <c r="AG163" i="14"/>
  <c r="AE163" i="14"/>
  <c r="AC163" i="14"/>
  <c r="AA163" i="14"/>
  <c r="Y163" i="14"/>
  <c r="W163" i="14"/>
  <c r="U163" i="14"/>
  <c r="S163" i="14"/>
  <c r="Q163" i="14"/>
  <c r="O163" i="14"/>
  <c r="M163" i="14"/>
  <c r="K163" i="14"/>
  <c r="I163" i="14"/>
  <c r="G163" i="14"/>
  <c r="E163" i="14"/>
  <c r="AQ162" i="14"/>
  <c r="AO162" i="14"/>
  <c r="AM162" i="14"/>
  <c r="AK162" i="14"/>
  <c r="AI162" i="14"/>
  <c r="AG162" i="14"/>
  <c r="AE162" i="14"/>
  <c r="AC162" i="14"/>
  <c r="AA162" i="14"/>
  <c r="Y162" i="14"/>
  <c r="W162" i="14"/>
  <c r="U162" i="14"/>
  <c r="S162" i="14"/>
  <c r="Q162" i="14"/>
  <c r="O162" i="14"/>
  <c r="M162" i="14"/>
  <c r="K162" i="14"/>
  <c r="I162" i="14"/>
  <c r="G162" i="14"/>
  <c r="E162" i="14"/>
  <c r="AQ161" i="14"/>
  <c r="AO161" i="14"/>
  <c r="AM161" i="14"/>
  <c r="AK161" i="14"/>
  <c r="AI161" i="14"/>
  <c r="AG161" i="14"/>
  <c r="AE161" i="14"/>
  <c r="AC161" i="14"/>
  <c r="AA161" i="14"/>
  <c r="Y161" i="14"/>
  <c r="W161" i="14"/>
  <c r="U161" i="14"/>
  <c r="S161" i="14"/>
  <c r="Q161" i="14"/>
  <c r="O161" i="14"/>
  <c r="M161" i="14"/>
  <c r="K161" i="14"/>
  <c r="I161" i="14"/>
  <c r="G161" i="14"/>
  <c r="E161" i="14"/>
  <c r="AQ160" i="14"/>
  <c r="AO160" i="14"/>
  <c r="AM160" i="14"/>
  <c r="AK160" i="14"/>
  <c r="AI160" i="14"/>
  <c r="AG160" i="14"/>
  <c r="AE160" i="14"/>
  <c r="AC160" i="14"/>
  <c r="AA160" i="14"/>
  <c r="Y160" i="14"/>
  <c r="W160" i="14"/>
  <c r="U160" i="14"/>
  <c r="S160" i="14"/>
  <c r="Q160" i="14"/>
  <c r="O160" i="14"/>
  <c r="M160" i="14"/>
  <c r="K160" i="14"/>
  <c r="I160" i="14"/>
  <c r="G160" i="14"/>
  <c r="E160" i="14"/>
  <c r="AQ159" i="14"/>
  <c r="AO159" i="14"/>
  <c r="AM159" i="14"/>
  <c r="AK159" i="14"/>
  <c r="AI159" i="14"/>
  <c r="AG159" i="14"/>
  <c r="AE159" i="14"/>
  <c r="AC159" i="14"/>
  <c r="AA159" i="14"/>
  <c r="Y159" i="14"/>
  <c r="W159" i="14"/>
  <c r="U159" i="14"/>
  <c r="S159" i="14"/>
  <c r="Q159" i="14"/>
  <c r="O159" i="14"/>
  <c r="M159" i="14"/>
  <c r="K159" i="14"/>
  <c r="I159" i="14"/>
  <c r="G159" i="14"/>
  <c r="E159" i="14"/>
  <c r="AQ158" i="14"/>
  <c r="AO158" i="14"/>
  <c r="AM158" i="14"/>
  <c r="AK158" i="14"/>
  <c r="AI158" i="14"/>
  <c r="AG158" i="14"/>
  <c r="AE158" i="14"/>
  <c r="AC158" i="14"/>
  <c r="AA158" i="14"/>
  <c r="Y158" i="14"/>
  <c r="W158" i="14"/>
  <c r="U158" i="14"/>
  <c r="S158" i="14"/>
  <c r="Q158" i="14"/>
  <c r="O158" i="14"/>
  <c r="M158" i="14"/>
  <c r="K158" i="14"/>
  <c r="I158" i="14"/>
  <c r="G158" i="14"/>
  <c r="E158" i="14"/>
  <c r="AQ157" i="14"/>
  <c r="AO157" i="14"/>
  <c r="AM157" i="14"/>
  <c r="AK157" i="14"/>
  <c r="AI157" i="14"/>
  <c r="AG157" i="14"/>
  <c r="AE157" i="14"/>
  <c r="AC157" i="14"/>
  <c r="AA157" i="14"/>
  <c r="Y157" i="14"/>
  <c r="W157" i="14"/>
  <c r="U157" i="14"/>
  <c r="S157" i="14"/>
  <c r="Q157" i="14"/>
  <c r="O157" i="14"/>
  <c r="M157" i="14"/>
  <c r="K157" i="14"/>
  <c r="I157" i="14"/>
  <c r="G157" i="14"/>
  <c r="E157" i="14"/>
  <c r="AQ156" i="14"/>
  <c r="AO156" i="14"/>
  <c r="AM156" i="14"/>
  <c r="AK156" i="14"/>
  <c r="AI156" i="14"/>
  <c r="AG156" i="14"/>
  <c r="AE156" i="14"/>
  <c r="AC156" i="14"/>
  <c r="AA156" i="14"/>
  <c r="Y156" i="14"/>
  <c r="W156" i="14"/>
  <c r="U156" i="14"/>
  <c r="S156" i="14"/>
  <c r="Q156" i="14"/>
  <c r="O156" i="14"/>
  <c r="M156" i="14"/>
  <c r="K156" i="14"/>
  <c r="I156" i="14"/>
  <c r="G156" i="14"/>
  <c r="E156" i="14"/>
  <c r="AQ155" i="14"/>
  <c r="AO155" i="14"/>
  <c r="AM155" i="14"/>
  <c r="AK155" i="14"/>
  <c r="AI155" i="14"/>
  <c r="AG155" i="14"/>
  <c r="AE155" i="14"/>
  <c r="AC155" i="14"/>
  <c r="AA155" i="14"/>
  <c r="Y155" i="14"/>
  <c r="W155" i="14"/>
  <c r="U155" i="14"/>
  <c r="S155" i="14"/>
  <c r="Q155" i="14"/>
  <c r="O155" i="14"/>
  <c r="M155" i="14"/>
  <c r="K155" i="14"/>
  <c r="I155" i="14"/>
  <c r="G155" i="14"/>
  <c r="E155" i="14"/>
  <c r="AQ154" i="14"/>
  <c r="AO154" i="14"/>
  <c r="AM154" i="14"/>
  <c r="AK154" i="14"/>
  <c r="AI154" i="14"/>
  <c r="AG154" i="14"/>
  <c r="AE154" i="14"/>
  <c r="AC154" i="14"/>
  <c r="AA154" i="14"/>
  <c r="Y154" i="14"/>
  <c r="W154" i="14"/>
  <c r="U154" i="14"/>
  <c r="S154" i="14"/>
  <c r="Q154" i="14"/>
  <c r="O154" i="14"/>
  <c r="M154" i="14"/>
  <c r="K154" i="14"/>
  <c r="I154" i="14"/>
  <c r="G154" i="14"/>
  <c r="E154" i="14"/>
  <c r="AQ153" i="14"/>
  <c r="AO153" i="14"/>
  <c r="AM153" i="14"/>
  <c r="AK153" i="14"/>
  <c r="AI153" i="14"/>
  <c r="AG153" i="14"/>
  <c r="AE153" i="14"/>
  <c r="AC153" i="14"/>
  <c r="AA153" i="14"/>
  <c r="Y153" i="14"/>
  <c r="W153" i="14"/>
  <c r="U153" i="14"/>
  <c r="S153" i="14"/>
  <c r="Q153" i="14"/>
  <c r="O153" i="14"/>
  <c r="M153" i="14"/>
  <c r="K153" i="14"/>
  <c r="I153" i="14"/>
  <c r="G153" i="14"/>
  <c r="E153" i="14"/>
  <c r="AQ152" i="14"/>
  <c r="AO152" i="14"/>
  <c r="AM152" i="14"/>
  <c r="AK152" i="14"/>
  <c r="AI152" i="14"/>
  <c r="AG152" i="14"/>
  <c r="AE152" i="14"/>
  <c r="AC152" i="14"/>
  <c r="AA152" i="14"/>
  <c r="Y152" i="14"/>
  <c r="W152" i="14"/>
  <c r="U152" i="14"/>
  <c r="S152" i="14"/>
  <c r="Q152" i="14"/>
  <c r="O152" i="14"/>
  <c r="M152" i="14"/>
  <c r="K152" i="14"/>
  <c r="I152" i="14"/>
  <c r="G152" i="14"/>
  <c r="E152" i="14"/>
  <c r="AQ151" i="14"/>
  <c r="AO151" i="14"/>
  <c r="AM151" i="14"/>
  <c r="AK151" i="14"/>
  <c r="AI151" i="14"/>
  <c r="AG151" i="14"/>
  <c r="AE151" i="14"/>
  <c r="AC151" i="14"/>
  <c r="AA151" i="14"/>
  <c r="Y151" i="14"/>
  <c r="W151" i="14"/>
  <c r="U151" i="14"/>
  <c r="S151" i="14"/>
  <c r="Q151" i="14"/>
  <c r="O151" i="14"/>
  <c r="M151" i="14"/>
  <c r="K151" i="14"/>
  <c r="I151" i="14"/>
  <c r="G151" i="14"/>
  <c r="E151" i="14"/>
  <c r="AQ150" i="14"/>
  <c r="AO150" i="14"/>
  <c r="AM150" i="14"/>
  <c r="AK150" i="14"/>
  <c r="AI150" i="14"/>
  <c r="AG150" i="14"/>
  <c r="AE150" i="14"/>
  <c r="AC150" i="14"/>
  <c r="AA150" i="14"/>
  <c r="Y150" i="14"/>
  <c r="W150" i="14"/>
  <c r="U150" i="14"/>
  <c r="S150" i="14"/>
  <c r="Q150" i="14"/>
  <c r="O150" i="14"/>
  <c r="M150" i="14"/>
  <c r="K150" i="14"/>
  <c r="I150" i="14"/>
  <c r="G150" i="14"/>
  <c r="E150" i="14"/>
  <c r="AQ149" i="14"/>
  <c r="AO149" i="14"/>
  <c r="AM149" i="14"/>
  <c r="AK149" i="14"/>
  <c r="AI149" i="14"/>
  <c r="AG149" i="14"/>
  <c r="AE149" i="14"/>
  <c r="AC149" i="14"/>
  <c r="AA149" i="14"/>
  <c r="Y149" i="14"/>
  <c r="W149" i="14"/>
  <c r="U149" i="14"/>
  <c r="S149" i="14"/>
  <c r="Q149" i="14"/>
  <c r="O149" i="14"/>
  <c r="M149" i="14"/>
  <c r="K149" i="14"/>
  <c r="I149" i="14"/>
  <c r="G149" i="14"/>
  <c r="E149" i="14"/>
  <c r="AQ148" i="14"/>
  <c r="AO148" i="14"/>
  <c r="AM148" i="14"/>
  <c r="AK148" i="14"/>
  <c r="AI148" i="14"/>
  <c r="AG148" i="14"/>
  <c r="AE148" i="14"/>
  <c r="AC148" i="14"/>
  <c r="AA148" i="14"/>
  <c r="Y148" i="14"/>
  <c r="W148" i="14"/>
  <c r="U148" i="14"/>
  <c r="S148" i="14"/>
  <c r="Q148" i="14"/>
  <c r="O148" i="14"/>
  <c r="M148" i="14"/>
  <c r="K148" i="14"/>
  <c r="I148" i="14"/>
  <c r="G148" i="14"/>
  <c r="E148" i="14"/>
  <c r="AQ147" i="14"/>
  <c r="AO147" i="14"/>
  <c r="AM147" i="14"/>
  <c r="AK147" i="14"/>
  <c r="AI147" i="14"/>
  <c r="AG147" i="14"/>
  <c r="AE147" i="14"/>
  <c r="AC147" i="14"/>
  <c r="AA147" i="14"/>
  <c r="Y147" i="14"/>
  <c r="W147" i="14"/>
  <c r="U147" i="14"/>
  <c r="S147" i="14"/>
  <c r="Q147" i="14"/>
  <c r="O147" i="14"/>
  <c r="M147" i="14"/>
  <c r="K147" i="14"/>
  <c r="I147" i="14"/>
  <c r="G147" i="14"/>
  <c r="E147" i="14"/>
  <c r="AQ146" i="14"/>
  <c r="AO146" i="14"/>
  <c r="AM146" i="14"/>
  <c r="AK146" i="14"/>
  <c r="AI146" i="14"/>
  <c r="AG146" i="14"/>
  <c r="AE146" i="14"/>
  <c r="AC146" i="14"/>
  <c r="AA146" i="14"/>
  <c r="Y146" i="14"/>
  <c r="W146" i="14"/>
  <c r="U146" i="14"/>
  <c r="S146" i="14"/>
  <c r="Q146" i="14"/>
  <c r="O146" i="14"/>
  <c r="M146" i="14"/>
  <c r="K146" i="14"/>
  <c r="I146" i="14"/>
  <c r="G146" i="14"/>
  <c r="E146" i="14"/>
  <c r="AQ145" i="14"/>
  <c r="AO145" i="14"/>
  <c r="AM145" i="14"/>
  <c r="AK145" i="14"/>
  <c r="AI145" i="14"/>
  <c r="AG145" i="14"/>
  <c r="AE145" i="14"/>
  <c r="AC145" i="14"/>
  <c r="AA145" i="14"/>
  <c r="Y145" i="14"/>
  <c r="W145" i="14"/>
  <c r="U145" i="14"/>
  <c r="S145" i="14"/>
  <c r="Q145" i="14"/>
  <c r="O145" i="14"/>
  <c r="M145" i="14"/>
  <c r="K145" i="14"/>
  <c r="I145" i="14"/>
  <c r="G145" i="14"/>
  <c r="E145" i="14"/>
  <c r="AQ144" i="14"/>
  <c r="AO144" i="14"/>
  <c r="AM144" i="14"/>
  <c r="AK144" i="14"/>
  <c r="AI144" i="14"/>
  <c r="AG144" i="14"/>
  <c r="AE144" i="14"/>
  <c r="AC144" i="14"/>
  <c r="AA144" i="14"/>
  <c r="Y144" i="14"/>
  <c r="W144" i="14"/>
  <c r="U144" i="14"/>
  <c r="S144" i="14"/>
  <c r="Q144" i="14"/>
  <c r="O144" i="14"/>
  <c r="M144" i="14"/>
  <c r="K144" i="14"/>
  <c r="I144" i="14"/>
  <c r="G144" i="14"/>
  <c r="E144" i="14"/>
  <c r="AQ143" i="14"/>
  <c r="AO143" i="14"/>
  <c r="AM143" i="14"/>
  <c r="AK143" i="14"/>
  <c r="AI143" i="14"/>
  <c r="AG143" i="14"/>
  <c r="AE143" i="14"/>
  <c r="AC143" i="14"/>
  <c r="AA143" i="14"/>
  <c r="Y143" i="14"/>
  <c r="W143" i="14"/>
  <c r="U143" i="14"/>
  <c r="S143" i="14"/>
  <c r="Q143" i="14"/>
  <c r="O143" i="14"/>
  <c r="M143" i="14"/>
  <c r="K143" i="14"/>
  <c r="I143" i="14"/>
  <c r="G143" i="14"/>
  <c r="E143" i="14"/>
  <c r="AQ142" i="14"/>
  <c r="AO142" i="14"/>
  <c r="AM142" i="14"/>
  <c r="AK142" i="14"/>
  <c r="AI142" i="14"/>
  <c r="AG142" i="14"/>
  <c r="AE142" i="14"/>
  <c r="AC142" i="14"/>
  <c r="AA142" i="14"/>
  <c r="Y142" i="14"/>
  <c r="W142" i="14"/>
  <c r="U142" i="14"/>
  <c r="S142" i="14"/>
  <c r="Q142" i="14"/>
  <c r="O142" i="14"/>
  <c r="M142" i="14"/>
  <c r="K142" i="14"/>
  <c r="I142" i="14"/>
  <c r="G142" i="14"/>
  <c r="E142" i="14"/>
  <c r="AQ141" i="14"/>
  <c r="AO141" i="14"/>
  <c r="AM141" i="14"/>
  <c r="AK141" i="14"/>
  <c r="AI141" i="14"/>
  <c r="AG141" i="14"/>
  <c r="AE141" i="14"/>
  <c r="AC141" i="14"/>
  <c r="AA141" i="14"/>
  <c r="Y141" i="14"/>
  <c r="W141" i="14"/>
  <c r="U141" i="14"/>
  <c r="S141" i="14"/>
  <c r="Q141" i="14"/>
  <c r="O141" i="14"/>
  <c r="M141" i="14"/>
  <c r="K141" i="14"/>
  <c r="I141" i="14"/>
  <c r="G141" i="14"/>
  <c r="E141" i="14"/>
  <c r="AQ140" i="14"/>
  <c r="AO140" i="14"/>
  <c r="AM140" i="14"/>
  <c r="AK140" i="14"/>
  <c r="AI140" i="14"/>
  <c r="AG140" i="14"/>
  <c r="AE140" i="14"/>
  <c r="AC140" i="14"/>
  <c r="AA140" i="14"/>
  <c r="Y140" i="14"/>
  <c r="W140" i="14"/>
  <c r="U140" i="14"/>
  <c r="S140" i="14"/>
  <c r="Q140" i="14"/>
  <c r="O140" i="14"/>
  <c r="M140" i="14"/>
  <c r="K140" i="14"/>
  <c r="I140" i="14"/>
  <c r="G140" i="14"/>
  <c r="E140" i="14"/>
  <c r="AQ139" i="14"/>
  <c r="AO139" i="14"/>
  <c r="AM139" i="14"/>
  <c r="AK139" i="14"/>
  <c r="AI139" i="14"/>
  <c r="AG139" i="14"/>
  <c r="AE139" i="14"/>
  <c r="AC139" i="14"/>
  <c r="AA139" i="14"/>
  <c r="Y139" i="14"/>
  <c r="W139" i="14"/>
  <c r="U139" i="14"/>
  <c r="S139" i="14"/>
  <c r="Q139" i="14"/>
  <c r="O139" i="14"/>
  <c r="M139" i="14"/>
  <c r="K139" i="14"/>
  <c r="I139" i="14"/>
  <c r="G139" i="14"/>
  <c r="E139" i="14"/>
  <c r="AQ138" i="14"/>
  <c r="AO138" i="14"/>
  <c r="AM138" i="14"/>
  <c r="AK138" i="14"/>
  <c r="AI138" i="14"/>
  <c r="AG138" i="14"/>
  <c r="AE138" i="14"/>
  <c r="AC138" i="14"/>
  <c r="AA138" i="14"/>
  <c r="Y138" i="14"/>
  <c r="W138" i="14"/>
  <c r="U138" i="14"/>
  <c r="S138" i="14"/>
  <c r="Q138" i="14"/>
  <c r="O138" i="14"/>
  <c r="M138" i="14"/>
  <c r="K138" i="14"/>
  <c r="I138" i="14"/>
  <c r="G138" i="14"/>
  <c r="E138" i="14"/>
  <c r="AQ137" i="14"/>
  <c r="AO137" i="14"/>
  <c r="AM137" i="14"/>
  <c r="AK137" i="14"/>
  <c r="AI137" i="14"/>
  <c r="AG137" i="14"/>
  <c r="AE137" i="14"/>
  <c r="AC137" i="14"/>
  <c r="AA137" i="14"/>
  <c r="Y137" i="14"/>
  <c r="W137" i="14"/>
  <c r="U137" i="14"/>
  <c r="S137" i="14"/>
  <c r="Q137" i="14"/>
  <c r="O137" i="14"/>
  <c r="M137" i="14"/>
  <c r="K137" i="14"/>
  <c r="I137" i="14"/>
  <c r="G137" i="14"/>
  <c r="E137" i="14"/>
  <c r="AQ136" i="14"/>
  <c r="AO136" i="14"/>
  <c r="AM136" i="14"/>
  <c r="AK136" i="14"/>
  <c r="AI136" i="14"/>
  <c r="AG136" i="14"/>
  <c r="AE136" i="14"/>
  <c r="AC136" i="14"/>
  <c r="AA136" i="14"/>
  <c r="Y136" i="14"/>
  <c r="W136" i="14"/>
  <c r="U136" i="14"/>
  <c r="S136" i="14"/>
  <c r="Q136" i="14"/>
  <c r="O136" i="14"/>
  <c r="M136" i="14"/>
  <c r="K136" i="14"/>
  <c r="I136" i="14"/>
  <c r="G136" i="14"/>
  <c r="E136" i="14"/>
  <c r="AQ135" i="14"/>
  <c r="AO135" i="14"/>
  <c r="AM135" i="14"/>
  <c r="AK135" i="14"/>
  <c r="AI135" i="14"/>
  <c r="AG135" i="14"/>
  <c r="AE135" i="14"/>
  <c r="AC135" i="14"/>
  <c r="AA135" i="14"/>
  <c r="Y135" i="14"/>
  <c r="W135" i="14"/>
  <c r="U135" i="14"/>
  <c r="S135" i="14"/>
  <c r="Q135" i="14"/>
  <c r="O135" i="14"/>
  <c r="M135" i="14"/>
  <c r="K135" i="14"/>
  <c r="I135" i="14"/>
  <c r="G135" i="14"/>
  <c r="E135" i="14"/>
  <c r="AQ134" i="14"/>
  <c r="AO134" i="14"/>
  <c r="AM134" i="14"/>
  <c r="AK134" i="14"/>
  <c r="AI134" i="14"/>
  <c r="AG134" i="14"/>
  <c r="AE134" i="14"/>
  <c r="AC134" i="14"/>
  <c r="AA134" i="14"/>
  <c r="Y134" i="14"/>
  <c r="W134" i="14"/>
  <c r="U134" i="14"/>
  <c r="S134" i="14"/>
  <c r="Q134" i="14"/>
  <c r="O134" i="14"/>
  <c r="M134" i="14"/>
  <c r="K134" i="14"/>
  <c r="I134" i="14"/>
  <c r="G134" i="14"/>
  <c r="E134" i="14"/>
  <c r="AQ133" i="14"/>
  <c r="AO133" i="14"/>
  <c r="AM133" i="14"/>
  <c r="AK133" i="14"/>
  <c r="AI133" i="14"/>
  <c r="AG133" i="14"/>
  <c r="AE133" i="14"/>
  <c r="AC133" i="14"/>
  <c r="AA133" i="14"/>
  <c r="Y133" i="14"/>
  <c r="W133" i="14"/>
  <c r="U133" i="14"/>
  <c r="S133" i="14"/>
  <c r="Q133" i="14"/>
  <c r="O133" i="14"/>
  <c r="M133" i="14"/>
  <c r="K133" i="14"/>
  <c r="I133" i="14"/>
  <c r="G133" i="14"/>
  <c r="E133" i="14"/>
  <c r="AQ132" i="14"/>
  <c r="AO132" i="14"/>
  <c r="AM132" i="14"/>
  <c r="AK132" i="14"/>
  <c r="AI132" i="14"/>
  <c r="AG132" i="14"/>
  <c r="AE132" i="14"/>
  <c r="AC132" i="14"/>
  <c r="AA132" i="14"/>
  <c r="Y132" i="14"/>
  <c r="W132" i="14"/>
  <c r="U132" i="14"/>
  <c r="S132" i="14"/>
  <c r="Q132" i="14"/>
  <c r="O132" i="14"/>
  <c r="M132" i="14"/>
  <c r="K132" i="14"/>
  <c r="I132" i="14"/>
  <c r="G132" i="14"/>
  <c r="E132" i="14"/>
  <c r="AQ131" i="14"/>
  <c r="AO131" i="14"/>
  <c r="AM131" i="14"/>
  <c r="AK131" i="14"/>
  <c r="AI131" i="14"/>
  <c r="AG131" i="14"/>
  <c r="AE131" i="14"/>
  <c r="AC131" i="14"/>
  <c r="AA131" i="14"/>
  <c r="Y131" i="14"/>
  <c r="W131" i="14"/>
  <c r="U131" i="14"/>
  <c r="S131" i="14"/>
  <c r="Q131" i="14"/>
  <c r="O131" i="14"/>
  <c r="M131" i="14"/>
  <c r="K131" i="14"/>
  <c r="I131" i="14"/>
  <c r="G131" i="14"/>
  <c r="E131" i="14"/>
  <c r="AQ130" i="14"/>
  <c r="AO130" i="14"/>
  <c r="AM130" i="14"/>
  <c r="AK130" i="14"/>
  <c r="AI130" i="14"/>
  <c r="AG130" i="14"/>
  <c r="AE130" i="14"/>
  <c r="AC130" i="14"/>
  <c r="AA130" i="14"/>
  <c r="Y130" i="14"/>
  <c r="W130" i="14"/>
  <c r="U130" i="14"/>
  <c r="S130" i="14"/>
  <c r="Q130" i="14"/>
  <c r="O130" i="14"/>
  <c r="M130" i="14"/>
  <c r="K130" i="14"/>
  <c r="I130" i="14"/>
  <c r="G130" i="14"/>
  <c r="E130" i="14"/>
  <c r="AQ129" i="14"/>
  <c r="AO129" i="14"/>
  <c r="AM129" i="14"/>
  <c r="AK129" i="14"/>
  <c r="AI129" i="14"/>
  <c r="AG129" i="14"/>
  <c r="AE129" i="14"/>
  <c r="AC129" i="14"/>
  <c r="AA129" i="14"/>
  <c r="Y129" i="14"/>
  <c r="W129" i="14"/>
  <c r="U129" i="14"/>
  <c r="S129" i="14"/>
  <c r="Q129" i="14"/>
  <c r="O129" i="14"/>
  <c r="M129" i="14"/>
  <c r="K129" i="14"/>
  <c r="I129" i="14"/>
  <c r="G129" i="14"/>
  <c r="E129" i="14"/>
  <c r="AQ128" i="14"/>
  <c r="AO128" i="14"/>
  <c r="AM128" i="14"/>
  <c r="AK128" i="14"/>
  <c r="AI128" i="14"/>
  <c r="AG128" i="14"/>
  <c r="AE128" i="14"/>
  <c r="AC128" i="14"/>
  <c r="AA128" i="14"/>
  <c r="Y128" i="14"/>
  <c r="W128" i="14"/>
  <c r="U128" i="14"/>
  <c r="S128" i="14"/>
  <c r="Q128" i="14"/>
  <c r="O128" i="14"/>
  <c r="M128" i="14"/>
  <c r="K128" i="14"/>
  <c r="I128" i="14"/>
  <c r="G128" i="14"/>
  <c r="E128" i="14"/>
  <c r="AQ127" i="14"/>
  <c r="AO127" i="14"/>
  <c r="AM127" i="14"/>
  <c r="AK127" i="14"/>
  <c r="AI127" i="14"/>
  <c r="AG127" i="14"/>
  <c r="AE127" i="14"/>
  <c r="AC127" i="14"/>
  <c r="AA127" i="14"/>
  <c r="Y127" i="14"/>
  <c r="W127" i="14"/>
  <c r="U127" i="14"/>
  <c r="S127" i="14"/>
  <c r="Q127" i="14"/>
  <c r="O127" i="14"/>
  <c r="M127" i="14"/>
  <c r="K127" i="14"/>
  <c r="I127" i="14"/>
  <c r="G127" i="14"/>
  <c r="E127" i="14"/>
  <c r="AQ126" i="14"/>
  <c r="AO126" i="14"/>
  <c r="AM126" i="14"/>
  <c r="AK126" i="14"/>
  <c r="AI126" i="14"/>
  <c r="AG126" i="14"/>
  <c r="AE126" i="14"/>
  <c r="AC126" i="14"/>
  <c r="AA126" i="14"/>
  <c r="Y126" i="14"/>
  <c r="W126" i="14"/>
  <c r="U126" i="14"/>
  <c r="S126" i="14"/>
  <c r="Q126" i="14"/>
  <c r="O126" i="14"/>
  <c r="M126" i="14"/>
  <c r="K126" i="14"/>
  <c r="I126" i="14"/>
  <c r="G126" i="14"/>
  <c r="E126" i="14"/>
  <c r="AQ125" i="14"/>
  <c r="AO125" i="14"/>
  <c r="AM125" i="14"/>
  <c r="AK125" i="14"/>
  <c r="AI125" i="14"/>
  <c r="AG125" i="14"/>
  <c r="AE125" i="14"/>
  <c r="AC125" i="14"/>
  <c r="AA125" i="14"/>
  <c r="Y125" i="14"/>
  <c r="W125" i="14"/>
  <c r="U125" i="14"/>
  <c r="S125" i="14"/>
  <c r="Q125" i="14"/>
  <c r="O125" i="14"/>
  <c r="M125" i="14"/>
  <c r="K125" i="14"/>
  <c r="I125" i="14"/>
  <c r="G125" i="14"/>
  <c r="E125" i="14"/>
  <c r="AQ124" i="14"/>
  <c r="AO124" i="14"/>
  <c r="AM124" i="14"/>
  <c r="AK124" i="14"/>
  <c r="AI124" i="14"/>
  <c r="AG124" i="14"/>
  <c r="AE124" i="14"/>
  <c r="AC124" i="14"/>
  <c r="AA124" i="14"/>
  <c r="Y124" i="14"/>
  <c r="W124" i="14"/>
  <c r="U124" i="14"/>
  <c r="S124" i="14"/>
  <c r="Q124" i="14"/>
  <c r="O124" i="14"/>
  <c r="M124" i="14"/>
  <c r="K124" i="14"/>
  <c r="I124" i="14"/>
  <c r="G124" i="14"/>
  <c r="E124" i="14"/>
  <c r="AQ123" i="14"/>
  <c r="AO123" i="14"/>
  <c r="AM123" i="14"/>
  <c r="AK123" i="14"/>
  <c r="AI123" i="14"/>
  <c r="AG123" i="14"/>
  <c r="AE123" i="14"/>
  <c r="AC123" i="14"/>
  <c r="AA123" i="14"/>
  <c r="Y123" i="14"/>
  <c r="W123" i="14"/>
  <c r="U123" i="14"/>
  <c r="S123" i="14"/>
  <c r="Q123" i="14"/>
  <c r="O123" i="14"/>
  <c r="M123" i="14"/>
  <c r="K123" i="14"/>
  <c r="I123" i="14"/>
  <c r="G123" i="14"/>
  <c r="E123" i="14"/>
  <c r="AQ122" i="14"/>
  <c r="AO122" i="14"/>
  <c r="AM122" i="14"/>
  <c r="AK122" i="14"/>
  <c r="AI122" i="14"/>
  <c r="AG122" i="14"/>
  <c r="AE122" i="14"/>
  <c r="AC122" i="14"/>
  <c r="AA122" i="14"/>
  <c r="Y122" i="14"/>
  <c r="W122" i="14"/>
  <c r="U122" i="14"/>
  <c r="S122" i="14"/>
  <c r="Q122" i="14"/>
  <c r="O122" i="14"/>
  <c r="M122" i="14"/>
  <c r="K122" i="14"/>
  <c r="I122" i="14"/>
  <c r="G122" i="14"/>
  <c r="E122" i="14"/>
  <c r="AQ121" i="14"/>
  <c r="AO121" i="14"/>
  <c r="AM121" i="14"/>
  <c r="AK121" i="14"/>
  <c r="AI121" i="14"/>
  <c r="AG121" i="14"/>
  <c r="AE121" i="14"/>
  <c r="AC121" i="14"/>
  <c r="AA121" i="14"/>
  <c r="Y121" i="14"/>
  <c r="W121" i="14"/>
  <c r="U121" i="14"/>
  <c r="S121" i="14"/>
  <c r="Q121" i="14"/>
  <c r="O121" i="14"/>
  <c r="M121" i="14"/>
  <c r="K121" i="14"/>
  <c r="I121" i="14"/>
  <c r="G121" i="14"/>
  <c r="E121" i="14"/>
  <c r="AQ120" i="14"/>
  <c r="AO120" i="14"/>
  <c r="AM120" i="14"/>
  <c r="AK120" i="14"/>
  <c r="AI120" i="14"/>
  <c r="AG120" i="14"/>
  <c r="AE120" i="14"/>
  <c r="AC120" i="14"/>
  <c r="AA120" i="14"/>
  <c r="Y120" i="14"/>
  <c r="W120" i="14"/>
  <c r="U120" i="14"/>
  <c r="S120" i="14"/>
  <c r="Q120" i="14"/>
  <c r="O120" i="14"/>
  <c r="M120" i="14"/>
  <c r="K120" i="14"/>
  <c r="I120" i="14"/>
  <c r="G120" i="14"/>
  <c r="E120" i="14"/>
  <c r="AQ119" i="14"/>
  <c r="AO119" i="14"/>
  <c r="AM119" i="14"/>
  <c r="AK119" i="14"/>
  <c r="AI119" i="14"/>
  <c r="AG119" i="14"/>
  <c r="AE119" i="14"/>
  <c r="AC119" i="14"/>
  <c r="AA119" i="14"/>
  <c r="Y119" i="14"/>
  <c r="W119" i="14"/>
  <c r="U119" i="14"/>
  <c r="S119" i="14"/>
  <c r="Q119" i="14"/>
  <c r="O119" i="14"/>
  <c r="M119" i="14"/>
  <c r="K119" i="14"/>
  <c r="I119" i="14"/>
  <c r="G119" i="14"/>
  <c r="E119" i="14"/>
  <c r="AQ115" i="14"/>
  <c r="AO115" i="14"/>
  <c r="AM115" i="14"/>
  <c r="AK115" i="14"/>
  <c r="AI115" i="14"/>
  <c r="AG115" i="14"/>
  <c r="AE115" i="14"/>
  <c r="AC115" i="14"/>
  <c r="AA115" i="14"/>
  <c r="Y115" i="14"/>
  <c r="W115" i="14"/>
  <c r="U115" i="14"/>
  <c r="S115" i="14"/>
  <c r="Q115" i="14"/>
  <c r="O115" i="14"/>
  <c r="M115" i="14"/>
  <c r="K115" i="14"/>
  <c r="I115" i="14"/>
  <c r="G115" i="14"/>
  <c r="E115" i="14"/>
  <c r="AQ114" i="14"/>
  <c r="AO114" i="14"/>
  <c r="AM114" i="14"/>
  <c r="AK114" i="14"/>
  <c r="AI114" i="14"/>
  <c r="AG114" i="14"/>
  <c r="AE114" i="14"/>
  <c r="AC114" i="14"/>
  <c r="AA114" i="14"/>
  <c r="Y114" i="14"/>
  <c r="W114" i="14"/>
  <c r="U114" i="14"/>
  <c r="S114" i="14"/>
  <c r="Q114" i="14"/>
  <c r="O114" i="14"/>
  <c r="M114" i="14"/>
  <c r="K114" i="14"/>
  <c r="I114" i="14"/>
  <c r="G114" i="14"/>
  <c r="E114" i="14"/>
  <c r="AQ113" i="14"/>
  <c r="AO113" i="14"/>
  <c r="AM113" i="14"/>
  <c r="AK113" i="14"/>
  <c r="AI113" i="14"/>
  <c r="AG113" i="14"/>
  <c r="AE113" i="14"/>
  <c r="AC113" i="14"/>
  <c r="AA113" i="14"/>
  <c r="Y113" i="14"/>
  <c r="W113" i="14"/>
  <c r="U113" i="14"/>
  <c r="S113" i="14"/>
  <c r="Q113" i="14"/>
  <c r="O113" i="14"/>
  <c r="M113" i="14"/>
  <c r="K113" i="14"/>
  <c r="I113" i="14"/>
  <c r="G113" i="14"/>
  <c r="E113" i="14"/>
  <c r="AQ112" i="14"/>
  <c r="AO112" i="14"/>
  <c r="AM112" i="14"/>
  <c r="AK112" i="14"/>
  <c r="AI112" i="14"/>
  <c r="AG112" i="14"/>
  <c r="AE112" i="14"/>
  <c r="AC112" i="14"/>
  <c r="AA112" i="14"/>
  <c r="Y112" i="14"/>
  <c r="W112" i="14"/>
  <c r="U112" i="14"/>
  <c r="S112" i="14"/>
  <c r="Q112" i="14"/>
  <c r="O112" i="14"/>
  <c r="M112" i="14"/>
  <c r="K112" i="14"/>
  <c r="I112" i="14"/>
  <c r="G112" i="14"/>
  <c r="E112" i="14"/>
  <c r="AQ111" i="14"/>
  <c r="AO111" i="14"/>
  <c r="AM111" i="14"/>
  <c r="AK111" i="14"/>
  <c r="AI111" i="14"/>
  <c r="AG111" i="14"/>
  <c r="AE111" i="14"/>
  <c r="AC111" i="14"/>
  <c r="AA111" i="14"/>
  <c r="Y111" i="14"/>
  <c r="W111" i="14"/>
  <c r="U111" i="14"/>
  <c r="S111" i="14"/>
  <c r="Q111" i="14"/>
  <c r="O111" i="14"/>
  <c r="M111" i="14"/>
  <c r="K111" i="14"/>
  <c r="I111" i="14"/>
  <c r="G111" i="14"/>
  <c r="E111" i="14"/>
  <c r="AQ110" i="14"/>
  <c r="AO110" i="14"/>
  <c r="AM110" i="14"/>
  <c r="AK110" i="14"/>
  <c r="AI110" i="14"/>
  <c r="AG110" i="14"/>
  <c r="AE110" i="14"/>
  <c r="AC110" i="14"/>
  <c r="AA110" i="14"/>
  <c r="Y110" i="14"/>
  <c r="W110" i="14"/>
  <c r="U110" i="14"/>
  <c r="S110" i="14"/>
  <c r="Q110" i="14"/>
  <c r="O110" i="14"/>
  <c r="M110" i="14"/>
  <c r="K110" i="14"/>
  <c r="I110" i="14"/>
  <c r="G110" i="14"/>
  <c r="E110" i="14"/>
  <c r="AQ109" i="14"/>
  <c r="AO109" i="14"/>
  <c r="AM109" i="14"/>
  <c r="AK109" i="14"/>
  <c r="AI109" i="14"/>
  <c r="AG109" i="14"/>
  <c r="AE109" i="14"/>
  <c r="AC109" i="14"/>
  <c r="AA109" i="14"/>
  <c r="Y109" i="14"/>
  <c r="W109" i="14"/>
  <c r="U109" i="14"/>
  <c r="S109" i="14"/>
  <c r="Q109" i="14"/>
  <c r="O109" i="14"/>
  <c r="M109" i="14"/>
  <c r="K109" i="14"/>
  <c r="I109" i="14"/>
  <c r="G109" i="14"/>
  <c r="E109" i="14"/>
  <c r="AQ108" i="14"/>
  <c r="AO108" i="14"/>
  <c r="AM108" i="14"/>
  <c r="AK108" i="14"/>
  <c r="AI108" i="14"/>
  <c r="AG108" i="14"/>
  <c r="AE108" i="14"/>
  <c r="AC108" i="14"/>
  <c r="AA108" i="14"/>
  <c r="Y108" i="14"/>
  <c r="W108" i="14"/>
  <c r="U108" i="14"/>
  <c r="S108" i="14"/>
  <c r="Q108" i="14"/>
  <c r="O108" i="14"/>
  <c r="M108" i="14"/>
  <c r="K108" i="14"/>
  <c r="I108" i="14"/>
  <c r="G108" i="14"/>
  <c r="E108" i="14"/>
  <c r="AQ107" i="14"/>
  <c r="AO107" i="14"/>
  <c r="AM107" i="14"/>
  <c r="AK107" i="14"/>
  <c r="AI107" i="14"/>
  <c r="AG107" i="14"/>
  <c r="AE107" i="14"/>
  <c r="AC107" i="14"/>
  <c r="AA107" i="14"/>
  <c r="Y107" i="14"/>
  <c r="W107" i="14"/>
  <c r="U107" i="14"/>
  <c r="S107" i="14"/>
  <c r="Q107" i="14"/>
  <c r="O107" i="14"/>
  <c r="M107" i="14"/>
  <c r="K107" i="14"/>
  <c r="I107" i="14"/>
  <c r="G107" i="14"/>
  <c r="E107" i="14"/>
  <c r="AQ106" i="14"/>
  <c r="AO106" i="14"/>
  <c r="AM106" i="14"/>
  <c r="AK106" i="14"/>
  <c r="AI106" i="14"/>
  <c r="AG106" i="14"/>
  <c r="AE106" i="14"/>
  <c r="AC106" i="14"/>
  <c r="AA106" i="14"/>
  <c r="Y106" i="14"/>
  <c r="W106" i="14"/>
  <c r="U106" i="14"/>
  <c r="S106" i="14"/>
  <c r="Q106" i="14"/>
  <c r="O106" i="14"/>
  <c r="M106" i="14"/>
  <c r="K106" i="14"/>
  <c r="I106" i="14"/>
  <c r="G106" i="14"/>
  <c r="E106" i="14"/>
  <c r="AQ105" i="14"/>
  <c r="AO105" i="14"/>
  <c r="AM105" i="14"/>
  <c r="AK105" i="14"/>
  <c r="AI105" i="14"/>
  <c r="AG105" i="14"/>
  <c r="AE105" i="14"/>
  <c r="AC105" i="14"/>
  <c r="AA105" i="14"/>
  <c r="Y105" i="14"/>
  <c r="W105" i="14"/>
  <c r="U105" i="14"/>
  <c r="S105" i="14"/>
  <c r="Q105" i="14"/>
  <c r="O105" i="14"/>
  <c r="M105" i="14"/>
  <c r="K105" i="14"/>
  <c r="I105" i="14"/>
  <c r="G105" i="14"/>
  <c r="E105" i="14"/>
  <c r="AQ104" i="14"/>
  <c r="AO104" i="14"/>
  <c r="AM104" i="14"/>
  <c r="AK104" i="14"/>
  <c r="AI104" i="14"/>
  <c r="AG104" i="14"/>
  <c r="AE104" i="14"/>
  <c r="AC104" i="14"/>
  <c r="AA104" i="14"/>
  <c r="Y104" i="14"/>
  <c r="W104" i="14"/>
  <c r="U104" i="14"/>
  <c r="S104" i="14"/>
  <c r="Q104" i="14"/>
  <c r="O104" i="14"/>
  <c r="M104" i="14"/>
  <c r="K104" i="14"/>
  <c r="I104" i="14"/>
  <c r="G104" i="14"/>
  <c r="E104" i="14"/>
  <c r="AQ103" i="14"/>
  <c r="AO103" i="14"/>
  <c r="AM103" i="14"/>
  <c r="AK103" i="14"/>
  <c r="AI103" i="14"/>
  <c r="AG103" i="14"/>
  <c r="AE103" i="14"/>
  <c r="AC103" i="14"/>
  <c r="AA103" i="14"/>
  <c r="Y103" i="14"/>
  <c r="W103" i="14"/>
  <c r="U103" i="14"/>
  <c r="S103" i="14"/>
  <c r="Q103" i="14"/>
  <c r="O103" i="14"/>
  <c r="M103" i="14"/>
  <c r="K103" i="14"/>
  <c r="I103" i="14"/>
  <c r="G103" i="14"/>
  <c r="E103" i="14"/>
  <c r="AQ102" i="14"/>
  <c r="AO102" i="14"/>
  <c r="AM102" i="14"/>
  <c r="AK102" i="14"/>
  <c r="AI102" i="14"/>
  <c r="AG102" i="14"/>
  <c r="AE102" i="14"/>
  <c r="AC102" i="14"/>
  <c r="AA102" i="14"/>
  <c r="Y102" i="14"/>
  <c r="W102" i="14"/>
  <c r="U102" i="14"/>
  <c r="S102" i="14"/>
  <c r="Q102" i="14"/>
  <c r="O102" i="14"/>
  <c r="M102" i="14"/>
  <c r="K102" i="14"/>
  <c r="I102" i="14"/>
  <c r="G102" i="14"/>
  <c r="E102" i="14"/>
  <c r="AQ101" i="14"/>
  <c r="AO101" i="14"/>
  <c r="AM101" i="14"/>
  <c r="AK101" i="14"/>
  <c r="AI101" i="14"/>
  <c r="AG101" i="14"/>
  <c r="AE101" i="14"/>
  <c r="AC101" i="14"/>
  <c r="AA101" i="14"/>
  <c r="Y101" i="14"/>
  <c r="W101" i="14"/>
  <c r="U101" i="14"/>
  <c r="S101" i="14"/>
  <c r="Q101" i="14"/>
  <c r="O101" i="14"/>
  <c r="M101" i="14"/>
  <c r="K101" i="14"/>
  <c r="I101" i="14"/>
  <c r="G101" i="14"/>
  <c r="E101" i="14"/>
  <c r="AQ100" i="14"/>
  <c r="AO100" i="14"/>
  <c r="AM100" i="14"/>
  <c r="AK100" i="14"/>
  <c r="AI100" i="14"/>
  <c r="AG100" i="14"/>
  <c r="AE100" i="14"/>
  <c r="AC100" i="14"/>
  <c r="AA100" i="14"/>
  <c r="Y100" i="14"/>
  <c r="W100" i="14"/>
  <c r="U100" i="14"/>
  <c r="S100" i="14"/>
  <c r="Q100" i="14"/>
  <c r="O100" i="14"/>
  <c r="M100" i="14"/>
  <c r="K100" i="14"/>
  <c r="I100" i="14"/>
  <c r="G100" i="14"/>
  <c r="E100" i="14"/>
  <c r="AQ99" i="14"/>
  <c r="AO99" i="14"/>
  <c r="AM99" i="14"/>
  <c r="AK99" i="14"/>
  <c r="AI99" i="14"/>
  <c r="AG99" i="14"/>
  <c r="AE99" i="14"/>
  <c r="AC99" i="14"/>
  <c r="AA99" i="14"/>
  <c r="Y99" i="14"/>
  <c r="W99" i="14"/>
  <c r="U99" i="14"/>
  <c r="S99" i="14"/>
  <c r="Q99" i="14"/>
  <c r="O99" i="14"/>
  <c r="M99" i="14"/>
  <c r="K99" i="14"/>
  <c r="I99" i="14"/>
  <c r="G99" i="14"/>
  <c r="E99" i="14"/>
  <c r="AQ98" i="14"/>
  <c r="AO98" i="14"/>
  <c r="AM98" i="14"/>
  <c r="AK98" i="14"/>
  <c r="AI98" i="14"/>
  <c r="AG98" i="14"/>
  <c r="AE98" i="14"/>
  <c r="AC98" i="14"/>
  <c r="AA98" i="14"/>
  <c r="Y98" i="14"/>
  <c r="W98" i="14"/>
  <c r="U98" i="14"/>
  <c r="S98" i="14"/>
  <c r="Q98" i="14"/>
  <c r="O98" i="14"/>
  <c r="M98" i="14"/>
  <c r="K98" i="14"/>
  <c r="I98" i="14"/>
  <c r="G98" i="14"/>
  <c r="E98" i="14"/>
  <c r="AQ97" i="14"/>
  <c r="AO97" i="14"/>
  <c r="AM97" i="14"/>
  <c r="AK97" i="14"/>
  <c r="AI97" i="14"/>
  <c r="AG97" i="14"/>
  <c r="AE97" i="14"/>
  <c r="AC97" i="14"/>
  <c r="AA97" i="14"/>
  <c r="Y97" i="14"/>
  <c r="W97" i="14"/>
  <c r="U97" i="14"/>
  <c r="S97" i="14"/>
  <c r="Q97" i="14"/>
  <c r="O97" i="14"/>
  <c r="M97" i="14"/>
  <c r="K97" i="14"/>
  <c r="I97" i="14"/>
  <c r="G97" i="14"/>
  <c r="E97" i="14"/>
  <c r="AQ96" i="14"/>
  <c r="AO96" i="14"/>
  <c r="AM96" i="14"/>
  <c r="AK96" i="14"/>
  <c r="AI96" i="14"/>
  <c r="AG96" i="14"/>
  <c r="AE96" i="14"/>
  <c r="AC96" i="14"/>
  <c r="AA96" i="14"/>
  <c r="Y96" i="14"/>
  <c r="W96" i="14"/>
  <c r="U96" i="14"/>
  <c r="S96" i="14"/>
  <c r="Q96" i="14"/>
  <c r="O96" i="14"/>
  <c r="M96" i="14"/>
  <c r="K96" i="14"/>
  <c r="I96" i="14"/>
  <c r="G96" i="14"/>
  <c r="E96" i="14"/>
  <c r="AQ95" i="14"/>
  <c r="AO95" i="14"/>
  <c r="AM95" i="14"/>
  <c r="AK95" i="14"/>
  <c r="AI95" i="14"/>
  <c r="AG95" i="14"/>
  <c r="AE95" i="14"/>
  <c r="AC95" i="14"/>
  <c r="AA95" i="14"/>
  <c r="Y95" i="14"/>
  <c r="W95" i="14"/>
  <c r="U95" i="14"/>
  <c r="S95" i="14"/>
  <c r="Q95" i="14"/>
  <c r="O95" i="14"/>
  <c r="M95" i="14"/>
  <c r="K95" i="14"/>
  <c r="I95" i="14"/>
  <c r="G95" i="14"/>
  <c r="E95" i="14"/>
  <c r="AQ94" i="14"/>
  <c r="AO94" i="14"/>
  <c r="AM94" i="14"/>
  <c r="AK94" i="14"/>
  <c r="AI94" i="14"/>
  <c r="AG94" i="14"/>
  <c r="AE94" i="14"/>
  <c r="AC94" i="14"/>
  <c r="AA94" i="14"/>
  <c r="Y94" i="14"/>
  <c r="W94" i="14"/>
  <c r="U94" i="14"/>
  <c r="S94" i="14"/>
  <c r="Q94" i="14"/>
  <c r="O94" i="14"/>
  <c r="M94" i="14"/>
  <c r="K94" i="14"/>
  <c r="I94" i="14"/>
  <c r="G94" i="14"/>
  <c r="E94" i="14"/>
  <c r="AQ93" i="14"/>
  <c r="AO93" i="14"/>
  <c r="AM93" i="14"/>
  <c r="AK93" i="14"/>
  <c r="AI93" i="14"/>
  <c r="AG93" i="14"/>
  <c r="AE93" i="14"/>
  <c r="AC93" i="14"/>
  <c r="AA93" i="14"/>
  <c r="Y93" i="14"/>
  <c r="W93" i="14"/>
  <c r="U93" i="14"/>
  <c r="S93" i="14"/>
  <c r="Q93" i="14"/>
  <c r="O93" i="14"/>
  <c r="M93" i="14"/>
  <c r="K93" i="14"/>
  <c r="I93" i="14"/>
  <c r="G93" i="14"/>
  <c r="E93" i="14"/>
  <c r="AQ92" i="14"/>
  <c r="AO92" i="14"/>
  <c r="AM92" i="14"/>
  <c r="AK92" i="14"/>
  <c r="AI92" i="14"/>
  <c r="AG92" i="14"/>
  <c r="AE92" i="14"/>
  <c r="AC92" i="14"/>
  <c r="AA92" i="14"/>
  <c r="Y92" i="14"/>
  <c r="W92" i="14"/>
  <c r="U92" i="14"/>
  <c r="S92" i="14"/>
  <c r="Q92" i="14"/>
  <c r="O92" i="14"/>
  <c r="M92" i="14"/>
  <c r="K92" i="14"/>
  <c r="I92" i="14"/>
  <c r="G92" i="14"/>
  <c r="E92" i="14"/>
  <c r="AQ91" i="14"/>
  <c r="AO91" i="14"/>
  <c r="AM91" i="14"/>
  <c r="AK91" i="14"/>
  <c r="AI91" i="14"/>
  <c r="AG91" i="14"/>
  <c r="AE91" i="14"/>
  <c r="AC91" i="14"/>
  <c r="AA91" i="14"/>
  <c r="Y91" i="14"/>
  <c r="W91" i="14"/>
  <c r="U91" i="14"/>
  <c r="S91" i="14"/>
  <c r="Q91" i="14"/>
  <c r="O91" i="14"/>
  <c r="M91" i="14"/>
  <c r="K91" i="14"/>
  <c r="I91" i="14"/>
  <c r="G91" i="14"/>
  <c r="E91" i="14"/>
  <c r="AQ90" i="14"/>
  <c r="AO90" i="14"/>
  <c r="AM90" i="14"/>
  <c r="AK90" i="14"/>
  <c r="AI90" i="14"/>
  <c r="AG90" i="14"/>
  <c r="AE90" i="14"/>
  <c r="AC90" i="14"/>
  <c r="AA90" i="14"/>
  <c r="Y90" i="14"/>
  <c r="W90" i="14"/>
  <c r="U90" i="14"/>
  <c r="S90" i="14"/>
  <c r="Q90" i="14"/>
  <c r="O90" i="14"/>
  <c r="M90" i="14"/>
  <c r="K90" i="14"/>
  <c r="I90" i="14"/>
  <c r="G90" i="14"/>
  <c r="E90" i="14"/>
  <c r="AQ89" i="14"/>
  <c r="AO89" i="14"/>
  <c r="AM89" i="14"/>
  <c r="AK89" i="14"/>
  <c r="AI89" i="14"/>
  <c r="AG89" i="14"/>
  <c r="AE89" i="14"/>
  <c r="AC89" i="14"/>
  <c r="AA89" i="14"/>
  <c r="Y89" i="14"/>
  <c r="W89" i="14"/>
  <c r="U89" i="14"/>
  <c r="S89" i="14"/>
  <c r="Q89" i="14"/>
  <c r="O89" i="14"/>
  <c r="M89" i="14"/>
  <c r="K89" i="14"/>
  <c r="I89" i="14"/>
  <c r="G89" i="14"/>
  <c r="E89" i="14"/>
  <c r="AQ88" i="14"/>
  <c r="AO88" i="14"/>
  <c r="AM88" i="14"/>
  <c r="AK88" i="14"/>
  <c r="AI88" i="14"/>
  <c r="AG88" i="14"/>
  <c r="AE88" i="14"/>
  <c r="AC88" i="14"/>
  <c r="AA88" i="14"/>
  <c r="Y88" i="14"/>
  <c r="W88" i="14"/>
  <c r="U88" i="14"/>
  <c r="S88" i="14"/>
  <c r="Q88" i="14"/>
  <c r="O88" i="14"/>
  <c r="M88" i="14"/>
  <c r="K88" i="14"/>
  <c r="I88" i="14"/>
  <c r="G88" i="14"/>
  <c r="E88" i="14"/>
  <c r="AQ87" i="14"/>
  <c r="AO87" i="14"/>
  <c r="AM87" i="14"/>
  <c r="AK87" i="14"/>
  <c r="AI87" i="14"/>
  <c r="AG87" i="14"/>
  <c r="AE87" i="14"/>
  <c r="AC87" i="14"/>
  <c r="AA87" i="14"/>
  <c r="Y87" i="14"/>
  <c r="W87" i="14"/>
  <c r="U87" i="14"/>
  <c r="S87" i="14"/>
  <c r="Q87" i="14"/>
  <c r="O87" i="14"/>
  <c r="M87" i="14"/>
  <c r="K87" i="14"/>
  <c r="I87" i="14"/>
  <c r="G87" i="14"/>
  <c r="E87" i="14"/>
  <c r="AQ86" i="14"/>
  <c r="AO86" i="14"/>
  <c r="AM86" i="14"/>
  <c r="AK86" i="14"/>
  <c r="AI86" i="14"/>
  <c r="AG86" i="14"/>
  <c r="AE86" i="14"/>
  <c r="AC86" i="14"/>
  <c r="AA86" i="14"/>
  <c r="Y86" i="14"/>
  <c r="W86" i="14"/>
  <c r="U86" i="14"/>
  <c r="S86" i="14"/>
  <c r="Q86" i="14"/>
  <c r="O86" i="14"/>
  <c r="M86" i="14"/>
  <c r="K86" i="14"/>
  <c r="I86" i="14"/>
  <c r="G86" i="14"/>
  <c r="E86" i="14"/>
  <c r="AQ85" i="14"/>
  <c r="AO85" i="14"/>
  <c r="AM85" i="14"/>
  <c r="AK85" i="14"/>
  <c r="AI85" i="14"/>
  <c r="AG85" i="14"/>
  <c r="AE85" i="14"/>
  <c r="AC85" i="14"/>
  <c r="AA85" i="14"/>
  <c r="Y85" i="14"/>
  <c r="W85" i="14"/>
  <c r="U85" i="14"/>
  <c r="S85" i="14"/>
  <c r="Q85" i="14"/>
  <c r="O85" i="14"/>
  <c r="M85" i="14"/>
  <c r="K85" i="14"/>
  <c r="I85" i="14"/>
  <c r="G85" i="14"/>
  <c r="E85" i="14"/>
  <c r="AQ84" i="14"/>
  <c r="AO84" i="14"/>
  <c r="AM84" i="14"/>
  <c r="AK84" i="14"/>
  <c r="AI84" i="14"/>
  <c r="AG84" i="14"/>
  <c r="AE84" i="14"/>
  <c r="AC84" i="14"/>
  <c r="AA84" i="14"/>
  <c r="Y84" i="14"/>
  <c r="W84" i="14"/>
  <c r="U84" i="14"/>
  <c r="S84" i="14"/>
  <c r="Q84" i="14"/>
  <c r="O84" i="14"/>
  <c r="M84" i="14"/>
  <c r="K84" i="14"/>
  <c r="I84" i="14"/>
  <c r="G84" i="14"/>
  <c r="E84" i="14"/>
  <c r="AQ83" i="14"/>
  <c r="AO83" i="14"/>
  <c r="AM83" i="14"/>
  <c r="AK83" i="14"/>
  <c r="AI83" i="14"/>
  <c r="AG83" i="14"/>
  <c r="AE83" i="14"/>
  <c r="AC83" i="14"/>
  <c r="AA83" i="14"/>
  <c r="Y83" i="14"/>
  <c r="W83" i="14"/>
  <c r="U83" i="14"/>
  <c r="S83" i="14"/>
  <c r="Q83" i="14"/>
  <c r="O83" i="14"/>
  <c r="M83" i="14"/>
  <c r="K83" i="14"/>
  <c r="I83" i="14"/>
  <c r="G83" i="14"/>
  <c r="E83" i="14"/>
  <c r="AQ82" i="14"/>
  <c r="AO82" i="14"/>
  <c r="AM82" i="14"/>
  <c r="AK82" i="14"/>
  <c r="AI82" i="14"/>
  <c r="AG82" i="14"/>
  <c r="AE82" i="14"/>
  <c r="AC82" i="14"/>
  <c r="AA82" i="14"/>
  <c r="Y82" i="14"/>
  <c r="W82" i="14"/>
  <c r="U82" i="14"/>
  <c r="S82" i="14"/>
  <c r="Q82" i="14"/>
  <c r="O82" i="14"/>
  <c r="M82" i="14"/>
  <c r="K82" i="14"/>
  <c r="I82" i="14"/>
  <c r="G82" i="14"/>
  <c r="E82" i="14"/>
  <c r="AQ81" i="14"/>
  <c r="AO81" i="14"/>
  <c r="AM81" i="14"/>
  <c r="AK81" i="14"/>
  <c r="AI81" i="14"/>
  <c r="AG81" i="14"/>
  <c r="AE81" i="14"/>
  <c r="AC81" i="14"/>
  <c r="AA81" i="14"/>
  <c r="Y81" i="14"/>
  <c r="W81" i="14"/>
  <c r="U81" i="14"/>
  <c r="S81" i="14"/>
  <c r="Q81" i="14"/>
  <c r="O81" i="14"/>
  <c r="M81" i="14"/>
  <c r="K81" i="14"/>
  <c r="I81" i="14"/>
  <c r="G81" i="14"/>
  <c r="E81" i="14"/>
  <c r="AQ80" i="14"/>
  <c r="AO80" i="14"/>
  <c r="AM80" i="14"/>
  <c r="AK80" i="14"/>
  <c r="AI80" i="14"/>
  <c r="AG80" i="14"/>
  <c r="AE80" i="14"/>
  <c r="AC80" i="14"/>
  <c r="AA80" i="14"/>
  <c r="Y80" i="14"/>
  <c r="W80" i="14"/>
  <c r="U80" i="14"/>
  <c r="S80" i="14"/>
  <c r="Q80" i="14"/>
  <c r="O80" i="14"/>
  <c r="M80" i="14"/>
  <c r="K80" i="14"/>
  <c r="I80" i="14"/>
  <c r="G80" i="14"/>
  <c r="E80" i="14"/>
  <c r="AQ79" i="14"/>
  <c r="AO79" i="14"/>
  <c r="AM79" i="14"/>
  <c r="AK79" i="14"/>
  <c r="AI79" i="14"/>
  <c r="AG79" i="14"/>
  <c r="AE79" i="14"/>
  <c r="AC79" i="14"/>
  <c r="AA79" i="14"/>
  <c r="Y79" i="14"/>
  <c r="W79" i="14"/>
  <c r="U79" i="14"/>
  <c r="S79" i="14"/>
  <c r="Q79" i="14"/>
  <c r="O79" i="14"/>
  <c r="M79" i="14"/>
  <c r="K79" i="14"/>
  <c r="I79" i="14"/>
  <c r="G79" i="14"/>
  <c r="E79" i="14"/>
  <c r="AQ78" i="14"/>
  <c r="AO78" i="14"/>
  <c r="AM78" i="14"/>
  <c r="AK78" i="14"/>
  <c r="AI78" i="14"/>
  <c r="AG78" i="14"/>
  <c r="AE78" i="14"/>
  <c r="AC78" i="14"/>
  <c r="AA78" i="14"/>
  <c r="Y78" i="14"/>
  <c r="W78" i="14"/>
  <c r="U78" i="14"/>
  <c r="S78" i="14"/>
  <c r="Q78" i="14"/>
  <c r="O78" i="14"/>
  <c r="M78" i="14"/>
  <c r="K78" i="14"/>
  <c r="I78" i="14"/>
  <c r="G78" i="14"/>
  <c r="E78" i="14"/>
  <c r="AQ77" i="14"/>
  <c r="AO77" i="14"/>
  <c r="AM77" i="14"/>
  <c r="AK77" i="14"/>
  <c r="AI77" i="14"/>
  <c r="AG77" i="14"/>
  <c r="AE77" i="14"/>
  <c r="AC77" i="14"/>
  <c r="AA77" i="14"/>
  <c r="Y77" i="14"/>
  <c r="W77" i="14"/>
  <c r="U77" i="14"/>
  <c r="S77" i="14"/>
  <c r="Q77" i="14"/>
  <c r="O77" i="14"/>
  <c r="M77" i="14"/>
  <c r="K77" i="14"/>
  <c r="I77" i="14"/>
  <c r="G77" i="14"/>
  <c r="E77" i="14"/>
  <c r="AQ76" i="14"/>
  <c r="AO76" i="14"/>
  <c r="AM76" i="14"/>
  <c r="AK76" i="14"/>
  <c r="AI76" i="14"/>
  <c r="AG76" i="14"/>
  <c r="AE76" i="14"/>
  <c r="AC76" i="14"/>
  <c r="AA76" i="14"/>
  <c r="Y76" i="14"/>
  <c r="W76" i="14"/>
  <c r="U76" i="14"/>
  <c r="S76" i="14"/>
  <c r="Q76" i="14"/>
  <c r="O76" i="14"/>
  <c r="M76" i="14"/>
  <c r="K76" i="14"/>
  <c r="I76" i="14"/>
  <c r="G76" i="14"/>
  <c r="E76" i="14"/>
  <c r="AQ75" i="14"/>
  <c r="AO75" i="14"/>
  <c r="AM75" i="14"/>
  <c r="AK75" i="14"/>
  <c r="AI75" i="14"/>
  <c r="AG75" i="14"/>
  <c r="AE75" i="14"/>
  <c r="AC75" i="14"/>
  <c r="AA75" i="14"/>
  <c r="Y75" i="14"/>
  <c r="W75" i="14"/>
  <c r="U75" i="14"/>
  <c r="S75" i="14"/>
  <c r="Q75" i="14"/>
  <c r="O75" i="14"/>
  <c r="M75" i="14"/>
  <c r="K75" i="14"/>
  <c r="I75" i="14"/>
  <c r="G75" i="14"/>
  <c r="E75" i="14"/>
  <c r="AQ74" i="14"/>
  <c r="AO74" i="14"/>
  <c r="AM74" i="14"/>
  <c r="AK74" i="14"/>
  <c r="AI74" i="14"/>
  <c r="AG74" i="14"/>
  <c r="AE74" i="14"/>
  <c r="AC74" i="14"/>
  <c r="AA74" i="14"/>
  <c r="Y74" i="14"/>
  <c r="W74" i="14"/>
  <c r="U74" i="14"/>
  <c r="S74" i="14"/>
  <c r="Q74" i="14"/>
  <c r="O74" i="14"/>
  <c r="M74" i="14"/>
  <c r="K74" i="14"/>
  <c r="I74" i="14"/>
  <c r="G74" i="14"/>
  <c r="E74" i="14"/>
  <c r="AQ73" i="14"/>
  <c r="AO73" i="14"/>
  <c r="AM73" i="14"/>
  <c r="AK73" i="14"/>
  <c r="AI73" i="14"/>
  <c r="AG73" i="14"/>
  <c r="AE73" i="14"/>
  <c r="AC73" i="14"/>
  <c r="AA73" i="14"/>
  <c r="Y73" i="14"/>
  <c r="W73" i="14"/>
  <c r="U73" i="14"/>
  <c r="S73" i="14"/>
  <c r="Q73" i="14"/>
  <c r="O73" i="14"/>
  <c r="M73" i="14"/>
  <c r="K73" i="14"/>
  <c r="I73" i="14"/>
  <c r="G73" i="14"/>
  <c r="E73" i="14"/>
  <c r="AQ72" i="14"/>
  <c r="AO72" i="14"/>
  <c r="AM72" i="14"/>
  <c r="AK72" i="14"/>
  <c r="AI72" i="14"/>
  <c r="AG72" i="14"/>
  <c r="AE72" i="14"/>
  <c r="AC72" i="14"/>
  <c r="AA72" i="14"/>
  <c r="Y72" i="14"/>
  <c r="W72" i="14"/>
  <c r="U72" i="14"/>
  <c r="S72" i="14"/>
  <c r="Q72" i="14"/>
  <c r="O72" i="14"/>
  <c r="M72" i="14"/>
  <c r="K72" i="14"/>
  <c r="I72" i="14"/>
  <c r="G72" i="14"/>
  <c r="E72" i="14"/>
  <c r="AQ71" i="14"/>
  <c r="AO71" i="14"/>
  <c r="AM71" i="14"/>
  <c r="AK71" i="14"/>
  <c r="AI71" i="14"/>
  <c r="AG71" i="14"/>
  <c r="AE71" i="14"/>
  <c r="AC71" i="14"/>
  <c r="AA71" i="14"/>
  <c r="Y71" i="14"/>
  <c r="W71" i="14"/>
  <c r="U71" i="14"/>
  <c r="S71" i="14"/>
  <c r="Q71" i="14"/>
  <c r="O71" i="14"/>
  <c r="M71" i="14"/>
  <c r="K71" i="14"/>
  <c r="I71" i="14"/>
  <c r="G71" i="14"/>
  <c r="E71" i="14"/>
  <c r="AQ70" i="14"/>
  <c r="AO70" i="14"/>
  <c r="AM70" i="14"/>
  <c r="AK70" i="14"/>
  <c r="AI70" i="14"/>
  <c r="AG70" i="14"/>
  <c r="AE70" i="14"/>
  <c r="AC70" i="14"/>
  <c r="AA70" i="14"/>
  <c r="Y70" i="14"/>
  <c r="W70" i="14"/>
  <c r="U70" i="14"/>
  <c r="S70" i="14"/>
  <c r="Q70" i="14"/>
  <c r="O70" i="14"/>
  <c r="M70" i="14"/>
  <c r="K70" i="14"/>
  <c r="I70" i="14"/>
  <c r="G70" i="14"/>
  <c r="E70" i="14"/>
  <c r="AQ69" i="14"/>
  <c r="AO69" i="14"/>
  <c r="AM69" i="14"/>
  <c r="AK69" i="14"/>
  <c r="AI69" i="14"/>
  <c r="AG69" i="14"/>
  <c r="AE69" i="14"/>
  <c r="AC69" i="14"/>
  <c r="AA69" i="14"/>
  <c r="Y69" i="14"/>
  <c r="W69" i="14"/>
  <c r="U69" i="14"/>
  <c r="S69" i="14"/>
  <c r="Q69" i="14"/>
  <c r="O69" i="14"/>
  <c r="M69" i="14"/>
  <c r="K69" i="14"/>
  <c r="I69" i="14"/>
  <c r="G69" i="14"/>
  <c r="E69" i="14"/>
  <c r="AQ68" i="14"/>
  <c r="AO68" i="14"/>
  <c r="AM68" i="14"/>
  <c r="AK68" i="14"/>
  <c r="AI68" i="14"/>
  <c r="AG68" i="14"/>
  <c r="AE68" i="14"/>
  <c r="AC68" i="14"/>
  <c r="AA68" i="14"/>
  <c r="Y68" i="14"/>
  <c r="W68" i="14"/>
  <c r="U68" i="14"/>
  <c r="S68" i="14"/>
  <c r="Q68" i="14"/>
  <c r="O68" i="14"/>
  <c r="M68" i="14"/>
  <c r="K68" i="14"/>
  <c r="I68" i="14"/>
  <c r="G68" i="14"/>
  <c r="E68" i="14"/>
  <c r="AQ67" i="14"/>
  <c r="AO67" i="14"/>
  <c r="AM67" i="14"/>
  <c r="AK67" i="14"/>
  <c r="AI67" i="14"/>
  <c r="AG67" i="14"/>
  <c r="AE67" i="14"/>
  <c r="AC67" i="14"/>
  <c r="AA67" i="14"/>
  <c r="Y67" i="14"/>
  <c r="W67" i="14"/>
  <c r="U67" i="14"/>
  <c r="S67" i="14"/>
  <c r="Q67" i="14"/>
  <c r="O67" i="14"/>
  <c r="M67" i="14"/>
  <c r="K67" i="14"/>
  <c r="I67" i="14"/>
  <c r="G67" i="14"/>
  <c r="E67" i="14"/>
  <c r="AQ66" i="14"/>
  <c r="AO66" i="14"/>
  <c r="AM66" i="14"/>
  <c r="AK66" i="14"/>
  <c r="AI66" i="14"/>
  <c r="AG66" i="14"/>
  <c r="AE66" i="14"/>
  <c r="AC66" i="14"/>
  <c r="AA66" i="14"/>
  <c r="Y66" i="14"/>
  <c r="W66" i="14"/>
  <c r="U66" i="14"/>
  <c r="S66" i="14"/>
  <c r="Q66" i="14"/>
  <c r="O66" i="14"/>
  <c r="M66" i="14"/>
  <c r="K66" i="14"/>
  <c r="I66" i="14"/>
  <c r="G66" i="14"/>
  <c r="E66" i="14"/>
  <c r="AQ65" i="14"/>
  <c r="AO65" i="14"/>
  <c r="AM65" i="14"/>
  <c r="AK65" i="14"/>
  <c r="AI65" i="14"/>
  <c r="AG65" i="14"/>
  <c r="AE65" i="14"/>
  <c r="AC65" i="14"/>
  <c r="AA65" i="14"/>
  <c r="Y65" i="14"/>
  <c r="W65" i="14"/>
  <c r="U65" i="14"/>
  <c r="S65" i="14"/>
  <c r="Q65" i="14"/>
  <c r="O65" i="14"/>
  <c r="M65" i="14"/>
  <c r="K65" i="14"/>
  <c r="I65" i="14"/>
  <c r="G65" i="14"/>
  <c r="E65" i="14"/>
  <c r="AQ64" i="14"/>
  <c r="AO64" i="14"/>
  <c r="AM64" i="14"/>
  <c r="AK64" i="14"/>
  <c r="AI64" i="14"/>
  <c r="AG64" i="14"/>
  <c r="AE64" i="14"/>
  <c r="AC64" i="14"/>
  <c r="AA64" i="14"/>
  <c r="Y64" i="14"/>
  <c r="W64" i="14"/>
  <c r="U64" i="14"/>
  <c r="S64" i="14"/>
  <c r="Q64" i="14"/>
  <c r="O64" i="14"/>
  <c r="M64" i="14"/>
  <c r="K64" i="14"/>
  <c r="I64" i="14"/>
  <c r="G64" i="14"/>
  <c r="E64" i="14"/>
  <c r="AQ63" i="14"/>
  <c r="AO63" i="14"/>
  <c r="AM63" i="14"/>
  <c r="AK63" i="14"/>
  <c r="AI63" i="14"/>
  <c r="AG63" i="14"/>
  <c r="AE63" i="14"/>
  <c r="AC63" i="14"/>
  <c r="AA63" i="14"/>
  <c r="Y63" i="14"/>
  <c r="W63" i="14"/>
  <c r="U63" i="14"/>
  <c r="S63" i="14"/>
  <c r="Q63" i="14"/>
  <c r="O63" i="14"/>
  <c r="M63" i="14"/>
  <c r="K63" i="14"/>
  <c r="I63" i="14"/>
  <c r="G63" i="14"/>
  <c r="E63" i="14"/>
  <c r="AQ62" i="14"/>
  <c r="AO62" i="14"/>
  <c r="AM62" i="14"/>
  <c r="AK62" i="14"/>
  <c r="AI62" i="14"/>
  <c r="AG62" i="14"/>
  <c r="AE62" i="14"/>
  <c r="AC62" i="14"/>
  <c r="AA62" i="14"/>
  <c r="Y62" i="14"/>
  <c r="W62" i="14"/>
  <c r="U62" i="14"/>
  <c r="S62" i="14"/>
  <c r="Q62" i="14"/>
  <c r="O62" i="14"/>
  <c r="M62" i="14"/>
  <c r="K62" i="14"/>
  <c r="I62" i="14"/>
  <c r="G62" i="14"/>
  <c r="E62" i="14"/>
  <c r="AQ61" i="14"/>
  <c r="AO61" i="14"/>
  <c r="AM61" i="14"/>
  <c r="AK61" i="14"/>
  <c r="AI61" i="14"/>
  <c r="AG61" i="14"/>
  <c r="AE61" i="14"/>
  <c r="AC61" i="14"/>
  <c r="AA61" i="14"/>
  <c r="Y61" i="14"/>
  <c r="W61" i="14"/>
  <c r="U61" i="14"/>
  <c r="S61" i="14"/>
  <c r="Q61" i="14"/>
  <c r="O61" i="14"/>
  <c r="M61" i="14"/>
  <c r="K61" i="14"/>
  <c r="I61" i="14"/>
  <c r="G61" i="14"/>
  <c r="E61" i="14"/>
  <c r="AQ60" i="14"/>
  <c r="AO60" i="14"/>
  <c r="AM60" i="14"/>
  <c r="AK60" i="14"/>
  <c r="AI60" i="14"/>
  <c r="AG60" i="14"/>
  <c r="AE60" i="14"/>
  <c r="AC60" i="14"/>
  <c r="AA60" i="14"/>
  <c r="Y60" i="14"/>
  <c r="W60" i="14"/>
  <c r="U60" i="14"/>
  <c r="S60" i="14"/>
  <c r="Q60" i="14"/>
  <c r="O60" i="14"/>
  <c r="M60" i="14"/>
  <c r="K60" i="14"/>
  <c r="I60" i="14"/>
  <c r="G60" i="14"/>
  <c r="E60" i="14"/>
  <c r="AQ59" i="14"/>
  <c r="AO59" i="14"/>
  <c r="AM59" i="14"/>
  <c r="AK59" i="14"/>
  <c r="AI59" i="14"/>
  <c r="AG59" i="14"/>
  <c r="AE59" i="14"/>
  <c r="AC59" i="14"/>
  <c r="AA59" i="14"/>
  <c r="Y59" i="14"/>
  <c r="W59" i="14"/>
  <c r="U59" i="14"/>
  <c r="S59" i="14"/>
  <c r="Q59" i="14"/>
  <c r="O59" i="14"/>
  <c r="M59" i="14"/>
  <c r="K59" i="14"/>
  <c r="I59" i="14"/>
  <c r="G59" i="14"/>
  <c r="E59" i="14"/>
  <c r="AQ58" i="14"/>
  <c r="AO58" i="14"/>
  <c r="AM58" i="14"/>
  <c r="AK58" i="14"/>
  <c r="AI58" i="14"/>
  <c r="AG58" i="14"/>
  <c r="AE58" i="14"/>
  <c r="AC58" i="14"/>
  <c r="AA58" i="14"/>
  <c r="Y58" i="14"/>
  <c r="W58" i="14"/>
  <c r="U58" i="14"/>
  <c r="S58" i="14"/>
  <c r="Q58" i="14"/>
  <c r="O58" i="14"/>
  <c r="M58" i="14"/>
  <c r="K58" i="14"/>
  <c r="I58" i="14"/>
  <c r="G58" i="14"/>
  <c r="E58" i="14"/>
  <c r="AQ57" i="14"/>
  <c r="AO57" i="14"/>
  <c r="AM57" i="14"/>
  <c r="AK57" i="14"/>
  <c r="AI57" i="14"/>
  <c r="AG57" i="14"/>
  <c r="AE57" i="14"/>
  <c r="AC57" i="14"/>
  <c r="AA57" i="14"/>
  <c r="Y57" i="14"/>
  <c r="W57" i="14"/>
  <c r="U57" i="14"/>
  <c r="S57" i="14"/>
  <c r="Q57" i="14"/>
  <c r="O57" i="14"/>
  <c r="M57" i="14"/>
  <c r="K57" i="14"/>
  <c r="I57" i="14"/>
  <c r="G57" i="14"/>
  <c r="E57" i="14"/>
  <c r="AQ56" i="14"/>
  <c r="AO56" i="14"/>
  <c r="AM56" i="14"/>
  <c r="AK56" i="14"/>
  <c r="AI56" i="14"/>
  <c r="AG56" i="14"/>
  <c r="AE56" i="14"/>
  <c r="AC56" i="14"/>
  <c r="AA56" i="14"/>
  <c r="Y56" i="14"/>
  <c r="W56" i="14"/>
  <c r="U56" i="14"/>
  <c r="S56" i="14"/>
  <c r="Q56" i="14"/>
  <c r="O56" i="14"/>
  <c r="M56" i="14"/>
  <c r="K56" i="14"/>
  <c r="I56" i="14"/>
  <c r="G56" i="14"/>
  <c r="E56" i="14"/>
  <c r="AQ55" i="14"/>
  <c r="AO55" i="14"/>
  <c r="AM55" i="14"/>
  <c r="AK55" i="14"/>
  <c r="AI55" i="14"/>
  <c r="AG55" i="14"/>
  <c r="AE55" i="14"/>
  <c r="AC55" i="14"/>
  <c r="AA55" i="14"/>
  <c r="Y55" i="14"/>
  <c r="W55" i="14"/>
  <c r="U55" i="14"/>
  <c r="S55" i="14"/>
  <c r="Q55" i="14"/>
  <c r="O55" i="14"/>
  <c r="M55" i="14"/>
  <c r="K55" i="14"/>
  <c r="I55" i="14"/>
  <c r="G55" i="14"/>
  <c r="E55" i="14"/>
  <c r="AQ54" i="14"/>
  <c r="AO54" i="14"/>
  <c r="AM54" i="14"/>
  <c r="AK54" i="14"/>
  <c r="AI54" i="14"/>
  <c r="AG54" i="14"/>
  <c r="AE54" i="14"/>
  <c r="AC54" i="14"/>
  <c r="AA54" i="14"/>
  <c r="Y54" i="14"/>
  <c r="W54" i="14"/>
  <c r="U54" i="14"/>
  <c r="S54" i="14"/>
  <c r="Q54" i="14"/>
  <c r="O54" i="14"/>
  <c r="M54" i="14"/>
  <c r="K54" i="14"/>
  <c r="I54" i="14"/>
  <c r="G54" i="14"/>
  <c r="E54" i="14"/>
  <c r="AQ53" i="14"/>
  <c r="AO53" i="14"/>
  <c r="AM53" i="14"/>
  <c r="AK53" i="14"/>
  <c r="AI53" i="14"/>
  <c r="AG53" i="14"/>
  <c r="AE53" i="14"/>
  <c r="AC53" i="14"/>
  <c r="AA53" i="14"/>
  <c r="Y53" i="14"/>
  <c r="W53" i="14"/>
  <c r="U53" i="14"/>
  <c r="S53" i="14"/>
  <c r="Q53" i="14"/>
  <c r="O53" i="14"/>
  <c r="M53" i="14"/>
  <c r="K53" i="14"/>
  <c r="I53" i="14"/>
  <c r="G53" i="14"/>
  <c r="E53" i="14"/>
  <c r="AQ52" i="14"/>
  <c r="AO52" i="14"/>
  <c r="AM52" i="14"/>
  <c r="AK52" i="14"/>
  <c r="AI52" i="14"/>
  <c r="AG52" i="14"/>
  <c r="AE52" i="14"/>
  <c r="AC52" i="14"/>
  <c r="AA52" i="14"/>
  <c r="Y52" i="14"/>
  <c r="W52" i="14"/>
  <c r="U52" i="14"/>
  <c r="S52" i="14"/>
  <c r="Q52" i="14"/>
  <c r="O52" i="14"/>
  <c r="M52" i="14"/>
  <c r="K52" i="14"/>
  <c r="I52" i="14"/>
  <c r="G52" i="14"/>
  <c r="E52" i="14"/>
  <c r="AQ51" i="14"/>
  <c r="AO51" i="14"/>
  <c r="AM51" i="14"/>
  <c r="AK51" i="14"/>
  <c r="AI51" i="14"/>
  <c r="AG51" i="14"/>
  <c r="AE51" i="14"/>
  <c r="AC51" i="14"/>
  <c r="AA51" i="14"/>
  <c r="Y51" i="14"/>
  <c r="W51" i="14"/>
  <c r="U51" i="14"/>
  <c r="S51" i="14"/>
  <c r="Q51" i="14"/>
  <c r="O51" i="14"/>
  <c r="M51" i="14"/>
  <c r="K51" i="14"/>
  <c r="I51" i="14"/>
  <c r="G51" i="14"/>
  <c r="E51" i="14"/>
  <c r="AQ50" i="14"/>
  <c r="AO50" i="14"/>
  <c r="AM50" i="14"/>
  <c r="AK50" i="14"/>
  <c r="AI50" i="14"/>
  <c r="AG50" i="14"/>
  <c r="AE50" i="14"/>
  <c r="AC50" i="14"/>
  <c r="AA50" i="14"/>
  <c r="Y50" i="14"/>
  <c r="W50" i="14"/>
  <c r="U50" i="14"/>
  <c r="S50" i="14"/>
  <c r="Q50" i="14"/>
  <c r="O50" i="14"/>
  <c r="M50" i="14"/>
  <c r="K50" i="14"/>
  <c r="I50" i="14"/>
  <c r="G50" i="14"/>
  <c r="E50" i="14"/>
  <c r="AQ49" i="14"/>
  <c r="AO49" i="14"/>
  <c r="AM49" i="14"/>
  <c r="AK49" i="14"/>
  <c r="AI49" i="14"/>
  <c r="AG49" i="14"/>
  <c r="AE49" i="14"/>
  <c r="AC49" i="14"/>
  <c r="AA49" i="14"/>
  <c r="Y49" i="14"/>
  <c r="W49" i="14"/>
  <c r="U49" i="14"/>
  <c r="S49" i="14"/>
  <c r="Q49" i="14"/>
  <c r="O49" i="14"/>
  <c r="M49" i="14"/>
  <c r="K49" i="14"/>
  <c r="I49" i="14"/>
  <c r="G49" i="14"/>
  <c r="E49" i="14"/>
  <c r="AQ48" i="14"/>
  <c r="AO48" i="14"/>
  <c r="AM48" i="14"/>
  <c r="AK48" i="14"/>
  <c r="AI48" i="14"/>
  <c r="AG48" i="14"/>
  <c r="AE48" i="14"/>
  <c r="AC48" i="14"/>
  <c r="AA48" i="14"/>
  <c r="Y48" i="14"/>
  <c r="W48" i="14"/>
  <c r="U48" i="14"/>
  <c r="S48" i="14"/>
  <c r="Q48" i="14"/>
  <c r="O48" i="14"/>
  <c r="M48" i="14"/>
  <c r="K48" i="14"/>
  <c r="I48" i="14"/>
  <c r="G48" i="14"/>
  <c r="E48" i="14"/>
  <c r="AQ47" i="14"/>
  <c r="AO47" i="14"/>
  <c r="AM47" i="14"/>
  <c r="AK47" i="14"/>
  <c r="AI47" i="14"/>
  <c r="AG47" i="14"/>
  <c r="AE47" i="14"/>
  <c r="AC47" i="14"/>
  <c r="AA47" i="14"/>
  <c r="Y47" i="14"/>
  <c r="W47" i="14"/>
  <c r="U47" i="14"/>
  <c r="S47" i="14"/>
  <c r="Q47" i="14"/>
  <c r="O47" i="14"/>
  <c r="M47" i="14"/>
  <c r="K47" i="14"/>
  <c r="I47" i="14"/>
  <c r="G47" i="14"/>
  <c r="E47" i="14"/>
  <c r="AQ46" i="14"/>
  <c r="AO46" i="14"/>
  <c r="AM46" i="14"/>
  <c r="AK46" i="14"/>
  <c r="AI46" i="14"/>
  <c r="AG46" i="14"/>
  <c r="AE46" i="14"/>
  <c r="AC46" i="14"/>
  <c r="AA46" i="14"/>
  <c r="Y46" i="14"/>
  <c r="W46" i="14"/>
  <c r="U46" i="14"/>
  <c r="S46" i="14"/>
  <c r="Q46" i="14"/>
  <c r="O46" i="14"/>
  <c r="M46" i="14"/>
  <c r="K46" i="14"/>
  <c r="I46" i="14"/>
  <c r="G46" i="14"/>
  <c r="E46" i="14"/>
  <c r="AQ45" i="14"/>
  <c r="AO45" i="14"/>
  <c r="AM45" i="14"/>
  <c r="AK45" i="14"/>
  <c r="AI45" i="14"/>
  <c r="AG45" i="14"/>
  <c r="AE45" i="14"/>
  <c r="AC45" i="14"/>
  <c r="AA45" i="14"/>
  <c r="Y45" i="14"/>
  <c r="W45" i="14"/>
  <c r="U45" i="14"/>
  <c r="S45" i="14"/>
  <c r="Q45" i="14"/>
  <c r="O45" i="14"/>
  <c r="M45" i="14"/>
  <c r="K45" i="14"/>
  <c r="I45" i="14"/>
  <c r="G45" i="14"/>
  <c r="E45" i="14"/>
  <c r="AQ44" i="14"/>
  <c r="AO44" i="14"/>
  <c r="AM44" i="14"/>
  <c r="AK44" i="14"/>
  <c r="AI44" i="14"/>
  <c r="AG44" i="14"/>
  <c r="AE44" i="14"/>
  <c r="AC44" i="14"/>
  <c r="AA44" i="14"/>
  <c r="Y44" i="14"/>
  <c r="W44" i="14"/>
  <c r="U44" i="14"/>
  <c r="S44" i="14"/>
  <c r="Q44" i="14"/>
  <c r="O44" i="14"/>
  <c r="M44" i="14"/>
  <c r="K44" i="14"/>
  <c r="I44" i="14"/>
  <c r="G44" i="14"/>
  <c r="E44" i="14"/>
  <c r="AQ43" i="14"/>
  <c r="AO43" i="14"/>
  <c r="AM43" i="14"/>
  <c r="AK43" i="14"/>
  <c r="AI43" i="14"/>
  <c r="AG43" i="14"/>
  <c r="AE43" i="14"/>
  <c r="AC43" i="14"/>
  <c r="AA43" i="14"/>
  <c r="Y43" i="14"/>
  <c r="W43" i="14"/>
  <c r="U43" i="14"/>
  <c r="S43" i="14"/>
  <c r="Q43" i="14"/>
  <c r="O43" i="14"/>
  <c r="M43" i="14"/>
  <c r="K43" i="14"/>
  <c r="I43" i="14"/>
  <c r="G43" i="14"/>
  <c r="E43" i="14"/>
  <c r="AQ42" i="14"/>
  <c r="AO42" i="14"/>
  <c r="AM42" i="14"/>
  <c r="AK42" i="14"/>
  <c r="AI42" i="14"/>
  <c r="AG42" i="14"/>
  <c r="AE42" i="14"/>
  <c r="AC42" i="14"/>
  <c r="AA42" i="14"/>
  <c r="Y42" i="14"/>
  <c r="W42" i="14"/>
  <c r="U42" i="14"/>
  <c r="S42" i="14"/>
  <c r="Q42" i="14"/>
  <c r="O42" i="14"/>
  <c r="M42" i="14"/>
  <c r="K42" i="14"/>
  <c r="I42" i="14"/>
  <c r="G42" i="14"/>
  <c r="E42" i="14"/>
  <c r="AQ41" i="14"/>
  <c r="AO41" i="14"/>
  <c r="AM41" i="14"/>
  <c r="AK41" i="14"/>
  <c r="AI41" i="14"/>
  <c r="AG41" i="14"/>
  <c r="AE41" i="14"/>
  <c r="AC41" i="14"/>
  <c r="AA41" i="14"/>
  <c r="Y41" i="14"/>
  <c r="W41" i="14"/>
  <c r="U41" i="14"/>
  <c r="S41" i="14"/>
  <c r="Q41" i="14"/>
  <c r="O41" i="14"/>
  <c r="M41" i="14"/>
  <c r="K41" i="14"/>
  <c r="I41" i="14"/>
  <c r="G41" i="14"/>
  <c r="E41" i="14"/>
  <c r="AQ40" i="14"/>
  <c r="AO40" i="14"/>
  <c r="AM40" i="14"/>
  <c r="AK40" i="14"/>
  <c r="AI40" i="14"/>
  <c r="AG40" i="14"/>
  <c r="AE40" i="14"/>
  <c r="AC40" i="14"/>
  <c r="AA40" i="14"/>
  <c r="Y40" i="14"/>
  <c r="W40" i="14"/>
  <c r="U40" i="14"/>
  <c r="S40" i="14"/>
  <c r="Q40" i="14"/>
  <c r="O40" i="14"/>
  <c r="M40" i="14"/>
  <c r="K40" i="14"/>
  <c r="I40" i="14"/>
  <c r="G40" i="14"/>
  <c r="E40" i="14"/>
  <c r="AQ39" i="14"/>
  <c r="AO39" i="14"/>
  <c r="AM39" i="14"/>
  <c r="AK39" i="14"/>
  <c r="AI39" i="14"/>
  <c r="AG39" i="14"/>
  <c r="AE39" i="14"/>
  <c r="AC39" i="14"/>
  <c r="AA39" i="14"/>
  <c r="Y39" i="14"/>
  <c r="W39" i="14"/>
  <c r="U39" i="14"/>
  <c r="S39" i="14"/>
  <c r="Q39" i="14"/>
  <c r="O39" i="14"/>
  <c r="M39" i="14"/>
  <c r="K39" i="14"/>
  <c r="I39" i="14"/>
  <c r="G39" i="14"/>
  <c r="E39" i="14"/>
  <c r="AQ38" i="14"/>
  <c r="AO38" i="14"/>
  <c r="AM38" i="14"/>
  <c r="AK38" i="14"/>
  <c r="AI38" i="14"/>
  <c r="AG38" i="14"/>
  <c r="AE38" i="14"/>
  <c r="AC38" i="14"/>
  <c r="AA38" i="14"/>
  <c r="Y38" i="14"/>
  <c r="W38" i="14"/>
  <c r="U38" i="14"/>
  <c r="S38" i="14"/>
  <c r="Q38" i="14"/>
  <c r="O38" i="14"/>
  <c r="M38" i="14"/>
  <c r="K38" i="14"/>
  <c r="I38" i="14"/>
  <c r="G38" i="14"/>
  <c r="E38" i="14"/>
  <c r="AQ37" i="14"/>
  <c r="AO37" i="14"/>
  <c r="AM37" i="14"/>
  <c r="AK37" i="14"/>
  <c r="AI37" i="14"/>
  <c r="AG37" i="14"/>
  <c r="AE37" i="14"/>
  <c r="AC37" i="14"/>
  <c r="AA37" i="14"/>
  <c r="Y37" i="14"/>
  <c r="W37" i="14"/>
  <c r="U37" i="14"/>
  <c r="S37" i="14"/>
  <c r="Q37" i="14"/>
  <c r="O37" i="14"/>
  <c r="M37" i="14"/>
  <c r="K37" i="14"/>
  <c r="I37" i="14"/>
  <c r="G37" i="14"/>
  <c r="E37" i="14"/>
  <c r="AQ36" i="14"/>
  <c r="AO36" i="14"/>
  <c r="AM36" i="14"/>
  <c r="AK36" i="14"/>
  <c r="AI36" i="14"/>
  <c r="AG36" i="14"/>
  <c r="AE36" i="14"/>
  <c r="AC36" i="14"/>
  <c r="AA36" i="14"/>
  <c r="Y36" i="14"/>
  <c r="W36" i="14"/>
  <c r="U36" i="14"/>
  <c r="S36" i="14"/>
  <c r="Q36" i="14"/>
  <c r="O36" i="14"/>
  <c r="M36" i="14"/>
  <c r="K36" i="14"/>
  <c r="I36" i="14"/>
  <c r="G36" i="14"/>
  <c r="E36" i="14"/>
  <c r="AQ35" i="14"/>
  <c r="AO35" i="14"/>
  <c r="AM35" i="14"/>
  <c r="AK35" i="14"/>
  <c r="AI35" i="14"/>
  <c r="AG35" i="14"/>
  <c r="AE35" i="14"/>
  <c r="AC35" i="14"/>
  <c r="AA35" i="14"/>
  <c r="Y35" i="14"/>
  <c r="W35" i="14"/>
  <c r="U35" i="14"/>
  <c r="S35" i="14"/>
  <c r="Q35" i="14"/>
  <c r="O35" i="14"/>
  <c r="M35" i="14"/>
  <c r="K35" i="14"/>
  <c r="I35" i="14"/>
  <c r="G35" i="14"/>
  <c r="E35" i="14"/>
  <c r="AQ34" i="14"/>
  <c r="AO34" i="14"/>
  <c r="AM34" i="14"/>
  <c r="AK34" i="14"/>
  <c r="AI34" i="14"/>
  <c r="AG34" i="14"/>
  <c r="AE34" i="14"/>
  <c r="AC34" i="14"/>
  <c r="AA34" i="14"/>
  <c r="Y34" i="14"/>
  <c r="W34" i="14"/>
  <c r="U34" i="14"/>
  <c r="S34" i="14"/>
  <c r="Q34" i="14"/>
  <c r="O34" i="14"/>
  <c r="M34" i="14"/>
  <c r="K34" i="14"/>
  <c r="I34" i="14"/>
  <c r="G34" i="14"/>
  <c r="E34" i="14"/>
  <c r="AQ33" i="14"/>
  <c r="AO33" i="14"/>
  <c r="AM33" i="14"/>
  <c r="AK33" i="14"/>
  <c r="AI33" i="14"/>
  <c r="AG33" i="14"/>
  <c r="AE33" i="14"/>
  <c r="AC33" i="14"/>
  <c r="AA33" i="14"/>
  <c r="Y33" i="14"/>
  <c r="W33" i="14"/>
  <c r="U33" i="14"/>
  <c r="S33" i="14"/>
  <c r="Q33" i="14"/>
  <c r="O33" i="14"/>
  <c r="M33" i="14"/>
  <c r="K33" i="14"/>
  <c r="I33" i="14"/>
  <c r="G33" i="14"/>
  <c r="E33" i="14"/>
  <c r="AQ32" i="14"/>
  <c r="AO32" i="14"/>
  <c r="AM32" i="14"/>
  <c r="AK32" i="14"/>
  <c r="AI32" i="14"/>
  <c r="AG32" i="14"/>
  <c r="AE32" i="14"/>
  <c r="AC32" i="14"/>
  <c r="AA32" i="14"/>
  <c r="Y32" i="14"/>
  <c r="W32" i="14"/>
  <c r="U32" i="14"/>
  <c r="S32" i="14"/>
  <c r="Q32" i="14"/>
  <c r="O32" i="14"/>
  <c r="M32" i="14"/>
  <c r="K32" i="14"/>
  <c r="I32" i="14"/>
  <c r="G32" i="14"/>
  <c r="E32" i="14"/>
  <c r="AQ31" i="14"/>
  <c r="AO31" i="14"/>
  <c r="AM31" i="14"/>
  <c r="AK31" i="14"/>
  <c r="AI31" i="14"/>
  <c r="AG31" i="14"/>
  <c r="AE31" i="14"/>
  <c r="AC31" i="14"/>
  <c r="AA31" i="14"/>
  <c r="Y31" i="14"/>
  <c r="W31" i="14"/>
  <c r="U31" i="14"/>
  <c r="S31" i="14"/>
  <c r="Q31" i="14"/>
  <c r="O31" i="14"/>
  <c r="M31" i="14"/>
  <c r="K31" i="14"/>
  <c r="I31" i="14"/>
  <c r="G31" i="14"/>
  <c r="E31" i="14"/>
  <c r="AQ30" i="14"/>
  <c r="AO30" i="14"/>
  <c r="AM30" i="14"/>
  <c r="AK30" i="14"/>
  <c r="AI30" i="14"/>
  <c r="AG30" i="14"/>
  <c r="AE30" i="14"/>
  <c r="AC30" i="14"/>
  <c r="AA30" i="14"/>
  <c r="Y30" i="14"/>
  <c r="W30" i="14"/>
  <c r="U30" i="14"/>
  <c r="S30" i="14"/>
  <c r="Q30" i="14"/>
  <c r="O30" i="14"/>
  <c r="M30" i="14"/>
  <c r="K30" i="14"/>
  <c r="I30" i="14"/>
  <c r="G30" i="14"/>
  <c r="E30" i="14"/>
  <c r="AQ29" i="14"/>
  <c r="AO29" i="14"/>
  <c r="AM29" i="14"/>
  <c r="AK29" i="14"/>
  <c r="AI29" i="14"/>
  <c r="AG29" i="14"/>
  <c r="AE29" i="14"/>
  <c r="AC29" i="14"/>
  <c r="AA29" i="14"/>
  <c r="Y29" i="14"/>
  <c r="W29" i="14"/>
  <c r="U29" i="14"/>
  <c r="S29" i="14"/>
  <c r="Q29" i="14"/>
  <c r="O29" i="14"/>
  <c r="M29" i="14"/>
  <c r="K29" i="14"/>
  <c r="I29" i="14"/>
  <c r="G29" i="14"/>
  <c r="E29" i="14"/>
  <c r="AQ28" i="14"/>
  <c r="AO28" i="14"/>
  <c r="AM28" i="14"/>
  <c r="AK28" i="14"/>
  <c r="AI28" i="14"/>
  <c r="AG28" i="14"/>
  <c r="AE28" i="14"/>
  <c r="AC28" i="14"/>
  <c r="AA28" i="14"/>
  <c r="Y28" i="14"/>
  <c r="W28" i="14"/>
  <c r="U28" i="14"/>
  <c r="S28" i="14"/>
  <c r="Q28" i="14"/>
  <c r="O28" i="14"/>
  <c r="M28" i="14"/>
  <c r="K28" i="14"/>
  <c r="I28" i="14"/>
  <c r="G28" i="14"/>
  <c r="E28" i="14"/>
  <c r="AQ27" i="14"/>
  <c r="AO27" i="14"/>
  <c r="AM27" i="14"/>
  <c r="AK27" i="14"/>
  <c r="AI27" i="14"/>
  <c r="AG27" i="14"/>
  <c r="AE27" i="14"/>
  <c r="AC27" i="14"/>
  <c r="AA27" i="14"/>
  <c r="Y27" i="14"/>
  <c r="W27" i="14"/>
  <c r="U27" i="14"/>
  <c r="S27" i="14"/>
  <c r="Q27" i="14"/>
  <c r="O27" i="14"/>
  <c r="M27" i="14"/>
  <c r="K27" i="14"/>
  <c r="I27" i="14"/>
  <c r="G27" i="14"/>
  <c r="E27" i="14"/>
  <c r="AQ26" i="14"/>
  <c r="AO26" i="14"/>
  <c r="AM26" i="14"/>
  <c r="AK26" i="14"/>
  <c r="AI26" i="14"/>
  <c r="AG26" i="14"/>
  <c r="AE26" i="14"/>
  <c r="AC26" i="14"/>
  <c r="AA26" i="14"/>
  <c r="Y26" i="14"/>
  <c r="W26" i="14"/>
  <c r="U26" i="14"/>
  <c r="S26" i="14"/>
  <c r="Q26" i="14"/>
  <c r="O26" i="14"/>
  <c r="M26" i="14"/>
  <c r="K26" i="14"/>
  <c r="I26" i="14"/>
  <c r="G26" i="14"/>
  <c r="E26" i="14"/>
  <c r="AQ25" i="14"/>
  <c r="AO25" i="14"/>
  <c r="AM25" i="14"/>
  <c r="AK25" i="14"/>
  <c r="AI25" i="14"/>
  <c r="AG25" i="14"/>
  <c r="AE25" i="14"/>
  <c r="AC25" i="14"/>
  <c r="AA25" i="14"/>
  <c r="Y25" i="14"/>
  <c r="W25" i="14"/>
  <c r="U25" i="14"/>
  <c r="S25" i="14"/>
  <c r="Q25" i="14"/>
  <c r="O25" i="14"/>
  <c r="M25" i="14"/>
  <c r="K25" i="14"/>
  <c r="I25" i="14"/>
  <c r="G25" i="14"/>
  <c r="E25" i="14"/>
  <c r="AQ24" i="14"/>
  <c r="AO24" i="14"/>
  <c r="AM24" i="14"/>
  <c r="AK24" i="14"/>
  <c r="AI24" i="14"/>
  <c r="AG24" i="14"/>
  <c r="AE24" i="14"/>
  <c r="AC24" i="14"/>
  <c r="AA24" i="14"/>
  <c r="Y24" i="14"/>
  <c r="W24" i="14"/>
  <c r="U24" i="14"/>
  <c r="S24" i="14"/>
  <c r="Q24" i="14"/>
  <c r="O24" i="14"/>
  <c r="M24" i="14"/>
  <c r="K24" i="14"/>
  <c r="I24" i="14"/>
  <c r="G24" i="14"/>
  <c r="E24" i="14"/>
  <c r="AQ23" i="14"/>
  <c r="AO23" i="14"/>
  <c r="AM23" i="14"/>
  <c r="AK23" i="14"/>
  <c r="AI23" i="14"/>
  <c r="AG23" i="14"/>
  <c r="AE23" i="14"/>
  <c r="AC23" i="14"/>
  <c r="AA23" i="14"/>
  <c r="Y23" i="14"/>
  <c r="W23" i="14"/>
  <c r="U23" i="14"/>
  <c r="S23" i="14"/>
  <c r="Q23" i="14"/>
  <c r="O23" i="14"/>
  <c r="M23" i="14"/>
  <c r="K23" i="14"/>
  <c r="I23" i="14"/>
  <c r="G23" i="14"/>
  <c r="E23" i="14"/>
  <c r="AQ22" i="14"/>
  <c r="AO22" i="14"/>
  <c r="AM22" i="14"/>
  <c r="AK22" i="14"/>
  <c r="AI22" i="14"/>
  <c r="AG22" i="14"/>
  <c r="AE22" i="14"/>
  <c r="AC22" i="14"/>
  <c r="AA22" i="14"/>
  <c r="Y22" i="14"/>
  <c r="W22" i="14"/>
  <c r="U22" i="14"/>
  <c r="S22" i="14"/>
  <c r="Q22" i="14"/>
  <c r="O22" i="14"/>
  <c r="M22" i="14"/>
  <c r="K22" i="14"/>
  <c r="I22" i="14"/>
  <c r="G22" i="14"/>
  <c r="E22" i="14"/>
  <c r="AQ21" i="14"/>
  <c r="AO21" i="14"/>
  <c r="AM21" i="14"/>
  <c r="AK21" i="14"/>
  <c r="AI21" i="14"/>
  <c r="AG21" i="14"/>
  <c r="AE21" i="14"/>
  <c r="AC21" i="14"/>
  <c r="AA21" i="14"/>
  <c r="Y21" i="14"/>
  <c r="W21" i="14"/>
  <c r="U21" i="14"/>
  <c r="S21" i="14"/>
  <c r="Q21" i="14"/>
  <c r="O21" i="14"/>
  <c r="M21" i="14"/>
  <c r="K21" i="14"/>
  <c r="I21" i="14"/>
  <c r="G21" i="14"/>
  <c r="E21" i="14"/>
  <c r="AQ20" i="14"/>
  <c r="AO20" i="14"/>
  <c r="AM20" i="14"/>
  <c r="AK20" i="14"/>
  <c r="AI20" i="14"/>
  <c r="AG20" i="14"/>
  <c r="AE20" i="14"/>
  <c r="AC20" i="14"/>
  <c r="AA20" i="14"/>
  <c r="Y20" i="14"/>
  <c r="W20" i="14"/>
  <c r="U20" i="14"/>
  <c r="S20" i="14"/>
  <c r="Q20" i="14"/>
  <c r="O20" i="14"/>
  <c r="M20" i="14"/>
  <c r="K20" i="14"/>
  <c r="I20" i="14"/>
  <c r="G20" i="14"/>
  <c r="E20" i="14"/>
  <c r="AQ19" i="14"/>
  <c r="AO19" i="14"/>
  <c r="AM19" i="14"/>
  <c r="AK19" i="14"/>
  <c r="AI19" i="14"/>
  <c r="AG19" i="14"/>
  <c r="AE19" i="14"/>
  <c r="AC19" i="14"/>
  <c r="AA19" i="14"/>
  <c r="Y19" i="14"/>
  <c r="W19" i="14"/>
  <c r="U19" i="14"/>
  <c r="S19" i="14"/>
  <c r="Q19" i="14"/>
  <c r="O19" i="14"/>
  <c r="M19" i="14"/>
  <c r="K19" i="14"/>
  <c r="I19" i="14"/>
  <c r="G19" i="14"/>
  <c r="E19" i="14"/>
  <c r="AQ18" i="14"/>
  <c r="AO18" i="14"/>
  <c r="AM18" i="14"/>
  <c r="AK18" i="14"/>
  <c r="AI18" i="14"/>
  <c r="AG18" i="14"/>
  <c r="AE18" i="14"/>
  <c r="AC18" i="14"/>
  <c r="AA18" i="14"/>
  <c r="Y18" i="14"/>
  <c r="W18" i="14"/>
  <c r="U18" i="14"/>
  <c r="S18" i="14"/>
  <c r="Q18" i="14"/>
  <c r="O18" i="14"/>
  <c r="M18" i="14"/>
  <c r="K18" i="14"/>
  <c r="I18" i="14"/>
  <c r="G18" i="14"/>
  <c r="E18" i="14"/>
  <c r="AQ17" i="14"/>
  <c r="AO17" i="14"/>
  <c r="AM17" i="14"/>
  <c r="AK17" i="14"/>
  <c r="AI17" i="14"/>
  <c r="AG17" i="14"/>
  <c r="AE17" i="14"/>
  <c r="AC17" i="14"/>
  <c r="AA17" i="14"/>
  <c r="Y17" i="14"/>
  <c r="W17" i="14"/>
  <c r="U17" i="14"/>
  <c r="S17" i="14"/>
  <c r="Q17" i="14"/>
  <c r="O17" i="14"/>
  <c r="M17" i="14"/>
  <c r="K17" i="14"/>
  <c r="I17" i="14"/>
  <c r="G17" i="14"/>
  <c r="E17" i="14"/>
  <c r="AQ16" i="14"/>
  <c r="AO16" i="14"/>
  <c r="AM16" i="14"/>
  <c r="AK16" i="14"/>
  <c r="AI16" i="14"/>
  <c r="AG16" i="14"/>
  <c r="AE16" i="14"/>
  <c r="AC16" i="14"/>
  <c r="AA16" i="14"/>
  <c r="Y16" i="14"/>
  <c r="W16" i="14"/>
  <c r="U16" i="14"/>
  <c r="S16" i="14"/>
  <c r="Q16" i="14"/>
  <c r="O16" i="14"/>
  <c r="M16" i="14"/>
  <c r="K16" i="14"/>
  <c r="I16" i="14"/>
  <c r="G16" i="14"/>
  <c r="E16" i="14"/>
  <c r="AQ15" i="14"/>
  <c r="AO15" i="14"/>
  <c r="AM15" i="14"/>
  <c r="AK15" i="14"/>
  <c r="AI15" i="14"/>
  <c r="AG15" i="14"/>
  <c r="AE15" i="14"/>
  <c r="AC15" i="14"/>
  <c r="AA15" i="14"/>
  <c r="Y15" i="14"/>
  <c r="W15" i="14"/>
  <c r="U15" i="14"/>
  <c r="S15" i="14"/>
  <c r="Q15" i="14"/>
  <c r="O15" i="14"/>
  <c r="M15" i="14"/>
  <c r="K15" i="14"/>
  <c r="I15" i="14"/>
  <c r="G15" i="14"/>
  <c r="E15" i="14"/>
  <c r="AQ14" i="14"/>
  <c r="AO14" i="14"/>
  <c r="AM14" i="14"/>
  <c r="AK14" i="14"/>
  <c r="AI14" i="14"/>
  <c r="AG14" i="14"/>
  <c r="AE14" i="14"/>
  <c r="AC14" i="14"/>
  <c r="AA14" i="14"/>
  <c r="Y14" i="14"/>
  <c r="W14" i="14"/>
  <c r="U14" i="14"/>
  <c r="S14" i="14"/>
  <c r="Q14" i="14"/>
  <c r="O14" i="14"/>
  <c r="M14" i="14"/>
  <c r="K14" i="14"/>
  <c r="I14" i="14"/>
  <c r="G14" i="14"/>
  <c r="E14" i="14"/>
  <c r="AQ13" i="14"/>
  <c r="AO13" i="14"/>
  <c r="AM13" i="14"/>
  <c r="AK13" i="14"/>
  <c r="AI13" i="14"/>
  <c r="AG13" i="14"/>
  <c r="AE13" i="14"/>
  <c r="AC13" i="14"/>
  <c r="AA13" i="14"/>
  <c r="Y13" i="14"/>
  <c r="W13" i="14"/>
  <c r="U13" i="14"/>
  <c r="S13" i="14"/>
  <c r="Q13" i="14"/>
  <c r="O13" i="14"/>
  <c r="M13" i="14"/>
  <c r="K13" i="14"/>
  <c r="I13" i="14"/>
  <c r="G13" i="14"/>
  <c r="E13" i="14"/>
  <c r="AQ12" i="14"/>
  <c r="AO12" i="14"/>
  <c r="AM12" i="14"/>
  <c r="AK12" i="14"/>
  <c r="AI12" i="14"/>
  <c r="AG12" i="14"/>
  <c r="AE12" i="14"/>
  <c r="AC12" i="14"/>
  <c r="AA12" i="14"/>
  <c r="Y12" i="14"/>
  <c r="W12" i="14"/>
  <c r="U12" i="14"/>
  <c r="S12" i="14"/>
  <c r="Q12" i="14"/>
  <c r="O12" i="14"/>
  <c r="M12" i="14"/>
  <c r="K12" i="14"/>
  <c r="I12" i="14"/>
  <c r="G12" i="14"/>
  <c r="E12" i="14"/>
  <c r="AQ10" i="14"/>
  <c r="AO10" i="14"/>
  <c r="AM10" i="14"/>
  <c r="AK10" i="14"/>
  <c r="AI10" i="14"/>
  <c r="AG10" i="14"/>
  <c r="AE10" i="14"/>
  <c r="AC10" i="14"/>
  <c r="AA10" i="14"/>
  <c r="Y10" i="14"/>
  <c r="W10" i="14"/>
  <c r="U10" i="14"/>
  <c r="S10" i="14"/>
  <c r="Q10" i="14"/>
  <c r="O10" i="14"/>
  <c r="M10" i="14"/>
  <c r="K10" i="14"/>
  <c r="I10" i="14"/>
  <c r="G10" i="14"/>
  <c r="E10" i="14"/>
  <c r="AM6" i="14"/>
  <c r="AM5" i="14"/>
  <c r="AM4" i="14"/>
  <c r="AM3" i="14"/>
  <c r="AM2" i="14"/>
  <c r="AQ1" i="14"/>
  <c r="AQ2" i="14" s="1"/>
  <c r="AM1" i="14"/>
  <c r="AK1" i="14"/>
  <c r="AK3" i="14" s="1"/>
  <c r="AI1" i="14"/>
  <c r="AI3" i="14" s="1"/>
  <c r="AG1" i="14"/>
  <c r="AG3" i="14" s="1"/>
  <c r="AE1" i="14"/>
  <c r="AE3" i="14" s="1"/>
  <c r="AA1" i="14"/>
  <c r="AA2" i="14" s="1"/>
  <c r="W1" i="14"/>
  <c r="W2" i="14" s="1"/>
  <c r="U1" i="14"/>
  <c r="U3" i="14" s="1"/>
  <c r="S1" i="14"/>
  <c r="S3" i="14" s="1"/>
  <c r="K1" i="14"/>
  <c r="K2" i="14" s="1"/>
  <c r="G1" i="14"/>
  <c r="G2" i="14" s="1"/>
  <c r="E1" i="14"/>
  <c r="E3" i="14" s="1"/>
  <c r="Q1" i="14" l="1"/>
  <c r="Q3" i="14" s="1"/>
  <c r="O1" i="14"/>
  <c r="O3" i="14" s="1"/>
  <c r="AE2" i="14"/>
  <c r="G3" i="14"/>
  <c r="G6" i="14" s="1"/>
  <c r="W3" i="14"/>
  <c r="W6" i="14" s="1"/>
  <c r="I1" i="14"/>
  <c r="I2" i="14" s="1"/>
  <c r="Y1" i="14"/>
  <c r="Y2" i="14" s="1"/>
  <c r="AO1" i="14"/>
  <c r="AO2" i="14" s="1"/>
  <c r="AG2" i="14"/>
  <c r="AG5" i="14" s="1"/>
  <c r="S2" i="14"/>
  <c r="AI2" i="14"/>
  <c r="K3" i="14"/>
  <c r="K6" i="14" s="1"/>
  <c r="AA3" i="14"/>
  <c r="AA6" i="14" s="1"/>
  <c r="AQ3" i="14"/>
  <c r="AQ6" i="14" s="1"/>
  <c r="M1" i="14"/>
  <c r="M2" i="14" s="1"/>
  <c r="AC1" i="14"/>
  <c r="AC2" i="14" s="1"/>
  <c r="E2" i="14"/>
  <c r="E5" i="14" s="1"/>
  <c r="U2" i="14"/>
  <c r="U5" i="14" s="1"/>
  <c r="AK2" i="14"/>
  <c r="AK5" i="14" s="1"/>
  <c r="Q2" i="14" l="1"/>
  <c r="Q5" i="14" s="1"/>
  <c r="O2" i="14"/>
  <c r="M3" i="14"/>
  <c r="M6" i="14" s="1"/>
  <c r="I3" i="14"/>
  <c r="I4" i="14" s="1"/>
  <c r="AG6" i="14"/>
  <c r="W5" i="14"/>
  <c r="AG4" i="14"/>
  <c r="G5" i="14"/>
  <c r="W4" i="14"/>
  <c r="G4" i="14"/>
  <c r="U4" i="14"/>
  <c r="AO3" i="14"/>
  <c r="AO5" i="14" s="1"/>
  <c r="U6" i="14"/>
  <c r="AI5" i="14"/>
  <c r="AI6" i="14"/>
  <c r="AI4" i="14"/>
  <c r="S5" i="14"/>
  <c r="S6" i="14"/>
  <c r="S4" i="14"/>
  <c r="AK4" i="14"/>
  <c r="E4" i="14"/>
  <c r="Y3" i="14"/>
  <c r="Y5" i="14" s="1"/>
  <c r="AA5" i="14"/>
  <c r="AQ5" i="14"/>
  <c r="AC3" i="14"/>
  <c r="AC5" i="14" s="1"/>
  <c r="AE5" i="14"/>
  <c r="AE6" i="14"/>
  <c r="AE4" i="14"/>
  <c r="K5" i="14"/>
  <c r="AA4" i="14"/>
  <c r="AQ4" i="14"/>
  <c r="O5" i="14"/>
  <c r="O6" i="14"/>
  <c r="O4" i="14"/>
  <c r="K4" i="14"/>
  <c r="E6" i="14"/>
  <c r="M5" i="14"/>
  <c r="AK6" i="14"/>
  <c r="I5" i="14" l="1"/>
  <c r="Q6" i="14"/>
  <c r="Q4" i="14"/>
  <c r="I6" i="14"/>
  <c r="M4" i="14"/>
  <c r="AC4" i="14"/>
  <c r="Y6" i="14"/>
  <c r="AC6" i="14"/>
  <c r="Y4" i="14"/>
  <c r="AO4" i="14"/>
  <c r="AO6" i="14"/>
  <c r="BK14" i="1" l="1"/>
  <c r="BK19" i="1" l="1"/>
  <c r="AZ15" i="1" l="1"/>
  <c r="BE15" i="1" s="1"/>
  <c r="V15" i="1"/>
  <c r="AA15" i="1" s="1"/>
  <c r="AF15" i="1" s="1"/>
  <c r="AK15" i="1" s="1"/>
  <c r="AP15" i="1" s="1"/>
  <c r="AU16" i="1" s="1"/>
  <c r="AZ16" i="1" s="1"/>
  <c r="BE16" i="1" s="1"/>
  <c r="L15" i="1"/>
  <c r="Q16" i="1" s="1"/>
  <c r="V16" i="1" s="1"/>
  <c r="AA16" i="1" s="1"/>
  <c r="AF16" i="1" s="1"/>
  <c r="AK16" i="1" s="1"/>
  <c r="AP16" i="1" s="1"/>
  <c r="AU17" i="1" s="1"/>
  <c r="AZ17" i="1" s="1"/>
  <c r="BE17" i="1" s="1"/>
  <c r="BH33" i="1" l="1"/>
  <c r="BF31" i="1"/>
  <c r="BF32" i="1" s="1"/>
  <c r="BH32" i="1" s="1"/>
  <c r="BH29" i="1"/>
  <c r="BH27" i="1"/>
  <c r="BC33" i="1"/>
  <c r="BA31" i="1"/>
  <c r="BA32" i="1" s="1"/>
  <c r="BC32" i="1" s="1"/>
  <c r="BC29" i="1"/>
  <c r="AX34" i="1"/>
  <c r="AV31" i="1"/>
  <c r="AV33" i="1" s="1"/>
  <c r="AX33" i="1" s="1"/>
  <c r="AX29" i="1"/>
  <c r="AX27" i="1"/>
  <c r="AS34" i="1"/>
  <c r="AQ31" i="1"/>
  <c r="AQ33" i="1" s="1"/>
  <c r="AS33" i="1" s="1"/>
  <c r="AS29" i="1"/>
  <c r="AS27" i="1"/>
  <c r="AN34" i="1"/>
  <c r="AL32" i="1"/>
  <c r="AL33" i="1" s="1"/>
  <c r="AN33" i="1" s="1"/>
  <c r="AN29" i="1"/>
  <c r="AN27" i="1"/>
  <c r="AD34" i="1"/>
  <c r="AB33" i="1"/>
  <c r="AD33" i="1" s="1"/>
  <c r="AB32" i="1"/>
  <c r="AD32" i="1" s="1"/>
  <c r="AD30" i="1"/>
  <c r="AD27" i="1"/>
  <c r="AI34" i="1"/>
  <c r="AG33" i="1"/>
  <c r="AI33" i="1" s="1"/>
  <c r="AG32" i="1"/>
  <c r="AI32" i="1" s="1"/>
  <c r="AI29" i="1"/>
  <c r="Y34" i="1"/>
  <c r="W33" i="1"/>
  <c r="Y33" i="1" s="1"/>
  <c r="W32" i="1"/>
  <c r="Y32" i="1" s="1"/>
  <c r="Y30" i="1"/>
  <c r="R33" i="1"/>
  <c r="T33" i="1" s="1"/>
  <c r="T32" i="1"/>
  <c r="R31" i="1"/>
  <c r="T31" i="1" s="1"/>
  <c r="T29" i="1"/>
  <c r="M32" i="1"/>
  <c r="O32" i="1" s="1"/>
  <c r="O31" i="1"/>
  <c r="M30" i="1"/>
  <c r="O30" i="1" s="1"/>
  <c r="O28" i="1"/>
  <c r="O27" i="1"/>
  <c r="L6" i="1"/>
  <c r="Q6" i="1" s="1"/>
  <c r="V5" i="1" s="1"/>
  <c r="AA5" i="1" s="1"/>
  <c r="AF5" i="1" s="1"/>
  <c r="AK5" i="1" s="1"/>
  <c r="AP5" i="1" s="1"/>
  <c r="AU5" i="1" s="1"/>
  <c r="AZ5" i="1" s="1"/>
  <c r="BE5" i="1" s="1"/>
  <c r="H32" i="1"/>
  <c r="J32" i="1" s="1"/>
  <c r="J31" i="1"/>
  <c r="J29" i="1"/>
  <c r="J27" i="1"/>
  <c r="AD35" i="1" l="1"/>
  <c r="AD36" i="1" s="1"/>
  <c r="AD38" i="1" s="1"/>
  <c r="AD3" i="1" s="1"/>
  <c r="AX31" i="1"/>
  <c r="AX35" i="1" s="1"/>
  <c r="AX36" i="1" s="1"/>
  <c r="AX38" i="1" s="1"/>
  <c r="AX3" i="1" s="1"/>
  <c r="BH31" i="1"/>
  <c r="BH35" i="1" s="1"/>
  <c r="BH36" i="1" s="1"/>
  <c r="BH38" i="1" s="1"/>
  <c r="BH3" i="1" s="1"/>
  <c r="BC31" i="1"/>
  <c r="BC35" i="1" s="1"/>
  <c r="BC36" i="1" s="1"/>
  <c r="BC38" i="1" s="1"/>
  <c r="BC3" i="1" s="1"/>
  <c r="AS31" i="1"/>
  <c r="AS35" i="1" s="1"/>
  <c r="AS36" i="1" s="1"/>
  <c r="AS38" i="1" s="1"/>
  <c r="AS3" i="1" s="1"/>
  <c r="AN32" i="1"/>
  <c r="AN35" i="1" s="1"/>
  <c r="AN36" i="1" s="1"/>
  <c r="AN38" i="1" s="1"/>
  <c r="AN3" i="1" s="1"/>
  <c r="AI35" i="1"/>
  <c r="AI36" i="1" s="1"/>
  <c r="AI38" i="1" s="1"/>
  <c r="AI3" i="1" s="1"/>
  <c r="T34" i="1"/>
  <c r="T35" i="1" s="1"/>
  <c r="T37" i="1" s="1"/>
  <c r="T4" i="1" s="1"/>
  <c r="Y35" i="1"/>
  <c r="Y36" i="1" s="1"/>
  <c r="Y38" i="1" s="1"/>
  <c r="Y3" i="1" s="1"/>
  <c r="O33" i="1"/>
  <c r="O34" i="1" s="1"/>
  <c r="O36" i="1" s="1"/>
  <c r="O4" i="1" s="1"/>
  <c r="J33" i="1"/>
  <c r="J34" i="1" s="1"/>
  <c r="J36" i="1" s="1"/>
  <c r="J4" i="1" s="1"/>
  <c r="G2" i="1" l="1"/>
  <c r="C52" i="11"/>
  <c r="C51" i="11"/>
  <c r="C50" i="11"/>
  <c r="C46" i="11"/>
  <c r="C36" i="11"/>
  <c r="C33" i="11"/>
  <c r="C34" i="11" s="1"/>
  <c r="C31" i="11"/>
  <c r="C32" i="11" s="1"/>
  <c r="C29" i="11"/>
  <c r="C30" i="11" s="1"/>
  <c r="C27" i="11"/>
  <c r="C28" i="11" s="1"/>
  <c r="C25" i="11"/>
  <c r="C26" i="11" s="1"/>
  <c r="C23" i="11"/>
  <c r="C24" i="11" s="1"/>
  <c r="C21" i="11"/>
  <c r="C22" i="11" s="1"/>
  <c r="BK7" i="1" s="1"/>
  <c r="C19" i="11"/>
  <c r="C20" i="11" s="1"/>
  <c r="C17" i="11"/>
  <c r="C18" i="11" s="1"/>
  <c r="C15" i="11"/>
  <c r="C16" i="11" s="1"/>
  <c r="BK9" i="1" s="1"/>
  <c r="C13" i="11"/>
  <c r="C14" i="11" s="1"/>
  <c r="BK10" i="1" s="1"/>
  <c r="BF7" i="1" s="1"/>
  <c r="C11" i="11"/>
  <c r="C12" i="11" s="1"/>
  <c r="BK11" i="1" s="1"/>
  <c r="BF8" i="1" s="1"/>
  <c r="C10" i="11"/>
  <c r="C9" i="11"/>
  <c r="C7" i="11"/>
  <c r="C8" i="11" s="1"/>
  <c r="C6" i="11"/>
  <c r="C49" i="11" l="1"/>
  <c r="BK12" i="1"/>
  <c r="BK24" i="1"/>
  <c r="BK8" i="1"/>
  <c r="C48" i="11"/>
  <c r="C47" i="11"/>
  <c r="BA6" i="1" l="1"/>
  <c r="AQ6" i="1"/>
  <c r="AV6" i="1"/>
  <c r="D66" i="5"/>
  <c r="E25" i="5" s="1"/>
  <c r="E20" i="5"/>
  <c r="E19" i="5"/>
  <c r="E18" i="5"/>
  <c r="BK23" i="1" l="1"/>
  <c r="K44" i="5" l="1"/>
  <c r="E16" i="5" s="1"/>
  <c r="E15" i="5" s="1"/>
  <c r="C38" i="5" l="1"/>
  <c r="C39" i="5"/>
  <c r="C40" i="5"/>
  <c r="C41" i="5"/>
  <c r="C42" i="5"/>
  <c r="C43" i="5"/>
  <c r="C44" i="5"/>
  <c r="C45" i="5"/>
  <c r="C46" i="5"/>
  <c r="C47" i="5"/>
  <c r="C37" i="5"/>
  <c r="K60" i="5"/>
  <c r="K69" i="5" s="1"/>
  <c r="J60" i="5"/>
  <c r="J58" i="5"/>
  <c r="G13" i="1" l="1"/>
  <c r="Q205" i="6" l="1"/>
  <c r="O205" i="6"/>
  <c r="C205" i="6" l="1"/>
  <c r="P205" i="6" s="1"/>
  <c r="BH14" i="1" s="1"/>
  <c r="D205" i="6"/>
  <c r="R205" i="6" l="1"/>
  <c r="G14" i="1"/>
  <c r="K55" i="5" l="1"/>
  <c r="AV21" i="1" l="1"/>
  <c r="W6" i="1" l="1"/>
  <c r="Y6" i="1" s="1"/>
  <c r="AB6" i="1"/>
  <c r="AD6" i="1" s="1"/>
  <c r="BE21" i="1"/>
  <c r="BF19" i="1"/>
  <c r="BH16" i="1"/>
  <c r="BH15" i="1"/>
  <c r="BF11" i="1"/>
  <c r="BH8" i="1"/>
  <c r="BH7" i="1"/>
  <c r="BG6" i="1"/>
  <c r="BG5" i="1"/>
  <c r="BF5" i="1"/>
  <c r="BA19" i="1"/>
  <c r="BC16" i="1"/>
  <c r="BC15" i="1"/>
  <c r="BA11" i="1"/>
  <c r="BA7" i="1"/>
  <c r="BB6" i="1"/>
  <c r="BB9" i="1" s="1"/>
  <c r="BA5" i="1"/>
  <c r="AV19" i="1"/>
  <c r="AX16" i="1"/>
  <c r="AX15" i="1"/>
  <c r="AV11" i="1"/>
  <c r="AV7" i="1"/>
  <c r="AW6" i="1"/>
  <c r="AW9" i="1" s="1"/>
  <c r="AV5" i="1"/>
  <c r="AX5" i="1" s="1"/>
  <c r="AQ18" i="1"/>
  <c r="AS15" i="1"/>
  <c r="AQ11" i="1"/>
  <c r="AQ7" i="1"/>
  <c r="AS7" i="1" s="1"/>
  <c r="AR6" i="1"/>
  <c r="AR5" i="1"/>
  <c r="AQ5" i="1"/>
  <c r="AK20" i="1"/>
  <c r="AL18" i="1"/>
  <c r="AN15" i="1"/>
  <c r="AL11" i="1"/>
  <c r="AL8" i="1"/>
  <c r="AN8" i="1" s="1"/>
  <c r="AL7" i="1"/>
  <c r="AN7" i="1" s="1"/>
  <c r="AM6" i="1"/>
  <c r="AL6" i="1"/>
  <c r="AM5" i="1"/>
  <c r="AL5" i="1"/>
  <c r="AG18" i="1"/>
  <c r="AI15" i="1"/>
  <c r="AG11" i="1"/>
  <c r="AG7" i="1"/>
  <c r="AI7" i="1" s="1"/>
  <c r="AG6" i="1"/>
  <c r="AI6" i="1" s="1"/>
  <c r="AH5" i="1"/>
  <c r="AG5" i="1"/>
  <c r="AB18" i="1"/>
  <c r="AD15" i="1"/>
  <c r="AB11" i="1"/>
  <c r="AB7" i="1"/>
  <c r="AD7" i="1" s="1"/>
  <c r="AC5" i="1"/>
  <c r="AC9" i="1" s="1"/>
  <c r="AB5" i="1"/>
  <c r="W18" i="1"/>
  <c r="Y15" i="1"/>
  <c r="W11" i="1"/>
  <c r="W7" i="1"/>
  <c r="Y7" i="1" s="1"/>
  <c r="V7" i="1"/>
  <c r="X5" i="1"/>
  <c r="X9" i="1" s="1"/>
  <c r="W5" i="1"/>
  <c r="R18" i="1"/>
  <c r="T15" i="1"/>
  <c r="R11" i="1"/>
  <c r="R7" i="1"/>
  <c r="T7" i="1" s="1"/>
  <c r="Q7" i="1"/>
  <c r="S6" i="1"/>
  <c r="S9" i="1" s="1"/>
  <c r="R6" i="1"/>
  <c r="M17" i="1"/>
  <c r="L14" i="1"/>
  <c r="Q14" i="1" s="1"/>
  <c r="V14" i="1" s="1"/>
  <c r="AA14" i="1" s="1"/>
  <c r="AF14" i="1" s="1"/>
  <c r="AK14" i="1" s="1"/>
  <c r="AP14" i="1" s="1"/>
  <c r="AU14" i="1" s="1"/>
  <c r="AZ14" i="1" s="1"/>
  <c r="BE14" i="1" s="1"/>
  <c r="L13" i="1"/>
  <c r="Q13" i="1" s="1"/>
  <c r="V13" i="1" s="1"/>
  <c r="AA13" i="1" s="1"/>
  <c r="M11" i="1"/>
  <c r="M7" i="1"/>
  <c r="O7" i="1" s="1"/>
  <c r="L7" i="1"/>
  <c r="N6" i="1"/>
  <c r="N9" i="1" s="1"/>
  <c r="M6" i="1"/>
  <c r="H17" i="1"/>
  <c r="H11" i="1"/>
  <c r="H7" i="1"/>
  <c r="J7" i="1" s="1"/>
  <c r="I6" i="1"/>
  <c r="I9" i="1" s="1"/>
  <c r="H6" i="1"/>
  <c r="AF13" i="1" l="1"/>
  <c r="AK13" i="1"/>
  <c r="AP13" i="1" s="1"/>
  <c r="AU13" i="1" s="1"/>
  <c r="AZ13" i="1" s="1"/>
  <c r="BE13" i="1" s="1"/>
  <c r="AX14" i="1"/>
  <c r="AX13" i="1"/>
  <c r="Y13" i="1"/>
  <c r="Y14" i="1"/>
  <c r="AD13" i="1"/>
  <c r="AD14" i="1"/>
  <c r="T14" i="1"/>
  <c r="T13" i="1"/>
  <c r="BC14" i="1"/>
  <c r="BC13" i="1"/>
  <c r="AN16" i="1"/>
  <c r="J14" i="1"/>
  <c r="J13" i="1"/>
  <c r="O14" i="1"/>
  <c r="O13" i="1"/>
  <c r="BG9" i="1"/>
  <c r="BH17" i="1"/>
  <c r="BF6" i="1"/>
  <c r="BH6" i="1" s="1"/>
  <c r="J15" i="1"/>
  <c r="Y5" i="1"/>
  <c r="AM9" i="1"/>
  <c r="AR9" i="1"/>
  <c r="AN5" i="1"/>
  <c r="AN6" i="1"/>
  <c r="O6" i="1"/>
  <c r="O9" i="1" s="1"/>
  <c r="T6" i="1"/>
  <c r="T9" i="1" s="1"/>
  <c r="T11" i="1" s="1"/>
  <c r="T12" i="1" s="1"/>
  <c r="AI5" i="1"/>
  <c r="AI9" i="1" s="1"/>
  <c r="J6" i="1"/>
  <c r="J9" i="1" s="1"/>
  <c r="J11" i="1" s="1"/>
  <c r="J12" i="1" s="1"/>
  <c r="AD5" i="1"/>
  <c r="AD9" i="1" s="1"/>
  <c r="AS5" i="1"/>
  <c r="BC6" i="1"/>
  <c r="BH5" i="1"/>
  <c r="BC17" i="1"/>
  <c r="AX17" i="1"/>
  <c r="AS16" i="1"/>
  <c r="AI16" i="1"/>
  <c r="AD16" i="1"/>
  <c r="AQ20" i="1"/>
  <c r="BF21" i="1"/>
  <c r="BA21" i="1"/>
  <c r="AL20" i="1"/>
  <c r="AG20" i="1"/>
  <c r="AB20" i="1"/>
  <c r="W20" i="1"/>
  <c r="O15" i="1"/>
  <c r="T16" i="1"/>
  <c r="Y16" i="1"/>
  <c r="M19" i="1"/>
  <c r="R20" i="1"/>
  <c r="AH9" i="1"/>
  <c r="AX7" i="1"/>
  <c r="BC5" i="1"/>
  <c r="BC7" i="1"/>
  <c r="AS14" i="1" l="1"/>
  <c r="AS13" i="1"/>
  <c r="AN14" i="1"/>
  <c r="AN13" i="1"/>
  <c r="AI14" i="1"/>
  <c r="AI13" i="1"/>
  <c r="J16" i="1"/>
  <c r="J19" i="1" s="1"/>
  <c r="AX6" i="1"/>
  <c r="AX9" i="1" s="1"/>
  <c r="AX11" i="1" s="1"/>
  <c r="BH9" i="1"/>
  <c r="BH11" i="1" s="1"/>
  <c r="BH12" i="1" s="1"/>
  <c r="BH18" i="1" s="1"/>
  <c r="AS6" i="1"/>
  <c r="AS9" i="1" s="1"/>
  <c r="AS11" i="1" s="1"/>
  <c r="AS12" i="1" s="1"/>
  <c r="Y9" i="1"/>
  <c r="Y11" i="1" s="1"/>
  <c r="Y12" i="1" s="1"/>
  <c r="Y17" i="1" s="1"/>
  <c r="Y20" i="1" s="1"/>
  <c r="AN9" i="1"/>
  <c r="O11" i="1"/>
  <c r="O12" i="1" s="1"/>
  <c r="O16" i="1" s="1"/>
  <c r="O19" i="1" s="1"/>
  <c r="AD11" i="1"/>
  <c r="AD12" i="1" s="1"/>
  <c r="AD17" i="1" s="1"/>
  <c r="AD20" i="1" s="1"/>
  <c r="BC9" i="1"/>
  <c r="T17" i="1"/>
  <c r="T20" i="1" s="1"/>
  <c r="AI11" i="1"/>
  <c r="AI12" i="1" s="1"/>
  <c r="AS17" i="1" l="1"/>
  <c r="AS20" i="1" s="1"/>
  <c r="AI17" i="1"/>
  <c r="AI20" i="1" s="1"/>
  <c r="J17" i="1"/>
  <c r="J18" i="1" s="1"/>
  <c r="J20" i="1" s="1"/>
  <c r="BH19" i="1"/>
  <c r="BH20" i="1" s="1"/>
  <c r="BH21" i="1"/>
  <c r="O17" i="1"/>
  <c r="O18" i="1" s="1"/>
  <c r="AD18" i="1"/>
  <c r="AD19" i="1" s="1"/>
  <c r="AD21" i="1" s="1"/>
  <c r="D8" i="1" s="1"/>
  <c r="E8" i="1" s="1"/>
  <c r="AX12" i="1"/>
  <c r="AX18" i="1" s="1"/>
  <c r="BC11" i="1"/>
  <c r="BC12" i="1" s="1"/>
  <c r="BC18" i="1" s="1"/>
  <c r="AN11" i="1"/>
  <c r="AN12" i="1" s="1"/>
  <c r="AN17" i="1" s="1"/>
  <c r="Y18" i="1"/>
  <c r="Y19" i="1" s="1"/>
  <c r="T18" i="1"/>
  <c r="T19" i="1" s="1"/>
  <c r="J22" i="1" l="1"/>
  <c r="D4" i="1" s="1"/>
  <c r="E4" i="1" s="1"/>
  <c r="AI18" i="1"/>
  <c r="AI19" i="1" s="1"/>
  <c r="AI21" i="1" s="1"/>
  <c r="U104" i="1" s="1"/>
  <c r="AS18" i="1"/>
  <c r="AS19" i="1" s="1"/>
  <c r="AS21" i="1" s="1"/>
  <c r="BH22" i="1"/>
  <c r="BC19" i="1"/>
  <c r="BC20" i="1" s="1"/>
  <c r="BC21" i="1"/>
  <c r="O20" i="1"/>
  <c r="AN18" i="1"/>
  <c r="AN19" i="1" s="1"/>
  <c r="AN20" i="1"/>
  <c r="AX19" i="1"/>
  <c r="AX20" i="1" s="1"/>
  <c r="AX21" i="1"/>
  <c r="U81" i="1"/>
  <c r="Y21" i="1"/>
  <c r="T21" i="1"/>
  <c r="D6" i="1" s="1"/>
  <c r="E6" i="1" s="1"/>
  <c r="D44" i="5" l="1"/>
  <c r="D11" i="1"/>
  <c r="E11" i="1" s="1"/>
  <c r="D37" i="5"/>
  <c r="L58" i="5" s="1"/>
  <c r="AX22" i="1"/>
  <c r="AX24" i="1" s="1"/>
  <c r="D12" i="1" s="1"/>
  <c r="E12" i="1" s="1"/>
  <c r="BC22" i="1"/>
  <c r="D41" i="5"/>
  <c r="AI23" i="1"/>
  <c r="AN21" i="1"/>
  <c r="D38" i="5" l="1"/>
  <c r="L59" i="5" s="1"/>
  <c r="N59" i="5" s="1"/>
  <c r="D5" i="1"/>
  <c r="E5" i="1" s="1"/>
  <c r="D9" i="1"/>
  <c r="E9" i="1" s="1"/>
  <c r="D40" i="5"/>
  <c r="E53" i="5" s="1"/>
  <c r="F53" i="5" s="1"/>
  <c r="D7" i="1"/>
  <c r="E7" i="1" s="1"/>
  <c r="D14" i="1"/>
  <c r="E14" i="1" s="1"/>
  <c r="D47" i="5"/>
  <c r="L68" i="5" s="1"/>
  <c r="N68" i="5" s="1"/>
  <c r="E51" i="5"/>
  <c r="F51" i="5" s="1"/>
  <c r="E37" i="5"/>
  <c r="F37" i="5"/>
  <c r="L47" i="5"/>
  <c r="N47" i="5" s="1"/>
  <c r="L37" i="5"/>
  <c r="N37" i="5" s="1"/>
  <c r="L43" i="5"/>
  <c r="N43" i="5" s="1"/>
  <c r="L65" i="5"/>
  <c r="L51" i="5"/>
  <c r="N51" i="5" s="1"/>
  <c r="F44" i="5"/>
  <c r="E55" i="5"/>
  <c r="F55" i="5" s="1"/>
  <c r="E44" i="5"/>
  <c r="N58" i="5"/>
  <c r="L40" i="5"/>
  <c r="N40" i="5" s="1"/>
  <c r="L62" i="5"/>
  <c r="N62" i="5" s="1"/>
  <c r="F41" i="5"/>
  <c r="E41" i="5"/>
  <c r="E54" i="5"/>
  <c r="F54" i="5" s="1"/>
  <c r="U59" i="1"/>
  <c r="BC24" i="1"/>
  <c r="D10" i="1"/>
  <c r="E10" i="1" s="1"/>
  <c r="D45" i="5"/>
  <c r="D42" i="5"/>
  <c r="D39" i="5"/>
  <c r="E38" i="5" l="1"/>
  <c r="L49" i="5"/>
  <c r="L61" i="5"/>
  <c r="N61" i="5" s="1"/>
  <c r="F38" i="5"/>
  <c r="L39" i="5"/>
  <c r="N39" i="5" s="1"/>
  <c r="L36" i="5"/>
  <c r="N36" i="5" s="1"/>
  <c r="F40" i="5"/>
  <c r="E40" i="5"/>
  <c r="D46" i="5"/>
  <c r="E65" i="5" s="1"/>
  <c r="F65" i="5" s="1"/>
  <c r="D13" i="1"/>
  <c r="E13" i="1" s="1"/>
  <c r="N65" i="5"/>
  <c r="E47" i="5"/>
  <c r="E61" i="5"/>
  <c r="L54" i="5"/>
  <c r="E58" i="5"/>
  <c r="F58" i="5" s="1"/>
  <c r="F47" i="5"/>
  <c r="L41" i="5"/>
  <c r="N41" i="5" s="1"/>
  <c r="L63" i="5"/>
  <c r="N63" i="5" s="1"/>
  <c r="E42" i="5"/>
  <c r="F42" i="5"/>
  <c r="L52" i="5"/>
  <c r="N52" i="5" s="1"/>
  <c r="E45" i="5"/>
  <c r="L66" i="5"/>
  <c r="N66" i="5" s="1"/>
  <c r="F45" i="5"/>
  <c r="E56" i="5"/>
  <c r="F56" i="5" s="1"/>
  <c r="L38" i="5"/>
  <c r="N38" i="5" s="1"/>
  <c r="E64" i="5"/>
  <c r="F64" i="5" s="1"/>
  <c r="E63" i="5"/>
  <c r="L60" i="5"/>
  <c r="E39" i="5"/>
  <c r="F39" i="5"/>
  <c r="F22" i="5" s="1"/>
  <c r="E52" i="5"/>
  <c r="L48" i="5"/>
  <c r="D43" i="5"/>
  <c r="E60" i="5" l="1"/>
  <c r="F60" i="5" s="1"/>
  <c r="F46" i="5"/>
  <c r="L53" i="5"/>
  <c r="N53" i="5" s="1"/>
  <c r="E46" i="5"/>
  <c r="E57" i="5"/>
  <c r="F57" i="5" s="1"/>
  <c r="L67" i="5"/>
  <c r="N67" i="5" s="1"/>
  <c r="G31" i="5"/>
  <c r="H31" i="5"/>
  <c r="N54" i="5"/>
  <c r="F61" i="5"/>
  <c r="G27" i="5"/>
  <c r="H27" i="5"/>
  <c r="F19" i="5"/>
  <c r="F63" i="5"/>
  <c r="F52" i="5"/>
  <c r="H22" i="5"/>
  <c r="G22" i="5"/>
  <c r="N60" i="5"/>
  <c r="L42" i="5"/>
  <c r="N42" i="5" s="1"/>
  <c r="L64" i="5"/>
  <c r="N64" i="5" s="1"/>
  <c r="F43" i="5"/>
  <c r="L50" i="5"/>
  <c r="E43" i="5"/>
  <c r="N48" i="5"/>
  <c r="F18" i="5" l="1"/>
  <c r="G18" i="5" s="1"/>
  <c r="E66" i="5"/>
  <c r="F66" i="5" s="1"/>
  <c r="L55" i="5"/>
  <c r="N55" i="5" s="1"/>
  <c r="F20" i="5"/>
  <c r="H20" i="5" s="1"/>
  <c r="F25" i="5"/>
  <c r="H25" i="5" s="1"/>
  <c r="H26" i="5"/>
  <c r="G26" i="5"/>
  <c r="F17" i="5"/>
  <c r="L69" i="5"/>
  <c r="L44" i="5"/>
  <c r="H19" i="5"/>
  <c r="G19" i="5"/>
  <c r="H18" i="5" l="1"/>
  <c r="G20" i="5"/>
  <c r="H30" i="5"/>
  <c r="G30" i="5"/>
  <c r="G25" i="5" s="1"/>
  <c r="F16" i="5"/>
  <c r="N44" i="5"/>
  <c r="F21" i="5"/>
  <c r="N69" i="5"/>
  <c r="G17" i="5"/>
  <c r="H17" i="5"/>
  <c r="G21" i="5" l="1"/>
  <c r="H21" i="5"/>
  <c r="F15" i="5"/>
  <c r="H15" i="5" s="1"/>
  <c r="H16" i="5"/>
  <c r="G16" i="5"/>
  <c r="G15"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EHS</author>
  </authors>
  <commentList>
    <comment ref="O269" authorId="0" shapeId="0" xr:uid="{E56DDBD2-6C9F-4E0C-8780-BD0B0BAE662F}">
      <text>
        <r>
          <rPr>
            <sz val="8"/>
            <color indexed="81"/>
            <rFont val="Tahoma"/>
            <family val="2"/>
          </rPr>
          <t>FY16 Rate with CAF applied for general REBASE</t>
        </r>
        <r>
          <rPr>
            <sz val="8"/>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EHS</author>
  </authors>
  <commentList>
    <comment ref="Y215" authorId="0" shapeId="0" xr:uid="{00000000-0006-0000-0100-000001000000}">
      <text>
        <r>
          <rPr>
            <sz val="8"/>
            <color indexed="81"/>
            <rFont val="Tahoma"/>
            <family val="2"/>
          </rPr>
          <t>FY16 Rate with CAF applied for general REBASE</t>
        </r>
        <r>
          <rPr>
            <sz val="8"/>
            <color indexed="81"/>
            <rFont val="Tahoma"/>
            <family val="2"/>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kara</author>
  </authors>
  <commentList>
    <comment ref="E5" authorId="0" shapeId="0" xr:uid="{00000000-0006-0000-0300-000001000000}">
      <text>
        <r>
          <rPr>
            <b/>
            <sz val="9"/>
            <color indexed="81"/>
            <rFont val="Tahoma"/>
            <family val="2"/>
          </rPr>
          <t>kara:</t>
        </r>
        <r>
          <rPr>
            <sz val="9"/>
            <color indexed="81"/>
            <rFont val="Tahoma"/>
            <family val="2"/>
          </rPr>
          <t xml:space="preserve">
5/24/17 updated FY17 number from J.O</t>
        </r>
      </text>
    </comment>
    <comment ref="E6" authorId="0" shapeId="0" xr:uid="{00000000-0006-0000-0300-000002000000}">
      <text>
        <r>
          <rPr>
            <b/>
            <sz val="9"/>
            <color indexed="81"/>
            <rFont val="Tahoma"/>
            <family val="2"/>
          </rPr>
          <t>kara:</t>
        </r>
        <r>
          <rPr>
            <sz val="9"/>
            <color indexed="81"/>
            <rFont val="Tahoma"/>
            <family val="2"/>
          </rPr>
          <t xml:space="preserve">
5/24/17 updated FY17 number from J.O</t>
        </r>
      </text>
    </comment>
    <comment ref="D7" authorId="0" shapeId="0" xr:uid="{00000000-0006-0000-0300-000003000000}">
      <text>
        <r>
          <rPr>
            <b/>
            <sz val="9"/>
            <color indexed="81"/>
            <rFont val="Tahoma"/>
            <family val="2"/>
          </rPr>
          <t>kara:</t>
        </r>
        <r>
          <rPr>
            <sz val="9"/>
            <color indexed="81"/>
            <rFont val="Tahoma"/>
            <family val="2"/>
          </rPr>
          <t xml:space="preserve">
New activity Code for FY17
</t>
        </r>
      </text>
    </comment>
    <comment ref="E8" authorId="0" shapeId="0" xr:uid="{00000000-0006-0000-0300-000004000000}">
      <text>
        <r>
          <rPr>
            <b/>
            <sz val="9"/>
            <color indexed="81"/>
            <rFont val="Tahoma"/>
            <family val="2"/>
          </rPr>
          <t>kara:</t>
        </r>
        <r>
          <rPr>
            <sz val="9"/>
            <color indexed="81"/>
            <rFont val="Tahoma"/>
            <family val="2"/>
          </rPr>
          <t xml:space="preserve">
From Ann on 5/22/17 FY17 projection</t>
        </r>
      </text>
    </comment>
    <comment ref="E9" authorId="0" shapeId="0" xr:uid="{00000000-0006-0000-0300-000005000000}">
      <text>
        <r>
          <rPr>
            <b/>
            <sz val="9"/>
            <color indexed="81"/>
            <rFont val="Tahoma"/>
            <family val="2"/>
          </rPr>
          <t>kara:</t>
        </r>
        <r>
          <rPr>
            <sz val="9"/>
            <color indexed="81"/>
            <rFont val="Tahoma"/>
            <family val="2"/>
          </rPr>
          <t xml:space="preserve">
6/13/17 from Yogita</t>
        </r>
      </text>
    </comment>
    <comment ref="E10" authorId="0" shapeId="0" xr:uid="{00000000-0006-0000-0300-000006000000}">
      <text>
        <r>
          <rPr>
            <b/>
            <sz val="9"/>
            <color indexed="81"/>
            <rFont val="Tahoma"/>
            <family val="2"/>
          </rPr>
          <t>kara:</t>
        </r>
        <r>
          <rPr>
            <sz val="9"/>
            <color indexed="81"/>
            <rFont val="Tahoma"/>
            <family val="2"/>
          </rPr>
          <t xml:space="preserve">
FY17 projected from Russ on 5/22/17
</t>
        </r>
      </text>
    </comment>
    <comment ref="B11" authorId="0" shapeId="0" xr:uid="{00000000-0006-0000-0300-000007000000}">
      <text>
        <r>
          <rPr>
            <b/>
            <sz val="9"/>
            <color indexed="81"/>
            <rFont val="Tahoma"/>
            <family val="2"/>
          </rPr>
          <t>kara:</t>
        </r>
        <r>
          <rPr>
            <sz val="9"/>
            <color indexed="81"/>
            <rFont val="Tahoma"/>
            <family val="2"/>
          </rPr>
          <t xml:space="preserve">
6/13.17:  Comes from Family Stab money</t>
        </r>
      </text>
    </comment>
    <comment ref="E11" authorId="0" shapeId="0" xr:uid="{00000000-0006-0000-0300-000008000000}">
      <text>
        <r>
          <rPr>
            <b/>
            <sz val="9"/>
            <color indexed="81"/>
            <rFont val="Tahoma"/>
            <family val="2"/>
          </rPr>
          <t>kara:</t>
        </r>
        <r>
          <rPr>
            <sz val="9"/>
            <color indexed="81"/>
            <rFont val="Tahoma"/>
            <family val="2"/>
          </rPr>
          <t xml:space="preserve">
6/13/17: figures from Dylan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Solimini, Kara (EHS)</author>
  </authors>
  <commentList>
    <comment ref="B44" authorId="0" shapeId="0" xr:uid="{D79EC9E4-BB21-48D2-8BBE-013CDEC61386}">
      <text>
        <r>
          <rPr>
            <b/>
            <sz val="12"/>
            <color indexed="81"/>
            <rFont val="Tahoma"/>
            <family val="2"/>
          </rPr>
          <t>Solimini, Kara (EHS): May 1, 2023
The May 2022 BLS wages statistics were released last week and is position salary has decreased significantly on a National level.  Therefore we are using the MA OEWS code as a benchmark.  This benchmark at the 53rd percentile is $247,350 which is still less than the currrent becnhmark of $247,470. 
As a policy decision and in an effort to not "decrease model salaries" POS (c.257) rate models will use the existing benchmark and cite the M2021 BLS code previously used.
M2022 BLS  (29-1223 Psychiatrists) National Annual Mean (MA 2022 Mean is $196,230)</t>
        </r>
        <r>
          <rPr>
            <sz val="10"/>
            <color indexed="81"/>
            <rFont val="Tahoma"/>
            <family val="2"/>
          </rPr>
          <t xml:space="preserve">
</t>
        </r>
      </text>
    </comment>
  </commentList>
</comments>
</file>

<file path=xl/sharedStrings.xml><?xml version="1.0" encoding="utf-8"?>
<sst xmlns="http://schemas.openxmlformats.org/spreadsheetml/2006/main" count="5095" uniqueCount="621">
  <si>
    <t>101 CMR 423:  In Home Supports</t>
  </si>
  <si>
    <t>7/1/2020 thru 6/30/2022</t>
  </si>
  <si>
    <t>Current Rates in Regulation valid through December 31, 2017</t>
  </si>
  <si>
    <t>July 2018 - June 2020</t>
  </si>
  <si>
    <t xml:space="preserve">Master Look-Up Data </t>
  </si>
  <si>
    <t>In Home Supports - Model A</t>
  </si>
  <si>
    <t>Per 15 minutes</t>
  </si>
  <si>
    <t>Billable Hours</t>
  </si>
  <si>
    <t>Weeks</t>
  </si>
  <si>
    <t>Hours</t>
  </si>
  <si>
    <t>Total</t>
  </si>
  <si>
    <t>Source</t>
  </si>
  <si>
    <t>Service Unit - Per Hour</t>
  </si>
  <si>
    <t>Total Units</t>
  </si>
  <si>
    <t>Maximum Available DC Hours</t>
  </si>
  <si>
    <t>Management</t>
  </si>
  <si>
    <t>Salary</t>
  </si>
  <si>
    <t>FTE</t>
  </si>
  <si>
    <t>Expense</t>
  </si>
  <si>
    <t>Clinical w/ Independent License</t>
  </si>
  <si>
    <t>Vacation/Sick/Personal</t>
  </si>
  <si>
    <t>Licensed Practical Nurse (LPN)</t>
  </si>
  <si>
    <t>Direct Care I</t>
  </si>
  <si>
    <t>Case Manager / Social Worker (MA Lvl)</t>
  </si>
  <si>
    <t>Total Program Staff</t>
  </si>
  <si>
    <t>Training (CPR)</t>
  </si>
  <si>
    <t>Case / Social worker (BA Lvl)</t>
  </si>
  <si>
    <t>Travel</t>
  </si>
  <si>
    <t>Direct Care III</t>
  </si>
  <si>
    <t>Tax and Fringe</t>
  </si>
  <si>
    <t>Subtotal non-direct hours</t>
  </si>
  <si>
    <t>Certified Nursing Assistant (CNA)</t>
  </si>
  <si>
    <t>Total Compensation</t>
  </si>
  <si>
    <t>Total Available Hours per DC FTE</t>
  </si>
  <si>
    <t>Direct Care</t>
  </si>
  <si>
    <t>Staff Mileage / Travel (Per DC FTE)</t>
  </si>
  <si>
    <t>Total DC FTEs</t>
  </si>
  <si>
    <t>Benchmark FTEs</t>
  </si>
  <si>
    <t>Staff Training (Per DC FTE per day)</t>
  </si>
  <si>
    <t>TOTAL PRODUCTIVE HOURS</t>
  </si>
  <si>
    <t>Purchaser Recommendation</t>
  </si>
  <si>
    <t>Occupancy (Office Space)</t>
  </si>
  <si>
    <t>Total Reimb excl M&amp;G</t>
  </si>
  <si>
    <t>Clinical Supervisor</t>
  </si>
  <si>
    <t>Admin. Allocation</t>
  </si>
  <si>
    <t>Benchmark Expenses</t>
  </si>
  <si>
    <t>Current (includes FY19 CAF)</t>
  </si>
  <si>
    <t>Taxes &amp; Fringe</t>
  </si>
  <si>
    <t>C.257 Benchmark for FY21</t>
  </si>
  <si>
    <t>TOTAL</t>
  </si>
  <si>
    <t>Orig. Rebased Rate</t>
  </si>
  <si>
    <t>CAF:</t>
  </si>
  <si>
    <t>101 CMR 421: Adult Housing and Community Support Services Per square foot (150 sq ft per person)</t>
  </si>
  <si>
    <t>Rate with CAF</t>
  </si>
  <si>
    <t>Clinical Consultant</t>
  </si>
  <si>
    <t>Rate Per Hour</t>
  </si>
  <si>
    <t>Program Support - Clerical</t>
  </si>
  <si>
    <t xml:space="preserve">In Home Supports - Model B </t>
  </si>
  <si>
    <t xml:space="preserve"> CAF (Period FY21 &amp; FY22)</t>
  </si>
  <si>
    <t>In Home Supports - Model B</t>
  </si>
  <si>
    <t>Vacation/Sick/Personal/Holiday</t>
  </si>
  <si>
    <t>Direct Care Blend</t>
  </si>
  <si>
    <t>Admin/Supervision/Misc</t>
  </si>
  <si>
    <t>Training</t>
  </si>
  <si>
    <t>Rebased Rate/ Hour with CAF</t>
  </si>
  <si>
    <t xml:space="preserve">In Home Supports - Model C </t>
  </si>
  <si>
    <t>In Home Supports - Model C</t>
  </si>
  <si>
    <t>Non-direct service hours</t>
  </si>
  <si>
    <t>Vacation/Sick/Personal/Hol</t>
  </si>
  <si>
    <t>Staff Training (Per Day)</t>
  </si>
  <si>
    <t>Staff Mileage / Travel</t>
  </si>
  <si>
    <t>Occupancy</t>
  </si>
  <si>
    <t>In Home Supports - Model D - REBASED</t>
  </si>
  <si>
    <t>In Home Supports - Model D</t>
  </si>
  <si>
    <t xml:space="preserve">IA / Cultural Facilitator </t>
  </si>
  <si>
    <t xml:space="preserve">Travel </t>
  </si>
  <si>
    <t>In Home Supports - Model E - REBASED</t>
  </si>
  <si>
    <t>In Home Supports - Model E</t>
  </si>
  <si>
    <t>Support Navigator</t>
  </si>
  <si>
    <t>In Home Supports - Model F - REBASED</t>
  </si>
  <si>
    <t>In Home Supports - Model F</t>
  </si>
  <si>
    <t>In Home Supports - Model G - REBASED</t>
  </si>
  <si>
    <t>In Home Supports - Model G</t>
  </si>
  <si>
    <t>Clinical w/Indep Lic</t>
  </si>
  <si>
    <t>In Home Supports - Model H - REBASED</t>
  </si>
  <si>
    <t>In Home Supports - Model H</t>
  </si>
  <si>
    <t>Position</t>
  </si>
  <si>
    <t>BILLABLE UNITS</t>
  </si>
  <si>
    <t>Community Support Worker</t>
  </si>
  <si>
    <t>travel</t>
  </si>
  <si>
    <t xml:space="preserve">Staff Training </t>
  </si>
  <si>
    <t>In Home Supports - Model I</t>
  </si>
  <si>
    <t>Counselor</t>
  </si>
  <si>
    <t>Caseworker</t>
  </si>
  <si>
    <t>In Home Supports - Model J</t>
  </si>
  <si>
    <t xml:space="preserve">Clinical Consultant </t>
  </si>
  <si>
    <t>In Home Supports - Model K</t>
  </si>
  <si>
    <t>Case Manager: Maters Required</t>
  </si>
  <si>
    <t xml:space="preserve">Staff Mileage / Travel by purchaser recommendation for this model only. </t>
  </si>
  <si>
    <t>Massachusetts Economic Indicators</t>
  </si>
  <si>
    <t>Prepared by Michael Lynch, 781-301-9129</t>
  </si>
  <si>
    <t>NAME</t>
  </si>
  <si>
    <t>2004Q1</t>
  </si>
  <si>
    <t>2004Q2</t>
  </si>
  <si>
    <t>2004Q3</t>
  </si>
  <si>
    <t>2004Q4</t>
  </si>
  <si>
    <t>2005Q1</t>
  </si>
  <si>
    <t>2005Q2</t>
  </si>
  <si>
    <t>2005Q3</t>
  </si>
  <si>
    <t>2005Q4</t>
  </si>
  <si>
    <t>2006Q1</t>
  </si>
  <si>
    <t>2006Q2</t>
  </si>
  <si>
    <t>2006Q3</t>
  </si>
  <si>
    <t>2006Q4</t>
  </si>
  <si>
    <t>2007Q1</t>
  </si>
  <si>
    <t>2007Q2</t>
  </si>
  <si>
    <t>2007Q3</t>
  </si>
  <si>
    <t>2007Q4</t>
  </si>
  <si>
    <t>2008Q1</t>
  </si>
  <si>
    <t>2008Q2</t>
  </si>
  <si>
    <t>2008Q3</t>
  </si>
  <si>
    <t>2008Q4</t>
  </si>
  <si>
    <t>2009Q1</t>
  </si>
  <si>
    <t>2009Q2</t>
  </si>
  <si>
    <t>2009Q3</t>
  </si>
  <si>
    <t>2009Q4</t>
  </si>
  <si>
    <t>2010Q1</t>
  </si>
  <si>
    <t>2010Q2</t>
  </si>
  <si>
    <t>2010Q3</t>
  </si>
  <si>
    <t>2010Q4</t>
  </si>
  <si>
    <t>2011Q1</t>
  </si>
  <si>
    <t>2011Q2</t>
  </si>
  <si>
    <t>2011Q3</t>
  </si>
  <si>
    <t>2011Q4</t>
  </si>
  <si>
    <t>2012Q1</t>
  </si>
  <si>
    <t>2012Q2</t>
  </si>
  <si>
    <t>2012Q3</t>
  </si>
  <si>
    <t>2012Q4</t>
  </si>
  <si>
    <t>2013Q1</t>
  </si>
  <si>
    <t>2013Q2</t>
  </si>
  <si>
    <t>2013Q3</t>
  </si>
  <si>
    <t>2013Q4</t>
  </si>
  <si>
    <t>2014Q1</t>
  </si>
  <si>
    <t>2014Q2</t>
  </si>
  <si>
    <t>2014Q3</t>
  </si>
  <si>
    <t>2014Q4</t>
  </si>
  <si>
    <t>2015Q1</t>
  </si>
  <si>
    <t>2015Q2</t>
  </si>
  <si>
    <t>2015Q3</t>
  </si>
  <si>
    <t>2015Q4</t>
  </si>
  <si>
    <t>2016Q1</t>
  </si>
  <si>
    <t>2016Q2</t>
  </si>
  <si>
    <t>2016Q3</t>
  </si>
  <si>
    <t>2016Q4</t>
  </si>
  <si>
    <t>2017Q1</t>
  </si>
  <si>
    <t>2017Q2</t>
  </si>
  <si>
    <t>2017Q3</t>
  </si>
  <si>
    <t>2017Q4</t>
  </si>
  <si>
    <t>2018Q1</t>
  </si>
  <si>
    <t>2018Q2</t>
  </si>
  <si>
    <t>2018Q3</t>
  </si>
  <si>
    <t>2018Q4</t>
  </si>
  <si>
    <t>2019Q1</t>
  </si>
  <si>
    <t>2019Q2</t>
  </si>
  <si>
    <t>2019Q3</t>
  </si>
  <si>
    <t>2019Q4</t>
  </si>
  <si>
    <t>2020Q1</t>
  </si>
  <si>
    <t>2020Q2</t>
  </si>
  <si>
    <t>2020Q3</t>
  </si>
  <si>
    <t>2020Q4</t>
  </si>
  <si>
    <t>2021Q1</t>
  </si>
  <si>
    <t>2021Q2</t>
  </si>
  <si>
    <t>2021Q3</t>
  </si>
  <si>
    <t>2021Q4</t>
  </si>
  <si>
    <t>2022Q1</t>
  </si>
  <si>
    <t>2022Q2</t>
  </si>
  <si>
    <t>2022Q3</t>
  </si>
  <si>
    <t>2022Q4</t>
  </si>
  <si>
    <t>2023Q1</t>
  </si>
  <si>
    <t>2023Q2</t>
  </si>
  <si>
    <t>2023Q3</t>
  </si>
  <si>
    <t>2023Q4</t>
  </si>
  <si>
    <t>2024Q1</t>
  </si>
  <si>
    <t>2024Q2</t>
  </si>
  <si>
    <t>2024Q3</t>
  </si>
  <si>
    <t>2024Q4</t>
  </si>
  <si>
    <t>CPI--BASELINE SCENARIO (1982-84=1)</t>
  </si>
  <si>
    <t>CPIBASEMA</t>
  </si>
  <si>
    <t>CPI--OPTIMISTIC SCENARIO (1982-84=1)</t>
  </si>
  <si>
    <t>CPIOPTMA</t>
  </si>
  <si>
    <t>CPI--PESSIMISTIC SCENARIO (1982-84=1)</t>
  </si>
  <si>
    <t>CPIPESSMA</t>
  </si>
  <si>
    <t>Rate-to-rate CAF</t>
  </si>
  <si>
    <t xml:space="preserve">Base period: </t>
  </si>
  <si>
    <t>Average</t>
  </si>
  <si>
    <t xml:space="preserve">Prospective rate period: </t>
  </si>
  <si>
    <t xml:space="preserve">In Home Supports - Model A </t>
  </si>
  <si>
    <t xml:space="preserve">In Home Supports - Model D </t>
  </si>
  <si>
    <t xml:space="preserve">In Home Supports - Model E </t>
  </si>
  <si>
    <t xml:space="preserve">In Home Supports - Model F </t>
  </si>
  <si>
    <t xml:space="preserve">In Home Supports - Model J </t>
  </si>
  <si>
    <t>FY24</t>
  </si>
  <si>
    <t>FY25</t>
  </si>
  <si>
    <t>2025Q1</t>
  </si>
  <si>
    <t>2025Q2</t>
  </si>
  <si>
    <t>2025Q3</t>
  </si>
  <si>
    <t>2025Q4</t>
  </si>
  <si>
    <t>July 1, 2022 - June 30, 2024</t>
  </si>
  <si>
    <t>Source:</t>
  </si>
  <si>
    <t>BLS / OES</t>
  </si>
  <si>
    <t>Common model titles (not all inclusive)</t>
  </si>
  <si>
    <t>Minimum Education and/or certification/Training/Experience</t>
  </si>
  <si>
    <t>BLS Occupational Code(s)</t>
  </si>
  <si>
    <t>Direct Care (hourly)</t>
  </si>
  <si>
    <t>Direct Care, Direct Care Blend, Non Specialized DC, Peer mentor, Family Specialist/ Partner</t>
  </si>
  <si>
    <t>High School diploma / GED / State Training</t>
  </si>
  <si>
    <t>Direct Care  (annual)</t>
  </si>
  <si>
    <t>Direct Care III (hourly)</t>
  </si>
  <si>
    <t>Direct Care Supervisor, Direct Care Bachelors</t>
  </si>
  <si>
    <t>Bachelors Level or 5+ years related experience</t>
  </si>
  <si>
    <t>Direct Care III (annual)</t>
  </si>
  <si>
    <t>Certified Nursing Assistant  (hourly)</t>
  </si>
  <si>
    <t>Completed a state-approved education program and must pass their state’s competency exam. </t>
  </si>
  <si>
    <t>31-1131</t>
  </si>
  <si>
    <t>Certified Nursing Assistant  (annual)</t>
  </si>
  <si>
    <t xml:space="preserve">Case / Social Worker (hourly) </t>
  </si>
  <si>
    <t>BA level social worker, LSW, BSW</t>
  </si>
  <si>
    <t>Bachelors Level or 8+ years related experience</t>
  </si>
  <si>
    <t>21-1021, 21-1099</t>
  </si>
  <si>
    <t>Case / Social Worker (annual)</t>
  </si>
  <si>
    <t>LDAC1</t>
  </si>
  <si>
    <t>Case Manager / Social Worker / Clinical w/o independent License (hourly)</t>
  </si>
  <si>
    <t>LDAC2,  LMSW, LCSW</t>
  </si>
  <si>
    <t>Masters Level</t>
  </si>
  <si>
    <t>Case Manager / Social Worker / Clinical w/o independent License</t>
  </si>
  <si>
    <t>Clinical without Independent Licensure</t>
  </si>
  <si>
    <t>LPN (hourly)</t>
  </si>
  <si>
    <t>Complete a state approved nurse education program for licensed practical or licensed vocation nurse</t>
  </si>
  <si>
    <t>29-2061</t>
  </si>
  <si>
    <t>LPN (annual)</t>
  </si>
  <si>
    <t>Clinical w/ Independent licensure (hourly)</t>
  </si>
  <si>
    <t>LPHA, LICSW, LMHC, LBHA, BCBA</t>
  </si>
  <si>
    <t xml:space="preserve">Masters with Licensure in Related Discipline </t>
  </si>
  <si>
    <t>Clinical w/ Independent licensure (annual)</t>
  </si>
  <si>
    <t>Dietician / Nutritionist (hourly)</t>
  </si>
  <si>
    <t xml:space="preserve">Bachelors Level </t>
  </si>
  <si>
    <t>29-1031</t>
  </si>
  <si>
    <t>Dietician / Nutritionist (annual)</t>
  </si>
  <si>
    <t>Program Management (hourly)</t>
  </si>
  <si>
    <t xml:space="preserve">Program manager, Program management, </t>
  </si>
  <si>
    <t>BA Level w/ 3+ years related work experience</t>
  </si>
  <si>
    <t>11-9151</t>
  </si>
  <si>
    <t>Program Management (annual)</t>
  </si>
  <si>
    <t>Program director</t>
  </si>
  <si>
    <t>Occupational Therapists</t>
  </si>
  <si>
    <t>Physical Therapist (hourly)</t>
  </si>
  <si>
    <t>Physical Therapists</t>
  </si>
  <si>
    <t>29-1129, 31-2021, 29-1123  (20%/20%/60%)</t>
  </si>
  <si>
    <t>Physical Therapist (annual)</t>
  </si>
  <si>
    <t>Clinical Manager / Psychologists (hourly)</t>
  </si>
  <si>
    <t>Masters with Licensure in Related Discipline and supervising/managerial related experience</t>
  </si>
  <si>
    <t>Clinical Manager /  Psychologists  (annual)</t>
  </si>
  <si>
    <t>Registerd Nurse (BA) (hourly)</t>
  </si>
  <si>
    <t>Minimum of an associates degree in nursing, a diploma from an approved nursing program, or a Bachelors of Science in Nursing</t>
  </si>
  <si>
    <t>29-1141</t>
  </si>
  <si>
    <t>Registered Nurse (BA) (annual)</t>
  </si>
  <si>
    <t>Registerd Nurse (MA / APRN) (hourly)</t>
  </si>
  <si>
    <t>Minimum of a Masters of Science in one of the APRN roles. Must be licensed</t>
  </si>
  <si>
    <t>29-1171</t>
  </si>
  <si>
    <t>Registered Nurse (MA / APRN) (annual)</t>
  </si>
  <si>
    <t>Admin Allocation</t>
  </si>
  <si>
    <t>C.257 Benchmark</t>
  </si>
  <si>
    <t>Medical Director</t>
  </si>
  <si>
    <t>CY2022Q2; Prospective Period FY23 &amp; FY24</t>
  </si>
  <si>
    <t>Current</t>
  </si>
  <si>
    <t>In Home Basic Living Supports - 101 CMR 423.00</t>
  </si>
  <si>
    <t>FY19 Anticipated SPENDING</t>
  </si>
  <si>
    <t>PROPOSED SPENDING</t>
  </si>
  <si>
    <t>VARIANCE</t>
  </si>
  <si>
    <t>% OF CHANGE</t>
  </si>
  <si>
    <t>VARIANCE FROM 1/1/18-6/30/18</t>
  </si>
  <si>
    <t>Program_name</t>
  </si>
  <si>
    <t>DEPT.</t>
  </si>
  <si>
    <t>ACTIVITY CODE</t>
  </si>
  <si>
    <t>AFC Ancillary</t>
  </si>
  <si>
    <t>MCB</t>
  </si>
  <si>
    <t>210R</t>
  </si>
  <si>
    <t>Residential Supports</t>
  </si>
  <si>
    <t>2402</t>
  </si>
  <si>
    <t>Financial Assistance</t>
  </si>
  <si>
    <t>MRC</t>
  </si>
  <si>
    <t>2199</t>
  </si>
  <si>
    <t>Independent Living / Supported Living</t>
  </si>
  <si>
    <t>2216</t>
  </si>
  <si>
    <t>Community Supports</t>
  </si>
  <si>
    <t>2227</t>
  </si>
  <si>
    <t>Individual/Community Supports</t>
  </si>
  <si>
    <t>DDS</t>
  </si>
  <si>
    <t>3798</t>
  </si>
  <si>
    <t>Individualized Home Supports</t>
  </si>
  <si>
    <t>AFC Ancillary / Residential Supports</t>
  </si>
  <si>
    <t>210R / 2402</t>
  </si>
  <si>
    <t>Level</t>
  </si>
  <si>
    <t>Spend</t>
  </si>
  <si>
    <t>New Spend</t>
  </si>
  <si>
    <t>% of Change</t>
  </si>
  <si>
    <t>Current Rate</t>
  </si>
  <si>
    <t>Proposed Rate</t>
  </si>
  <si>
    <t>$ Change</t>
  </si>
  <si>
    <t>% Change</t>
  </si>
  <si>
    <t>B</t>
  </si>
  <si>
    <t>A</t>
  </si>
  <si>
    <t>D</t>
  </si>
  <si>
    <t>E</t>
  </si>
  <si>
    <t>C</t>
  </si>
  <si>
    <t>F</t>
  </si>
  <si>
    <t>G</t>
  </si>
  <si>
    <t>H</t>
  </si>
  <si>
    <t>I</t>
  </si>
  <si>
    <t>J</t>
  </si>
  <si>
    <t>K</t>
  </si>
  <si>
    <t>Activity Code 2227</t>
  </si>
  <si>
    <t>IHSA</t>
  </si>
  <si>
    <t>IHSC</t>
  </si>
  <si>
    <t>IHSD</t>
  </si>
  <si>
    <t>IHSE</t>
  </si>
  <si>
    <t>IHSH</t>
  </si>
  <si>
    <t>IHSI</t>
  </si>
  <si>
    <t>IHSJ</t>
  </si>
  <si>
    <t>IHSK</t>
  </si>
  <si>
    <t>Activity Code 2262</t>
  </si>
  <si>
    <t>TIHSJ</t>
  </si>
  <si>
    <t>TIHSK</t>
  </si>
  <si>
    <t>Activity Code 2264</t>
  </si>
  <si>
    <t>TIHSC</t>
  </si>
  <si>
    <t>FY21 SPENDING</t>
  </si>
  <si>
    <t xml:space="preserve">May 2020 BLS /OES Massachusetts C.257 benchmark </t>
  </si>
  <si>
    <t>Weighted average from FY20 UFR Data</t>
  </si>
  <si>
    <t>Hourly Rate with CAF</t>
  </si>
  <si>
    <t xml:space="preserve">15 Min Rate with CAF </t>
  </si>
  <si>
    <t>PTO</t>
  </si>
  <si>
    <t>CAF</t>
  </si>
  <si>
    <t>Staff Training (Per FTE )</t>
  </si>
  <si>
    <t>17E</t>
  </si>
  <si>
    <t>18E</t>
  </si>
  <si>
    <t>19E</t>
  </si>
  <si>
    <t>20E</t>
  </si>
  <si>
    <t>21E</t>
  </si>
  <si>
    <t>22E</t>
  </si>
  <si>
    <t>23E</t>
  </si>
  <si>
    <t>24E</t>
  </si>
  <si>
    <t>25E</t>
  </si>
  <si>
    <t>26E</t>
  </si>
  <si>
    <t>27E</t>
  </si>
  <si>
    <t>28E</t>
  </si>
  <si>
    <t>29E</t>
  </si>
  <si>
    <t>30E</t>
  </si>
  <si>
    <t>31E</t>
  </si>
  <si>
    <t>32E</t>
  </si>
  <si>
    <t>33E</t>
  </si>
  <si>
    <t>34E</t>
  </si>
  <si>
    <t>35E</t>
  </si>
  <si>
    <t>36E</t>
  </si>
  <si>
    <t>Total Occupancy</t>
  </si>
  <si>
    <t>Total Occupancy
per FTE</t>
  </si>
  <si>
    <t>Direct Care Consultant 201</t>
  </si>
  <si>
    <t>Direct Care Consultant 201
per FTE</t>
  </si>
  <si>
    <t>Temporary Help 202</t>
  </si>
  <si>
    <t>Temporary Help 202
per FTE</t>
  </si>
  <si>
    <t>Clients and Caregivers Reimb./Stipends 203</t>
  </si>
  <si>
    <t>Clients and Caregivers Reimb./Stipends 203
per FTE</t>
  </si>
  <si>
    <t>Subcontracted Direct Care 206</t>
  </si>
  <si>
    <t>Subcontracted Direct Care 206
per FTE</t>
  </si>
  <si>
    <t>Staff Training 204</t>
  </si>
  <si>
    <t>Staff Training 204
per FTE</t>
  </si>
  <si>
    <t>Staff Mileage / Travel 205</t>
  </si>
  <si>
    <t>Staff Mileage / Travel 205
per FTE</t>
  </si>
  <si>
    <t>Meals 207</t>
  </si>
  <si>
    <t>Meals 207
per FTE</t>
  </si>
  <si>
    <t>Client Transportation 208</t>
  </si>
  <si>
    <t>Client Transportation 208
per FTE</t>
  </si>
  <si>
    <t>Vehicle Expenses 208</t>
  </si>
  <si>
    <t>Vehicle Expenses 208
per FTE</t>
  </si>
  <si>
    <t>Vehicle Depreciation 208</t>
  </si>
  <si>
    <t>Vehicle Depreciation 208
per FTE</t>
  </si>
  <si>
    <t>Incidental Medical /Medicine/Pharmacy 209</t>
  </si>
  <si>
    <t>Incidental Medical /Medicine/Pharmacy 209
per FTE</t>
  </si>
  <si>
    <t>Client Personal Allowances 211</t>
  </si>
  <si>
    <t>Client Personal Allowances 211
per FTE</t>
  </si>
  <si>
    <t>Provision Material Goods/Svs./Benefits 212</t>
  </si>
  <si>
    <t>Provision Material Goods/Svs./Benefits 212
per FTE</t>
  </si>
  <si>
    <t>Direct Client Wages 214</t>
  </si>
  <si>
    <t>Direct Client Wages 214
per FTE</t>
  </si>
  <si>
    <t>Other Commercial Prod. &amp; Svs. 214</t>
  </si>
  <si>
    <t>Other Commercial Prod. &amp; Svs. 214
per FTE</t>
  </si>
  <si>
    <t>Program Supplies &amp; Materials 215</t>
  </si>
  <si>
    <t>Program Supplies &amp; Materials 215
per FTE</t>
  </si>
  <si>
    <t>Non Charitable Expenses</t>
  </si>
  <si>
    <t>Non Charitable Expenses
per FTE</t>
  </si>
  <si>
    <t>Other Expense</t>
  </si>
  <si>
    <t>Other Expense
per FTE</t>
  </si>
  <si>
    <t>Total Other Program Expense</t>
  </si>
  <si>
    <t>Total Other Program Expense
per FTE</t>
  </si>
  <si>
    <t>OrganizationName</t>
  </si>
  <si>
    <t>Sum of FTE</t>
  </si>
  <si>
    <t>Sum of Actual</t>
  </si>
  <si>
    <t>Alternatives Unlimited</t>
  </si>
  <si>
    <t/>
  </si>
  <si>
    <t>Bay Cove Human Services, Inc.</t>
  </si>
  <si>
    <t>BEHAVIORAL HEALTH NETWORK</t>
  </si>
  <si>
    <t>Center for Living &amp; Working, Inc.</t>
  </si>
  <si>
    <t>ENABLE, INC.</t>
  </si>
  <si>
    <t>Guidewire, Inc.</t>
  </si>
  <si>
    <t>Seven Hills Foundation and Affiliates</t>
  </si>
  <si>
    <t>TEMPUS UNLIMITED, INC.</t>
  </si>
  <si>
    <t>UCP of Western Massachusetts, Inc.</t>
  </si>
  <si>
    <t>United Cerebral Palsy of MetroBoston, Inc.</t>
  </si>
  <si>
    <t>Viability, Inc.</t>
  </si>
  <si>
    <t>WORK, Inc</t>
  </si>
  <si>
    <t>Advocates, Inc.</t>
  </si>
  <si>
    <t>Capeabilities, INc.</t>
  </si>
  <si>
    <t>Eliot Community Human Services, Inc.</t>
  </si>
  <si>
    <t>Justice Resource Institute, Inc.</t>
  </si>
  <si>
    <t>LifeStream, Inc</t>
  </si>
  <si>
    <t>Massachusetts Mentor, Inc.</t>
  </si>
  <si>
    <t>Vinfen Corporation</t>
  </si>
  <si>
    <t>Alternative Supports, Inc.</t>
  </si>
  <si>
    <t>American Training, Inc.</t>
  </si>
  <si>
    <t>Beaverbrook STEP, Inc.</t>
  </si>
  <si>
    <t>Berkshire County Arc, Inc.</t>
  </si>
  <si>
    <t>Berkshire Family And Individual Resources</t>
  </si>
  <si>
    <t>Bridgewell</t>
  </si>
  <si>
    <t>Charles River Association for Retarded Citizens, Inc.</t>
  </si>
  <si>
    <t>COMMUNITAS, INC.</t>
  </si>
  <si>
    <t>Community Connections, Inc.</t>
  </si>
  <si>
    <t>Cooperative for Human Services, Inc.</t>
  </si>
  <si>
    <t>Doctor Franklin Perkins School</t>
  </si>
  <si>
    <t>Easter Seals Massachusetts, Inc.</t>
  </si>
  <si>
    <t>Fidelity House, Inc.</t>
  </si>
  <si>
    <t>Friendship Home, Inc.</t>
  </si>
  <si>
    <t>Greater Marlboro Programs, Inc.</t>
  </si>
  <si>
    <t>Horace Mann Educational Associates, Inc.</t>
  </si>
  <si>
    <t>Kennedy-Donovan Center, Inc.</t>
  </si>
  <si>
    <t>L.U.K. Crisis Center, Inc.</t>
  </si>
  <si>
    <t>LifeLinks, Inc</t>
  </si>
  <si>
    <t>LifePath, Inc.</t>
  </si>
  <si>
    <t>M.O.L.I.F.E., INC.</t>
  </si>
  <si>
    <t>Minute Man Arc for Human Services, Inc.</t>
  </si>
  <si>
    <t>My Choice Programs, Inc.</t>
  </si>
  <si>
    <t>NONOTUCK RESOURCE ASSOCIATES, INC.</t>
  </si>
  <si>
    <t>Northeast Arc, Inc.</t>
  </si>
  <si>
    <t>People Incorporated</t>
  </si>
  <si>
    <t>Riverside Community Care Inc.</t>
  </si>
  <si>
    <t>SE MA Educational Collaborative</t>
  </si>
  <si>
    <t>The Arc of Bristol County, Inc.</t>
  </si>
  <si>
    <t>The Arc of Greater Hav.-Newburyport, Inc</t>
  </si>
  <si>
    <t>The Edinburg Center, Inc.</t>
  </si>
  <si>
    <t>The Shared Living Collaborative, Inc.</t>
  </si>
  <si>
    <t>United Arc of Franklin and Hampshire Cou</t>
  </si>
  <si>
    <t>Walnut Street Center, Inc.</t>
  </si>
  <si>
    <t>Amego Inc.</t>
  </si>
  <si>
    <t>Ascentria Community Services, Inc.</t>
  </si>
  <si>
    <t>Attleboro Enterprises, Inc.</t>
  </si>
  <si>
    <t>Barry L. Price Rehabilitation Center, Inc.</t>
  </si>
  <si>
    <t>Better Community Living, Inc.</t>
  </si>
  <si>
    <t>Brockton Area Multi-Services, Inc.</t>
  </si>
  <si>
    <t>Center for Human Development</t>
  </si>
  <si>
    <t>Center of Hope Foundation, Inc.</t>
  </si>
  <si>
    <t>Community Providers of Adoloscent Servic</t>
  </si>
  <si>
    <t>Community Resources for Justice, Inc.</t>
  </si>
  <si>
    <t>Community Service Care, Inc</t>
  </si>
  <si>
    <t>Community Systems, Inc</t>
  </si>
  <si>
    <t>Delta Projects, Inc.</t>
  </si>
  <si>
    <t>Growthways, Inc.</t>
  </si>
  <si>
    <t>HopeWell Inc.</t>
  </si>
  <si>
    <t>L'Arche Boston North, Inc.</t>
  </si>
  <si>
    <t>Lifeworks, Inc.</t>
  </si>
  <si>
    <t>Living Independently Forever, Inc.</t>
  </si>
  <si>
    <t>Massachusetts Association for the Blind, Inc</t>
  </si>
  <si>
    <t>May Institute, Inc.</t>
  </si>
  <si>
    <t>Mental Health Association, Inc.</t>
  </si>
  <si>
    <t>Montachusett Home Care Corporation</t>
  </si>
  <si>
    <t>Multicultural Community Services of the Pioneer Valley, Inc.</t>
  </si>
  <si>
    <t>New England Village</t>
  </si>
  <si>
    <t>Newton Wellesley Weston Committee for Community Living, Inc.</t>
  </si>
  <si>
    <t>Nexus, Inc.</t>
  </si>
  <si>
    <t>NFI Massachusetts, Inc</t>
  </si>
  <si>
    <t>North Suffolk Mental Health Assoc. Inc.</t>
  </si>
  <si>
    <t>Pathlght, Inc.</t>
  </si>
  <si>
    <t>REACH, Inc</t>
  </si>
  <si>
    <t>Resources for Human Development</t>
  </si>
  <si>
    <t>Road to Responsibility, Inc</t>
  </si>
  <si>
    <t>ServiceNet, Inc.</t>
  </si>
  <si>
    <t>South Worcester County Rehabilitation Center, Inc.</t>
  </si>
  <si>
    <t>The ARC of Greater Plymouth</t>
  </si>
  <si>
    <t>The Arc of Opportunity in North Central Massachusetts, Inc.</t>
  </si>
  <si>
    <t>The Arc of the South Shore</t>
  </si>
  <si>
    <t>The Nemasket Group, Inc.</t>
  </si>
  <si>
    <t>Toward Independent Living and Learning, Inc.</t>
  </si>
  <si>
    <t>Turning Point, Inc.</t>
  </si>
  <si>
    <t>Victory Human Services</t>
  </si>
  <si>
    <t>Waltham Committee, Inc. dba WCI</t>
  </si>
  <si>
    <t>Western Mass. Training Consortium</t>
  </si>
  <si>
    <t>Wtg Avg</t>
  </si>
  <si>
    <t>Staff Mileage / Travel (Per  FTE)</t>
  </si>
  <si>
    <t>Purchaser Recommendation + CAF</t>
  </si>
  <si>
    <t>DDS (3798 ) and 3703(lvl c)</t>
  </si>
  <si>
    <t>MRC (Mary Otiato &amp; David K)</t>
  </si>
  <si>
    <t>MRC - 2216 (Mary O)</t>
  </si>
  <si>
    <t>53 Percentile</t>
  </si>
  <si>
    <t>21-1094, 21-1015, 21-1018, 21-1023, 39-1022</t>
  </si>
  <si>
    <t>21-1021, 21-1019, 21-1022, 21-1029</t>
  </si>
  <si>
    <t>19-3033, 21-1021, 21-1022, 19-3034</t>
  </si>
  <si>
    <t>Clinical Manager, Clinical Director</t>
  </si>
  <si>
    <t>19-3033, 19-3034</t>
  </si>
  <si>
    <t xml:space="preserve">Tax and Fringe =  </t>
  </si>
  <si>
    <t xml:space="preserve">Benchmarked to FY23 (approved) Commonwealth (office of the Comptroller) T&amp;F rate, less </t>
  </si>
  <si>
    <t xml:space="preserve">Terminal leave, and  retirement.  Does include Paid Family Medical Leave tax.
Includes and additional 2% to be used at providers descretion for retirement and/or other benefits
</t>
  </si>
  <si>
    <t>Misc. BLS benchmarks</t>
  </si>
  <si>
    <t>Physician Assistants</t>
  </si>
  <si>
    <t>average pre-exclusions</t>
  </si>
  <si>
    <t>floor</t>
  </si>
  <si>
    <r>
      <t xml:space="preserve">Outliers, average, and weighted average are calculated from </t>
    </r>
    <r>
      <rPr>
        <i/>
        <sz val="11"/>
        <color rgb="FFFF0000"/>
        <rFont val="Calibri"/>
        <family val="2"/>
        <scheme val="minor"/>
      </rPr>
      <t>only those reporting expense in this category</t>
    </r>
    <r>
      <rPr>
        <sz val="11"/>
        <color rgb="FFFF0000"/>
        <rFont val="Calibri"/>
        <family val="2"/>
        <scheme val="minor"/>
      </rPr>
      <t xml:space="preserve">. No zero values are incorporated in these calculations. </t>
    </r>
  </si>
  <si>
    <t>ceiling</t>
  </si>
  <si>
    <t>average</t>
  </si>
  <si>
    <t>weighted average</t>
  </si>
  <si>
    <t>average incl. zeroes</t>
  </si>
  <si>
    <t>Adlib, Inc.</t>
  </si>
  <si>
    <t>All Care Resources</t>
  </si>
  <si>
    <t>Anodyne Medical Services Corporation</t>
  </si>
  <si>
    <t>Boston Center for Independent Living, Inc</t>
  </si>
  <si>
    <t>Community Rehab Care</t>
  </si>
  <si>
    <t>Community Support Associates, Inc.</t>
  </si>
  <si>
    <t>Incompass Human Services</t>
  </si>
  <si>
    <t>Independence Associates, Inc.</t>
  </si>
  <si>
    <t>Jewish Family &amp; Children's Service, Inc.</t>
  </si>
  <si>
    <t>Latham Centers, Inc.</t>
  </si>
  <si>
    <t>Northeast Indpendent Living Program Inc</t>
  </si>
  <si>
    <t>Robert F. Kennedy Community Alliance, In</t>
  </si>
  <si>
    <t>Shriver Clinical Services Corporation</t>
  </si>
  <si>
    <t>South Shore Support Services, Inc.</t>
  </si>
  <si>
    <t>Stavros Center for Independent Living</t>
  </si>
  <si>
    <t>Work, Community, Independence, INC - WCI</t>
  </si>
  <si>
    <r>
      <rPr>
        <b/>
        <sz val="20"/>
        <color rgb="FFFF0000"/>
        <rFont val="Calibri"/>
        <family val="2"/>
        <scheme val="minor"/>
      </rPr>
      <t>**PLEASE SEE NOTE BELOW</t>
    </r>
    <r>
      <rPr>
        <sz val="20"/>
        <color theme="1"/>
        <rFont val="Calibri"/>
        <family val="2"/>
        <scheme val="minor"/>
      </rPr>
      <t xml:space="preserve">
21-1093, 31-1120, 31-2022, 31-9099</t>
    </r>
  </si>
  <si>
    <t>Developmental Specialist,  Triage Specialist, Medical Assistant</t>
  </si>
  <si>
    <t>Assistant Manager</t>
  </si>
  <si>
    <t>Occupational Therapist (hourly) *</t>
  </si>
  <si>
    <r>
      <rPr>
        <b/>
        <sz val="20"/>
        <color rgb="FFFF0000"/>
        <rFont val="Calibri"/>
        <family val="2"/>
        <scheme val="minor"/>
      </rPr>
      <t>*PLEASE SEE NOTE BELOW</t>
    </r>
    <r>
      <rPr>
        <sz val="20"/>
        <color theme="1"/>
        <rFont val="Calibri"/>
        <family val="2"/>
        <scheme val="minor"/>
      </rPr>
      <t xml:space="preserve">
29-1129, 31-2011, 29-1122 (25%/25%/50%)</t>
    </r>
  </si>
  <si>
    <t>Occupational Therapist (annual) *</t>
  </si>
  <si>
    <t>Speech Language Pathologists (hourly) *</t>
  </si>
  <si>
    <r>
      <rPr>
        <b/>
        <sz val="20"/>
        <color rgb="FFFF0000"/>
        <rFont val="Calibri"/>
        <family val="2"/>
        <scheme val="minor"/>
      </rPr>
      <t>*PLEASE SEE NOTE BELOW</t>
    </r>
    <r>
      <rPr>
        <sz val="20"/>
        <color theme="1"/>
        <rFont val="Calibri"/>
        <family val="2"/>
        <scheme val="minor"/>
      </rPr>
      <t xml:space="preserve">
29-1129, 29-1127</t>
    </r>
  </si>
  <si>
    <t>Speech Language Pathologists (annual) *</t>
  </si>
  <si>
    <r>
      <t xml:space="preserve">Clerical, Support &amp; Direct Care Relief Staff are benched to Direct Care </t>
    </r>
    <r>
      <rPr>
        <b/>
        <i/>
        <sz val="20"/>
        <color theme="1"/>
        <rFont val="Calibri"/>
        <family val="2"/>
        <scheme val="minor"/>
      </rPr>
      <t>**</t>
    </r>
  </si>
  <si>
    <t>Psychiatrist *</t>
  </si>
  <si>
    <t>M2021 BLS  NAICS 623200 (Nat'l)   Intellectual and Developmental Disability,   Residential, Mental Health, and Substance Abuse Facilities</t>
  </si>
  <si>
    <t>M2022 BLS  (29-1222 Physicians) National Annual Mean</t>
  </si>
  <si>
    <t>M2022 BLS  Occ Code 29-1071</t>
  </si>
  <si>
    <t>Food Service I</t>
  </si>
  <si>
    <t>Benchmarked to Direct Care</t>
  </si>
  <si>
    <t>Food Service II</t>
  </si>
  <si>
    <t>Average of benchmarks Direct Care and Direct Care III</t>
  </si>
  <si>
    <t>Food Service III</t>
  </si>
  <si>
    <t>Benchmarked to Direct Care III</t>
  </si>
  <si>
    <t>Maintenence I</t>
  </si>
  <si>
    <t>M2022 BLS  Occ Code 37-0000</t>
  </si>
  <si>
    <t>Maintenence II</t>
  </si>
  <si>
    <t>M2022 BLS  Occ Code 49-9099</t>
  </si>
  <si>
    <t>Maintenence III</t>
  </si>
  <si>
    <t>M2022 BLS  Occ Code 49-0000 and 49-9071 (average)</t>
  </si>
  <si>
    <t>Important Notes</t>
  </si>
  <si>
    <t>*</t>
  </si>
  <si>
    <t>Figures with a single asterisk utilize the May 2021 BLS / OEWS information at 53rd percentile because the exact same information for May 2022 indicates a decrease at the 53rd percentile</t>
  </si>
  <si>
    <t>**</t>
  </si>
  <si>
    <t>Figures with a double asterisk will use a $20 per hr benchmark because the exact same information for May 2022 indicates a decrease at the 53rd percentile from the prior rate of $19 per hour.  This salary will remain constant until such time that the BLS / OEWS data exceeds this benchmark</t>
  </si>
  <si>
    <t>FY26</t>
  </si>
  <si>
    <t>2026Q1</t>
  </si>
  <si>
    <t>2026Q2</t>
  </si>
  <si>
    <t>2026Q3</t>
  </si>
  <si>
    <t>2026Q4</t>
  </si>
  <si>
    <t>2027Q1</t>
  </si>
  <si>
    <t>2027Q2</t>
  </si>
  <si>
    <t>2027Q3</t>
  </si>
  <si>
    <t>2027Q4</t>
  </si>
  <si>
    <t>2028Q1</t>
  </si>
  <si>
    <t>2028Q2</t>
  </si>
  <si>
    <t>2028Q3</t>
  </si>
  <si>
    <t>2028Q4</t>
  </si>
  <si>
    <t>7/1/2024 thru 6/30/2026</t>
  </si>
  <si>
    <t>Program Support-Clerical</t>
  </si>
  <si>
    <t>S&amp;P Global Market Intelligence, Fall 2023 Forecast</t>
  </si>
  <si>
    <t>2029Q1</t>
  </si>
  <si>
    <t>2029Q2</t>
  </si>
  <si>
    <t>2029Q3</t>
  </si>
  <si>
    <t>2029Q4</t>
  </si>
  <si>
    <t>Prospective Period: 7/1/2024-6/30/26</t>
  </si>
  <si>
    <t xml:space="preserve"> CAF</t>
  </si>
  <si>
    <t>MA EOHHS C. 257 Benchmark</t>
  </si>
  <si>
    <t>BLS Benchmark M2022 53rd percentile</t>
  </si>
  <si>
    <t>Independent Living Center of the North Shore and  Cape Ann, Inc.</t>
  </si>
  <si>
    <t>Assumption for Rate Reviews that are to be promulgated July 1, 2024</t>
  </si>
  <si>
    <t>FY24Q4</t>
  </si>
  <si>
    <t>jan-march</t>
  </si>
  <si>
    <t>april -june</t>
  </si>
  <si>
    <t>july-sep</t>
  </si>
  <si>
    <t>oct-dec</t>
  </si>
  <si>
    <t>FY27</t>
  </si>
  <si>
    <t>FY23 SPENDING</t>
  </si>
  <si>
    <t>FY23 Units</t>
  </si>
  <si>
    <t>FY23  Spend</t>
  </si>
  <si>
    <t>FY23 Spend</t>
  </si>
  <si>
    <t>% Increase</t>
  </si>
  <si>
    <t>In-Home Support Rate Review - Effective July 2024</t>
  </si>
  <si>
    <t>FY22 UFR Wtg Avg Data</t>
  </si>
  <si>
    <t>Almadan, Inc.</t>
  </si>
  <si>
    <t>Family Continuity Program, Inc. dba FCP, Inc</t>
  </si>
  <si>
    <t>North Suffolk Community Services Inc.</t>
  </si>
  <si>
    <t>NuPath, Inc</t>
  </si>
  <si>
    <t>Pathway to Possible, Inc.</t>
  </si>
  <si>
    <t>Venture Community Services</t>
  </si>
  <si>
    <t>IHS model K Staff mileage</t>
  </si>
  <si>
    <t>CNA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</si>
</sst>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5" formatCode="&quot;$&quot;#,##0_);\(&quot;$&quot;#,##0\)"/>
    <numFmt numFmtId="6" formatCode="&quot;$&quot;#,##0_);[Red]\(&quot;$&quot;#,##0\)"/>
    <numFmt numFmtId="7" formatCode="&quot;$&quot;#,##0.00_);\(&quot;$&quot;#,##0.00\)"/>
    <numFmt numFmtId="8" formatCode="&quot;$&quot;#,##0.00_);[Red]\(&quot;$&quot;#,##0.0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quot;$&quot;#,##0.00"/>
    <numFmt numFmtId="165" formatCode="\$#,##0"/>
    <numFmt numFmtId="166" formatCode="#,##0.0"/>
    <numFmt numFmtId="167" formatCode="&quot;$&quot;#,##0"/>
    <numFmt numFmtId="168" formatCode="0.0"/>
    <numFmt numFmtId="169" formatCode="_(&quot;$&quot;* #,##0_);_(&quot;$&quot;* \(#,##0\);_(&quot;$&quot;* &quot;-&quot;??_);_(@_)"/>
    <numFmt numFmtId="170" formatCode="&quot;$&quot;#,##0.0000"/>
    <numFmt numFmtId="171" formatCode="0.0000"/>
    <numFmt numFmtId="172" formatCode="_(&quot;$&quot;* #,##0.0000_);_(&quot;$&quot;* \(#,##0.0000\);_(&quot;$&quot;* &quot;-&quot;??_);_(@_)"/>
    <numFmt numFmtId="173" formatCode="_(&quot;$&quot;* #,##0.00_);_(&quot;$&quot;* \(#,##0.00\);_(&quot;$&quot;* &quot;-&quot;_);_(@_)"/>
    <numFmt numFmtId="174" formatCode="0.000"/>
    <numFmt numFmtId="175" formatCode="[$-409]mmmm\ d\,\ yyyy;@"/>
    <numFmt numFmtId="176" formatCode="&quot;$&quot;#,##0;\(&quot;$&quot;#,##0\)"/>
    <numFmt numFmtId="177" formatCode="_(* #,##0_);_(* \(#,##0\);_(* &quot;-&quot;??_);_(@_)"/>
    <numFmt numFmtId="178" formatCode="0.00000"/>
  </numFmts>
  <fonts count="9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0"/>
      <color theme="1"/>
      <name val="Tahoma"/>
      <family val="2"/>
    </font>
    <font>
      <b/>
      <sz val="10"/>
      <name val="Calibri"/>
      <family val="2"/>
      <scheme val="minor"/>
    </font>
    <font>
      <sz val="11"/>
      <name val="Arial"/>
      <family val="2"/>
    </font>
    <font>
      <b/>
      <sz val="9"/>
      <color indexed="81"/>
      <name val="Tahoma"/>
      <family val="2"/>
    </font>
    <font>
      <sz val="9"/>
      <color indexed="81"/>
      <name val="Tahoma"/>
      <family val="2"/>
    </font>
    <font>
      <sz val="8"/>
      <color indexed="81"/>
      <name val="Tahoma"/>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sz val="11"/>
      <color theme="1"/>
      <name val="Calibri"/>
      <family val="2"/>
    </font>
    <font>
      <sz val="11"/>
      <color indexed="17"/>
      <name val="Calibri"/>
      <family val="2"/>
    </font>
    <font>
      <sz val="11"/>
      <color indexed="62"/>
      <name val="Calibri"/>
      <family val="2"/>
    </font>
    <font>
      <sz val="11"/>
      <color indexed="60"/>
      <name val="Calibri"/>
      <family val="2"/>
    </font>
    <font>
      <sz val="10"/>
      <color indexed="8"/>
      <name val="Arial"/>
      <family val="2"/>
    </font>
    <font>
      <sz val="10"/>
      <name val="MS Sans Serif"/>
      <family val="2"/>
    </font>
    <font>
      <b/>
      <sz val="11"/>
      <color indexed="63"/>
      <name val="Calibri"/>
      <family val="2"/>
    </font>
    <font>
      <sz val="11"/>
      <color theme="1"/>
      <name val="Calibri"/>
      <family val="2"/>
      <charset val="129"/>
      <scheme val="minor"/>
    </font>
    <font>
      <b/>
      <sz val="14"/>
      <name val="Arial"/>
      <family val="2"/>
    </font>
    <font>
      <b/>
      <sz val="12"/>
      <name val="Arial"/>
      <family val="2"/>
    </font>
    <font>
      <b/>
      <sz val="10"/>
      <name val="Arial"/>
      <family val="2"/>
    </font>
    <font>
      <b/>
      <sz val="11"/>
      <name val="Arial"/>
      <family val="2"/>
    </font>
    <font>
      <sz val="10"/>
      <color theme="0"/>
      <name val="Arial"/>
      <family val="2"/>
    </font>
    <font>
      <b/>
      <sz val="10"/>
      <color rgb="FFFF0000"/>
      <name val="Arial"/>
      <family val="2"/>
    </font>
    <font>
      <sz val="10"/>
      <color rgb="FFFF0000"/>
      <name val="Arial"/>
      <family val="2"/>
    </font>
    <font>
      <b/>
      <u/>
      <sz val="10"/>
      <name val="Arial"/>
      <family val="2"/>
    </font>
    <font>
      <sz val="10"/>
      <name val="Calibri"/>
      <family val="2"/>
      <scheme val="minor"/>
    </font>
    <font>
      <sz val="10"/>
      <color theme="1"/>
      <name val="Calibri"/>
      <family val="2"/>
      <scheme val="minor"/>
    </font>
    <font>
      <b/>
      <u/>
      <sz val="10"/>
      <name val="Calibri"/>
      <family val="2"/>
      <scheme val="minor"/>
    </font>
    <font>
      <b/>
      <i/>
      <sz val="10"/>
      <name val="Calibri"/>
      <family val="2"/>
      <scheme val="minor"/>
    </font>
    <font>
      <sz val="11"/>
      <color rgb="FF9C0006"/>
      <name val="Calibri"/>
      <family val="2"/>
    </font>
    <font>
      <sz val="9"/>
      <color indexed="8"/>
      <name val="Calibri"/>
      <family val="2"/>
    </font>
    <font>
      <i/>
      <sz val="11"/>
      <color indexed="23"/>
      <name val="Calibri"/>
      <family val="2"/>
    </font>
    <font>
      <b/>
      <sz val="9"/>
      <color indexed="8"/>
      <name val="Calibri"/>
      <family val="2"/>
    </font>
    <font>
      <b/>
      <sz val="15"/>
      <color indexed="56"/>
      <name val="Calibri"/>
      <family val="2"/>
    </font>
    <font>
      <b/>
      <sz val="13"/>
      <color indexed="56"/>
      <name val="Calibri"/>
      <family val="2"/>
    </font>
    <font>
      <b/>
      <sz val="11"/>
      <color indexed="56"/>
      <name val="Calibri"/>
      <family val="2"/>
    </font>
    <font>
      <u/>
      <sz val="11"/>
      <color indexed="12"/>
      <name val="Calibri"/>
      <family val="2"/>
      <charset val="1"/>
    </font>
    <font>
      <u/>
      <sz val="11"/>
      <color theme="10"/>
      <name val="Calibri"/>
      <family val="2"/>
    </font>
    <font>
      <sz val="11"/>
      <color indexed="52"/>
      <name val="Calibri"/>
      <family val="2"/>
    </font>
    <font>
      <b/>
      <sz val="12"/>
      <color indexed="30"/>
      <name val="Calibri"/>
      <family val="2"/>
    </font>
    <font>
      <b/>
      <sz val="18"/>
      <color indexed="56"/>
      <name val="Cambria"/>
      <family val="2"/>
    </font>
    <font>
      <b/>
      <sz val="11"/>
      <color indexed="8"/>
      <name val="Calibri"/>
      <family val="2"/>
    </font>
    <font>
      <sz val="11"/>
      <color indexed="10"/>
      <name val="Calibri"/>
      <family val="2"/>
    </font>
    <font>
      <b/>
      <sz val="10"/>
      <color theme="6" tint="-0.249977111117893"/>
      <name val="Calibri"/>
      <family val="2"/>
      <scheme val="minor"/>
    </font>
    <font>
      <b/>
      <sz val="12"/>
      <color theme="0"/>
      <name val="Calibri"/>
      <family val="2"/>
      <scheme val="minor"/>
    </font>
    <font>
      <b/>
      <sz val="12"/>
      <color theme="1"/>
      <name val="Calibri"/>
      <family val="2"/>
      <scheme val="minor"/>
    </font>
    <font>
      <sz val="10"/>
      <color indexed="8"/>
      <name val="Calibri"/>
      <family val="2"/>
    </font>
    <font>
      <sz val="10"/>
      <name val="Calibri"/>
      <family val="2"/>
    </font>
    <font>
      <sz val="11"/>
      <color theme="1"/>
      <name val="Times New Roman"/>
      <family val="1"/>
    </font>
    <font>
      <sz val="11"/>
      <name val="Calibri"/>
      <family val="2"/>
      <scheme val="minor"/>
    </font>
    <font>
      <sz val="11"/>
      <name val="Times New Roman"/>
      <family val="1"/>
    </font>
    <font>
      <b/>
      <sz val="11"/>
      <color rgb="FF000000"/>
      <name val="Calibri"/>
      <family val="2"/>
    </font>
    <font>
      <sz val="11"/>
      <color rgb="FF000000"/>
      <name val="Calibri"/>
      <family val="2"/>
    </font>
    <font>
      <b/>
      <sz val="11"/>
      <name val="Calibri"/>
      <family val="2"/>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sz val="11"/>
      <color theme="0"/>
      <name val="Calibri"/>
      <family val="2"/>
      <scheme val="minor"/>
    </font>
    <font>
      <sz val="10"/>
      <name val="Verdana"/>
      <family val="2"/>
    </font>
    <font>
      <b/>
      <sz val="10"/>
      <color theme="1"/>
      <name val="Calibri"/>
      <family val="2"/>
      <scheme val="minor"/>
    </font>
    <font>
      <b/>
      <sz val="10"/>
      <color rgb="FF000000"/>
      <name val="Calibri"/>
      <family val="2"/>
      <scheme val="minor"/>
    </font>
    <font>
      <sz val="20"/>
      <color theme="1"/>
      <name val="Calibri"/>
      <family val="2"/>
      <scheme val="minor"/>
    </font>
    <font>
      <b/>
      <sz val="20"/>
      <name val="Calibri"/>
      <family val="2"/>
      <scheme val="minor"/>
    </font>
    <font>
      <b/>
      <sz val="20"/>
      <color rgb="FFFF0000"/>
      <name val="Calibri"/>
      <family val="2"/>
      <scheme val="minor"/>
    </font>
    <font>
      <b/>
      <sz val="20"/>
      <color theme="1"/>
      <name val="Calibri"/>
      <family val="2"/>
      <scheme val="minor"/>
    </font>
    <font>
      <i/>
      <sz val="11"/>
      <color rgb="FFFF0000"/>
      <name val="Calibri"/>
      <family val="2"/>
      <scheme val="minor"/>
    </font>
    <font>
      <b/>
      <i/>
      <sz val="20"/>
      <color theme="1"/>
      <name val="Calibri"/>
      <family val="2"/>
      <scheme val="minor"/>
    </font>
    <font>
      <i/>
      <sz val="20"/>
      <color theme="1"/>
      <name val="Calibri"/>
      <family val="2"/>
      <scheme val="minor"/>
    </font>
    <font>
      <b/>
      <sz val="12"/>
      <color indexed="81"/>
      <name val="Tahoma"/>
      <family val="2"/>
    </font>
    <font>
      <sz val="10"/>
      <color indexed="81"/>
      <name val="Tahoma"/>
      <family val="2"/>
    </font>
    <font>
      <sz val="10"/>
      <color theme="1"/>
      <name val="Arial"/>
      <family val="2"/>
    </font>
    <font>
      <sz val="10"/>
      <color rgb="FFFF0000"/>
      <name val="Calibri"/>
      <family val="2"/>
      <scheme val="minor"/>
    </font>
    <font>
      <b/>
      <sz val="11"/>
      <name val="Calibri"/>
      <family val="2"/>
      <scheme val="minor"/>
    </font>
  </fonts>
  <fills count="69">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C00000"/>
        <bgColor indexed="64"/>
      </patternFill>
    </fill>
    <fill>
      <patternFill patternType="solid">
        <fgColor theme="9" tint="0.39997558519241921"/>
        <bgColor indexed="64"/>
      </patternFill>
    </fill>
    <fill>
      <patternFill patternType="solid">
        <fgColor rgb="FFFFFF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2"/>
        <bgColor indexed="64"/>
      </patternFill>
    </fill>
    <fill>
      <patternFill patternType="solid">
        <fgColor rgb="FFFFC7CE"/>
      </patternFill>
    </fill>
    <fill>
      <patternFill patternType="solid">
        <fgColor indexed="26"/>
      </patternFill>
    </fill>
    <fill>
      <patternFill patternType="solid">
        <fgColor theme="4" tint="-0.499984740745262"/>
        <bgColor indexed="64"/>
      </patternFill>
    </fill>
    <fill>
      <patternFill patternType="solid">
        <fgColor theme="3" tint="0.79998168889431442"/>
        <bgColor indexed="64"/>
      </patternFill>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5117038483843"/>
        <bgColor indexed="64"/>
      </patternFill>
    </fill>
    <fill>
      <patternFill patternType="solid">
        <fgColor rgb="FFFFFFCC"/>
        <bgColor indexed="64"/>
      </patternFill>
    </fill>
    <fill>
      <patternFill patternType="solid">
        <fgColor rgb="FF0070C0"/>
        <bgColor indexed="64"/>
      </patternFill>
    </fill>
    <fill>
      <patternFill patternType="solid">
        <fgColor rgb="FFFFC000"/>
        <bgColor indexed="64"/>
      </patternFill>
    </fill>
    <fill>
      <patternFill patternType="solid">
        <fgColor rgb="FF00B050"/>
        <bgColor indexed="64"/>
      </patternFill>
    </fill>
    <fill>
      <patternFill patternType="solid">
        <fgColor rgb="FF7030A0"/>
        <bgColor indexed="64"/>
      </patternFill>
    </fill>
  </fills>
  <borders count="10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diagonal/>
    </border>
    <border>
      <left/>
      <right/>
      <top style="medium">
        <color indexed="64"/>
      </top>
      <bottom/>
      <diagonal/>
    </border>
    <border>
      <left style="thin">
        <color indexed="64"/>
      </left>
      <right style="medium">
        <color indexed="64"/>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3"/>
      </left>
      <right style="thin">
        <color indexed="63"/>
      </right>
      <top style="thin">
        <color indexed="63"/>
      </top>
      <bottom style="thin">
        <color indexed="63"/>
      </bottom>
      <diagonal/>
    </border>
    <border>
      <left style="thin">
        <color rgb="FFFF0000"/>
      </left>
      <right/>
      <top style="thin">
        <color rgb="FFFF0000"/>
      </top>
      <bottom style="thin">
        <color rgb="FFFF0000"/>
      </bottom>
      <diagonal/>
    </border>
    <border>
      <left/>
      <right/>
      <top style="thin">
        <color indexed="64"/>
      </top>
      <bottom/>
      <diagonal/>
    </border>
    <border>
      <left/>
      <right style="thin">
        <color indexed="64"/>
      </right>
      <top style="thin">
        <color indexed="64"/>
      </top>
      <bottom/>
      <diagonal/>
    </border>
    <border>
      <left style="thin">
        <color rgb="FFFF0000"/>
      </left>
      <right/>
      <top/>
      <bottom/>
      <diagonal/>
    </border>
    <border>
      <left style="thin">
        <color indexed="64"/>
      </left>
      <right/>
      <top/>
      <bottom style="thin">
        <color indexed="64"/>
      </bottom>
      <diagonal/>
    </border>
    <border>
      <left/>
      <right style="thin">
        <color auto="1"/>
      </right>
      <top/>
      <bottom style="thin">
        <color indexed="64"/>
      </bottom>
      <diagonal/>
    </border>
    <border>
      <left style="thin">
        <color indexed="64"/>
      </left>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theme="5" tint="-0.249977111117893"/>
      </left>
      <right/>
      <top style="thin">
        <color theme="5" tint="-0.249977111117893"/>
      </top>
      <bottom style="thin">
        <color theme="5" tint="-0.249977111117893"/>
      </bottom>
      <diagonal/>
    </border>
    <border>
      <left style="medium">
        <color indexed="64"/>
      </left>
      <right style="medium">
        <color indexed="64"/>
      </right>
      <top style="medium">
        <color indexed="64"/>
      </top>
      <bottom/>
      <diagonal/>
    </border>
    <border>
      <left/>
      <right/>
      <top/>
      <bottom style="dashed">
        <color rgb="FFBFBFBF"/>
      </bottom>
      <diagonal/>
    </border>
    <border>
      <left/>
      <right/>
      <top style="medium">
        <color rgb="FF0096D7"/>
      </top>
      <bottom/>
      <diagonal/>
    </border>
    <border>
      <left/>
      <right/>
      <top/>
      <bottom style="thick">
        <color rgb="FF0096D7"/>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right/>
      <top/>
      <bottom style="thin">
        <color rgb="FFBFBFBF"/>
      </bottom>
      <diagonal/>
    </border>
    <border>
      <left/>
      <right/>
      <top style="thin">
        <color indexed="62"/>
      </top>
      <bottom style="double">
        <color indexed="62"/>
      </bottom>
      <diagonal/>
    </border>
    <border>
      <left/>
      <right/>
      <top/>
      <bottom style="medium">
        <color rgb="FF9BC2E6"/>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indexed="8"/>
      </left>
      <right/>
      <top style="thin">
        <color indexed="8"/>
      </top>
      <bottom/>
      <diagonal/>
    </border>
    <border>
      <left style="thin">
        <color indexed="8"/>
      </left>
      <right/>
      <top style="thin">
        <color indexed="65"/>
      </top>
      <bottom/>
      <diagonal/>
    </border>
    <border>
      <left/>
      <right/>
      <top style="thin">
        <color indexed="8"/>
      </top>
      <bottom/>
      <diagonal/>
    </border>
    <border>
      <left style="thin">
        <color indexed="8"/>
      </left>
      <right/>
      <top/>
      <bottom/>
      <diagonal/>
    </border>
    <border>
      <left/>
      <right style="thin">
        <color indexed="8"/>
      </right>
      <top/>
      <bottom/>
      <diagonal/>
    </border>
    <border>
      <left style="thin">
        <color indexed="65"/>
      </left>
      <right/>
      <top/>
      <bottom/>
      <diagonal/>
    </border>
    <border>
      <left style="thin">
        <color indexed="8"/>
      </left>
      <right/>
      <top style="thin">
        <color indexed="65"/>
      </top>
      <bottom style="medium">
        <color indexed="64"/>
      </bottom>
      <diagonal/>
    </border>
    <border>
      <left style="thin">
        <color indexed="8"/>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rgb="FF9BC2E6"/>
      </bottom>
      <diagonal/>
    </border>
    <border>
      <left style="thin">
        <color rgb="FF999999"/>
      </left>
      <right/>
      <top style="thin">
        <color rgb="FF999999"/>
      </top>
      <bottom/>
      <diagonal/>
    </border>
    <border>
      <left style="thin">
        <color rgb="FF999999"/>
      </left>
      <right/>
      <top/>
      <bottom/>
      <diagonal/>
    </border>
    <border>
      <left/>
      <right/>
      <top style="thin">
        <color rgb="FF999999"/>
      </top>
      <bottom/>
      <diagonal/>
    </border>
    <border>
      <left style="thin">
        <color rgb="FF999999"/>
      </left>
      <right/>
      <top style="thin">
        <color indexed="65"/>
      </top>
      <bottom/>
      <diagonal/>
    </border>
    <border>
      <left/>
      <right style="thin">
        <color indexed="64"/>
      </right>
      <top/>
      <bottom/>
      <diagonal/>
    </border>
    <border>
      <left style="thin">
        <color indexed="64"/>
      </left>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s>
  <cellStyleXfs count="368">
    <xf numFmtId="0" fontId="0" fillId="0" borderId="0"/>
    <xf numFmtId="44" fontId="1"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0" fontId="1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4" borderId="0" applyNumberFormat="0" applyBorder="0" applyAlignment="0" applyProtection="0"/>
    <xf numFmtId="0" fontId="16" fillId="15" borderId="0" applyNumberFormat="0" applyBorder="0" applyAlignment="0" applyProtection="0"/>
    <xf numFmtId="0" fontId="16" fillId="16" borderId="0" applyNumberFormat="0" applyBorder="0" applyAlignment="0" applyProtection="0"/>
    <xf numFmtId="0" fontId="16" fillId="11" borderId="0" applyNumberFormat="0" applyBorder="0" applyAlignment="0" applyProtection="0"/>
    <xf numFmtId="0" fontId="16" fillId="14" borderId="0" applyNumberFormat="0" applyBorder="0" applyAlignment="0" applyProtection="0"/>
    <xf numFmtId="0" fontId="16" fillId="17" borderId="0" applyNumberFormat="0" applyBorder="0" applyAlignment="0" applyProtection="0"/>
    <xf numFmtId="0" fontId="17" fillId="18" borderId="0" applyNumberFormat="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7" fillId="22"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5" borderId="0" applyNumberFormat="0" applyBorder="0" applyAlignment="0" applyProtection="0"/>
    <xf numFmtId="0" fontId="18" fillId="9" borderId="0" applyNumberFormat="0" applyBorder="0" applyAlignment="0" applyProtection="0"/>
    <xf numFmtId="0" fontId="19" fillId="26" borderId="50" applyNumberFormat="0" applyAlignment="0" applyProtection="0"/>
    <xf numFmtId="0" fontId="20" fillId="27" borderId="51" applyNumberFormat="0" applyAlignment="0" applyProtection="0"/>
    <xf numFmtId="43" fontId="16" fillId="0" borderId="0" applyFont="0" applyFill="0" applyBorder="0" applyAlignment="0" applyProtection="0"/>
    <xf numFmtId="43" fontId="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21" fillId="0" borderId="0" applyFont="0" applyFill="0" applyBorder="0" applyAlignment="0" applyProtection="0"/>
    <xf numFmtId="43" fontId="16"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1"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12"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22"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8" fillId="0" borderId="0" applyNumberFormat="0" applyFill="0" applyBorder="0" applyAlignment="0" applyProtection="0"/>
    <xf numFmtId="0" fontId="23" fillId="10" borderId="0" applyNumberFormat="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24" fillId="13" borderId="50" applyNumberFormat="0" applyAlignment="0" applyProtection="0"/>
    <xf numFmtId="0" fontId="6" fillId="0" borderId="4" applyNumberFormat="0" applyFill="0" applyAlignment="0" applyProtection="0"/>
    <xf numFmtId="0" fontId="25" fillId="28" borderId="0" applyNumberFormat="0" applyBorder="0" applyAlignment="0" applyProtection="0"/>
    <xf numFmtId="0" fontId="21" fillId="0" borderId="0"/>
    <xf numFmtId="0" fontId="26" fillId="0" borderId="0"/>
    <xf numFmtId="0" fontId="21" fillId="0" borderId="0"/>
    <xf numFmtId="0" fontId="21" fillId="0" borderId="0"/>
    <xf numFmtId="0" fontId="1" fillId="0" borderId="0"/>
    <xf numFmtId="0" fontId="1" fillId="0" borderId="0"/>
    <xf numFmtId="0" fontId="21" fillId="0" borderId="0"/>
    <xf numFmtId="0" fontId="21" fillId="0" borderId="0"/>
    <xf numFmtId="0" fontId="1" fillId="0" borderId="0"/>
    <xf numFmtId="0" fontId="21" fillId="0" borderId="0"/>
    <xf numFmtId="0" fontId="1" fillId="0" borderId="0"/>
    <xf numFmtId="0" fontId="22" fillId="0" borderId="0"/>
    <xf numFmtId="0" fontId="21" fillId="0" borderId="0"/>
    <xf numFmtId="0" fontId="21" fillId="0" borderId="0"/>
    <xf numFmtId="0" fontId="26" fillId="0" borderId="0"/>
    <xf numFmtId="0" fontId="21" fillId="0" borderId="0"/>
    <xf numFmtId="0" fontId="27" fillId="0" borderId="0"/>
    <xf numFmtId="0" fontId="26" fillId="0" borderId="0"/>
    <xf numFmtId="0" fontId="21" fillId="0" borderId="0"/>
    <xf numFmtId="0" fontId="21" fillId="0" borderId="0"/>
    <xf numFmtId="0" fontId="1" fillId="0" borderId="0"/>
    <xf numFmtId="0" fontId="1" fillId="2" borderId="5" applyNumberFormat="0" applyFont="0" applyAlignment="0" applyProtection="0"/>
    <xf numFmtId="0" fontId="28" fillId="26" borderId="52" applyNumberFormat="0" applyAlignment="0" applyProtection="0"/>
    <xf numFmtId="9" fontId="1"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9"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6"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2" fillId="0" borderId="0" applyNumberFormat="0" applyFill="0" applyBorder="0" applyAlignment="0" applyProtection="0"/>
    <xf numFmtId="0" fontId="9" fillId="0" borderId="6" applyNumberFormat="0" applyFill="0" applyAlignment="0" applyProtection="0"/>
    <xf numFmtId="0" fontId="7" fillId="0" borderId="0" applyNumberFormat="0" applyFill="0" applyBorder="0" applyAlignment="0" applyProtection="0"/>
    <xf numFmtId="43" fontId="1" fillId="0" borderId="0" applyFont="0" applyFill="0" applyBorder="0" applyAlignment="0" applyProtection="0"/>
    <xf numFmtId="0" fontId="1" fillId="0" borderId="0"/>
    <xf numFmtId="9" fontId="21" fillId="0" borderId="0" applyFont="0" applyFill="0" applyBorder="0" applyAlignment="0" applyProtection="0"/>
    <xf numFmtId="0" fontId="42" fillId="30" borderId="0" applyNumberFormat="0" applyBorder="0" applyAlignment="0" applyProtection="0"/>
    <xf numFmtId="0" fontId="43" fillId="0" borderId="67" applyNumberFormat="0" applyFont="0" applyProtection="0">
      <alignment wrapText="1"/>
    </xf>
    <xf numFmtId="0" fontId="19" fillId="26" borderId="50" applyNumberFormat="0" applyAlignment="0" applyProtection="0"/>
    <xf numFmtId="0" fontId="19" fillId="26" borderId="50" applyNumberFormat="0" applyAlignment="0" applyProtection="0"/>
    <xf numFmtId="41" fontId="21" fillId="0" borderId="0" applyFont="0" applyFill="0" applyBorder="0" applyAlignment="0" applyProtection="0"/>
    <xf numFmtId="43"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6" fillId="0" borderId="0" applyFont="0" applyFill="0" applyBorder="0" applyAlignment="0" applyProtection="0"/>
    <xf numFmtId="43" fontId="22"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2" fontId="21"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6" fillId="0" borderId="0" applyFont="0" applyFill="0" applyBorder="0" applyAlignment="0" applyProtection="0"/>
    <xf numFmtId="44" fontId="1" fillId="0" borderId="0" applyFont="0" applyFill="0" applyBorder="0" applyAlignment="0" applyProtection="0"/>
    <xf numFmtId="44" fontId="21" fillId="0" borderId="0" applyFont="0" applyFill="0" applyBorder="0" applyAlignment="0" applyProtection="0"/>
    <xf numFmtId="44" fontId="22" fillId="0" borderId="0" applyFont="0" applyFill="0" applyBorder="0" applyAlignment="0" applyProtection="0"/>
    <xf numFmtId="44" fontId="16" fillId="0" borderId="0" applyFont="0" applyFill="0" applyBorder="0" applyAlignment="0" applyProtection="0"/>
    <xf numFmtId="0" fontId="8" fillId="0" borderId="0" applyNumberFormat="0" applyFill="0" applyBorder="0" applyAlignment="0" applyProtection="0"/>
    <xf numFmtId="0" fontId="44" fillId="0" borderId="0" applyNumberFormat="0" applyFill="0" applyBorder="0" applyAlignment="0" applyProtection="0"/>
    <xf numFmtId="0" fontId="43" fillId="0" borderId="0" applyNumberFormat="0" applyFill="0" applyBorder="0" applyAlignment="0" applyProtection="0"/>
    <xf numFmtId="0" fontId="43" fillId="0" borderId="68" applyNumberFormat="0" applyProtection="0">
      <alignment wrapText="1"/>
    </xf>
    <xf numFmtId="0" fontId="45" fillId="0" borderId="69" applyNumberFormat="0" applyProtection="0">
      <alignment wrapText="1"/>
    </xf>
    <xf numFmtId="0" fontId="3" fillId="0" borderId="1" applyNumberFormat="0" applyFill="0" applyAlignment="0" applyProtection="0"/>
    <xf numFmtId="0" fontId="46" fillId="0" borderId="70" applyNumberFormat="0" applyFill="0" applyAlignment="0" applyProtection="0"/>
    <xf numFmtId="0" fontId="4" fillId="0" borderId="2" applyNumberFormat="0" applyFill="0" applyAlignment="0" applyProtection="0"/>
    <xf numFmtId="0" fontId="47" fillId="0" borderId="71" applyNumberFormat="0" applyFill="0" applyAlignment="0" applyProtection="0"/>
    <xf numFmtId="0" fontId="5" fillId="0" borderId="3" applyNumberFormat="0" applyFill="0" applyAlignment="0" applyProtection="0"/>
    <xf numFmtId="0" fontId="48" fillId="0" borderId="72" applyNumberFormat="0" applyFill="0" applyAlignment="0" applyProtection="0"/>
    <xf numFmtId="0" fontId="5" fillId="0" borderId="0" applyNumberFormat="0" applyFill="0" applyBorder="0" applyAlignment="0" applyProtection="0"/>
    <xf numFmtId="0" fontId="48" fillId="0" borderId="0" applyNumberFormat="0" applyFill="0" applyBorder="0" applyAlignment="0" applyProtection="0"/>
    <xf numFmtId="0" fontId="49" fillId="0" borderId="0" applyNumberFormat="0" applyFill="0" applyBorder="0" applyAlignment="0" applyProtection="0"/>
    <xf numFmtId="0" fontId="50" fillId="0" borderId="0" applyNumberFormat="0" applyFill="0" applyBorder="0" applyAlignment="0" applyProtection="0"/>
    <xf numFmtId="0" fontId="24" fillId="13" borderId="50" applyNumberFormat="0" applyAlignment="0" applyProtection="0"/>
    <xf numFmtId="0" fontId="24" fillId="13" borderId="50" applyNumberFormat="0" applyAlignment="0" applyProtection="0"/>
    <xf numFmtId="0" fontId="6" fillId="0" borderId="4" applyNumberFormat="0" applyFill="0" applyAlignment="0" applyProtection="0"/>
    <xf numFmtId="0" fontId="51" fillId="0" borderId="73" applyNumberFormat="0" applyFill="0" applyAlignment="0" applyProtection="0"/>
    <xf numFmtId="0" fontId="1" fillId="0" borderId="0"/>
    <xf numFmtId="0" fontId="1" fillId="0" borderId="0"/>
    <xf numFmtId="0" fontId="1" fillId="0" borderId="0"/>
    <xf numFmtId="0" fontId="1" fillId="0" borderId="0"/>
    <xf numFmtId="0" fontId="1" fillId="0" borderId="0"/>
    <xf numFmtId="0" fontId="21" fillId="0" borderId="0"/>
    <xf numFmtId="0" fontId="1" fillId="0" borderId="0"/>
    <xf numFmtId="0" fontId="21" fillId="0" borderId="0"/>
    <xf numFmtId="0" fontId="1" fillId="0" borderId="0"/>
    <xf numFmtId="0" fontId="1" fillId="0" borderId="0"/>
    <xf numFmtId="0" fontId="12" fillId="0" borderId="0"/>
    <xf numFmtId="0" fontId="12" fillId="0" borderId="0"/>
    <xf numFmtId="0" fontId="1" fillId="0" borderId="0"/>
    <xf numFmtId="0" fontId="1" fillId="0" borderId="0"/>
    <xf numFmtId="0" fontId="22" fillId="0" borderId="0"/>
    <xf numFmtId="0" fontId="16" fillId="0" borderId="0"/>
    <xf numFmtId="0" fontId="21" fillId="0" borderId="0"/>
    <xf numFmtId="0" fontId="22" fillId="0" borderId="0"/>
    <xf numFmtId="0" fontId="16" fillId="0" borderId="0"/>
    <xf numFmtId="0" fontId="1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0" fillId="0" borderId="0"/>
    <xf numFmtId="0" fontId="10" fillId="0" borderId="0"/>
    <xf numFmtId="0" fontId="1" fillId="0" borderId="0"/>
    <xf numFmtId="0" fontId="1" fillId="0" borderId="0"/>
    <xf numFmtId="0" fontId="26" fillId="0" borderId="0">
      <alignment vertical="top"/>
    </xf>
    <xf numFmtId="0" fontId="10" fillId="0" borderId="0"/>
    <xf numFmtId="0" fontId="1" fillId="0" borderId="0"/>
    <xf numFmtId="0" fontId="22" fillId="0" borderId="0"/>
    <xf numFmtId="0" fontId="22" fillId="0" borderId="0"/>
    <xf numFmtId="0" fontId="1" fillId="0" borderId="0"/>
    <xf numFmtId="0" fontId="22" fillId="0" borderId="0"/>
    <xf numFmtId="0" fontId="1" fillId="0" borderId="0"/>
    <xf numFmtId="0" fontId="1" fillId="0" borderId="0"/>
    <xf numFmtId="0" fontId="21" fillId="0" borderId="0"/>
    <xf numFmtId="0" fontId="21" fillId="0" borderId="0"/>
    <xf numFmtId="0" fontId="22" fillId="0" borderId="0"/>
    <xf numFmtId="0" fontId="21" fillId="0" borderId="0"/>
    <xf numFmtId="0" fontId="21" fillId="0" borderId="0"/>
    <xf numFmtId="0" fontId="1" fillId="0" borderId="0"/>
    <xf numFmtId="0" fontId="21" fillId="0" borderId="0"/>
    <xf numFmtId="0" fontId="22" fillId="0" borderId="0"/>
    <xf numFmtId="0" fontId="1" fillId="0" borderId="0"/>
    <xf numFmtId="0" fontId="1" fillId="0" borderId="0"/>
    <xf numFmtId="0" fontId="21" fillId="0" borderId="0"/>
    <xf numFmtId="0" fontId="1" fillId="0" borderId="0"/>
    <xf numFmtId="0" fontId="1" fillId="0" borderId="0"/>
    <xf numFmtId="0" fontId="1" fillId="0" borderId="0"/>
    <xf numFmtId="0" fontId="1" fillId="0" borderId="0"/>
    <xf numFmtId="0" fontId="1" fillId="0" borderId="0"/>
    <xf numFmtId="0" fontId="21" fillId="0" borderId="0"/>
    <xf numFmtId="0" fontId="21" fillId="31" borderId="74" applyNumberFormat="0" applyFont="0" applyAlignment="0" applyProtection="0"/>
    <xf numFmtId="0" fontId="21" fillId="31" borderId="74" applyNumberFormat="0" applyFont="0" applyAlignment="0" applyProtection="0"/>
    <xf numFmtId="0" fontId="28" fillId="26" borderId="52" applyNumberFormat="0" applyAlignment="0" applyProtection="0"/>
    <xf numFmtId="0" fontId="28" fillId="26" borderId="52" applyNumberFormat="0" applyAlignment="0" applyProtection="0"/>
    <xf numFmtId="0" fontId="45" fillId="0" borderId="75" applyNumberFormat="0" applyProtection="0">
      <alignment wrapText="1"/>
    </xf>
    <xf numFmtId="9" fontId="16"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21" fillId="0" borderId="0" applyFont="0" applyFill="0" applyBorder="0" applyAlignment="0" applyProtection="0"/>
    <xf numFmtId="9" fontId="27" fillId="0" borderId="0" applyFont="0" applyFill="0" applyBorder="0" applyAlignment="0" applyProtection="0"/>
    <xf numFmtId="9" fontId="12" fillId="0" borderId="0" applyFont="0" applyFill="0" applyBorder="0" applyAlignment="0" applyProtection="0"/>
    <xf numFmtId="9" fontId="1" fillId="0" borderId="0" applyFont="0" applyFill="0" applyBorder="0" applyAlignment="0" applyProtection="0"/>
    <xf numFmtId="9" fontId="12"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6" fillId="0" borderId="0" applyFont="0" applyFill="0" applyBorder="0" applyAlignment="0" applyProtection="0"/>
    <xf numFmtId="9" fontId="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0" fontId="52" fillId="0" borderId="0" applyNumberFormat="0" applyProtection="0">
      <alignment horizontal="left"/>
    </xf>
    <xf numFmtId="0" fontId="53" fillId="0" borderId="0" applyNumberFormat="0" applyFill="0" applyBorder="0" applyAlignment="0" applyProtection="0"/>
    <xf numFmtId="0" fontId="53" fillId="0" borderId="0" applyNumberFormat="0" applyFill="0" applyBorder="0" applyAlignment="0" applyProtection="0"/>
    <xf numFmtId="0" fontId="9" fillId="0" borderId="6" applyNumberFormat="0" applyFill="0" applyAlignment="0" applyProtection="0"/>
    <xf numFmtId="0" fontId="54" fillId="0" borderId="76" applyNumberFormat="0" applyFill="0" applyAlignment="0" applyProtection="0"/>
    <xf numFmtId="0" fontId="7" fillId="0" borderId="0" applyNumberFormat="0" applyFill="0" applyBorder="0" applyAlignment="0" applyProtection="0"/>
    <xf numFmtId="0" fontId="55" fillId="0" borderId="0" applyNumberFormat="0" applyFill="0" applyBorder="0" applyAlignment="0" applyProtection="0"/>
    <xf numFmtId="0" fontId="26" fillId="0" borderId="0"/>
    <xf numFmtId="0" fontId="26"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7" fillId="34" borderId="0" applyNumberFormat="0" applyBorder="0" applyAlignment="0" applyProtection="0"/>
    <xf numFmtId="0" fontId="68" fillId="30" borderId="0" applyNumberFormat="0" applyBorder="0" applyAlignment="0" applyProtection="0"/>
    <xf numFmtId="0" fontId="69" fillId="35" borderId="0" applyNumberFormat="0" applyBorder="0" applyAlignment="0" applyProtection="0"/>
    <xf numFmtId="0" fontId="70" fillId="36" borderId="78" applyNumberFormat="0" applyAlignment="0" applyProtection="0"/>
    <xf numFmtId="0" fontId="71" fillId="37" borderId="79" applyNumberFormat="0" applyAlignment="0" applyProtection="0"/>
    <xf numFmtId="0" fontId="72" fillId="37" borderId="78" applyNumberFormat="0" applyAlignment="0" applyProtection="0"/>
    <xf numFmtId="0" fontId="6" fillId="0" borderId="4" applyNumberFormat="0" applyFill="0" applyAlignment="0" applyProtection="0"/>
    <xf numFmtId="0" fontId="73" fillId="38" borderId="80" applyNumberFormat="0" applyAlignment="0" applyProtection="0"/>
    <xf numFmtId="0" fontId="7" fillId="0" borderId="0" applyNumberFormat="0" applyFill="0" applyBorder="0" applyAlignment="0" applyProtection="0"/>
    <xf numFmtId="0" fontId="1" fillId="2" borderId="5" applyNumberFormat="0" applyFont="0" applyAlignment="0" applyProtection="0"/>
    <xf numFmtId="0" fontId="8" fillId="0" borderId="0" applyNumberFormat="0" applyFill="0" applyBorder="0" applyAlignment="0" applyProtection="0"/>
    <xf numFmtId="0" fontId="9" fillId="0" borderId="6" applyNumberFormat="0" applyFill="0" applyAlignment="0" applyProtection="0"/>
    <xf numFmtId="0" fontId="74"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74" fillId="42" borderId="0" applyNumberFormat="0" applyBorder="0" applyAlignment="0" applyProtection="0"/>
    <xf numFmtId="0" fontId="74"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xf numFmtId="0" fontId="74" fillId="46" borderId="0" applyNumberFormat="0" applyBorder="0" applyAlignment="0" applyProtection="0"/>
    <xf numFmtId="0" fontId="74" fillId="47" borderId="0" applyNumberFormat="0" applyBorder="0" applyAlignment="0" applyProtection="0"/>
    <xf numFmtId="0" fontId="1" fillId="48" borderId="0" applyNumberFormat="0" applyBorder="0" applyAlignment="0" applyProtection="0"/>
    <xf numFmtId="0" fontId="1" fillId="49" borderId="0" applyNumberFormat="0" applyBorder="0" applyAlignment="0" applyProtection="0"/>
    <xf numFmtId="0" fontId="74" fillId="50" borderId="0" applyNumberFormat="0" applyBorder="0" applyAlignment="0" applyProtection="0"/>
    <xf numFmtId="0" fontId="74" fillId="51" borderId="0" applyNumberFormat="0" applyBorder="0" applyAlignment="0" applyProtection="0"/>
    <xf numFmtId="0" fontId="1" fillId="52" borderId="0" applyNumberFormat="0" applyBorder="0" applyAlignment="0" applyProtection="0"/>
    <xf numFmtId="0" fontId="1" fillId="53" borderId="0" applyNumberFormat="0" applyBorder="0" applyAlignment="0" applyProtection="0"/>
    <xf numFmtId="0" fontId="74" fillId="54" borderId="0" applyNumberFormat="0" applyBorder="0" applyAlignment="0" applyProtection="0"/>
    <xf numFmtId="0" fontId="74" fillId="55"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74" fillId="58" borderId="0" applyNumberFormat="0" applyBorder="0" applyAlignment="0" applyProtection="0"/>
    <xf numFmtId="0" fontId="74"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74" fillId="62" borderId="0" applyNumberFormat="0" applyBorder="0" applyAlignment="0" applyProtection="0"/>
    <xf numFmtId="0" fontId="75" fillId="0" borderId="0"/>
    <xf numFmtId="0" fontId="75" fillId="0" borderId="0"/>
    <xf numFmtId="0" fontId="1" fillId="0" borderId="0"/>
    <xf numFmtId="0" fontId="1" fillId="0" borderId="0"/>
    <xf numFmtId="3" fontId="21" fillId="0" borderId="0">
      <alignment horizontal="left" vertical="top" wrapText="1"/>
    </xf>
    <xf numFmtId="0" fontId="87" fillId="0" borderId="0">
      <alignment horizontal="left" vertical="center" wrapText="1"/>
    </xf>
    <xf numFmtId="9" fontId="87" fillId="0" borderId="0" applyFont="0" applyFill="0" applyBorder="0" applyAlignment="0" applyProtection="0"/>
    <xf numFmtId="0" fontId="21" fillId="0" borderId="0"/>
    <xf numFmtId="0" fontId="21" fillId="0" borderId="0"/>
  </cellStyleXfs>
  <cellXfs count="924">
    <xf numFmtId="0" fontId="0" fillId="0" borderId="0" xfId="0"/>
    <xf numFmtId="164" fontId="11" fillId="0" borderId="0" xfId="3" applyNumberFormat="1" applyFont="1" applyAlignment="1">
      <alignment horizontal="left" vertical="top"/>
    </xf>
    <xf numFmtId="164" fontId="11" fillId="0" borderId="0" xfId="1" applyNumberFormat="1" applyFont="1" applyFill="1" applyAlignment="1">
      <alignment horizontal="left" vertical="top"/>
    </xf>
    <xf numFmtId="10" fontId="11" fillId="0" borderId="0" xfId="1" applyNumberFormat="1" applyFont="1" applyFill="1" applyAlignment="1">
      <alignment horizontal="left" vertical="top"/>
    </xf>
    <xf numFmtId="164" fontId="11" fillId="0" borderId="0" xfId="1" applyNumberFormat="1" applyFont="1" applyFill="1" applyBorder="1" applyAlignment="1">
      <alignment horizontal="left" vertical="top"/>
    </xf>
    <xf numFmtId="0" fontId="21" fillId="0" borderId="0" xfId="78"/>
    <xf numFmtId="0" fontId="31" fillId="29" borderId="0" xfId="78" applyFont="1" applyFill="1"/>
    <xf numFmtId="0" fontId="32" fillId="29" borderId="24" xfId="78" applyFont="1" applyFill="1" applyBorder="1"/>
    <xf numFmtId="0" fontId="33" fillId="29" borderId="7" xfId="78" applyFont="1" applyFill="1" applyBorder="1"/>
    <xf numFmtId="0" fontId="32" fillId="29" borderId="34" xfId="78" applyFont="1" applyFill="1" applyBorder="1"/>
    <xf numFmtId="0" fontId="32" fillId="0" borderId="0" xfId="78" applyFont="1"/>
    <xf numFmtId="14" fontId="32" fillId="0" borderId="0" xfId="78" applyNumberFormat="1" applyFont="1"/>
    <xf numFmtId="174" fontId="21" fillId="0" borderId="0" xfId="78" applyNumberFormat="1"/>
    <xf numFmtId="2" fontId="21" fillId="0" borderId="0" xfId="78" applyNumberFormat="1"/>
    <xf numFmtId="0" fontId="32" fillId="0" borderId="0" xfId="90" applyFont="1"/>
    <xf numFmtId="0" fontId="21" fillId="0" borderId="0" xfId="90"/>
    <xf numFmtId="0" fontId="35" fillId="0" borderId="0" xfId="90" applyFont="1"/>
    <xf numFmtId="0" fontId="36" fillId="0" borderId="0" xfId="90" applyFont="1"/>
    <xf numFmtId="0" fontId="21" fillId="0" borderId="49" xfId="90" applyBorder="1"/>
    <xf numFmtId="0" fontId="21" fillId="0" borderId="54" xfId="90" applyBorder="1"/>
    <xf numFmtId="0" fontId="21" fillId="0" borderId="55" xfId="90" applyBorder="1"/>
    <xf numFmtId="0" fontId="21" fillId="0" borderId="35" xfId="90" applyBorder="1"/>
    <xf numFmtId="0" fontId="21" fillId="0" borderId="56" xfId="90" applyBorder="1"/>
    <xf numFmtId="0" fontId="32" fillId="7" borderId="0" xfId="90" applyFont="1" applyFill="1" applyAlignment="1">
      <alignment horizontal="right"/>
    </xf>
    <xf numFmtId="0" fontId="21" fillId="0" borderId="57" xfId="90" applyBorder="1"/>
    <xf numFmtId="0" fontId="21" fillId="0" borderId="21" xfId="90" applyBorder="1"/>
    <xf numFmtId="0" fontId="21" fillId="0" borderId="58" xfId="90" applyBorder="1"/>
    <xf numFmtId="0" fontId="21" fillId="0" borderId="35" xfId="90" applyBorder="1" applyAlignment="1">
      <alignment horizontal="right"/>
    </xf>
    <xf numFmtId="0" fontId="21" fillId="0" borderId="0" xfId="90" applyAlignment="1">
      <alignment horizontal="right"/>
    </xf>
    <xf numFmtId="0" fontId="38" fillId="3" borderId="0" xfId="3" applyFont="1" applyFill="1" applyAlignment="1">
      <alignment vertical="center"/>
    </xf>
    <xf numFmtId="10" fontId="38" fillId="3" borderId="0" xfId="3" applyNumberFormat="1" applyFont="1" applyFill="1" applyAlignment="1">
      <alignment vertical="center"/>
    </xf>
    <xf numFmtId="0" fontId="38" fillId="0" borderId="0" xfId="3" applyFont="1" applyAlignment="1">
      <alignment vertical="center"/>
    </xf>
    <xf numFmtId="0" fontId="11" fillId="0" borderId="0" xfId="5" applyFont="1" applyAlignment="1">
      <alignment horizontal="center" vertical="center"/>
    </xf>
    <xf numFmtId="0" fontId="11" fillId="3" borderId="9" xfId="5" applyFont="1" applyFill="1" applyBorder="1" applyAlignment="1">
      <alignment vertical="center"/>
    </xf>
    <xf numFmtId="3" fontId="11" fillId="3" borderId="11" xfId="5" applyNumberFormat="1" applyFont="1" applyFill="1" applyBorder="1" applyAlignment="1">
      <alignment horizontal="center" vertical="center"/>
    </xf>
    <xf numFmtId="3" fontId="11" fillId="0" borderId="0" xfId="5" applyNumberFormat="1" applyFont="1" applyAlignment="1">
      <alignment horizontal="center" vertical="center"/>
    </xf>
    <xf numFmtId="165" fontId="11" fillId="3" borderId="64" xfId="4" applyNumberFormat="1" applyFont="1" applyFill="1" applyBorder="1" applyAlignment="1">
      <alignment vertical="center"/>
    </xf>
    <xf numFmtId="165" fontId="11" fillId="3" borderId="62" xfId="4" applyNumberFormat="1" applyFont="1" applyFill="1" applyBorder="1" applyAlignment="1">
      <alignment vertical="center"/>
    </xf>
    <xf numFmtId="0" fontId="11" fillId="3" borderId="20" xfId="5" applyFont="1" applyFill="1" applyBorder="1" applyAlignment="1">
      <alignment vertical="center" wrapText="1"/>
    </xf>
    <xf numFmtId="0" fontId="11" fillId="3" borderId="21" xfId="5" applyFont="1" applyFill="1" applyBorder="1" applyAlignment="1">
      <alignment horizontal="right" vertical="center" wrapText="1"/>
    </xf>
    <xf numFmtId="0" fontId="11" fillId="3" borderId="22" xfId="5" applyFont="1" applyFill="1" applyBorder="1" applyAlignment="1">
      <alignment horizontal="right" vertical="center" wrapText="1"/>
    </xf>
    <xf numFmtId="0" fontId="11" fillId="0" borderId="0" xfId="5" applyFont="1" applyAlignment="1">
      <alignment horizontal="right" vertical="center" wrapText="1"/>
    </xf>
    <xf numFmtId="0" fontId="38" fillId="3" borderId="61" xfId="4" applyFont="1" applyFill="1" applyBorder="1" applyAlignment="1">
      <alignment vertical="center" wrapText="1"/>
    </xf>
    <xf numFmtId="5" fontId="38" fillId="3" borderId="29" xfId="4" applyNumberFormat="1" applyFont="1" applyFill="1" applyBorder="1" applyAlignment="1">
      <alignment horizontal="center" vertical="center" wrapText="1"/>
    </xf>
    <xf numFmtId="0" fontId="38" fillId="3" borderId="0" xfId="3" applyFont="1" applyFill="1" applyAlignment="1">
      <alignment vertical="center" wrapText="1"/>
    </xf>
    <xf numFmtId="0" fontId="38" fillId="3" borderId="23" xfId="4" applyFont="1" applyFill="1" applyBorder="1" applyAlignment="1">
      <alignment vertical="center" wrapText="1"/>
    </xf>
    <xf numFmtId="42" fontId="38" fillId="3" borderId="0" xfId="5" applyNumberFormat="1" applyFont="1" applyFill="1" applyAlignment="1">
      <alignment vertical="center" wrapText="1"/>
    </xf>
    <xf numFmtId="4" fontId="38" fillId="3" borderId="0" xfId="5" applyNumberFormat="1" applyFont="1" applyFill="1" applyAlignment="1">
      <alignment vertical="center" wrapText="1"/>
    </xf>
    <xf numFmtId="42" fontId="38" fillId="3" borderId="24" xfId="5" applyNumberFormat="1" applyFont="1" applyFill="1" applyBorder="1" applyAlignment="1">
      <alignment vertical="center" wrapText="1"/>
    </xf>
    <xf numFmtId="42" fontId="38" fillId="0" borderId="0" xfId="5" applyNumberFormat="1" applyFont="1" applyAlignment="1">
      <alignment vertical="center" wrapText="1"/>
    </xf>
    <xf numFmtId="0" fontId="38" fillId="3" borderId="15" xfId="4" applyFont="1" applyFill="1" applyBorder="1" applyAlignment="1">
      <alignment vertical="center" wrapText="1"/>
    </xf>
    <xf numFmtId="5" fontId="38" fillId="3" borderId="16" xfId="4" applyNumberFormat="1" applyFont="1" applyFill="1" applyBorder="1" applyAlignment="1">
      <alignment horizontal="center" vertical="center" wrapText="1"/>
    </xf>
    <xf numFmtId="0" fontId="11" fillId="3" borderId="26" xfId="5" applyFont="1" applyFill="1" applyBorder="1" applyAlignment="1">
      <alignment vertical="center" wrapText="1"/>
    </xf>
    <xf numFmtId="0" fontId="11" fillId="3" borderId="27" xfId="5" applyFont="1" applyFill="1" applyBorder="1" applyAlignment="1">
      <alignment vertical="center" wrapText="1"/>
    </xf>
    <xf numFmtId="4" fontId="11" fillId="3" borderId="27" xfId="5" applyNumberFormat="1" applyFont="1" applyFill="1" applyBorder="1" applyAlignment="1">
      <alignment vertical="center" wrapText="1"/>
    </xf>
    <xf numFmtId="42" fontId="11" fillId="3" borderId="28" xfId="5" applyNumberFormat="1" applyFont="1" applyFill="1" applyBorder="1" applyAlignment="1">
      <alignment vertical="center" wrapText="1"/>
    </xf>
    <xf numFmtId="42" fontId="11" fillId="0" borderId="0" xfId="5" applyNumberFormat="1" applyFont="1" applyAlignment="1">
      <alignment vertical="center" wrapText="1"/>
    </xf>
    <xf numFmtId="0" fontId="11" fillId="3" borderId="23" xfId="5" applyFont="1" applyFill="1" applyBorder="1" applyAlignment="1">
      <alignment vertical="center" wrapText="1"/>
    </xf>
    <xf numFmtId="0" fontId="38" fillId="3" borderId="0" xfId="5" applyFont="1" applyFill="1" applyAlignment="1">
      <alignment vertical="center" wrapText="1"/>
    </xf>
    <xf numFmtId="0" fontId="11" fillId="3" borderId="0" xfId="5" applyFont="1" applyFill="1" applyAlignment="1">
      <alignment vertical="center" wrapText="1"/>
    </xf>
    <xf numFmtId="0" fontId="38" fillId="3" borderId="24" xfId="5" applyFont="1" applyFill="1" applyBorder="1" applyAlignment="1">
      <alignment vertical="center" wrapText="1"/>
    </xf>
    <xf numFmtId="0" fontId="38" fillId="0" borderId="0" xfId="5" applyFont="1" applyAlignment="1">
      <alignment vertical="center" wrapText="1"/>
    </xf>
    <xf numFmtId="0" fontId="38" fillId="3" borderId="23" xfId="5" applyFont="1" applyFill="1" applyBorder="1" applyAlignment="1">
      <alignment vertical="center" wrapText="1"/>
    </xf>
    <xf numFmtId="10" fontId="38" fillId="3" borderId="0" xfId="5" applyNumberFormat="1" applyFont="1" applyFill="1" applyAlignment="1">
      <alignment vertical="center" wrapText="1"/>
    </xf>
    <xf numFmtId="0" fontId="11" fillId="3" borderId="30" xfId="5" applyFont="1" applyFill="1" applyBorder="1" applyAlignment="1">
      <alignment vertical="center" wrapText="1"/>
    </xf>
    <xf numFmtId="0" fontId="11" fillId="3" borderId="31" xfId="5" applyFont="1" applyFill="1" applyBorder="1" applyAlignment="1">
      <alignment vertical="center" wrapText="1"/>
    </xf>
    <xf numFmtId="44" fontId="11" fillId="3" borderId="31" xfId="5" applyNumberFormat="1" applyFont="1" applyFill="1" applyBorder="1" applyAlignment="1">
      <alignment vertical="center" wrapText="1"/>
    </xf>
    <xf numFmtId="42" fontId="11" fillId="3" borderId="32" xfId="5" applyNumberFormat="1" applyFont="1" applyFill="1" applyBorder="1" applyAlignment="1">
      <alignment vertical="center" wrapText="1"/>
    </xf>
    <xf numFmtId="44" fontId="11" fillId="3" borderId="0" xfId="5" applyNumberFormat="1" applyFont="1" applyFill="1" applyAlignment="1">
      <alignment vertical="center" wrapText="1"/>
    </xf>
    <xf numFmtId="0" fontId="38" fillId="3" borderId="60" xfId="4" applyFont="1" applyFill="1" applyBorder="1" applyAlignment="1">
      <alignment vertical="center" wrapText="1"/>
    </xf>
    <xf numFmtId="5" fontId="38" fillId="3" borderId="18" xfId="4" applyNumberFormat="1" applyFont="1" applyFill="1" applyBorder="1" applyAlignment="1">
      <alignment horizontal="center" vertical="center" wrapText="1"/>
    </xf>
    <xf numFmtId="168" fontId="38" fillId="3" borderId="23" xfId="3" applyNumberFormat="1" applyFont="1" applyFill="1" applyBorder="1" applyAlignment="1">
      <alignment vertical="center" wrapText="1"/>
    </xf>
    <xf numFmtId="42" fontId="38" fillId="3" borderId="0" xfId="5" applyNumberFormat="1" applyFont="1" applyFill="1" applyAlignment="1">
      <alignment horizontal="center" vertical="center" wrapText="1"/>
    </xf>
    <xf numFmtId="42" fontId="38" fillId="3" borderId="24" xfId="5" applyNumberFormat="1" applyFont="1" applyFill="1" applyBorder="1" applyAlignment="1">
      <alignment horizontal="center" vertical="center" wrapText="1"/>
    </xf>
    <xf numFmtId="42" fontId="38" fillId="0" borderId="0" xfId="5" applyNumberFormat="1" applyFont="1" applyAlignment="1">
      <alignment horizontal="center" vertical="center" wrapText="1"/>
    </xf>
    <xf numFmtId="4" fontId="38" fillId="3" borderId="29" xfId="5" applyNumberFormat="1" applyFont="1" applyFill="1" applyBorder="1" applyAlignment="1">
      <alignment vertical="center" wrapText="1"/>
    </xf>
    <xf numFmtId="4" fontId="38" fillId="3" borderId="18" xfId="5" applyNumberFormat="1" applyFont="1" applyFill="1" applyBorder="1" applyAlignment="1">
      <alignment vertical="center" wrapText="1"/>
    </xf>
    <xf numFmtId="0" fontId="11" fillId="3" borderId="12" xfId="4" applyFont="1" applyFill="1" applyBorder="1" applyAlignment="1">
      <alignment vertical="center" wrapText="1"/>
    </xf>
    <xf numFmtId="0" fontId="11" fillId="3" borderId="62" xfId="4" applyFont="1" applyFill="1" applyBorder="1" applyAlignment="1">
      <alignment vertical="center" wrapText="1"/>
    </xf>
    <xf numFmtId="10" fontId="38" fillId="0" borderId="29" xfId="7" applyNumberFormat="1" applyFont="1" applyFill="1" applyBorder="1" applyAlignment="1">
      <alignment horizontal="center" vertical="center" wrapText="1"/>
    </xf>
    <xf numFmtId="0" fontId="11" fillId="3" borderId="38" xfId="5" applyFont="1" applyFill="1" applyBorder="1" applyAlignment="1">
      <alignment vertical="center" wrapText="1"/>
    </xf>
    <xf numFmtId="0" fontId="38" fillId="3" borderId="39" xfId="5" applyFont="1" applyFill="1" applyBorder="1" applyAlignment="1">
      <alignment vertical="center" wrapText="1"/>
    </xf>
    <xf numFmtId="42" fontId="11" fillId="3" borderId="40" xfId="5" applyNumberFormat="1" applyFont="1" applyFill="1" applyBorder="1" applyAlignment="1">
      <alignment vertical="center" wrapText="1"/>
    </xf>
    <xf numFmtId="167" fontId="38" fillId="0" borderId="16" xfId="7" applyNumberFormat="1" applyFont="1" applyFill="1" applyBorder="1" applyAlignment="1">
      <alignment horizontal="center" vertical="center" wrapText="1"/>
    </xf>
    <xf numFmtId="169" fontId="38" fillId="3" borderId="24" xfId="8" applyNumberFormat="1" applyFont="1" applyFill="1" applyBorder="1" applyAlignment="1">
      <alignment vertical="center" wrapText="1"/>
    </xf>
    <xf numFmtId="169" fontId="38" fillId="0" borderId="0" xfId="8" applyNumberFormat="1" applyFont="1" applyFill="1" applyBorder="1" applyAlignment="1">
      <alignment vertical="center" wrapText="1"/>
    </xf>
    <xf numFmtId="0" fontId="38" fillId="3" borderId="15" xfId="5" applyFont="1" applyFill="1" applyBorder="1" applyAlignment="1">
      <alignment vertical="center" wrapText="1"/>
    </xf>
    <xf numFmtId="167" fontId="38" fillId="0" borderId="16" xfId="4" applyNumberFormat="1" applyFont="1" applyBorder="1" applyAlignment="1">
      <alignment horizontal="center" vertical="center" wrapText="1"/>
    </xf>
    <xf numFmtId="0" fontId="40" fillId="3" borderId="24" xfId="5" applyFont="1" applyFill="1" applyBorder="1" applyAlignment="1">
      <alignment horizontal="right" vertical="center" wrapText="1"/>
    </xf>
    <xf numFmtId="0" fontId="40" fillId="0" borderId="0" xfId="5" applyFont="1" applyAlignment="1">
      <alignment horizontal="right" vertical="center" wrapText="1"/>
    </xf>
    <xf numFmtId="168" fontId="38" fillId="3" borderId="15" xfId="3" applyNumberFormat="1" applyFont="1" applyFill="1" applyBorder="1" applyAlignment="1">
      <alignment vertical="center" wrapText="1"/>
    </xf>
    <xf numFmtId="169" fontId="11" fillId="3" borderId="0" xfId="1" applyNumberFormat="1" applyFont="1" applyFill="1" applyAlignment="1">
      <alignment vertical="center" wrapText="1"/>
    </xf>
    <xf numFmtId="0" fontId="11" fillId="3" borderId="33" xfId="5" applyFont="1" applyFill="1" applyBorder="1" applyAlignment="1">
      <alignment vertical="center"/>
    </xf>
    <xf numFmtId="0" fontId="11" fillId="3" borderId="7" xfId="5" applyFont="1" applyFill="1" applyBorder="1" applyAlignment="1">
      <alignment vertical="center"/>
    </xf>
    <xf numFmtId="44" fontId="11" fillId="3" borderId="7" xfId="8" applyFont="1" applyFill="1" applyBorder="1" applyAlignment="1">
      <alignment vertical="center"/>
    </xf>
    <xf numFmtId="44" fontId="11" fillId="3" borderId="34" xfId="8" applyFont="1" applyFill="1" applyBorder="1" applyAlignment="1">
      <alignment vertical="center"/>
    </xf>
    <xf numFmtId="44" fontId="11" fillId="0" borderId="0" xfId="8" applyFont="1" applyFill="1" applyBorder="1" applyAlignment="1">
      <alignment vertical="center"/>
    </xf>
    <xf numFmtId="168" fontId="38" fillId="3" borderId="15" xfId="3" applyNumberFormat="1" applyFont="1" applyFill="1" applyBorder="1" applyAlignment="1">
      <alignment vertical="center"/>
    </xf>
    <xf numFmtId="167" fontId="38" fillId="0" borderId="16" xfId="4" applyNumberFormat="1" applyFont="1" applyBorder="1" applyAlignment="1">
      <alignment horizontal="center" vertical="center"/>
    </xf>
    <xf numFmtId="169" fontId="11" fillId="3" borderId="0" xfId="1" applyNumberFormat="1" applyFont="1" applyFill="1" applyAlignment="1">
      <alignment vertical="center"/>
    </xf>
    <xf numFmtId="169" fontId="38" fillId="3" borderId="0" xfId="3" applyNumberFormat="1" applyFont="1" applyFill="1" applyAlignment="1">
      <alignment vertical="center"/>
    </xf>
    <xf numFmtId="0" fontId="38" fillId="3" borderId="15" xfId="4" applyFont="1" applyFill="1" applyBorder="1" applyAlignment="1">
      <alignment vertical="center"/>
    </xf>
    <xf numFmtId="10" fontId="38" fillId="0" borderId="16" xfId="7" applyNumberFormat="1" applyFont="1" applyFill="1" applyBorder="1" applyAlignment="1">
      <alignment horizontal="center" vertical="center"/>
    </xf>
    <xf numFmtId="0" fontId="38" fillId="0" borderId="45" xfId="3" applyFont="1" applyBorder="1" applyAlignment="1">
      <alignment vertical="center"/>
    </xf>
    <xf numFmtId="10" fontId="38" fillId="0" borderId="46" xfId="7" applyNumberFormat="1" applyFont="1" applyFill="1" applyBorder="1" applyAlignment="1">
      <alignment horizontal="center" vertical="center"/>
    </xf>
    <xf numFmtId="0" fontId="11" fillId="0" borderId="0" xfId="3" applyFont="1" applyAlignment="1">
      <alignment vertical="center"/>
    </xf>
    <xf numFmtId="164" fontId="11" fillId="0" borderId="0" xfId="3" applyNumberFormat="1" applyFont="1" applyAlignment="1">
      <alignment vertical="center"/>
    </xf>
    <xf numFmtId="0" fontId="11" fillId="3" borderId="21" xfId="5" applyFont="1" applyFill="1" applyBorder="1" applyAlignment="1">
      <alignment vertical="center"/>
    </xf>
    <xf numFmtId="0" fontId="11" fillId="3" borderId="21" xfId="5" applyFont="1" applyFill="1" applyBorder="1" applyAlignment="1">
      <alignment horizontal="right" vertical="center"/>
    </xf>
    <xf numFmtId="0" fontId="11" fillId="3" borderId="22" xfId="5" applyFont="1" applyFill="1" applyBorder="1" applyAlignment="1">
      <alignment horizontal="right" vertical="center"/>
    </xf>
    <xf numFmtId="0" fontId="11" fillId="0" borderId="0" xfId="5" applyFont="1" applyAlignment="1">
      <alignment horizontal="right" vertical="center"/>
    </xf>
    <xf numFmtId="0" fontId="38" fillId="3" borderId="0" xfId="4" applyFont="1" applyFill="1" applyAlignment="1">
      <alignment vertical="center"/>
    </xf>
    <xf numFmtId="42" fontId="38" fillId="3" borderId="0" xfId="5" applyNumberFormat="1" applyFont="1" applyFill="1" applyAlignment="1">
      <alignment vertical="center"/>
    </xf>
    <xf numFmtId="4" fontId="38" fillId="3" borderId="0" xfId="5" applyNumberFormat="1" applyFont="1" applyFill="1" applyAlignment="1">
      <alignment vertical="center"/>
    </xf>
    <xf numFmtId="42" fontId="38" fillId="3" borderId="24" xfId="5" applyNumberFormat="1" applyFont="1" applyFill="1" applyBorder="1" applyAlignment="1">
      <alignment vertical="center"/>
    </xf>
    <xf numFmtId="42" fontId="38" fillId="0" borderId="0" xfId="5" applyNumberFormat="1" applyFont="1" applyAlignment="1">
      <alignment vertical="center"/>
    </xf>
    <xf numFmtId="164" fontId="11" fillId="0" borderId="0" xfId="5" applyNumberFormat="1" applyFont="1" applyAlignment="1">
      <alignment horizontal="center" vertical="center" wrapText="1"/>
    </xf>
    <xf numFmtId="0" fontId="11" fillId="6" borderId="9" xfId="3" applyFont="1" applyFill="1" applyBorder="1" applyAlignment="1">
      <alignment horizontal="left" vertical="center"/>
    </xf>
    <xf numFmtId="0" fontId="11" fillId="6" borderId="9" xfId="3" applyFont="1" applyFill="1" applyBorder="1" applyAlignment="1">
      <alignment horizontal="right" vertical="center"/>
    </xf>
    <xf numFmtId="0" fontId="11" fillId="6" borderId="14" xfId="3" applyFont="1" applyFill="1" applyBorder="1" applyAlignment="1">
      <alignment horizontal="right" vertical="center"/>
    </xf>
    <xf numFmtId="0" fontId="11" fillId="3" borderId="27" xfId="5" applyFont="1" applyFill="1" applyBorder="1" applyAlignment="1">
      <alignment vertical="center"/>
    </xf>
    <xf numFmtId="4" fontId="11" fillId="3" borderId="27" xfId="5" applyNumberFormat="1" applyFont="1" applyFill="1" applyBorder="1" applyAlignment="1">
      <alignment vertical="center"/>
    </xf>
    <xf numFmtId="42" fontId="11" fillId="3" borderId="28" xfId="5" applyNumberFormat="1" applyFont="1" applyFill="1" applyBorder="1" applyAlignment="1">
      <alignment vertical="center"/>
    </xf>
    <xf numFmtId="42" fontId="11" fillId="0" borderId="0" xfId="5" applyNumberFormat="1" applyFont="1" applyAlignment="1">
      <alignment vertical="center"/>
    </xf>
    <xf numFmtId="0" fontId="11" fillId="0" borderId="9" xfId="5" applyFont="1" applyBorder="1" applyAlignment="1">
      <alignment vertical="center"/>
    </xf>
    <xf numFmtId="3" fontId="11" fillId="0" borderId="11" xfId="5" applyNumberFormat="1" applyFont="1" applyBorder="1" applyAlignment="1">
      <alignment horizontal="center" vertical="center"/>
    </xf>
    <xf numFmtId="164" fontId="11" fillId="0" borderId="0" xfId="5" applyNumberFormat="1" applyFont="1" applyAlignment="1">
      <alignment horizontal="center" vertical="center"/>
    </xf>
    <xf numFmtId="0" fontId="11" fillId="0" borderId="17" xfId="3" applyFont="1" applyBorder="1" applyAlignment="1">
      <alignment horizontal="left" vertical="center"/>
    </xf>
    <xf numFmtId="3" fontId="11" fillId="0" borderId="18" xfId="3" applyNumberFormat="1" applyFont="1" applyBorder="1" applyAlignment="1">
      <alignment vertical="center"/>
    </xf>
    <xf numFmtId="3" fontId="11" fillId="0" borderId="19" xfId="3" applyNumberFormat="1" applyFont="1" applyBorder="1" applyAlignment="1">
      <alignment vertical="center"/>
    </xf>
    <xf numFmtId="0" fontId="11" fillId="3" borderId="0" xfId="5" applyFont="1" applyFill="1" applyAlignment="1">
      <alignment vertical="center"/>
    </xf>
    <xf numFmtId="0" fontId="38" fillId="3" borderId="0" xfId="5" applyFont="1" applyFill="1" applyAlignment="1">
      <alignment vertical="center"/>
    </xf>
    <xf numFmtId="0" fontId="38" fillId="3" borderId="24" xfId="5" applyFont="1" applyFill="1" applyBorder="1" applyAlignment="1">
      <alignment vertical="center"/>
    </xf>
    <xf numFmtId="0" fontId="38" fillId="0" borderId="0" xfId="5" applyFont="1" applyAlignment="1">
      <alignment vertical="center"/>
    </xf>
    <xf numFmtId="0" fontId="11" fillId="0" borderId="20" xfId="5" applyFont="1" applyBorder="1" applyAlignment="1">
      <alignment vertical="center" wrapText="1"/>
    </xf>
    <xf numFmtId="0" fontId="11" fillId="0" borderId="21" xfId="5" applyFont="1" applyBorder="1" applyAlignment="1">
      <alignment horizontal="right" vertical="center" wrapText="1"/>
    </xf>
    <xf numFmtId="0" fontId="11" fillId="0" borderId="22" xfId="5" applyFont="1" applyBorder="1" applyAlignment="1">
      <alignment horizontal="right" vertical="center" wrapText="1"/>
    </xf>
    <xf numFmtId="164" fontId="11" fillId="0" borderId="0" xfId="5" applyNumberFormat="1" applyFont="1" applyAlignment="1">
      <alignment horizontal="right" vertical="center" wrapText="1"/>
    </xf>
    <xf numFmtId="0" fontId="11" fillId="0" borderId="0" xfId="3" applyFont="1" applyAlignment="1">
      <alignment vertical="center" wrapText="1"/>
    </xf>
    <xf numFmtId="0" fontId="11" fillId="0" borderId="17" xfId="3" applyFont="1" applyBorder="1" applyAlignment="1">
      <alignment horizontal="left" vertical="center" wrapText="1"/>
    </xf>
    <xf numFmtId="3" fontId="11" fillId="0" borderId="18" xfId="3" applyNumberFormat="1" applyFont="1" applyBorder="1" applyAlignment="1">
      <alignment vertical="center" wrapText="1"/>
    </xf>
    <xf numFmtId="3" fontId="11" fillId="0" borderId="19" xfId="3" applyNumberFormat="1" applyFont="1" applyBorder="1" applyAlignment="1">
      <alignment vertical="center" wrapText="1"/>
    </xf>
    <xf numFmtId="10" fontId="38" fillId="3" borderId="0" xfId="5" applyNumberFormat="1" applyFont="1" applyFill="1" applyAlignment="1">
      <alignment vertical="center"/>
    </xf>
    <xf numFmtId="0" fontId="11" fillId="0" borderId="23" xfId="4" applyFont="1" applyBorder="1" applyAlignment="1">
      <alignment vertical="center" wrapText="1"/>
    </xf>
    <xf numFmtId="5" fontId="11" fillId="0" borderId="0" xfId="5" applyNumberFormat="1" applyFont="1" applyAlignment="1">
      <alignment vertical="center" wrapText="1"/>
    </xf>
    <xf numFmtId="4" fontId="11" fillId="0" borderId="0" xfId="5" applyNumberFormat="1" applyFont="1" applyAlignment="1">
      <alignment vertical="center" wrapText="1"/>
    </xf>
    <xf numFmtId="42" fontId="11" fillId="0" borderId="24" xfId="5" applyNumberFormat="1" applyFont="1" applyBorder="1" applyAlignment="1">
      <alignment vertical="center" wrapText="1"/>
    </xf>
    <xf numFmtId="164" fontId="11" fillId="0" borderId="0" xfId="5" applyNumberFormat="1" applyFont="1" applyAlignment="1">
      <alignment vertical="center" wrapText="1"/>
    </xf>
    <xf numFmtId="0" fontId="11" fillId="0" borderId="23" xfId="3" applyFont="1" applyBorder="1" applyAlignment="1">
      <alignment horizontal="left" vertical="center"/>
    </xf>
    <xf numFmtId="166" fontId="11" fillId="0" borderId="25" xfId="3" applyNumberFormat="1" applyFont="1" applyBorder="1" applyAlignment="1">
      <alignment vertical="center" wrapText="1"/>
    </xf>
    <xf numFmtId="4" fontId="11" fillId="0" borderId="25" xfId="3" applyNumberFormat="1" applyFont="1" applyBorder="1" applyAlignment="1">
      <alignment vertical="center" wrapText="1"/>
    </xf>
    <xf numFmtId="3" fontId="11" fillId="0" borderId="24" xfId="3" applyNumberFormat="1" applyFont="1" applyBorder="1" applyAlignment="1">
      <alignment vertical="center" wrapText="1"/>
    </xf>
    <xf numFmtId="0" fontId="11" fillId="3" borderId="31" xfId="5" applyFont="1" applyFill="1" applyBorder="1" applyAlignment="1">
      <alignment vertical="center"/>
    </xf>
    <xf numFmtId="44" fontId="11" fillId="3" borderId="31" xfId="5" applyNumberFormat="1" applyFont="1" applyFill="1" applyBorder="1" applyAlignment="1">
      <alignment vertical="center"/>
    </xf>
    <xf numFmtId="42" fontId="11" fillId="3" borderId="32" xfId="5" applyNumberFormat="1" applyFont="1" applyFill="1" applyBorder="1" applyAlignment="1">
      <alignment vertical="center"/>
    </xf>
    <xf numFmtId="0" fontId="11" fillId="0" borderId="23" xfId="3" applyFont="1" applyBorder="1" applyAlignment="1">
      <alignment horizontal="left" vertical="center" wrapText="1"/>
    </xf>
    <xf numFmtId="3" fontId="11" fillId="0" borderId="25" xfId="3" applyNumberFormat="1" applyFont="1" applyBorder="1" applyAlignment="1">
      <alignment vertical="center" wrapText="1"/>
    </xf>
    <xf numFmtId="169" fontId="38" fillId="3" borderId="0" xfId="8" applyNumberFormat="1" applyFont="1" applyFill="1" applyBorder="1" applyAlignment="1">
      <alignment vertical="center"/>
    </xf>
    <xf numFmtId="44" fontId="11" fillId="3" borderId="0" xfId="5" applyNumberFormat="1" applyFont="1" applyFill="1" applyAlignment="1">
      <alignment vertical="center"/>
    </xf>
    <xf numFmtId="0" fontId="11" fillId="0" borderId="26" xfId="5" applyFont="1" applyBorder="1" applyAlignment="1">
      <alignment vertical="center" wrapText="1"/>
    </xf>
    <xf numFmtId="0" fontId="11" fillId="0" borderId="27" xfId="5" applyFont="1" applyBorder="1" applyAlignment="1">
      <alignment vertical="center" wrapText="1"/>
    </xf>
    <xf numFmtId="4" fontId="11" fillId="0" borderId="27" xfId="5" applyNumberFormat="1" applyFont="1" applyBorder="1" applyAlignment="1">
      <alignment vertical="center" wrapText="1"/>
    </xf>
    <xf numFmtId="42" fontId="11" fillId="0" borderId="28" xfId="5" applyNumberFormat="1" applyFont="1" applyBorder="1" applyAlignment="1">
      <alignment vertical="center" wrapText="1"/>
    </xf>
    <xf numFmtId="0" fontId="11" fillId="0" borderId="26" xfId="3" applyFont="1" applyBorder="1" applyAlignment="1">
      <alignment horizontal="left" vertical="center" wrapText="1"/>
    </xf>
    <xf numFmtId="166" fontId="11" fillId="0" borderId="27" xfId="3" applyNumberFormat="1" applyFont="1" applyBorder="1" applyAlignment="1">
      <alignment vertical="center" wrapText="1"/>
    </xf>
    <xf numFmtId="4" fontId="11" fillId="0" borderId="27" xfId="3" applyNumberFormat="1" applyFont="1" applyBorder="1" applyAlignment="1">
      <alignment vertical="center" wrapText="1"/>
    </xf>
    <xf numFmtId="3" fontId="11" fillId="0" borderId="28" xfId="3" applyNumberFormat="1" applyFont="1" applyBorder="1" applyAlignment="1">
      <alignment vertical="center" wrapText="1"/>
    </xf>
    <xf numFmtId="0" fontId="11" fillId="0" borderId="23" xfId="5" applyFont="1" applyBorder="1" applyAlignment="1">
      <alignment vertical="center" wrapText="1"/>
    </xf>
    <xf numFmtId="0" fontId="11" fillId="0" borderId="0" xfId="5" applyFont="1" applyAlignment="1">
      <alignment vertical="center" wrapText="1"/>
    </xf>
    <xf numFmtId="0" fontId="11" fillId="0" borderId="24" xfId="5" applyFont="1" applyBorder="1" applyAlignment="1">
      <alignment vertical="center" wrapText="1"/>
    </xf>
    <xf numFmtId="0" fontId="11" fillId="0" borderId="20" xfId="3" applyFont="1" applyBorder="1" applyAlignment="1">
      <alignment horizontal="left" vertical="center" wrapText="1"/>
    </xf>
    <xf numFmtId="166" fontId="11" fillId="0" borderId="29" xfId="3" applyNumberFormat="1" applyFont="1" applyBorder="1" applyAlignment="1">
      <alignment vertical="center" wrapText="1"/>
    </xf>
    <xf numFmtId="4" fontId="11" fillId="0" borderId="29" xfId="3" applyNumberFormat="1" applyFont="1" applyBorder="1" applyAlignment="1">
      <alignment vertical="center" wrapText="1"/>
    </xf>
    <xf numFmtId="3" fontId="11" fillId="0" borderId="22" xfId="3" applyNumberFormat="1" applyFont="1" applyBorder="1" applyAlignment="1">
      <alignment vertical="center" wrapText="1"/>
    </xf>
    <xf numFmtId="168" fontId="38" fillId="3" borderId="0" xfId="3" applyNumberFormat="1" applyFont="1" applyFill="1" applyAlignment="1">
      <alignment vertical="center"/>
    </xf>
    <xf numFmtId="42" fontId="38" fillId="3" borderId="0" xfId="5" applyNumberFormat="1" applyFont="1" applyFill="1" applyAlignment="1">
      <alignment horizontal="center" vertical="center"/>
    </xf>
    <xf numFmtId="42" fontId="38" fillId="3" borderId="24" xfId="5" applyNumberFormat="1" applyFont="1" applyFill="1" applyBorder="1" applyAlignment="1">
      <alignment horizontal="center" vertical="center"/>
    </xf>
    <xf numFmtId="42" fontId="38" fillId="0" borderId="0" xfId="5" applyNumberFormat="1" applyFont="1" applyAlignment="1">
      <alignment horizontal="center" vertical="center"/>
    </xf>
    <xf numFmtId="10" fontId="11" fillId="0" borderId="0" xfId="5" applyNumberFormat="1" applyFont="1" applyAlignment="1">
      <alignment vertical="center" wrapText="1"/>
    </xf>
    <xf numFmtId="3" fontId="11" fillId="0" borderId="0" xfId="3" applyNumberFormat="1" applyFont="1" applyAlignment="1">
      <alignment vertical="center" wrapText="1"/>
    </xf>
    <xf numFmtId="0" fontId="11" fillId="0" borderId="30" xfId="5" applyFont="1" applyBorder="1" applyAlignment="1">
      <alignment vertical="center" wrapText="1"/>
    </xf>
    <xf numFmtId="0" fontId="11" fillId="0" borderId="31" xfId="5" applyFont="1" applyBorder="1" applyAlignment="1">
      <alignment vertical="center" wrapText="1"/>
    </xf>
    <xf numFmtId="44" fontId="11" fillId="0" borderId="31" xfId="5" applyNumberFormat="1" applyFont="1" applyBorder="1" applyAlignment="1">
      <alignment vertical="center" wrapText="1"/>
    </xf>
    <xf numFmtId="42" fontId="11" fillId="0" borderId="32" xfId="5" applyNumberFormat="1" applyFont="1" applyBorder="1" applyAlignment="1">
      <alignment vertical="center" wrapText="1"/>
    </xf>
    <xf numFmtId="3" fontId="11" fillId="0" borderId="21" xfId="3" applyNumberFormat="1" applyFont="1" applyBorder="1" applyAlignment="1">
      <alignment vertical="center" wrapText="1"/>
    </xf>
    <xf numFmtId="44" fontId="11" fillId="0" borderId="0" xfId="5" applyNumberFormat="1" applyFont="1" applyAlignment="1">
      <alignment vertical="center" wrapText="1"/>
    </xf>
    <xf numFmtId="167" fontId="11" fillId="0" borderId="24" xfId="5" applyNumberFormat="1" applyFont="1" applyBorder="1" applyAlignment="1">
      <alignment vertical="center" wrapText="1"/>
    </xf>
    <xf numFmtId="0" fontId="11" fillId="0" borderId="33" xfId="3" applyFont="1" applyBorder="1" applyAlignment="1">
      <alignment horizontal="left" vertical="center" wrapText="1"/>
    </xf>
    <xf numFmtId="4" fontId="11" fillId="0" borderId="7" xfId="6" applyNumberFormat="1" applyFont="1" applyFill="1" applyBorder="1" applyAlignment="1">
      <alignment vertical="center" wrapText="1"/>
    </xf>
    <xf numFmtId="4" fontId="11" fillId="0" borderId="34" xfId="6" applyNumberFormat="1" applyFont="1" applyFill="1" applyBorder="1" applyAlignment="1">
      <alignment vertical="center" wrapText="1"/>
    </xf>
    <xf numFmtId="0" fontId="11" fillId="0" borderId="35" xfId="4" applyFont="1" applyBorder="1" applyAlignment="1">
      <alignment vertical="center" wrapText="1"/>
    </xf>
    <xf numFmtId="42" fontId="11" fillId="0" borderId="0" xfId="5" applyNumberFormat="1" applyFont="1" applyAlignment="1">
      <alignment horizontal="center" vertical="center" wrapText="1"/>
    </xf>
    <xf numFmtId="0" fontId="11" fillId="0" borderId="12" xfId="3" applyFont="1" applyBorder="1" applyAlignment="1">
      <alignment horizontal="left" vertical="center" wrapText="1"/>
    </xf>
    <xf numFmtId="43" fontId="11" fillId="0" borderId="8" xfId="3" applyNumberFormat="1" applyFont="1" applyBorder="1" applyAlignment="1">
      <alignment vertical="center" wrapText="1"/>
    </xf>
    <xf numFmtId="2" fontId="11" fillId="0" borderId="8" xfId="3" applyNumberFormat="1" applyFont="1" applyBorder="1" applyAlignment="1">
      <alignment vertical="center" wrapText="1"/>
    </xf>
    <xf numFmtId="3" fontId="11" fillId="0" borderId="13" xfId="3" applyNumberFormat="1" applyFont="1" applyBorder="1" applyAlignment="1">
      <alignment vertical="center" wrapText="1"/>
    </xf>
    <xf numFmtId="0" fontId="11" fillId="3" borderId="39" xfId="5" applyFont="1" applyFill="1" applyBorder="1" applyAlignment="1">
      <alignment vertical="center"/>
    </xf>
    <xf numFmtId="0" fontId="38" fillId="3" borderId="39" xfId="5" applyFont="1" applyFill="1" applyBorder="1" applyAlignment="1">
      <alignment vertical="center"/>
    </xf>
    <xf numFmtId="42" fontId="11" fillId="3" borderId="40" xfId="5" applyNumberFormat="1" applyFont="1" applyFill="1" applyBorder="1" applyAlignment="1">
      <alignment vertical="center"/>
    </xf>
    <xf numFmtId="167" fontId="11" fillId="0" borderId="24" xfId="5" applyNumberFormat="1" applyFont="1" applyBorder="1" applyAlignment="1">
      <alignment horizontal="right" vertical="center" wrapText="1"/>
    </xf>
    <xf numFmtId="169" fontId="38" fillId="3" borderId="24" xfId="8" applyNumberFormat="1" applyFont="1" applyFill="1" applyBorder="1" applyAlignment="1">
      <alignment vertical="center"/>
    </xf>
    <xf numFmtId="169" fontId="38" fillId="0" borderId="0" xfId="8" applyNumberFormat="1" applyFont="1" applyFill="1" applyBorder="1" applyAlignment="1">
      <alignment vertical="center"/>
    </xf>
    <xf numFmtId="0" fontId="11" fillId="0" borderId="0" xfId="3" applyFont="1" applyAlignment="1">
      <alignment horizontal="left" vertical="center" wrapText="1"/>
    </xf>
    <xf numFmtId="0" fontId="40" fillId="3" borderId="24" xfId="5" applyFont="1" applyFill="1" applyBorder="1" applyAlignment="1">
      <alignment horizontal="right" vertical="center"/>
    </xf>
    <xf numFmtId="0" fontId="40" fillId="0" borderId="0" xfId="5" applyFont="1" applyAlignment="1">
      <alignment horizontal="right" vertical="center"/>
    </xf>
    <xf numFmtId="0" fontId="11" fillId="0" borderId="38" xfId="5" applyFont="1" applyBorder="1" applyAlignment="1">
      <alignment vertical="center" wrapText="1"/>
    </xf>
    <xf numFmtId="0" fontId="11" fillId="0" borderId="39" xfId="5" applyFont="1" applyBorder="1" applyAlignment="1">
      <alignment vertical="center" wrapText="1"/>
    </xf>
    <xf numFmtId="42" fontId="11" fillId="0" borderId="40" xfId="5" applyNumberFormat="1" applyFont="1" applyBorder="1" applyAlignment="1">
      <alignment vertical="center" wrapText="1"/>
    </xf>
    <xf numFmtId="44" fontId="11" fillId="0" borderId="0" xfId="3" applyNumberFormat="1" applyFont="1" applyAlignment="1">
      <alignment horizontal="left" vertical="center" wrapText="1"/>
    </xf>
    <xf numFmtId="44" fontId="11" fillId="3" borderId="0" xfId="8" applyFont="1" applyFill="1" applyBorder="1" applyAlignment="1">
      <alignment vertical="center"/>
    </xf>
    <xf numFmtId="164" fontId="11" fillId="0" borderId="0" xfId="8" applyNumberFormat="1" applyFont="1" applyFill="1" applyBorder="1" applyAlignment="1">
      <alignment vertical="center" wrapText="1"/>
    </xf>
    <xf numFmtId="44" fontId="11" fillId="0" borderId="24" xfId="8" applyFont="1" applyFill="1" applyBorder="1" applyAlignment="1">
      <alignment vertical="center" wrapText="1"/>
    </xf>
    <xf numFmtId="169" fontId="11" fillId="0" borderId="24" xfId="8" applyNumberFormat="1" applyFont="1" applyFill="1" applyBorder="1" applyAlignment="1">
      <alignment vertical="center" wrapText="1"/>
    </xf>
    <xf numFmtId="164" fontId="40" fillId="0" borderId="0" xfId="5" applyNumberFormat="1" applyFont="1" applyAlignment="1">
      <alignment horizontal="right" vertical="center" wrapText="1"/>
    </xf>
    <xf numFmtId="169" fontId="11" fillId="0" borderId="24" xfId="5" applyNumberFormat="1" applyFont="1" applyBorder="1" applyAlignment="1">
      <alignment horizontal="right" vertical="center" wrapText="1"/>
    </xf>
    <xf numFmtId="0" fontId="11" fillId="0" borderId="33" xfId="5" applyFont="1" applyBorder="1" applyAlignment="1">
      <alignment vertical="center" wrapText="1"/>
    </xf>
    <xf numFmtId="10" fontId="11" fillId="0" borderId="7" xfId="5" applyNumberFormat="1" applyFont="1" applyBorder="1" applyAlignment="1">
      <alignment vertical="center" wrapText="1"/>
    </xf>
    <xf numFmtId="0" fontId="11" fillId="0" borderId="7" xfId="5" applyFont="1" applyBorder="1" applyAlignment="1">
      <alignment vertical="center" wrapText="1"/>
    </xf>
    <xf numFmtId="169" fontId="11" fillId="0" borderId="34" xfId="5" applyNumberFormat="1" applyFont="1" applyBorder="1" applyAlignment="1">
      <alignment horizontal="right" vertical="center" wrapText="1"/>
    </xf>
    <xf numFmtId="170" fontId="11" fillId="0" borderId="0" xfId="8" applyNumberFormat="1" applyFont="1" applyFill="1" applyBorder="1" applyAlignment="1">
      <alignment vertical="center" wrapText="1"/>
    </xf>
    <xf numFmtId="44" fontId="11" fillId="0" borderId="7" xfId="8" applyFont="1" applyFill="1" applyBorder="1" applyAlignment="1">
      <alignment vertical="center" wrapText="1"/>
    </xf>
    <xf numFmtId="44" fontId="11" fillId="0" borderId="41" xfId="1" applyFont="1" applyFill="1" applyBorder="1" applyAlignment="1">
      <alignment horizontal="center" vertical="center" wrapText="1"/>
    </xf>
    <xf numFmtId="171" fontId="11" fillId="0" borderId="0" xfId="3" applyNumberFormat="1" applyFont="1" applyAlignment="1">
      <alignment vertical="center" wrapText="1"/>
    </xf>
    <xf numFmtId="0" fontId="11" fillId="0" borderId="33" xfId="5" applyFont="1" applyBorder="1" applyAlignment="1">
      <alignment vertical="center"/>
    </xf>
    <xf numFmtId="0" fontId="11" fillId="0" borderId="7" xfId="5" applyFont="1" applyBorder="1" applyAlignment="1">
      <alignment vertical="center"/>
    </xf>
    <xf numFmtId="44" fontId="11" fillId="0" borderId="7" xfId="8" applyFont="1" applyFill="1" applyBorder="1" applyAlignment="1">
      <alignment vertical="center"/>
    </xf>
    <xf numFmtId="44" fontId="11" fillId="0" borderId="42" xfId="1" applyFont="1" applyFill="1" applyBorder="1" applyAlignment="1">
      <alignment horizontal="center" vertical="center"/>
    </xf>
    <xf numFmtId="170" fontId="11" fillId="0" borderId="0" xfId="8" applyNumberFormat="1" applyFont="1" applyFill="1" applyBorder="1" applyAlignment="1">
      <alignment vertical="center"/>
    </xf>
    <xf numFmtId="44" fontId="11" fillId="0" borderId="0" xfId="3" applyNumberFormat="1" applyFont="1" applyAlignment="1">
      <alignment vertical="center"/>
    </xf>
    <xf numFmtId="171" fontId="11" fillId="0" borderId="0" xfId="3" applyNumberFormat="1" applyFont="1" applyAlignment="1">
      <alignment vertical="center"/>
    </xf>
    <xf numFmtId="2" fontId="11" fillId="0" borderId="0" xfId="3" applyNumberFormat="1" applyFont="1" applyAlignment="1">
      <alignment vertical="center"/>
    </xf>
    <xf numFmtId="0" fontId="11" fillId="3" borderId="10" xfId="5" applyFont="1" applyFill="1" applyBorder="1" applyAlignment="1">
      <alignment vertical="center"/>
    </xf>
    <xf numFmtId="0" fontId="11" fillId="0" borderId="12" xfId="5" applyFont="1" applyBorder="1" applyAlignment="1">
      <alignment vertical="center"/>
    </xf>
    <xf numFmtId="10" fontId="11" fillId="0" borderId="8" xfId="3" applyNumberFormat="1" applyFont="1" applyBorder="1" applyAlignment="1">
      <alignment vertical="center"/>
    </xf>
    <xf numFmtId="0" fontId="11" fillId="0" borderId="8" xfId="3" applyFont="1" applyBorder="1" applyAlignment="1">
      <alignment vertical="center"/>
    </xf>
    <xf numFmtId="10" fontId="11" fillId="0" borderId="0" xfId="3" applyNumberFormat="1" applyFont="1" applyAlignment="1">
      <alignment vertical="center"/>
    </xf>
    <xf numFmtId="0" fontId="11" fillId="0" borderId="43" xfId="5" applyFont="1" applyBorder="1" applyAlignment="1">
      <alignment horizontal="center" vertical="center"/>
    </xf>
    <xf numFmtId="0" fontId="11" fillId="0" borderId="36" xfId="5" applyFont="1" applyBorder="1" applyAlignment="1">
      <alignment horizontal="center" vertical="center"/>
    </xf>
    <xf numFmtId="0" fontId="11" fillId="0" borderId="44" xfId="5" applyFont="1" applyBorder="1" applyAlignment="1">
      <alignment horizontal="center" vertical="center"/>
    </xf>
    <xf numFmtId="0" fontId="11" fillId="0" borderId="0" xfId="3" applyFont="1" applyAlignment="1">
      <alignment horizontal="left" vertical="center"/>
    </xf>
    <xf numFmtId="0" fontId="38" fillId="3" borderId="23" xfId="4" applyFont="1" applyFill="1" applyBorder="1" applyAlignment="1">
      <alignment vertical="center"/>
    </xf>
    <xf numFmtId="172" fontId="11" fillId="0" borderId="0" xfId="3" applyNumberFormat="1" applyFont="1" applyAlignment="1">
      <alignment vertical="center"/>
    </xf>
    <xf numFmtId="0" fontId="11" fillId="6" borderId="47" xfId="3" applyFont="1" applyFill="1" applyBorder="1" applyAlignment="1">
      <alignment horizontal="right" vertical="center"/>
    </xf>
    <xf numFmtId="2" fontId="11" fillId="6" borderId="44" xfId="3" applyNumberFormat="1" applyFont="1" applyFill="1" applyBorder="1" applyAlignment="1">
      <alignment horizontal="right" vertical="center"/>
    </xf>
    <xf numFmtId="0" fontId="11" fillId="3" borderId="26" xfId="5" applyFont="1" applyFill="1" applyBorder="1" applyAlignment="1">
      <alignment vertical="center"/>
    </xf>
    <xf numFmtId="164" fontId="11" fillId="0" borderId="0" xfId="5" applyNumberFormat="1" applyFont="1" applyAlignment="1">
      <alignment horizontal="right" vertical="center"/>
    </xf>
    <xf numFmtId="0" fontId="11" fillId="0" borderId="20" xfId="5" applyFont="1" applyBorder="1" applyAlignment="1">
      <alignment vertical="center"/>
    </xf>
    <xf numFmtId="0" fontId="11" fillId="0" borderId="21" xfId="5" applyFont="1" applyBorder="1" applyAlignment="1">
      <alignment horizontal="right" vertical="center"/>
    </xf>
    <xf numFmtId="0" fontId="11" fillId="0" borderId="22" xfId="5" applyFont="1" applyBorder="1" applyAlignment="1">
      <alignment horizontal="right" vertical="center"/>
    </xf>
    <xf numFmtId="3" fontId="11" fillId="0" borderId="48" xfId="3" applyNumberFormat="1" applyFont="1" applyBorder="1" applyAlignment="1">
      <alignment vertical="center"/>
    </xf>
    <xf numFmtId="0" fontId="11" fillId="3" borderId="23" xfId="5" applyFont="1" applyFill="1" applyBorder="1" applyAlignment="1">
      <alignment vertical="center"/>
    </xf>
    <xf numFmtId="164" fontId="11" fillId="0" borderId="0" xfId="5" applyNumberFormat="1" applyFont="1" applyAlignment="1">
      <alignment vertical="center"/>
    </xf>
    <xf numFmtId="0" fontId="11" fillId="0" borderId="23" xfId="4" applyFont="1" applyBorder="1" applyAlignment="1">
      <alignment vertical="center"/>
    </xf>
    <xf numFmtId="4" fontId="11" fillId="0" borderId="0" xfId="5" applyNumberFormat="1" applyFont="1" applyAlignment="1">
      <alignment vertical="center"/>
    </xf>
    <xf numFmtId="42" fontId="11" fillId="0" borderId="24" xfId="5" applyNumberFormat="1" applyFont="1" applyBorder="1" applyAlignment="1">
      <alignment vertical="center"/>
    </xf>
    <xf numFmtId="0" fontId="38" fillId="3" borderId="23" xfId="5" applyFont="1" applyFill="1" applyBorder="1" applyAlignment="1">
      <alignment vertical="center"/>
    </xf>
    <xf numFmtId="166" fontId="11" fillId="0" borderId="25" xfId="3" applyNumberFormat="1" applyFont="1" applyBorder="1" applyAlignment="1">
      <alignment vertical="center"/>
    </xf>
    <xf numFmtId="4" fontId="11" fillId="0" borderId="25" xfId="3" applyNumberFormat="1" applyFont="1" applyBorder="1" applyAlignment="1">
      <alignment vertical="center"/>
    </xf>
    <xf numFmtId="3" fontId="11" fillId="0" borderId="24" xfId="3" applyNumberFormat="1" applyFont="1" applyBorder="1" applyAlignment="1">
      <alignment vertical="center"/>
    </xf>
    <xf numFmtId="0" fontId="11" fillId="3" borderId="30" xfId="5" applyFont="1" applyFill="1" applyBorder="1" applyAlignment="1">
      <alignment vertical="center"/>
    </xf>
    <xf numFmtId="5" fontId="11" fillId="0" borderId="0" xfId="5" applyNumberFormat="1" applyFont="1" applyAlignment="1">
      <alignment vertical="center"/>
    </xf>
    <xf numFmtId="0" fontId="11" fillId="0" borderId="26" xfId="5" applyFont="1" applyBorder="1" applyAlignment="1">
      <alignment vertical="center"/>
    </xf>
    <xf numFmtId="0" fontId="11" fillId="0" borderId="27" xfId="5" applyFont="1" applyBorder="1" applyAlignment="1">
      <alignment vertical="center"/>
    </xf>
    <xf numFmtId="4" fontId="11" fillId="0" borderId="27" xfId="5" applyNumberFormat="1" applyFont="1" applyBorder="1" applyAlignment="1">
      <alignment vertical="center"/>
    </xf>
    <xf numFmtId="42" fontId="11" fillId="0" borderId="28" xfId="5" applyNumberFormat="1" applyFont="1" applyBorder="1" applyAlignment="1">
      <alignment vertical="center"/>
    </xf>
    <xf numFmtId="3" fontId="11" fillId="0" borderId="25" xfId="3" applyNumberFormat="1" applyFont="1" applyBorder="1" applyAlignment="1">
      <alignment vertical="center"/>
    </xf>
    <xf numFmtId="44" fontId="38" fillId="3" borderId="0" xfId="8" applyFont="1" applyFill="1" applyBorder="1" applyAlignment="1">
      <alignment vertical="center"/>
    </xf>
    <xf numFmtId="0" fontId="11" fillId="0" borderId="23" xfId="5" applyFont="1" applyBorder="1" applyAlignment="1">
      <alignment vertical="center"/>
    </xf>
    <xf numFmtId="0" fontId="11" fillId="0" borderId="0" xfId="5" applyFont="1" applyAlignment="1">
      <alignment vertical="center"/>
    </xf>
    <xf numFmtId="0" fontId="11" fillId="0" borderId="24" xfId="5" applyFont="1" applyBorder="1" applyAlignment="1">
      <alignment vertical="center"/>
    </xf>
    <xf numFmtId="10" fontId="11" fillId="0" borderId="0" xfId="5" applyNumberFormat="1" applyFont="1" applyAlignment="1">
      <alignment vertical="center"/>
    </xf>
    <xf numFmtId="168" fontId="38" fillId="3" borderId="23" xfId="5" applyNumberFormat="1" applyFont="1" applyFill="1" applyBorder="1" applyAlignment="1">
      <alignment vertical="center"/>
    </xf>
    <xf numFmtId="5" fontId="38" fillId="3" borderId="0" xfId="5" applyNumberFormat="1" applyFont="1" applyFill="1" applyAlignment="1">
      <alignment vertical="center"/>
    </xf>
    <xf numFmtId="169" fontId="38" fillId="3" borderId="24" xfId="5" applyNumberFormat="1" applyFont="1" applyFill="1" applyBorder="1" applyAlignment="1">
      <alignment vertical="center"/>
    </xf>
    <xf numFmtId="169" fontId="38" fillId="0" borderId="0" xfId="5" applyNumberFormat="1" applyFont="1" applyAlignment="1">
      <alignment vertical="center"/>
    </xf>
    <xf numFmtId="0" fontId="11" fillId="0" borderId="30" xfId="5" applyFont="1" applyBorder="1" applyAlignment="1">
      <alignment vertical="center"/>
    </xf>
    <xf numFmtId="0" fontId="11" fillId="0" borderId="31" xfId="5" applyFont="1" applyBorder="1" applyAlignment="1">
      <alignment vertical="center"/>
    </xf>
    <xf numFmtId="44" fontId="11" fillId="0" borderId="31" xfId="5" applyNumberFormat="1" applyFont="1" applyBorder="1" applyAlignment="1">
      <alignment vertical="center"/>
    </xf>
    <xf numFmtId="42" fontId="11" fillId="0" borderId="32" xfId="5" applyNumberFormat="1" applyFont="1" applyBorder="1" applyAlignment="1">
      <alignment vertical="center"/>
    </xf>
    <xf numFmtId="0" fontId="11" fillId="0" borderId="20" xfId="3" applyFont="1" applyBorder="1" applyAlignment="1">
      <alignment horizontal="left" vertical="center"/>
    </xf>
    <xf numFmtId="166" fontId="11" fillId="0" borderId="29" xfId="3" applyNumberFormat="1" applyFont="1" applyBorder="1" applyAlignment="1">
      <alignment vertical="center"/>
    </xf>
    <xf numFmtId="4" fontId="11" fillId="0" borderId="29" xfId="3" applyNumberFormat="1" applyFont="1" applyBorder="1" applyAlignment="1">
      <alignment vertical="center"/>
    </xf>
    <xf numFmtId="3" fontId="11" fillId="0" borderId="22" xfId="3" applyNumberFormat="1" applyFont="1" applyBorder="1" applyAlignment="1">
      <alignment vertical="center"/>
    </xf>
    <xf numFmtId="168" fontId="38" fillId="3" borderId="23" xfId="3" applyNumberFormat="1" applyFont="1" applyFill="1" applyBorder="1" applyAlignment="1">
      <alignment vertical="center"/>
    </xf>
    <xf numFmtId="169" fontId="11" fillId="0" borderId="0" xfId="8" applyNumberFormat="1" applyFont="1" applyFill="1" applyBorder="1" applyAlignment="1">
      <alignment vertical="center"/>
    </xf>
    <xf numFmtId="44" fontId="11" fillId="0" borderId="0" xfId="5" applyNumberFormat="1" applyFont="1" applyAlignment="1">
      <alignment vertical="center"/>
    </xf>
    <xf numFmtId="167" fontId="11" fillId="0" borderId="24" xfId="5" applyNumberFormat="1" applyFont="1" applyBorder="1" applyAlignment="1">
      <alignment vertical="center"/>
    </xf>
    <xf numFmtId="3" fontId="11" fillId="0" borderId="0" xfId="3" applyNumberFormat="1" applyFont="1" applyAlignment="1">
      <alignment vertical="center"/>
    </xf>
    <xf numFmtId="3" fontId="11" fillId="0" borderId="21" xfId="3" applyNumberFormat="1" applyFont="1" applyBorder="1" applyAlignment="1">
      <alignment vertical="center"/>
    </xf>
    <xf numFmtId="42" fontId="11" fillId="0" borderId="0" xfId="5" applyNumberFormat="1" applyFont="1" applyAlignment="1">
      <alignment horizontal="center" vertical="center"/>
    </xf>
    <xf numFmtId="4" fontId="11" fillId="0" borderId="0" xfId="6" applyNumberFormat="1" applyFont="1" applyFill="1" applyBorder="1" applyAlignment="1">
      <alignment vertical="center"/>
    </xf>
    <xf numFmtId="4" fontId="11" fillId="0" borderId="24" xfId="6" applyNumberFormat="1" applyFont="1" applyFill="1" applyBorder="1" applyAlignment="1">
      <alignment vertical="center"/>
    </xf>
    <xf numFmtId="167" fontId="11" fillId="0" borderId="24" xfId="5" applyNumberFormat="1" applyFont="1" applyBorder="1" applyAlignment="1">
      <alignment horizontal="right" vertical="center"/>
    </xf>
    <xf numFmtId="0" fontId="11" fillId="0" borderId="12" xfId="3" applyFont="1" applyBorder="1" applyAlignment="1">
      <alignment horizontal="left" vertical="center"/>
    </xf>
    <xf numFmtId="43" fontId="11" fillId="0" borderId="8" xfId="3" applyNumberFormat="1" applyFont="1" applyBorder="1" applyAlignment="1">
      <alignment vertical="center"/>
    </xf>
    <xf numFmtId="2" fontId="11" fillId="0" borderId="8" xfId="3" applyNumberFormat="1" applyFont="1" applyBorder="1" applyAlignment="1">
      <alignment vertical="center"/>
    </xf>
    <xf numFmtId="3" fontId="11" fillId="0" borderId="13" xfId="3" applyNumberFormat="1" applyFont="1" applyBorder="1" applyAlignment="1">
      <alignment vertical="center"/>
    </xf>
    <xf numFmtId="0" fontId="11" fillId="3" borderId="38" xfId="5" applyFont="1" applyFill="1" applyBorder="1" applyAlignment="1">
      <alignment vertical="center"/>
    </xf>
    <xf numFmtId="0" fontId="11" fillId="0" borderId="38" xfId="5" applyFont="1" applyBorder="1" applyAlignment="1">
      <alignment vertical="center"/>
    </xf>
    <xf numFmtId="0" fontId="11" fillId="0" borderId="39" xfId="5" applyFont="1" applyBorder="1" applyAlignment="1">
      <alignment vertical="center"/>
    </xf>
    <xf numFmtId="42" fontId="11" fillId="0" borderId="40" xfId="5" applyNumberFormat="1" applyFont="1" applyBorder="1" applyAlignment="1">
      <alignment vertical="center"/>
    </xf>
    <xf numFmtId="164" fontId="11" fillId="0" borderId="0" xfId="8" applyNumberFormat="1" applyFont="1" applyFill="1" applyBorder="1" applyAlignment="1">
      <alignment vertical="center"/>
    </xf>
    <xf numFmtId="44" fontId="11" fillId="0" borderId="24" xfId="8" applyFont="1" applyFill="1" applyBorder="1" applyAlignment="1">
      <alignment vertical="center"/>
    </xf>
    <xf numFmtId="169" fontId="11" fillId="0" borderId="24" xfId="8" applyNumberFormat="1" applyFont="1" applyFill="1" applyBorder="1" applyAlignment="1">
      <alignment vertical="center"/>
    </xf>
    <xf numFmtId="164" fontId="40" fillId="0" borderId="0" xfId="5" applyNumberFormat="1" applyFont="1" applyAlignment="1">
      <alignment horizontal="right" vertical="center"/>
    </xf>
    <xf numFmtId="169" fontId="11" fillId="0" borderId="24" xfId="5" applyNumberFormat="1" applyFont="1" applyBorder="1" applyAlignment="1">
      <alignment horizontal="right" vertical="center"/>
    </xf>
    <xf numFmtId="10" fontId="11" fillId="0" borderId="7" xfId="5" applyNumberFormat="1" applyFont="1" applyBorder="1" applyAlignment="1">
      <alignment vertical="center"/>
    </xf>
    <xf numFmtId="169" fontId="11" fillId="0" borderId="34" xfId="5" applyNumberFormat="1" applyFont="1" applyBorder="1" applyAlignment="1">
      <alignment horizontal="right" vertical="center"/>
    </xf>
    <xf numFmtId="44" fontId="11" fillId="0" borderId="41" xfId="1" applyFont="1" applyFill="1" applyBorder="1" applyAlignment="1">
      <alignment horizontal="center" vertical="center"/>
    </xf>
    <xf numFmtId="44" fontId="11" fillId="0" borderId="0" xfId="3" applyNumberFormat="1" applyFont="1" applyAlignment="1">
      <alignment horizontal="left" vertical="center"/>
    </xf>
    <xf numFmtId="44" fontId="11" fillId="7" borderId="41" xfId="1" applyFont="1" applyFill="1" applyBorder="1" applyAlignment="1">
      <alignment horizontal="center" vertical="center"/>
    </xf>
    <xf numFmtId="8" fontId="11" fillId="0" borderId="0" xfId="3" applyNumberFormat="1" applyFont="1" applyAlignment="1">
      <alignment vertical="center"/>
    </xf>
    <xf numFmtId="0" fontId="11" fillId="3" borderId="20" xfId="5" applyFont="1" applyFill="1" applyBorder="1" applyAlignment="1">
      <alignment vertical="center"/>
    </xf>
    <xf numFmtId="165" fontId="38" fillId="3" borderId="23" xfId="4" applyNumberFormat="1" applyFont="1" applyFill="1" applyBorder="1" applyAlignment="1">
      <alignment vertical="center"/>
    </xf>
    <xf numFmtId="169" fontId="11" fillId="0" borderId="24" xfId="1" applyNumberFormat="1" applyFont="1" applyFill="1" applyBorder="1" applyAlignment="1">
      <alignment vertical="center"/>
    </xf>
    <xf numFmtId="169" fontId="38" fillId="3" borderId="0" xfId="8" applyNumberFormat="1" applyFont="1" applyFill="1" applyBorder="1" applyAlignment="1">
      <alignment horizontal="right" vertical="center"/>
    </xf>
    <xf numFmtId="169" fontId="11" fillId="0" borderId="24" xfId="5" applyNumberFormat="1" applyFont="1" applyBorder="1" applyAlignment="1">
      <alignment vertical="center"/>
    </xf>
    <xf numFmtId="169" fontId="11" fillId="0" borderId="24" xfId="1" applyNumberFormat="1" applyFont="1" applyFill="1" applyBorder="1" applyAlignment="1">
      <alignment horizontal="center" vertical="center"/>
    </xf>
    <xf numFmtId="173" fontId="38" fillId="3" borderId="0" xfId="5" applyNumberFormat="1" applyFont="1" applyFill="1" applyAlignment="1">
      <alignment vertical="center"/>
    </xf>
    <xf numFmtId="169" fontId="11" fillId="0" borderId="0" xfId="8" applyNumberFormat="1" applyFont="1" applyFill="1" applyBorder="1" applyAlignment="1">
      <alignment horizontal="right" vertical="center"/>
    </xf>
    <xf numFmtId="173" fontId="38" fillId="3" borderId="0" xfId="5" applyNumberFormat="1" applyFont="1" applyFill="1" applyAlignment="1">
      <alignment horizontal="right" vertical="center"/>
    </xf>
    <xf numFmtId="173" fontId="11" fillId="0" borderId="0" xfId="5" applyNumberFormat="1" applyFont="1" applyAlignment="1">
      <alignment vertical="center"/>
    </xf>
    <xf numFmtId="5" fontId="38" fillId="3" borderId="0" xfId="5" applyNumberFormat="1" applyFont="1" applyFill="1" applyAlignment="1">
      <alignment horizontal="right" vertical="center"/>
    </xf>
    <xf numFmtId="1" fontId="11" fillId="0" borderId="0" xfId="3" applyNumberFormat="1" applyFont="1" applyAlignment="1">
      <alignment vertical="center"/>
    </xf>
    <xf numFmtId="173" fontId="11" fillId="0" borderId="0" xfId="5" applyNumberFormat="1" applyFont="1" applyAlignment="1">
      <alignment horizontal="right" vertical="center"/>
    </xf>
    <xf numFmtId="5" fontId="11" fillId="0" borderId="0" xfId="5" applyNumberFormat="1" applyFont="1" applyAlignment="1">
      <alignment horizontal="right" vertical="center"/>
    </xf>
    <xf numFmtId="44" fontId="11" fillId="0" borderId="0" xfId="1" applyFont="1" applyFill="1" applyBorder="1" applyAlignment="1">
      <alignment horizontal="center" vertical="center"/>
    </xf>
    <xf numFmtId="3" fontId="11" fillId="0" borderId="49" xfId="3" applyNumberFormat="1" applyFont="1" applyBorder="1" applyAlignment="1">
      <alignment vertical="center"/>
    </xf>
    <xf numFmtId="0" fontId="38" fillId="3" borderId="20" xfId="4" applyFont="1" applyFill="1" applyBorder="1" applyAlignment="1">
      <alignment vertical="center"/>
    </xf>
    <xf numFmtId="169" fontId="38" fillId="3" borderId="24" xfId="5" applyNumberFormat="1" applyFont="1" applyFill="1" applyBorder="1" applyAlignment="1">
      <alignment horizontal="center" vertical="center"/>
    </xf>
    <xf numFmtId="169" fontId="38" fillId="0" borderId="0" xfId="5" applyNumberFormat="1" applyFont="1" applyAlignment="1">
      <alignment horizontal="center" vertical="center"/>
    </xf>
    <xf numFmtId="9" fontId="38" fillId="3" borderId="0" xfId="5" applyNumberFormat="1" applyFont="1" applyFill="1" applyAlignment="1">
      <alignment vertical="center"/>
    </xf>
    <xf numFmtId="1" fontId="11" fillId="0" borderId="0" xfId="10" applyNumberFormat="1" applyFont="1" applyFill="1" applyAlignment="1">
      <alignment vertical="center"/>
    </xf>
    <xf numFmtId="9" fontId="11" fillId="0" borderId="0" xfId="5" applyNumberFormat="1" applyFont="1" applyAlignment="1">
      <alignment vertical="center"/>
    </xf>
    <xf numFmtId="8" fontId="11" fillId="0" borderId="0" xfId="3" applyNumberFormat="1" applyFont="1" applyAlignment="1">
      <alignment horizontal="right" vertical="center"/>
    </xf>
    <xf numFmtId="0" fontId="11" fillId="0" borderId="0" xfId="11" applyFont="1" applyAlignment="1">
      <alignment horizontal="center" vertical="center"/>
    </xf>
    <xf numFmtId="3" fontId="11" fillId="3" borderId="11" xfId="11" applyNumberFormat="1" applyFont="1" applyFill="1" applyBorder="1" applyAlignment="1">
      <alignment horizontal="center" vertical="center"/>
    </xf>
    <xf numFmtId="3" fontId="11" fillId="0" borderId="0" xfId="11" applyNumberFormat="1" applyFont="1" applyAlignment="1">
      <alignment horizontal="center" vertical="center"/>
    </xf>
    <xf numFmtId="0" fontId="11" fillId="3" borderId="20" xfId="11" applyFont="1" applyFill="1" applyBorder="1" applyAlignment="1">
      <alignment vertical="center"/>
    </xf>
    <xf numFmtId="0" fontId="11" fillId="3" borderId="21" xfId="11" applyFont="1" applyFill="1" applyBorder="1" applyAlignment="1">
      <alignment horizontal="right" vertical="center"/>
    </xf>
    <xf numFmtId="0" fontId="11" fillId="3" borderId="22" xfId="11" applyFont="1" applyFill="1" applyBorder="1" applyAlignment="1">
      <alignment horizontal="right" vertical="center"/>
    </xf>
    <xf numFmtId="0" fontId="11" fillId="0" borderId="0" xfId="11" applyFont="1" applyAlignment="1">
      <alignment horizontal="right" vertical="center"/>
    </xf>
    <xf numFmtId="0" fontId="38" fillId="3" borderId="23" xfId="12" applyFont="1" applyFill="1" applyBorder="1" applyAlignment="1">
      <alignment vertical="center"/>
    </xf>
    <xf numFmtId="42" fontId="38" fillId="3" borderId="0" xfId="11" applyNumberFormat="1" applyFont="1" applyFill="1" applyAlignment="1">
      <alignment vertical="center"/>
    </xf>
    <xf numFmtId="42" fontId="38" fillId="3" borderId="24" xfId="11" applyNumberFormat="1" applyFont="1" applyFill="1" applyBorder="1" applyAlignment="1">
      <alignment vertical="center"/>
    </xf>
    <xf numFmtId="42" fontId="38" fillId="0" borderId="0" xfId="11" applyNumberFormat="1" applyFont="1" applyAlignment="1">
      <alignment vertical="center"/>
    </xf>
    <xf numFmtId="4" fontId="38" fillId="3" borderId="0" xfId="11" applyNumberFormat="1" applyFont="1" applyFill="1" applyAlignment="1">
      <alignment vertical="center"/>
    </xf>
    <xf numFmtId="0" fontId="11" fillId="3" borderId="26" xfId="11" applyFont="1" applyFill="1" applyBorder="1" applyAlignment="1">
      <alignment vertical="center"/>
    </xf>
    <xf numFmtId="0" fontId="11" fillId="3" borderId="27" xfId="11" applyFont="1" applyFill="1" applyBorder="1" applyAlignment="1">
      <alignment vertical="center"/>
    </xf>
    <xf numFmtId="4" fontId="11" fillId="3" borderId="27" xfId="11" applyNumberFormat="1" applyFont="1" applyFill="1" applyBorder="1" applyAlignment="1">
      <alignment vertical="center"/>
    </xf>
    <xf numFmtId="42" fontId="11" fillId="3" borderId="28" xfId="11" applyNumberFormat="1" applyFont="1" applyFill="1" applyBorder="1" applyAlignment="1">
      <alignment vertical="center"/>
    </xf>
    <xf numFmtId="42" fontId="11" fillId="0" borderId="0" xfId="11" applyNumberFormat="1" applyFont="1" applyAlignment="1">
      <alignment vertical="center"/>
    </xf>
    <xf numFmtId="3" fontId="11" fillId="0" borderId="37" xfId="3" applyNumberFormat="1" applyFont="1" applyBorder="1" applyAlignment="1">
      <alignment vertical="center"/>
    </xf>
    <xf numFmtId="0" fontId="11" fillId="3" borderId="23" xfId="11" applyFont="1" applyFill="1" applyBorder="1" applyAlignment="1">
      <alignment vertical="center"/>
    </xf>
    <xf numFmtId="0" fontId="38" fillId="3" borderId="0" xfId="11" applyFont="1" applyFill="1" applyAlignment="1">
      <alignment vertical="center"/>
    </xf>
    <xf numFmtId="0" fontId="11" fillId="3" borderId="0" xfId="11" applyFont="1" applyFill="1" applyAlignment="1">
      <alignment vertical="center"/>
    </xf>
    <xf numFmtId="0" fontId="38" fillId="3" borderId="24" xfId="11" applyFont="1" applyFill="1" applyBorder="1" applyAlignment="1">
      <alignment vertical="center"/>
    </xf>
    <xf numFmtId="0" fontId="38" fillId="0" borderId="0" xfId="11" applyFont="1" applyAlignment="1">
      <alignment vertical="center"/>
    </xf>
    <xf numFmtId="0" fontId="38" fillId="3" borderId="23" xfId="11" applyFont="1" applyFill="1" applyBorder="1" applyAlignment="1">
      <alignment vertical="center"/>
    </xf>
    <xf numFmtId="10" fontId="38" fillId="3" borderId="0" xfId="11" applyNumberFormat="1" applyFont="1" applyFill="1" applyAlignment="1">
      <alignment vertical="center"/>
    </xf>
    <xf numFmtId="0" fontId="11" fillId="3" borderId="30" xfId="11" applyFont="1" applyFill="1" applyBorder="1" applyAlignment="1">
      <alignment vertical="center"/>
    </xf>
    <xf numFmtId="0" fontId="11" fillId="3" borderId="31" xfId="11" applyFont="1" applyFill="1" applyBorder="1" applyAlignment="1">
      <alignment vertical="center"/>
    </xf>
    <xf numFmtId="44" fontId="11" fillId="3" borderId="31" xfId="11" applyNumberFormat="1" applyFont="1" applyFill="1" applyBorder="1" applyAlignment="1">
      <alignment vertical="center"/>
    </xf>
    <xf numFmtId="42" fontId="11" fillId="3" borderId="32" xfId="11" applyNumberFormat="1" applyFont="1" applyFill="1" applyBorder="1" applyAlignment="1">
      <alignment vertical="center"/>
    </xf>
    <xf numFmtId="173" fontId="38" fillId="3" borderId="0" xfId="11" applyNumberFormat="1" applyFont="1" applyFill="1" applyAlignment="1">
      <alignment vertical="center"/>
    </xf>
    <xf numFmtId="44" fontId="11" fillId="3" borderId="0" xfId="11" applyNumberFormat="1" applyFont="1" applyFill="1" applyAlignment="1">
      <alignment vertical="center"/>
    </xf>
    <xf numFmtId="9" fontId="38" fillId="3" borderId="0" xfId="11" applyNumberFormat="1" applyFont="1" applyFill="1" applyAlignment="1">
      <alignment vertical="center"/>
    </xf>
    <xf numFmtId="44" fontId="38" fillId="3" borderId="0" xfId="11" applyNumberFormat="1" applyFont="1" applyFill="1" applyAlignment="1">
      <alignment vertical="center"/>
    </xf>
    <xf numFmtId="42" fontId="38" fillId="3" borderId="0" xfId="11" applyNumberFormat="1" applyFont="1" applyFill="1" applyAlignment="1">
      <alignment horizontal="center" vertical="center"/>
    </xf>
    <xf numFmtId="169" fontId="38" fillId="3" borderId="24" xfId="11" applyNumberFormat="1" applyFont="1" applyFill="1" applyBorder="1" applyAlignment="1">
      <alignment horizontal="center" vertical="center"/>
    </xf>
    <xf numFmtId="169" fontId="38" fillId="0" borderId="0" xfId="11" applyNumberFormat="1" applyFont="1" applyAlignment="1">
      <alignment horizontal="center" vertical="center"/>
    </xf>
    <xf numFmtId="164" fontId="11" fillId="0" borderId="0" xfId="11" applyNumberFormat="1" applyFont="1" applyAlignment="1">
      <alignment horizontal="center" vertical="center"/>
    </xf>
    <xf numFmtId="164" fontId="11" fillId="0" borderId="0" xfId="11" applyNumberFormat="1" applyFont="1" applyAlignment="1">
      <alignment horizontal="right" vertical="center"/>
    </xf>
    <xf numFmtId="164" fontId="11" fillId="0" borderId="0" xfId="11" applyNumberFormat="1" applyFont="1" applyAlignment="1">
      <alignment vertical="center"/>
    </xf>
    <xf numFmtId="0" fontId="11" fillId="3" borderId="38" xfId="11" applyFont="1" applyFill="1" applyBorder="1" applyAlignment="1">
      <alignment vertical="center"/>
    </xf>
    <xf numFmtId="0" fontId="38" fillId="3" borderId="39" xfId="11" applyFont="1" applyFill="1" applyBorder="1" applyAlignment="1">
      <alignment vertical="center"/>
    </xf>
    <xf numFmtId="42" fontId="11" fillId="3" borderId="40" xfId="11" applyNumberFormat="1" applyFont="1" applyFill="1" applyBorder="1" applyAlignment="1">
      <alignment vertical="center"/>
    </xf>
    <xf numFmtId="169" fontId="38" fillId="3" borderId="24" xfId="13" applyNumberFormat="1" applyFont="1" applyFill="1" applyBorder="1" applyAlignment="1">
      <alignment vertical="center"/>
    </xf>
    <xf numFmtId="169" fontId="38" fillId="0" borderId="0" xfId="13" applyNumberFormat="1" applyFont="1" applyFill="1" applyBorder="1" applyAlignment="1">
      <alignment vertical="center"/>
    </xf>
    <xf numFmtId="0" fontId="40" fillId="3" borderId="24" xfId="11" applyFont="1" applyFill="1" applyBorder="1" applyAlignment="1">
      <alignment horizontal="right" vertical="center"/>
    </xf>
    <xf numFmtId="0" fontId="40" fillId="0" borderId="0" xfId="11" applyFont="1" applyAlignment="1">
      <alignment horizontal="right" vertical="center"/>
    </xf>
    <xf numFmtId="0" fontId="11" fillId="3" borderId="33" xfId="11" applyFont="1" applyFill="1" applyBorder="1" applyAlignment="1">
      <alignment vertical="center"/>
    </xf>
    <xf numFmtId="0" fontId="11" fillId="3" borderId="7" xfId="11" applyFont="1" applyFill="1" applyBorder="1" applyAlignment="1">
      <alignment vertical="center"/>
    </xf>
    <xf numFmtId="44" fontId="11" fillId="3" borderId="7" xfId="13" applyFont="1" applyFill="1" applyBorder="1" applyAlignment="1">
      <alignment vertical="center"/>
    </xf>
    <xf numFmtId="44" fontId="11" fillId="3" borderId="34" xfId="13" applyFont="1" applyFill="1" applyBorder="1" applyAlignment="1">
      <alignment vertical="center"/>
    </xf>
    <xf numFmtId="44" fontId="11" fillId="0" borderId="0" xfId="13" applyFont="1" applyFill="1" applyBorder="1" applyAlignment="1">
      <alignment vertical="center"/>
    </xf>
    <xf numFmtId="44" fontId="11" fillId="3" borderId="0" xfId="13" applyFont="1" applyFill="1" applyBorder="1" applyAlignment="1">
      <alignment vertical="center"/>
    </xf>
    <xf numFmtId="3" fontId="11" fillId="0" borderId="11" xfId="11" applyNumberFormat="1" applyFont="1" applyBorder="1" applyAlignment="1">
      <alignment horizontal="center" vertical="center"/>
    </xf>
    <xf numFmtId="0" fontId="11" fillId="0" borderId="20" xfId="11" applyFont="1" applyBorder="1" applyAlignment="1">
      <alignment vertical="center"/>
    </xf>
    <xf numFmtId="0" fontId="11" fillId="0" borderId="21" xfId="11" applyFont="1" applyBorder="1" applyAlignment="1">
      <alignment horizontal="right" vertical="center"/>
    </xf>
    <xf numFmtId="0" fontId="11" fillId="0" borderId="22" xfId="11" applyFont="1" applyBorder="1" applyAlignment="1">
      <alignment horizontal="right" vertical="center"/>
    </xf>
    <xf numFmtId="0" fontId="11" fillId="0" borderId="23" xfId="12" applyFont="1" applyBorder="1" applyAlignment="1">
      <alignment vertical="center"/>
    </xf>
    <xf numFmtId="42" fontId="11" fillId="0" borderId="24" xfId="11" applyNumberFormat="1" applyFont="1" applyBorder="1" applyAlignment="1">
      <alignment vertical="center"/>
    </xf>
    <xf numFmtId="4" fontId="11" fillId="0" borderId="0" xfId="11" applyNumberFormat="1" applyFont="1" applyAlignment="1">
      <alignment vertical="center"/>
    </xf>
    <xf numFmtId="5" fontId="11" fillId="0" borderId="0" xfId="11" applyNumberFormat="1" applyFont="1" applyAlignment="1">
      <alignment vertical="center"/>
    </xf>
    <xf numFmtId="0" fontId="11" fillId="0" borderId="26" xfId="11" applyFont="1" applyBorder="1" applyAlignment="1">
      <alignment vertical="center"/>
    </xf>
    <xf numFmtId="0" fontId="11" fillId="0" borderId="27" xfId="11" applyFont="1" applyBorder="1" applyAlignment="1">
      <alignment vertical="center"/>
    </xf>
    <xf numFmtId="4" fontId="11" fillId="0" borderId="27" xfId="11" applyNumberFormat="1" applyFont="1" applyBorder="1" applyAlignment="1">
      <alignment vertical="center"/>
    </xf>
    <xf numFmtId="42" fontId="11" fillId="0" borderId="28" xfId="11" applyNumberFormat="1" applyFont="1" applyBorder="1" applyAlignment="1">
      <alignment vertical="center"/>
    </xf>
    <xf numFmtId="0" fontId="11" fillId="0" borderId="23" xfId="11" applyFont="1" applyBorder="1" applyAlignment="1">
      <alignment vertical="center"/>
    </xf>
    <xf numFmtId="0" fontId="11" fillId="0" borderId="0" xfId="11" applyFont="1" applyAlignment="1">
      <alignment vertical="center"/>
    </xf>
    <xf numFmtId="0" fontId="11" fillId="0" borderId="24" xfId="11" applyFont="1" applyBorder="1" applyAlignment="1">
      <alignment vertical="center"/>
    </xf>
    <xf numFmtId="10" fontId="11" fillId="0" borderId="0" xfId="11" applyNumberFormat="1" applyFont="1" applyAlignment="1">
      <alignment vertical="center"/>
    </xf>
    <xf numFmtId="3" fontId="11" fillId="0" borderId="29" xfId="3" applyNumberFormat="1" applyFont="1" applyBorder="1" applyAlignment="1">
      <alignment vertical="center"/>
    </xf>
    <xf numFmtId="0" fontId="11" fillId="0" borderId="30" xfId="11" applyFont="1" applyBorder="1" applyAlignment="1">
      <alignment vertical="center"/>
    </xf>
    <xf numFmtId="0" fontId="11" fillId="0" borderId="31" xfId="11" applyFont="1" applyBorder="1" applyAlignment="1">
      <alignment vertical="center"/>
    </xf>
    <xf numFmtId="44" fontId="11" fillId="0" borderId="31" xfId="11" applyNumberFormat="1" applyFont="1" applyBorder="1" applyAlignment="1">
      <alignment vertical="center"/>
    </xf>
    <xf numFmtId="42" fontId="11" fillId="0" borderId="32" xfId="11" applyNumberFormat="1" applyFont="1" applyBorder="1" applyAlignment="1">
      <alignment vertical="center"/>
    </xf>
    <xf numFmtId="173" fontId="11" fillId="0" borderId="0" xfId="11" applyNumberFormat="1" applyFont="1" applyAlignment="1">
      <alignment vertical="center"/>
    </xf>
    <xf numFmtId="44" fontId="11" fillId="0" borderId="0" xfId="11" applyNumberFormat="1" applyFont="1" applyAlignment="1">
      <alignment vertical="center"/>
    </xf>
    <xf numFmtId="164" fontId="11" fillId="0" borderId="0" xfId="13" applyNumberFormat="1" applyFont="1" applyFill="1" applyBorder="1" applyAlignment="1">
      <alignment vertical="center"/>
    </xf>
    <xf numFmtId="164" fontId="40" fillId="0" borderId="0" xfId="11" applyNumberFormat="1" applyFont="1" applyAlignment="1">
      <alignment horizontal="right" vertical="center"/>
    </xf>
    <xf numFmtId="9" fontId="11" fillId="0" borderId="0" xfId="11" applyNumberFormat="1" applyFont="1" applyAlignment="1">
      <alignment vertical="center"/>
    </xf>
    <xf numFmtId="42" fontId="11" fillId="0" borderId="0" xfId="11" applyNumberFormat="1" applyFont="1" applyAlignment="1">
      <alignment horizontal="center" vertical="center"/>
    </xf>
    <xf numFmtId="0" fontId="11" fillId="0" borderId="38" xfId="11" applyFont="1" applyBorder="1" applyAlignment="1">
      <alignment vertical="center"/>
    </xf>
    <xf numFmtId="0" fontId="11" fillId="0" borderId="39" xfId="11" applyFont="1" applyBorder="1" applyAlignment="1">
      <alignment vertical="center"/>
    </xf>
    <xf numFmtId="42" fontId="11" fillId="0" borderId="40" xfId="11" applyNumberFormat="1" applyFont="1" applyBorder="1" applyAlignment="1">
      <alignment vertical="center"/>
    </xf>
    <xf numFmtId="169" fontId="11" fillId="0" borderId="24" xfId="13" applyNumberFormat="1" applyFont="1" applyFill="1" applyBorder="1" applyAlignment="1">
      <alignment vertical="center"/>
    </xf>
    <xf numFmtId="164" fontId="11" fillId="0" borderId="0" xfId="2" applyNumberFormat="1" applyFont="1" applyFill="1" applyAlignment="1">
      <alignment vertical="center"/>
    </xf>
    <xf numFmtId="0" fontId="11" fillId="0" borderId="7" xfId="11" applyFont="1" applyBorder="1" applyAlignment="1">
      <alignment vertical="center"/>
    </xf>
    <xf numFmtId="44" fontId="11" fillId="0" borderId="7" xfId="13" applyFont="1" applyFill="1" applyBorder="1" applyAlignment="1">
      <alignment vertical="center"/>
    </xf>
    <xf numFmtId="0" fontId="41" fillId="0" borderId="0" xfId="3" applyFont="1" applyAlignment="1">
      <alignment vertical="center"/>
    </xf>
    <xf numFmtId="0" fontId="32" fillId="0" borderId="0" xfId="90" applyFont="1" applyAlignment="1">
      <alignment horizontal="center"/>
    </xf>
    <xf numFmtId="168" fontId="21" fillId="0" borderId="0" xfId="78" applyNumberFormat="1"/>
    <xf numFmtId="9" fontId="11" fillId="0" borderId="0" xfId="2" applyFont="1" applyFill="1" applyAlignment="1">
      <alignment vertical="center"/>
    </xf>
    <xf numFmtId="0" fontId="56" fillId="0" borderId="0" xfId="3" applyFont="1" applyAlignment="1">
      <alignment vertical="center"/>
    </xf>
    <xf numFmtId="44" fontId="56" fillId="0" borderId="0" xfId="1" applyFont="1" applyFill="1" applyAlignment="1">
      <alignment vertical="center"/>
    </xf>
    <xf numFmtId="0" fontId="0" fillId="0" borderId="0" xfId="98" applyFont="1"/>
    <xf numFmtId="0" fontId="1" fillId="0" borderId="0" xfId="98"/>
    <xf numFmtId="0" fontId="1" fillId="0" borderId="0" xfId="98" applyAlignment="1">
      <alignment horizontal="center"/>
    </xf>
    <xf numFmtId="0" fontId="57" fillId="32" borderId="66" xfId="98" applyFont="1" applyFill="1" applyBorder="1" applyAlignment="1">
      <alignment horizontal="center" vertical="center" wrapText="1"/>
    </xf>
    <xf numFmtId="0" fontId="58" fillId="33" borderId="18" xfId="98" applyFont="1" applyFill="1" applyBorder="1" applyAlignment="1">
      <alignment horizontal="center" vertical="center"/>
    </xf>
    <xf numFmtId="0" fontId="58" fillId="33" borderId="18" xfId="98" applyFont="1" applyFill="1" applyBorder="1" applyAlignment="1">
      <alignment horizontal="center" vertical="center" wrapText="1"/>
    </xf>
    <xf numFmtId="6" fontId="58" fillId="33" borderId="18" xfId="98" applyNumberFormat="1" applyFont="1" applyFill="1" applyBorder="1" applyAlignment="1">
      <alignment horizontal="center" vertical="center"/>
    </xf>
    <xf numFmtId="10" fontId="58" fillId="33" borderId="18" xfId="101" applyNumberFormat="1" applyFont="1" applyFill="1" applyBorder="1" applyAlignment="1">
      <alignment horizontal="center" vertical="center"/>
    </xf>
    <xf numFmtId="0" fontId="59" fillId="0" borderId="16" xfId="316" applyFont="1" applyBorder="1" applyAlignment="1">
      <alignment wrapText="1"/>
    </xf>
    <xf numFmtId="0" fontId="59" fillId="0" borderId="16" xfId="316" applyFont="1" applyBorder="1" applyAlignment="1">
      <alignment horizontal="center" wrapText="1"/>
    </xf>
    <xf numFmtId="6" fontId="59" fillId="0" borderId="16" xfId="316" applyNumberFormat="1" applyFont="1" applyBorder="1" applyAlignment="1">
      <alignment horizontal="center" wrapText="1"/>
    </xf>
    <xf numFmtId="10" fontId="59" fillId="0" borderId="16" xfId="2" applyNumberFormat="1" applyFont="1" applyFill="1" applyBorder="1" applyAlignment="1">
      <alignment horizontal="center" wrapText="1"/>
    </xf>
    <xf numFmtId="0" fontId="59" fillId="0" borderId="16" xfId="317" applyFont="1" applyBorder="1" applyAlignment="1">
      <alignment wrapText="1"/>
    </xf>
    <xf numFmtId="0" fontId="59" fillId="0" borderId="16" xfId="317" applyFont="1" applyBorder="1" applyAlignment="1">
      <alignment horizontal="center" wrapText="1"/>
    </xf>
    <xf numFmtId="176" fontId="59" fillId="0" borderId="16" xfId="317" applyNumberFormat="1" applyFont="1" applyBorder="1" applyAlignment="1">
      <alignment horizontal="center" wrapText="1"/>
    </xf>
    <xf numFmtId="0" fontId="0" fillId="0" borderId="16" xfId="98" applyFont="1" applyBorder="1" applyAlignment="1">
      <alignment horizontal="left"/>
    </xf>
    <xf numFmtId="0" fontId="0" fillId="0" borderId="16" xfId="98" applyFont="1" applyBorder="1" applyAlignment="1">
      <alignment horizontal="center"/>
    </xf>
    <xf numFmtId="0" fontId="1" fillId="0" borderId="16" xfId="98" applyBorder="1" applyAlignment="1">
      <alignment horizontal="center"/>
    </xf>
    <xf numFmtId="167" fontId="1" fillId="0" borderId="16" xfId="98" applyNumberFormat="1" applyBorder="1" applyAlignment="1">
      <alignment horizontal="center"/>
    </xf>
    <xf numFmtId="0" fontId="0" fillId="0" borderId="0" xfId="98" applyFont="1" applyAlignment="1">
      <alignment horizontal="center"/>
    </xf>
    <xf numFmtId="0" fontId="0" fillId="0" borderId="0" xfId="0" applyAlignment="1">
      <alignment vertical="center"/>
    </xf>
    <xf numFmtId="1" fontId="1" fillId="0" borderId="0" xfId="98" applyNumberFormat="1"/>
    <xf numFmtId="44" fontId="1" fillId="0" borderId="0" xfId="1" applyFill="1"/>
    <xf numFmtId="0" fontId="58" fillId="33" borderId="16" xfId="98" applyFont="1" applyFill="1" applyBorder="1" applyAlignment="1">
      <alignment horizontal="center" vertical="center"/>
    </xf>
    <xf numFmtId="0" fontId="58" fillId="33" borderId="16" xfId="98" applyFont="1" applyFill="1" applyBorder="1" applyAlignment="1">
      <alignment horizontal="center" vertical="center" wrapText="1"/>
    </xf>
    <xf numFmtId="6" fontId="58" fillId="33" borderId="16" xfId="98" applyNumberFormat="1" applyFont="1" applyFill="1" applyBorder="1" applyAlignment="1">
      <alignment horizontal="center" vertical="center"/>
    </xf>
    <xf numFmtId="169" fontId="58" fillId="33" borderId="16" xfId="98" applyNumberFormat="1" applyFont="1" applyFill="1" applyBorder="1" applyAlignment="1">
      <alignment horizontal="center" vertical="center"/>
    </xf>
    <xf numFmtId="10" fontId="58" fillId="33" borderId="16" xfId="101" applyNumberFormat="1" applyFont="1" applyFill="1" applyBorder="1" applyAlignment="1">
      <alignment horizontal="center" vertical="center"/>
    </xf>
    <xf numFmtId="0" fontId="9" fillId="0" borderId="0" xfId="98" applyFont="1"/>
    <xf numFmtId="44" fontId="9" fillId="0" borderId="0" xfId="1" applyFont="1" applyFill="1"/>
    <xf numFmtId="6" fontId="1" fillId="0" borderId="0" xfId="98" applyNumberFormat="1"/>
    <xf numFmtId="169" fontId="1" fillId="0" borderId="0" xfId="98" applyNumberFormat="1"/>
    <xf numFmtId="9" fontId="1" fillId="0" borderId="0" xfId="2" applyFill="1"/>
    <xf numFmtId="171" fontId="1" fillId="0" borderId="0" xfId="2" applyNumberFormat="1" applyFill="1"/>
    <xf numFmtId="171" fontId="1" fillId="0" borderId="0" xfId="98" applyNumberFormat="1"/>
    <xf numFmtId="44" fontId="0" fillId="0" borderId="0" xfId="1" applyFont="1" applyFill="1"/>
    <xf numFmtId="8" fontId="1" fillId="0" borderId="0" xfId="98" applyNumberFormat="1"/>
    <xf numFmtId="164" fontId="7" fillId="0" borderId="0" xfId="98" applyNumberFormat="1" applyFont="1"/>
    <xf numFmtId="0" fontId="62" fillId="0" borderId="0" xfId="98" applyFont="1"/>
    <xf numFmtId="10" fontId="56" fillId="0" borderId="0" xfId="2" applyNumberFormat="1" applyFont="1" applyFill="1" applyAlignment="1">
      <alignment vertical="center"/>
    </xf>
    <xf numFmtId="0" fontId="0" fillId="0" borderId="87" xfId="0" applyBorder="1"/>
    <xf numFmtId="0" fontId="0" fillId="0" borderId="81" xfId="0" applyBorder="1"/>
    <xf numFmtId="0" fontId="0" fillId="0" borderId="81" xfId="0" applyBorder="1" applyAlignment="1">
      <alignment wrapText="1"/>
    </xf>
    <xf numFmtId="0" fontId="0" fillId="0" borderId="86" xfId="0" applyBorder="1" applyAlignment="1">
      <alignment wrapText="1"/>
    </xf>
    <xf numFmtId="0" fontId="0" fillId="0" borderId="83" xfId="0" applyBorder="1"/>
    <xf numFmtId="0" fontId="0" fillId="0" borderId="84" xfId="0" applyBorder="1" applyAlignment="1">
      <alignment horizontal="center" wrapText="1"/>
    </xf>
    <xf numFmtId="0" fontId="0" fillId="0" borderId="7" xfId="0" applyBorder="1"/>
    <xf numFmtId="0" fontId="0" fillId="0" borderId="0" xfId="0" applyAlignment="1">
      <alignment horizontal="center" vertical="center"/>
    </xf>
    <xf numFmtId="44" fontId="0" fillId="0" borderId="88" xfId="0" applyNumberFormat="1" applyBorder="1"/>
    <xf numFmtId="3" fontId="11" fillId="0" borderId="22" xfId="11" applyNumberFormat="1" applyFont="1" applyBorder="1" applyAlignment="1">
      <alignment horizontal="center" vertical="center"/>
    </xf>
    <xf numFmtId="3" fontId="11" fillId="0" borderId="22" xfId="5" applyNumberFormat="1" applyFont="1" applyBorder="1" applyAlignment="1">
      <alignment horizontal="center" vertical="center"/>
    </xf>
    <xf numFmtId="10" fontId="0" fillId="0" borderId="0" xfId="2" applyNumberFormat="1" applyFont="1"/>
    <xf numFmtId="44" fontId="11" fillId="7" borderId="41" xfId="1" applyFont="1" applyFill="1" applyBorder="1" applyAlignment="1">
      <alignment vertical="center"/>
    </xf>
    <xf numFmtId="44" fontId="0" fillId="0" borderId="0" xfId="0" applyNumberFormat="1"/>
    <xf numFmtId="44" fontId="0" fillId="63" borderId="89" xfId="0" applyNumberFormat="1" applyFill="1" applyBorder="1"/>
    <xf numFmtId="44" fontId="0" fillId="0" borderId="81" xfId="0" applyNumberFormat="1" applyBorder="1"/>
    <xf numFmtId="44" fontId="0" fillId="0" borderId="83" xfId="0" applyNumberFormat="1" applyBorder="1"/>
    <xf numFmtId="0" fontId="0" fillId="63" borderId="81" xfId="0" applyFill="1" applyBorder="1"/>
    <xf numFmtId="0" fontId="0" fillId="63" borderId="81" xfId="0" applyFill="1" applyBorder="1" applyAlignment="1">
      <alignment wrapText="1"/>
    </xf>
    <xf numFmtId="44" fontId="0" fillId="63" borderId="25" xfId="0" applyNumberFormat="1" applyFill="1" applyBorder="1"/>
    <xf numFmtId="0" fontId="0" fillId="0" borderId="82" xfId="0" applyBorder="1"/>
    <xf numFmtId="44" fontId="0" fillId="0" borderId="84" xfId="0" applyNumberFormat="1" applyBorder="1"/>
    <xf numFmtId="171" fontId="9" fillId="0" borderId="0" xfId="98" applyNumberFormat="1" applyFont="1"/>
    <xf numFmtId="177" fontId="0" fillId="64" borderId="16" xfId="115" applyNumberFormat="1" applyFont="1" applyFill="1" applyBorder="1"/>
    <xf numFmtId="44" fontId="0" fillId="64" borderId="16" xfId="1" applyFont="1" applyFill="1" applyBorder="1"/>
    <xf numFmtId="0" fontId="1" fillId="64" borderId="23" xfId="98" applyFill="1" applyBorder="1"/>
    <xf numFmtId="0" fontId="1" fillId="64" borderId="33" xfId="98" applyFill="1" applyBorder="1"/>
    <xf numFmtId="0" fontId="1" fillId="64" borderId="7" xfId="98" applyFill="1" applyBorder="1"/>
    <xf numFmtId="167" fontId="1" fillId="64" borderId="7" xfId="98" applyNumberFormat="1" applyFill="1" applyBorder="1"/>
    <xf numFmtId="10" fontId="62" fillId="64" borderId="34" xfId="2" applyNumberFormat="1" applyFont="1" applyFill="1" applyBorder="1"/>
    <xf numFmtId="0" fontId="0" fillId="64" borderId="16" xfId="98" applyFont="1" applyFill="1" applyBorder="1"/>
    <xf numFmtId="167" fontId="1" fillId="64" borderId="16" xfId="98" applyNumberFormat="1" applyFill="1" applyBorder="1"/>
    <xf numFmtId="0" fontId="1" fillId="64" borderId="16" xfId="98" applyFill="1" applyBorder="1"/>
    <xf numFmtId="0" fontId="0" fillId="64" borderId="47" xfId="98" applyFont="1" applyFill="1" applyBorder="1"/>
    <xf numFmtId="177" fontId="0" fillId="64" borderId="47" xfId="115" applyNumberFormat="1" applyFont="1" applyFill="1" applyBorder="1"/>
    <xf numFmtId="44" fontId="0" fillId="64" borderId="47" xfId="1" applyFont="1" applyFill="1" applyBorder="1"/>
    <xf numFmtId="167" fontId="1" fillId="64" borderId="47" xfId="98" applyNumberFormat="1" applyFill="1" applyBorder="1"/>
    <xf numFmtId="0" fontId="1" fillId="64" borderId="47" xfId="98" applyFill="1" applyBorder="1"/>
    <xf numFmtId="10" fontId="1" fillId="64" borderId="90" xfId="2" applyNumberFormat="1" applyFill="1" applyBorder="1"/>
    <xf numFmtId="10" fontId="1" fillId="64" borderId="91" xfId="2" applyNumberFormat="1" applyFill="1" applyBorder="1"/>
    <xf numFmtId="10" fontId="62" fillId="64" borderId="91" xfId="2" applyNumberFormat="1" applyFont="1" applyFill="1" applyBorder="1"/>
    <xf numFmtId="0" fontId="61" fillId="64" borderId="41" xfId="0" applyFont="1" applyFill="1" applyBorder="1" applyAlignment="1">
      <alignment horizontal="center" vertical="center" wrapText="1"/>
    </xf>
    <xf numFmtId="0" fontId="61" fillId="64" borderId="42" xfId="0" applyFont="1" applyFill="1" applyBorder="1" applyAlignment="1">
      <alignment horizontal="center" vertical="center" wrapText="1"/>
    </xf>
    <xf numFmtId="8" fontId="61" fillId="64" borderId="42" xfId="0" applyNumberFormat="1" applyFont="1" applyFill="1" applyBorder="1" applyAlignment="1">
      <alignment horizontal="center" vertical="center" wrapText="1"/>
    </xf>
    <xf numFmtId="44" fontId="61" fillId="64" borderId="42" xfId="0" applyNumberFormat="1" applyFont="1" applyFill="1" applyBorder="1" applyAlignment="1">
      <alignment horizontal="center" vertical="center" wrapText="1"/>
    </xf>
    <xf numFmtId="10" fontId="61" fillId="64" borderId="42" xfId="2" applyNumberFormat="1" applyFont="1" applyFill="1" applyBorder="1" applyAlignment="1">
      <alignment horizontal="center" vertical="center" wrapText="1"/>
    </xf>
    <xf numFmtId="44" fontId="63" fillId="64" borderId="42" xfId="0" applyNumberFormat="1" applyFont="1" applyFill="1" applyBorder="1" applyAlignment="1">
      <alignment horizontal="center" vertical="center" wrapText="1"/>
    </xf>
    <xf numFmtId="10" fontId="63" fillId="64" borderId="42" xfId="2" applyNumberFormat="1" applyFont="1" applyFill="1" applyBorder="1" applyAlignment="1">
      <alignment horizontal="center" vertical="center" wrapText="1"/>
    </xf>
    <xf numFmtId="0" fontId="59" fillId="64" borderId="16" xfId="316" applyFont="1" applyFill="1" applyBorder="1" applyAlignment="1">
      <alignment wrapText="1"/>
    </xf>
    <xf numFmtId="0" fontId="59" fillId="64" borderId="16" xfId="316" applyFont="1" applyFill="1" applyBorder="1" applyAlignment="1">
      <alignment horizontal="center" wrapText="1"/>
    </xf>
    <xf numFmtId="6" fontId="59" fillId="64" borderId="16" xfId="316" applyNumberFormat="1" applyFont="1" applyFill="1" applyBorder="1" applyAlignment="1">
      <alignment horizontal="center" wrapText="1"/>
    </xf>
    <xf numFmtId="169" fontId="60" fillId="64" borderId="16" xfId="316" applyNumberFormat="1" applyFont="1" applyFill="1" applyBorder="1" applyAlignment="1">
      <alignment horizontal="center" wrapText="1"/>
    </xf>
    <xf numFmtId="10" fontId="60" fillId="64" borderId="16" xfId="2" applyNumberFormat="1" applyFont="1" applyFill="1" applyBorder="1" applyAlignment="1">
      <alignment horizontal="center" wrapText="1"/>
    </xf>
    <xf numFmtId="0" fontId="0" fillId="64" borderId="16" xfId="98" applyFont="1" applyFill="1" applyBorder="1" applyAlignment="1">
      <alignment horizontal="left"/>
    </xf>
    <xf numFmtId="167" fontId="1" fillId="64" borderId="16" xfId="98" applyNumberFormat="1" applyFill="1" applyBorder="1" applyAlignment="1">
      <alignment horizontal="center"/>
    </xf>
    <xf numFmtId="0" fontId="1" fillId="64" borderId="0" xfId="98" applyFill="1"/>
    <xf numFmtId="0" fontId="76" fillId="64" borderId="9" xfId="98" applyFont="1" applyFill="1" applyBorder="1"/>
    <xf numFmtId="0" fontId="76" fillId="64" borderId="10" xfId="98" applyFont="1" applyFill="1" applyBorder="1"/>
    <xf numFmtId="1" fontId="76" fillId="64" borderId="10" xfId="98" applyNumberFormat="1" applyFont="1" applyFill="1" applyBorder="1"/>
    <xf numFmtId="167" fontId="76" fillId="64" borderId="10" xfId="98" applyNumberFormat="1" applyFont="1" applyFill="1" applyBorder="1" applyAlignment="1">
      <alignment horizontal="center"/>
    </xf>
    <xf numFmtId="167" fontId="76" fillId="64" borderId="10" xfId="98" applyNumberFormat="1" applyFont="1" applyFill="1" applyBorder="1"/>
    <xf numFmtId="10" fontId="76" fillId="64" borderId="11" xfId="2" applyNumberFormat="1" applyFont="1" applyFill="1" applyBorder="1"/>
    <xf numFmtId="0" fontId="76" fillId="64" borderId="23" xfId="98" applyFont="1" applyFill="1" applyBorder="1"/>
    <xf numFmtId="0" fontId="76" fillId="64" borderId="0" xfId="98" applyFont="1" applyFill="1"/>
    <xf numFmtId="0" fontId="77" fillId="64" borderId="0" xfId="0" applyFont="1" applyFill="1" applyAlignment="1">
      <alignment vertical="center"/>
    </xf>
    <xf numFmtId="167" fontId="77" fillId="64" borderId="0" xfId="0" applyNumberFormat="1" applyFont="1" applyFill="1" applyAlignment="1">
      <alignment horizontal="center" vertical="center"/>
    </xf>
    <xf numFmtId="167" fontId="76" fillId="64" borderId="0" xfId="98" applyNumberFormat="1" applyFont="1" applyFill="1"/>
    <xf numFmtId="10" fontId="76" fillId="64" borderId="24" xfId="2" applyNumberFormat="1" applyFont="1" applyFill="1" applyBorder="1"/>
    <xf numFmtId="0" fontId="76" fillId="64" borderId="39" xfId="98" applyFont="1" applyFill="1" applyBorder="1"/>
    <xf numFmtId="0" fontId="77" fillId="64" borderId="39" xfId="0" applyFont="1" applyFill="1" applyBorder="1" applyAlignment="1">
      <alignment vertical="center"/>
    </xf>
    <xf numFmtId="167" fontId="77" fillId="64" borderId="39" xfId="0" applyNumberFormat="1" applyFont="1" applyFill="1" applyBorder="1" applyAlignment="1">
      <alignment horizontal="center" vertical="center"/>
    </xf>
    <xf numFmtId="167" fontId="76" fillId="64" borderId="39" xfId="98" applyNumberFormat="1" applyFont="1" applyFill="1" applyBorder="1"/>
    <xf numFmtId="10" fontId="76" fillId="64" borderId="40" xfId="2" applyNumberFormat="1" applyFont="1" applyFill="1" applyBorder="1"/>
    <xf numFmtId="0" fontId="76" fillId="64" borderId="33" xfId="98" applyFont="1" applyFill="1" applyBorder="1"/>
    <xf numFmtId="0" fontId="76" fillId="64" borderId="7" xfId="98" applyFont="1" applyFill="1" applyBorder="1"/>
    <xf numFmtId="167" fontId="76" fillId="64" borderId="7" xfId="98" applyNumberFormat="1" applyFont="1" applyFill="1" applyBorder="1" applyAlignment="1">
      <alignment horizontal="center"/>
    </xf>
    <xf numFmtId="167" fontId="76" fillId="64" borderId="7" xfId="98" applyNumberFormat="1" applyFont="1" applyFill="1" applyBorder="1"/>
    <xf numFmtId="10" fontId="76" fillId="64" borderId="34" xfId="2" applyNumberFormat="1" applyFont="1" applyFill="1" applyBorder="1"/>
    <xf numFmtId="0" fontId="9" fillId="64" borderId="0" xfId="98" applyFont="1" applyFill="1" applyAlignment="1">
      <alignment horizontal="right"/>
    </xf>
    <xf numFmtId="171" fontId="9" fillId="64" borderId="0" xfId="98" applyNumberFormat="1" applyFont="1" applyFill="1" applyAlignment="1">
      <alignment horizontal="right"/>
    </xf>
    <xf numFmtId="0" fontId="9" fillId="64" borderId="0" xfId="98" applyFont="1" applyFill="1" applyAlignment="1">
      <alignment horizontal="left"/>
    </xf>
    <xf numFmtId="167" fontId="59" fillId="64" borderId="16" xfId="316" applyNumberFormat="1" applyFont="1" applyFill="1" applyBorder="1" applyAlignment="1">
      <alignment horizontal="center" wrapText="1"/>
    </xf>
    <xf numFmtId="0" fontId="0" fillId="64" borderId="0" xfId="98" applyFont="1" applyFill="1"/>
    <xf numFmtId="0" fontId="64" fillId="64" borderId="0" xfId="0" applyFont="1" applyFill="1" applyAlignment="1">
      <alignment vertical="center"/>
    </xf>
    <xf numFmtId="0" fontId="1" fillId="64" borderId="43" xfId="98" applyFill="1" applyBorder="1"/>
    <xf numFmtId="0" fontId="65" fillId="64" borderId="36" xfId="0" applyFont="1" applyFill="1" applyBorder="1" applyAlignment="1">
      <alignment vertical="center"/>
    </xf>
    <xf numFmtId="177" fontId="0" fillId="64" borderId="36" xfId="42" applyNumberFormat="1" applyFont="1" applyFill="1" applyBorder="1"/>
    <xf numFmtId="169" fontId="0" fillId="64" borderId="36" xfId="52" applyNumberFormat="1" applyFont="1" applyFill="1" applyBorder="1"/>
    <xf numFmtId="6" fontId="1" fillId="64" borderId="36" xfId="98" applyNumberFormat="1" applyFill="1" applyBorder="1"/>
    <xf numFmtId="10" fontId="1" fillId="64" borderId="44" xfId="2" applyNumberFormat="1" applyFill="1" applyBorder="1"/>
    <xf numFmtId="0" fontId="65" fillId="64" borderId="0" xfId="0" applyFont="1" applyFill="1" applyAlignment="1">
      <alignment vertical="center"/>
    </xf>
    <xf numFmtId="177" fontId="0" fillId="64" borderId="0" xfId="42" applyNumberFormat="1" applyFont="1" applyFill="1" applyBorder="1"/>
    <xf numFmtId="169" fontId="0" fillId="64" borderId="0" xfId="52" applyNumberFormat="1" applyFont="1" applyFill="1" applyBorder="1"/>
    <xf numFmtId="6" fontId="1" fillId="64" borderId="0" xfId="98" applyNumberFormat="1" applyFill="1"/>
    <xf numFmtId="10" fontId="1" fillId="64" borderId="24" xfId="2" applyNumberFormat="1" applyFill="1" applyBorder="1"/>
    <xf numFmtId="10" fontId="62" fillId="64" borderId="24" xfId="2" applyNumberFormat="1" applyFont="1" applyFill="1" applyBorder="1"/>
    <xf numFmtId="0" fontId="64" fillId="64" borderId="77" xfId="0" applyFont="1" applyFill="1" applyBorder="1" applyAlignment="1">
      <alignment vertical="center"/>
    </xf>
    <xf numFmtId="0" fontId="64" fillId="64" borderId="77" xfId="0" applyFont="1" applyFill="1" applyBorder="1" applyAlignment="1">
      <alignment horizontal="right" vertical="center"/>
    </xf>
    <xf numFmtId="6" fontId="64" fillId="64" borderId="77" xfId="0" applyNumberFormat="1" applyFont="1" applyFill="1" applyBorder="1" applyAlignment="1">
      <alignment horizontal="right" vertical="center"/>
    </xf>
    <xf numFmtId="6" fontId="66" fillId="64" borderId="92" xfId="0" applyNumberFormat="1" applyFont="1" applyFill="1" applyBorder="1" applyAlignment="1">
      <alignment horizontal="right" vertical="center"/>
    </xf>
    <xf numFmtId="0" fontId="65" fillId="64" borderId="0" xfId="0" applyFont="1" applyFill="1" applyAlignment="1">
      <alignment horizontal="right" vertical="center"/>
    </xf>
    <xf numFmtId="6" fontId="65" fillId="64" borderId="0" xfId="0" applyNumberFormat="1" applyFont="1" applyFill="1" applyAlignment="1">
      <alignment horizontal="right" vertical="center"/>
    </xf>
    <xf numFmtId="0" fontId="0" fillId="64" borderId="0" xfId="0" applyFill="1" applyAlignment="1">
      <alignment horizontal="left"/>
    </xf>
    <xf numFmtId="4" fontId="0" fillId="64" borderId="0" xfId="0" applyNumberFormat="1" applyFill="1"/>
    <xf numFmtId="164" fontId="0" fillId="64" borderId="0" xfId="0" applyNumberFormat="1" applyFill="1"/>
    <xf numFmtId="6" fontId="1" fillId="64" borderId="7" xfId="98" applyNumberFormat="1" applyFill="1" applyBorder="1"/>
    <xf numFmtId="10" fontId="1" fillId="64" borderId="34" xfId="2" applyNumberFormat="1" applyFill="1" applyBorder="1"/>
    <xf numFmtId="4" fontId="0" fillId="64" borderId="39" xfId="0" applyNumberFormat="1" applyFill="1" applyBorder="1"/>
    <xf numFmtId="164" fontId="0" fillId="64" borderId="39" xfId="0" applyNumberFormat="1" applyFill="1" applyBorder="1"/>
    <xf numFmtId="6" fontId="1" fillId="64" borderId="39" xfId="98" applyNumberFormat="1" applyFill="1" applyBorder="1"/>
    <xf numFmtId="10" fontId="62" fillId="64" borderId="40" xfId="2" applyNumberFormat="1" applyFont="1" applyFill="1" applyBorder="1"/>
    <xf numFmtId="169" fontId="1" fillId="64" borderId="7" xfId="98" applyNumberFormat="1" applyFill="1" applyBorder="1"/>
    <xf numFmtId="0" fontId="60" fillId="64" borderId="16" xfId="316" applyFont="1" applyFill="1" applyBorder="1" applyAlignment="1">
      <alignment wrapText="1"/>
    </xf>
    <xf numFmtId="0" fontId="60" fillId="64" borderId="16" xfId="316" applyFont="1" applyFill="1" applyBorder="1" applyAlignment="1">
      <alignment horizontal="center" wrapText="1"/>
    </xf>
    <xf numFmtId="6" fontId="60" fillId="64" borderId="16" xfId="316" applyNumberFormat="1" applyFont="1" applyFill="1" applyBorder="1" applyAlignment="1">
      <alignment horizontal="center" wrapText="1"/>
    </xf>
    <xf numFmtId="167" fontId="60" fillId="64" borderId="16" xfId="316" applyNumberFormat="1" applyFont="1" applyFill="1" applyBorder="1" applyAlignment="1">
      <alignment horizontal="center" wrapText="1"/>
    </xf>
    <xf numFmtId="171" fontId="0" fillId="64" borderId="0" xfId="98" applyNumberFormat="1" applyFont="1" applyFill="1"/>
    <xf numFmtId="0" fontId="0" fillId="64" borderId="43" xfId="98" applyFont="1" applyFill="1" applyBorder="1"/>
    <xf numFmtId="0" fontId="0" fillId="64" borderId="36" xfId="98" applyFont="1" applyFill="1" applyBorder="1"/>
    <xf numFmtId="177" fontId="1" fillId="64" borderId="36" xfId="115" applyNumberFormat="1" applyFill="1" applyBorder="1"/>
    <xf numFmtId="167" fontId="1" fillId="64" borderId="36" xfId="98" applyNumberFormat="1" applyFill="1" applyBorder="1"/>
    <xf numFmtId="169" fontId="1" fillId="64" borderId="36" xfId="98" applyNumberFormat="1" applyFill="1" applyBorder="1"/>
    <xf numFmtId="0" fontId="1" fillId="64" borderId="36" xfId="98" applyFill="1" applyBorder="1"/>
    <xf numFmtId="177" fontId="1" fillId="64" borderId="0" xfId="115" applyNumberFormat="1" applyFill="1" applyBorder="1"/>
    <xf numFmtId="167" fontId="1" fillId="64" borderId="0" xfId="98" applyNumberFormat="1" applyFill="1"/>
    <xf numFmtId="169" fontId="1" fillId="64" borderId="0" xfId="98" applyNumberFormat="1" applyFill="1"/>
    <xf numFmtId="167" fontId="1" fillId="64" borderId="39" xfId="98" applyNumberFormat="1" applyFill="1" applyBorder="1"/>
    <xf numFmtId="44" fontId="1" fillId="64" borderId="39" xfId="98" applyNumberFormat="1" applyFill="1" applyBorder="1"/>
    <xf numFmtId="0" fontId="1" fillId="64" borderId="39" xfId="98" applyFill="1" applyBorder="1"/>
    <xf numFmtId="0" fontId="76" fillId="0" borderId="0" xfId="0" applyFont="1"/>
    <xf numFmtId="0" fontId="76" fillId="0" borderId="0" xfId="0" applyFont="1" applyAlignment="1">
      <alignment horizontal="right"/>
    </xf>
    <xf numFmtId="0" fontId="22" fillId="0" borderId="0" xfId="267"/>
    <xf numFmtId="0" fontId="22" fillId="0" borderId="0" xfId="262"/>
    <xf numFmtId="44" fontId="0" fillId="0" borderId="18" xfId="0" applyNumberFormat="1" applyBorder="1"/>
    <xf numFmtId="44" fontId="0" fillId="0" borderId="25" xfId="0" applyNumberFormat="1" applyBorder="1"/>
    <xf numFmtId="44" fontId="0" fillId="0" borderId="29" xfId="0" applyNumberFormat="1" applyBorder="1"/>
    <xf numFmtId="0" fontId="0" fillId="0" borderId="93" xfId="0" applyBorder="1"/>
    <xf numFmtId="0" fontId="0" fillId="63" borderId="93" xfId="0" applyFill="1" applyBorder="1"/>
    <xf numFmtId="0" fontId="0" fillId="0" borderId="94" xfId="0" applyBorder="1" applyAlignment="1">
      <alignment wrapText="1"/>
    </xf>
    <xf numFmtId="0" fontId="0" fillId="0" borderId="93" xfId="0" applyBorder="1" applyAlignment="1">
      <alignment wrapText="1"/>
    </xf>
    <xf numFmtId="0" fontId="0" fillId="63" borderId="93" xfId="0" applyFill="1" applyBorder="1" applyAlignment="1">
      <alignment wrapText="1"/>
    </xf>
    <xf numFmtId="0" fontId="0" fillId="0" borderId="95" xfId="0" applyBorder="1"/>
    <xf numFmtId="7" fontId="0" fillId="0" borderId="93" xfId="0" applyNumberFormat="1" applyBorder="1"/>
    <xf numFmtId="7" fontId="0" fillId="63" borderId="25" xfId="0" applyNumberFormat="1" applyFill="1" applyBorder="1"/>
    <xf numFmtId="7" fontId="0" fillId="0" borderId="95" xfId="0" applyNumberFormat="1" applyBorder="1"/>
    <xf numFmtId="0" fontId="0" fillId="0" borderId="96" xfId="0" applyBorder="1"/>
    <xf numFmtId="7" fontId="0" fillId="0" borderId="94" xfId="0" applyNumberFormat="1" applyBorder="1"/>
    <xf numFmtId="0" fontId="78" fillId="0" borderId="0" xfId="362" applyFont="1"/>
    <xf numFmtId="0" fontId="79" fillId="0" borderId="0" xfId="362" applyFont="1" applyAlignment="1">
      <alignment horizontal="center"/>
    </xf>
    <xf numFmtId="0" fontId="78" fillId="0" borderId="0" xfId="362" applyFont="1" applyAlignment="1">
      <alignment wrapText="1"/>
    </xf>
    <xf numFmtId="17" fontId="80" fillId="0" borderId="0" xfId="362" applyNumberFormat="1" applyFont="1" applyAlignment="1">
      <alignment horizontal="center"/>
    </xf>
    <xf numFmtId="175" fontId="81" fillId="0" borderId="0" xfId="362" applyNumberFormat="1" applyFont="1" applyAlignment="1">
      <alignment horizontal="left" vertical="top"/>
    </xf>
    <xf numFmtId="0" fontId="81" fillId="0" borderId="0" xfId="362" applyFont="1" applyAlignment="1">
      <alignment horizontal="center"/>
    </xf>
    <xf numFmtId="0" fontId="81" fillId="0" borderId="0" xfId="362" applyFont="1"/>
    <xf numFmtId="9" fontId="81" fillId="0" borderId="0" xfId="362" applyNumberFormat="1" applyFont="1" applyAlignment="1">
      <alignment horizontal="center" wrapText="1"/>
    </xf>
    <xf numFmtId="0" fontId="81" fillId="0" borderId="0" xfId="362" applyFont="1" applyAlignment="1">
      <alignment horizontal="left" wrapText="1"/>
    </xf>
    <xf numFmtId="0" fontId="83" fillId="0" borderId="43" xfId="362" applyFont="1" applyBorder="1"/>
    <xf numFmtId="164" fontId="78" fillId="0" borderId="10" xfId="362" applyNumberFormat="1" applyFont="1" applyBorder="1" applyAlignment="1">
      <alignment horizontal="center"/>
    </xf>
    <xf numFmtId="0" fontId="83" fillId="0" borderId="33" xfId="362" applyFont="1" applyBorder="1"/>
    <xf numFmtId="167" fontId="78" fillId="0" borderId="7" xfId="362" applyNumberFormat="1" applyFont="1" applyBorder="1" applyAlignment="1">
      <alignment horizontal="center"/>
    </xf>
    <xf numFmtId="0" fontId="78" fillId="0" borderId="43" xfId="362" applyFont="1" applyBorder="1"/>
    <xf numFmtId="0" fontId="78" fillId="0" borderId="36" xfId="362" applyFont="1" applyBorder="1"/>
    <xf numFmtId="0" fontId="78" fillId="0" borderId="23" xfId="362" applyFont="1" applyBorder="1"/>
    <xf numFmtId="167" fontId="78" fillId="0" borderId="0" xfId="362" applyNumberFormat="1" applyFont="1" applyAlignment="1">
      <alignment horizontal="center"/>
    </xf>
    <xf numFmtId="0" fontId="78" fillId="0" borderId="33" xfId="362" applyFont="1" applyBorder="1"/>
    <xf numFmtId="0" fontId="78" fillId="0" borderId="7" xfId="362" applyFont="1" applyBorder="1"/>
    <xf numFmtId="0" fontId="78" fillId="0" borderId="43" xfId="362" applyFont="1" applyBorder="1" applyAlignment="1">
      <alignment wrapText="1"/>
    </xf>
    <xf numFmtId="0" fontId="78" fillId="0" borderId="33" xfId="362" applyFont="1" applyBorder="1" applyAlignment="1">
      <alignment wrapText="1"/>
    </xf>
    <xf numFmtId="164" fontId="78" fillId="0" borderId="36" xfId="362" applyNumberFormat="1" applyFont="1" applyBorder="1" applyAlignment="1">
      <alignment horizontal="center"/>
    </xf>
    <xf numFmtId="164" fontId="78" fillId="0" borderId="0" xfId="362" applyNumberFormat="1" applyFont="1" applyAlignment="1">
      <alignment horizontal="center"/>
    </xf>
    <xf numFmtId="0" fontId="83" fillId="0" borderId="23" xfId="362" applyFont="1" applyBorder="1"/>
    <xf numFmtId="0" fontId="84" fillId="0" borderId="0" xfId="362" applyFont="1" applyAlignment="1">
      <alignment horizontal="right" wrapText="1"/>
    </xf>
    <xf numFmtId="0" fontId="78" fillId="0" borderId="0" xfId="362" applyFont="1" applyAlignment="1">
      <alignment horizontal="center"/>
    </xf>
    <xf numFmtId="0" fontId="78" fillId="0" borderId="0" xfId="362" applyFont="1" applyAlignment="1">
      <alignment horizontal="right"/>
    </xf>
    <xf numFmtId="10" fontId="78" fillId="0" borderId="0" xfId="286" applyNumberFormat="1" applyFont="1" applyAlignment="1">
      <alignment horizontal="center"/>
    </xf>
    <xf numFmtId="9" fontId="78" fillId="0" borderId="0" xfId="286" applyFont="1" applyAlignment="1">
      <alignment horizontal="center"/>
    </xf>
    <xf numFmtId="9" fontId="78" fillId="0" borderId="0" xfId="286" applyFont="1"/>
    <xf numFmtId="0" fontId="83" fillId="0" borderId="0" xfId="362" applyFont="1" applyAlignment="1">
      <alignment horizontal="right"/>
    </xf>
    <xf numFmtId="6" fontId="78" fillId="0" borderId="0" xfId="362" applyNumberFormat="1" applyFont="1" applyAlignment="1">
      <alignment horizontal="center"/>
    </xf>
    <xf numFmtId="0" fontId="81" fillId="0" borderId="0" xfId="362" applyFont="1" applyAlignment="1">
      <alignment horizontal="right"/>
    </xf>
    <xf numFmtId="0" fontId="81" fillId="0" borderId="0" xfId="362" applyFont="1" applyAlignment="1">
      <alignment horizontal="right" vertical="top"/>
    </xf>
    <xf numFmtId="164" fontId="11" fillId="3" borderId="0" xfId="3" applyNumberFormat="1" applyFont="1" applyFill="1" applyAlignment="1">
      <alignment vertical="center"/>
    </xf>
    <xf numFmtId="0" fontId="11" fillId="3" borderId="0" xfId="3" applyFont="1" applyFill="1" applyAlignment="1">
      <alignment vertical="center"/>
    </xf>
    <xf numFmtId="9" fontId="11" fillId="3" borderId="0" xfId="2" applyFont="1" applyFill="1" applyAlignment="1">
      <alignment vertical="center"/>
    </xf>
    <xf numFmtId="164" fontId="11" fillId="3" borderId="0" xfId="5" applyNumberFormat="1" applyFont="1" applyFill="1" applyAlignment="1">
      <alignment horizontal="center" vertical="center"/>
    </xf>
    <xf numFmtId="164" fontId="11" fillId="3" borderId="0" xfId="5" applyNumberFormat="1" applyFont="1" applyFill="1" applyAlignment="1">
      <alignment horizontal="center" vertical="center" wrapText="1"/>
    </xf>
    <xf numFmtId="172" fontId="11" fillId="3" borderId="0" xfId="3" applyNumberFormat="1" applyFont="1" applyFill="1" applyAlignment="1">
      <alignment vertical="center"/>
    </xf>
    <xf numFmtId="164" fontId="11" fillId="3" borderId="0" xfId="5" applyNumberFormat="1" applyFont="1" applyFill="1" applyAlignment="1">
      <alignment horizontal="right" vertical="center"/>
    </xf>
    <xf numFmtId="164" fontId="11" fillId="3" borderId="0" xfId="5" applyNumberFormat="1" applyFont="1" applyFill="1" applyAlignment="1">
      <alignment horizontal="right" vertical="center" wrapText="1"/>
    </xf>
    <xf numFmtId="164" fontId="11" fillId="3" borderId="0" xfId="5" applyNumberFormat="1" applyFont="1" applyFill="1" applyAlignment="1">
      <alignment vertical="center"/>
    </xf>
    <xf numFmtId="0" fontId="11" fillId="3" borderId="23" xfId="4" applyFont="1" applyFill="1" applyBorder="1" applyAlignment="1">
      <alignment vertical="center"/>
    </xf>
    <xf numFmtId="42" fontId="11" fillId="3" borderId="0" xfId="5" applyNumberFormat="1" applyFont="1" applyFill="1" applyAlignment="1">
      <alignment vertical="center"/>
    </xf>
    <xf numFmtId="4" fontId="11" fillId="3" borderId="0" xfId="5" applyNumberFormat="1" applyFont="1" applyFill="1" applyAlignment="1">
      <alignment vertical="center"/>
    </xf>
    <xf numFmtId="42" fontId="11" fillId="3" borderId="24" xfId="5" applyNumberFormat="1" applyFont="1" applyFill="1" applyBorder="1" applyAlignment="1">
      <alignment vertical="center"/>
    </xf>
    <xf numFmtId="0" fontId="11" fillId="3" borderId="23" xfId="4" applyFont="1" applyFill="1" applyBorder="1" applyAlignment="1">
      <alignment vertical="center" wrapText="1"/>
    </xf>
    <xf numFmtId="5" fontId="11" fillId="3" borderId="0" xfId="5" applyNumberFormat="1" applyFont="1" applyFill="1" applyAlignment="1">
      <alignment vertical="center" wrapText="1"/>
    </xf>
    <xf numFmtId="4" fontId="11" fillId="3" borderId="0" xfId="5" applyNumberFormat="1" applyFont="1" applyFill="1" applyAlignment="1">
      <alignment vertical="center" wrapText="1"/>
    </xf>
    <xf numFmtId="42" fontId="11" fillId="3" borderId="24" xfId="5" applyNumberFormat="1" applyFont="1" applyFill="1" applyBorder="1" applyAlignment="1">
      <alignment vertical="center" wrapText="1"/>
    </xf>
    <xf numFmtId="164" fontId="11" fillId="3" borderId="0" xfId="5" applyNumberFormat="1" applyFont="1" applyFill="1" applyAlignment="1">
      <alignment vertical="center" wrapText="1"/>
    </xf>
    <xf numFmtId="5" fontId="11" fillId="3" borderId="0" xfId="5" applyNumberFormat="1" applyFont="1" applyFill="1" applyAlignment="1">
      <alignment vertical="center"/>
    </xf>
    <xf numFmtId="0" fontId="11" fillId="3" borderId="24" xfId="5" applyFont="1" applyFill="1" applyBorder="1" applyAlignment="1">
      <alignment vertical="center"/>
    </xf>
    <xf numFmtId="10" fontId="11" fillId="3" borderId="0" xfId="5" applyNumberFormat="1" applyFont="1" applyFill="1" applyAlignment="1">
      <alignment vertical="center"/>
    </xf>
    <xf numFmtId="10" fontId="11" fillId="3" borderId="0" xfId="5" applyNumberFormat="1" applyFont="1" applyFill="1" applyAlignment="1">
      <alignment vertical="center" wrapText="1"/>
    </xf>
    <xf numFmtId="169" fontId="11" fillId="3" borderId="0" xfId="8" applyNumberFormat="1" applyFont="1" applyFill="1" applyBorder="1" applyAlignment="1">
      <alignment vertical="center"/>
    </xf>
    <xf numFmtId="167" fontId="11" fillId="3" borderId="24" xfId="5" applyNumberFormat="1" applyFont="1" applyFill="1" applyBorder="1" applyAlignment="1">
      <alignment vertical="center"/>
    </xf>
    <xf numFmtId="0" fontId="11" fillId="3" borderId="35" xfId="4" applyFont="1" applyFill="1" applyBorder="1" applyAlignment="1">
      <alignment vertical="center" wrapText="1"/>
    </xf>
    <xf numFmtId="42" fontId="11" fillId="3" borderId="0" xfId="5" applyNumberFormat="1" applyFont="1" applyFill="1" applyAlignment="1">
      <alignment horizontal="center" vertical="center" wrapText="1"/>
    </xf>
    <xf numFmtId="42" fontId="11" fillId="3" borderId="0" xfId="5" applyNumberFormat="1" applyFont="1" applyFill="1" applyAlignment="1">
      <alignment horizontal="center" vertical="center"/>
    </xf>
    <xf numFmtId="167" fontId="11" fillId="3" borderId="24" xfId="5" applyNumberFormat="1" applyFont="1" applyFill="1" applyBorder="1" applyAlignment="1">
      <alignment horizontal="right" vertical="center"/>
    </xf>
    <xf numFmtId="0" fontId="11" fillId="3" borderId="39" xfId="5" applyFont="1" applyFill="1" applyBorder="1" applyAlignment="1">
      <alignment vertical="center" wrapText="1"/>
    </xf>
    <xf numFmtId="164" fontId="11" fillId="3" borderId="0" xfId="8" applyNumberFormat="1" applyFont="1" applyFill="1" applyBorder="1" applyAlignment="1">
      <alignment vertical="center" wrapText="1"/>
    </xf>
    <xf numFmtId="164" fontId="11" fillId="3" borderId="0" xfId="8" applyNumberFormat="1" applyFont="1" applyFill="1" applyBorder="1" applyAlignment="1">
      <alignment vertical="center"/>
    </xf>
    <xf numFmtId="167" fontId="38" fillId="3" borderId="16" xfId="7" applyNumberFormat="1" applyFont="1" applyFill="1" applyBorder="1" applyAlignment="1">
      <alignment horizontal="center" vertical="center" wrapText="1"/>
    </xf>
    <xf numFmtId="164" fontId="40" fillId="3" borderId="0" xfId="5" applyNumberFormat="1" applyFont="1" applyFill="1" applyAlignment="1">
      <alignment horizontal="right" vertical="center" wrapText="1"/>
    </xf>
    <xf numFmtId="169" fontId="11" fillId="3" borderId="24" xfId="8" applyNumberFormat="1" applyFont="1" applyFill="1" applyBorder="1" applyAlignment="1">
      <alignment vertical="center"/>
    </xf>
    <xf numFmtId="164" fontId="40" fillId="3" borderId="0" xfId="5" applyNumberFormat="1" applyFont="1" applyFill="1" applyAlignment="1">
      <alignment horizontal="right" vertical="center"/>
    </xf>
    <xf numFmtId="169" fontId="11" fillId="3" borderId="24" xfId="5" applyNumberFormat="1" applyFont="1" applyFill="1" applyBorder="1" applyAlignment="1">
      <alignment horizontal="right" vertical="center"/>
    </xf>
    <xf numFmtId="169" fontId="38" fillId="3" borderId="0" xfId="8" applyNumberFormat="1" applyFont="1" applyFill="1" applyBorder="1" applyAlignment="1">
      <alignment vertical="center" wrapText="1"/>
    </xf>
    <xf numFmtId="167" fontId="38" fillId="3" borderId="16" xfId="4" applyNumberFormat="1" applyFont="1" applyFill="1" applyBorder="1" applyAlignment="1">
      <alignment horizontal="center" vertical="center" wrapText="1"/>
    </xf>
    <xf numFmtId="0" fontId="11" fillId="3" borderId="33" xfId="5" applyFont="1" applyFill="1" applyBorder="1" applyAlignment="1">
      <alignment vertical="center" wrapText="1"/>
    </xf>
    <xf numFmtId="10" fontId="11" fillId="3" borderId="7" xfId="5" applyNumberFormat="1" applyFont="1" applyFill="1" applyBorder="1" applyAlignment="1">
      <alignment vertical="center" wrapText="1"/>
    </xf>
    <xf numFmtId="0" fontId="11" fillId="3" borderId="7" xfId="5" applyFont="1" applyFill="1" applyBorder="1" applyAlignment="1">
      <alignment vertical="center" wrapText="1"/>
    </xf>
    <xf numFmtId="170" fontId="11" fillId="3" borderId="0" xfId="8" applyNumberFormat="1" applyFont="1" applyFill="1" applyBorder="1" applyAlignment="1">
      <alignment vertical="center" wrapText="1"/>
    </xf>
    <xf numFmtId="10" fontId="11" fillId="3" borderId="7" xfId="5" applyNumberFormat="1" applyFont="1" applyFill="1" applyBorder="1" applyAlignment="1">
      <alignment vertical="center"/>
    </xf>
    <xf numFmtId="169" fontId="11" fillId="3" borderId="34" xfId="5" applyNumberFormat="1" applyFont="1" applyFill="1" applyBorder="1" applyAlignment="1">
      <alignment horizontal="right" vertical="center"/>
    </xf>
    <xf numFmtId="44" fontId="11" fillId="3" borderId="41" xfId="1" applyFont="1" applyFill="1" applyBorder="1" applyAlignment="1">
      <alignment horizontal="center" vertical="center"/>
    </xf>
    <xf numFmtId="44" fontId="11" fillId="3" borderId="42" xfId="1" applyFont="1" applyFill="1" applyBorder="1" applyAlignment="1">
      <alignment horizontal="center" vertical="center"/>
    </xf>
    <xf numFmtId="170" fontId="11" fillId="3" borderId="0" xfId="8" applyNumberFormat="1" applyFont="1" applyFill="1" applyBorder="1" applyAlignment="1">
      <alignment vertical="center"/>
    </xf>
    <xf numFmtId="167" fontId="38" fillId="3" borderId="16" xfId="4" applyNumberFormat="1" applyFont="1" applyFill="1" applyBorder="1" applyAlignment="1">
      <alignment horizontal="center" vertical="center"/>
    </xf>
    <xf numFmtId="0" fontId="11" fillId="3" borderId="12" xfId="5" applyFont="1" applyFill="1" applyBorder="1" applyAlignment="1">
      <alignment vertical="center"/>
    </xf>
    <xf numFmtId="10" fontId="11" fillId="3" borderId="8" xfId="3" applyNumberFormat="1" applyFont="1" applyFill="1" applyBorder="1" applyAlignment="1">
      <alignment vertical="center"/>
    </xf>
    <xf numFmtId="0" fontId="11" fillId="3" borderId="8" xfId="3" applyFont="1" applyFill="1" applyBorder="1" applyAlignment="1">
      <alignment vertical="center"/>
    </xf>
    <xf numFmtId="0" fontId="56" fillId="3" borderId="0" xfId="3" applyFont="1" applyFill="1" applyAlignment="1">
      <alignment vertical="center"/>
    </xf>
    <xf numFmtId="10" fontId="56" fillId="3" borderId="0" xfId="2" applyNumberFormat="1" applyFont="1" applyFill="1" applyAlignment="1">
      <alignment vertical="center"/>
    </xf>
    <xf numFmtId="44" fontId="56" fillId="3" borderId="0" xfId="1" applyFont="1" applyFill="1" applyAlignment="1">
      <alignment vertical="center"/>
    </xf>
    <xf numFmtId="10" fontId="38" fillId="3" borderId="16" xfId="7" applyNumberFormat="1" applyFont="1" applyFill="1" applyBorder="1" applyAlignment="1">
      <alignment horizontal="center" vertical="center"/>
    </xf>
    <xf numFmtId="0" fontId="38" fillId="3" borderId="45" xfId="3" applyFont="1" applyFill="1" applyBorder="1" applyAlignment="1">
      <alignment vertical="center"/>
    </xf>
    <xf numFmtId="10" fontId="38" fillId="3" borderId="46" xfId="7" applyNumberFormat="1" applyFont="1" applyFill="1" applyBorder="1" applyAlignment="1">
      <alignment horizontal="center" vertical="center"/>
    </xf>
    <xf numFmtId="169" fontId="11" fillId="3" borderId="24" xfId="1" applyNumberFormat="1" applyFont="1" applyFill="1" applyBorder="1" applyAlignment="1">
      <alignment vertical="center"/>
    </xf>
    <xf numFmtId="169" fontId="11" fillId="3" borderId="24" xfId="5" applyNumberFormat="1" applyFont="1" applyFill="1" applyBorder="1" applyAlignment="1">
      <alignment vertical="center"/>
    </xf>
    <xf numFmtId="169" fontId="11" fillId="3" borderId="24" xfId="1" applyNumberFormat="1" applyFont="1" applyFill="1" applyBorder="1" applyAlignment="1">
      <alignment horizontal="center" vertical="center"/>
    </xf>
    <xf numFmtId="169" fontId="11" fillId="3" borderId="0" xfId="8" applyNumberFormat="1" applyFont="1" applyFill="1" applyBorder="1" applyAlignment="1">
      <alignment horizontal="right" vertical="center"/>
    </xf>
    <xf numFmtId="173" fontId="11" fillId="3" borderId="0" xfId="5" applyNumberFormat="1" applyFont="1" applyFill="1" applyAlignment="1">
      <alignment vertical="center"/>
    </xf>
    <xf numFmtId="173" fontId="11" fillId="3" borderId="0" xfId="5" applyNumberFormat="1" applyFont="1" applyFill="1" applyAlignment="1">
      <alignment horizontal="right" vertical="center"/>
    </xf>
    <xf numFmtId="5" fontId="11" fillId="3" borderId="0" xfId="5" applyNumberFormat="1" applyFont="1" applyFill="1" applyAlignment="1">
      <alignment horizontal="right" vertical="center"/>
    </xf>
    <xf numFmtId="44" fontId="11" fillId="3" borderId="0" xfId="1" applyFont="1" applyFill="1" applyBorder="1" applyAlignment="1">
      <alignment horizontal="center" vertical="center"/>
    </xf>
    <xf numFmtId="9" fontId="11" fillId="3" borderId="0" xfId="5" applyNumberFormat="1" applyFont="1" applyFill="1" applyAlignment="1">
      <alignment vertical="center"/>
    </xf>
    <xf numFmtId="164" fontId="11" fillId="3" borderId="0" xfId="11" applyNumberFormat="1" applyFont="1" applyFill="1" applyAlignment="1">
      <alignment horizontal="center" vertical="center"/>
    </xf>
    <xf numFmtId="164" fontId="11" fillId="3" borderId="0" xfId="11" applyNumberFormat="1" applyFont="1" applyFill="1" applyAlignment="1">
      <alignment horizontal="right" vertical="center"/>
    </xf>
    <xf numFmtId="164" fontId="11" fillId="3" borderId="0" xfId="11" applyNumberFormat="1" applyFont="1" applyFill="1" applyAlignment="1">
      <alignment vertical="center"/>
    </xf>
    <xf numFmtId="0" fontId="11" fillId="3" borderId="23" xfId="12" applyFont="1" applyFill="1" applyBorder="1" applyAlignment="1">
      <alignment vertical="center"/>
    </xf>
    <xf numFmtId="42" fontId="11" fillId="3" borderId="0" xfId="11" applyNumberFormat="1" applyFont="1" applyFill="1" applyAlignment="1">
      <alignment vertical="center"/>
    </xf>
    <xf numFmtId="42" fontId="11" fillId="3" borderId="24" xfId="11" applyNumberFormat="1" applyFont="1" applyFill="1" applyBorder="1" applyAlignment="1">
      <alignment vertical="center"/>
    </xf>
    <xf numFmtId="4" fontId="11" fillId="3" borderId="0" xfId="11" applyNumberFormat="1" applyFont="1" applyFill="1" applyAlignment="1">
      <alignment vertical="center"/>
    </xf>
    <xf numFmtId="5" fontId="11" fillId="3" borderId="0" xfId="11" applyNumberFormat="1" applyFont="1" applyFill="1" applyAlignment="1">
      <alignment vertical="center"/>
    </xf>
    <xf numFmtId="0" fontId="11" fillId="3" borderId="24" xfId="11" applyFont="1" applyFill="1" applyBorder="1" applyAlignment="1">
      <alignment vertical="center"/>
    </xf>
    <xf numFmtId="10" fontId="11" fillId="3" borderId="0" xfId="11" applyNumberFormat="1" applyFont="1" applyFill="1" applyAlignment="1">
      <alignment vertical="center"/>
    </xf>
    <xf numFmtId="173" fontId="11" fillId="3" borderId="0" xfId="11" applyNumberFormat="1" applyFont="1" applyFill="1" applyAlignment="1">
      <alignment vertical="center"/>
    </xf>
    <xf numFmtId="164" fontId="11" fillId="3" borderId="0" xfId="13" applyNumberFormat="1" applyFont="1" applyFill="1" applyBorder="1" applyAlignment="1">
      <alignment vertical="center"/>
    </xf>
    <xf numFmtId="164" fontId="40" fillId="3" borderId="0" xfId="11" applyNumberFormat="1" applyFont="1" applyFill="1" applyAlignment="1">
      <alignment horizontal="right" vertical="center"/>
    </xf>
    <xf numFmtId="9" fontId="11" fillId="3" borderId="0" xfId="11" applyNumberFormat="1" applyFont="1" applyFill="1" applyAlignment="1">
      <alignment vertical="center"/>
    </xf>
    <xf numFmtId="42" fontId="11" fillId="3" borderId="0" xfId="11" applyNumberFormat="1" applyFont="1" applyFill="1" applyAlignment="1">
      <alignment horizontal="center" vertical="center"/>
    </xf>
    <xf numFmtId="0" fontId="11" fillId="3" borderId="39" xfId="11" applyFont="1" applyFill="1" applyBorder="1" applyAlignment="1">
      <alignment vertical="center"/>
    </xf>
    <xf numFmtId="169" fontId="11" fillId="3" borderId="24" xfId="13" applyNumberFormat="1" applyFont="1" applyFill="1" applyBorder="1" applyAlignment="1">
      <alignment vertical="center"/>
    </xf>
    <xf numFmtId="164" fontId="11" fillId="3" borderId="0" xfId="2" applyNumberFormat="1" applyFont="1" applyFill="1" applyAlignment="1">
      <alignment vertical="center"/>
    </xf>
    <xf numFmtId="0" fontId="41" fillId="3" borderId="0" xfId="3" applyFont="1" applyFill="1" applyAlignment="1">
      <alignment vertical="center"/>
    </xf>
    <xf numFmtId="169" fontId="38" fillId="3" borderId="0" xfId="13" applyNumberFormat="1" applyFont="1" applyFill="1" applyBorder="1" applyAlignment="1">
      <alignment vertical="center"/>
    </xf>
    <xf numFmtId="42" fontId="11" fillId="3" borderId="24" xfId="5" applyNumberFormat="1" applyFont="1" applyFill="1" applyBorder="1" applyAlignment="1">
      <alignment horizontal="right" vertical="center" wrapText="1"/>
    </xf>
    <xf numFmtId="42" fontId="11" fillId="3" borderId="24" xfId="8" applyNumberFormat="1" applyFont="1" applyFill="1" applyBorder="1" applyAlignment="1">
      <alignment vertical="center" wrapText="1"/>
    </xf>
    <xf numFmtId="42" fontId="11" fillId="3" borderId="34" xfId="5" applyNumberFormat="1" applyFont="1" applyFill="1" applyBorder="1" applyAlignment="1">
      <alignment horizontal="right" vertical="center" wrapText="1"/>
    </xf>
    <xf numFmtId="0" fontId="11" fillId="3" borderId="0" xfId="5" applyFont="1" applyFill="1" applyAlignment="1">
      <alignment horizontal="center" vertical="center"/>
    </xf>
    <xf numFmtId="3" fontId="11" fillId="3" borderId="0" xfId="5" applyNumberFormat="1" applyFont="1" applyFill="1" applyAlignment="1">
      <alignment horizontal="center" vertical="center"/>
    </xf>
    <xf numFmtId="0" fontId="11" fillId="3" borderId="0" xfId="5" applyFont="1" applyFill="1" applyAlignment="1">
      <alignment horizontal="right" vertical="center"/>
    </xf>
    <xf numFmtId="167" fontId="11" fillId="3" borderId="0" xfId="5" applyNumberFormat="1" applyFont="1" applyFill="1" applyAlignment="1">
      <alignment vertical="center"/>
    </xf>
    <xf numFmtId="167" fontId="11" fillId="3" borderId="0" xfId="5" applyNumberFormat="1" applyFont="1" applyFill="1" applyAlignment="1">
      <alignment horizontal="right" vertical="center"/>
    </xf>
    <xf numFmtId="169" fontId="11" fillId="3" borderId="0" xfId="5" applyNumberFormat="1" applyFont="1" applyFill="1" applyAlignment="1">
      <alignment horizontal="right" vertical="center"/>
    </xf>
    <xf numFmtId="169" fontId="11" fillId="3" borderId="0" xfId="1" applyNumberFormat="1" applyFont="1" applyFill="1" applyBorder="1" applyAlignment="1">
      <alignment vertical="center"/>
    </xf>
    <xf numFmtId="169" fontId="11" fillId="3" borderId="0" xfId="5" applyNumberFormat="1" applyFont="1" applyFill="1" applyAlignment="1">
      <alignment vertical="center"/>
    </xf>
    <xf numFmtId="169" fontId="11" fillId="3" borderId="0" xfId="1" applyNumberFormat="1" applyFont="1" applyFill="1" applyBorder="1" applyAlignment="1">
      <alignment horizontal="center" vertical="center"/>
    </xf>
    <xf numFmtId="0" fontId="11" fillId="3" borderId="0" xfId="11" applyFont="1" applyFill="1" applyAlignment="1">
      <alignment horizontal="center" vertical="center"/>
    </xf>
    <xf numFmtId="3" fontId="11" fillId="3" borderId="0" xfId="11" applyNumberFormat="1" applyFont="1" applyFill="1" applyAlignment="1">
      <alignment horizontal="center" vertical="center"/>
    </xf>
    <xf numFmtId="0" fontId="11" fillId="3" borderId="0" xfId="11" applyFont="1" applyFill="1" applyAlignment="1">
      <alignment horizontal="right" vertical="center"/>
    </xf>
    <xf numFmtId="169" fontId="11" fillId="3" borderId="0" xfId="13" applyNumberFormat="1" applyFont="1" applyFill="1" applyBorder="1" applyAlignment="1">
      <alignment vertical="center"/>
    </xf>
    <xf numFmtId="0" fontId="11" fillId="3" borderId="0" xfId="4" applyFont="1" applyFill="1" applyAlignment="1">
      <alignment vertical="center"/>
    </xf>
    <xf numFmtId="0" fontId="11" fillId="3" borderId="0" xfId="12" applyFont="1" applyFill="1" applyAlignment="1">
      <alignment vertical="center"/>
    </xf>
    <xf numFmtId="42" fontId="11" fillId="3" borderId="0" xfId="5" applyNumberFormat="1" applyFont="1" applyFill="1" applyAlignment="1">
      <alignment vertical="center" wrapText="1"/>
    </xf>
    <xf numFmtId="0" fontId="40" fillId="3" borderId="0" xfId="5" applyFont="1" applyFill="1" applyAlignment="1">
      <alignment horizontal="right" vertical="center" wrapText="1"/>
    </xf>
    <xf numFmtId="0" fontId="40" fillId="3" borderId="0" xfId="5" applyFont="1" applyFill="1" applyAlignment="1">
      <alignment horizontal="right" vertical="center"/>
    </xf>
    <xf numFmtId="169" fontId="38" fillId="3" borderId="0" xfId="5" applyNumberFormat="1" applyFont="1" applyFill="1" applyAlignment="1">
      <alignment vertical="center"/>
    </xf>
    <xf numFmtId="169" fontId="38" fillId="3" borderId="0" xfId="5" applyNumberFormat="1" applyFont="1" applyFill="1" applyAlignment="1">
      <alignment horizontal="center" vertical="center"/>
    </xf>
    <xf numFmtId="169" fontId="38" fillId="3" borderId="0" xfId="11" applyNumberFormat="1" applyFont="1" applyFill="1" applyAlignment="1">
      <alignment horizontal="center" vertical="center"/>
    </xf>
    <xf numFmtId="0" fontId="40" fillId="3" borderId="0" xfId="11" applyFont="1" applyFill="1" applyAlignment="1">
      <alignment horizontal="right" vertical="center"/>
    </xf>
    <xf numFmtId="44" fontId="11" fillId="3" borderId="41" xfId="1" applyFont="1" applyFill="1" applyBorder="1" applyAlignment="1">
      <alignment vertical="center"/>
    </xf>
    <xf numFmtId="5" fontId="11" fillId="3" borderId="23" xfId="4" applyNumberFormat="1" applyFont="1" applyFill="1" applyBorder="1" applyAlignment="1">
      <alignment vertical="center"/>
    </xf>
    <xf numFmtId="44" fontId="11" fillId="3" borderId="23" xfId="5" applyNumberFormat="1" applyFont="1" applyFill="1" applyBorder="1" applyAlignment="1">
      <alignment vertical="center"/>
    </xf>
    <xf numFmtId="5" fontId="11" fillId="3" borderId="23" xfId="5" applyNumberFormat="1" applyFont="1" applyFill="1" applyBorder="1" applyAlignment="1">
      <alignment vertical="center"/>
    </xf>
    <xf numFmtId="0" fontId="11" fillId="3" borderId="23" xfId="5" applyFont="1" applyFill="1" applyBorder="1" applyAlignment="1">
      <alignment vertical="top"/>
    </xf>
    <xf numFmtId="44" fontId="11" fillId="3" borderId="23" xfId="4" applyNumberFormat="1" applyFont="1" applyFill="1" applyBorder="1" applyAlignment="1">
      <alignment vertical="center"/>
    </xf>
    <xf numFmtId="0" fontId="11" fillId="3" borderId="23" xfId="4" applyFont="1" applyFill="1" applyBorder="1" applyAlignment="1">
      <alignment vertical="top"/>
    </xf>
    <xf numFmtId="169" fontId="11" fillId="3" borderId="24" xfId="1" applyNumberFormat="1" applyFont="1" applyFill="1" applyBorder="1" applyAlignment="1">
      <alignment horizontal="center" vertical="top"/>
    </xf>
    <xf numFmtId="0" fontId="11" fillId="3" borderId="8" xfId="5" applyFont="1" applyFill="1" applyBorder="1" applyAlignment="1">
      <alignment vertical="center"/>
    </xf>
    <xf numFmtId="44" fontId="11" fillId="3" borderId="8" xfId="8" applyFont="1" applyFill="1" applyBorder="1" applyAlignment="1">
      <alignment vertical="center"/>
    </xf>
    <xf numFmtId="0" fontId="38" fillId="3" borderId="100" xfId="4" applyFont="1" applyFill="1" applyBorder="1" applyAlignment="1">
      <alignment vertical="center" wrapText="1"/>
    </xf>
    <xf numFmtId="10" fontId="38" fillId="3" borderId="47" xfId="7" applyNumberFormat="1" applyFont="1" applyFill="1" applyBorder="1" applyAlignment="1">
      <alignment horizontal="center" vertical="center" wrapText="1"/>
    </xf>
    <xf numFmtId="5" fontId="38" fillId="3" borderId="47" xfId="4" applyNumberFormat="1" applyFont="1" applyFill="1" applyBorder="1" applyAlignment="1">
      <alignment horizontal="center" vertical="center" wrapText="1"/>
    </xf>
    <xf numFmtId="0" fontId="39" fillId="3" borderId="0" xfId="0" applyFont="1" applyFill="1"/>
    <xf numFmtId="0" fontId="39" fillId="3" borderId="24" xfId="0" applyFont="1" applyFill="1" applyBorder="1"/>
    <xf numFmtId="0" fontId="38" fillId="3" borderId="45" xfId="4" applyFont="1" applyFill="1" applyBorder="1" applyAlignment="1">
      <alignment vertical="center" wrapText="1"/>
    </xf>
    <xf numFmtId="5" fontId="38" fillId="3" borderId="46" xfId="4" applyNumberFormat="1" applyFont="1" applyFill="1" applyBorder="1" applyAlignment="1">
      <alignment horizontal="center" vertical="center" wrapText="1"/>
    </xf>
    <xf numFmtId="0" fontId="39" fillId="3" borderId="7" xfId="0" applyFont="1" applyFill="1" applyBorder="1"/>
    <xf numFmtId="0" fontId="39" fillId="3" borderId="34" xfId="0" applyFont="1" applyFill="1" applyBorder="1"/>
    <xf numFmtId="7" fontId="0" fillId="0" borderId="0" xfId="0" applyNumberFormat="1"/>
    <xf numFmtId="0" fontId="21" fillId="0" borderId="97" xfId="90" applyBorder="1"/>
    <xf numFmtId="0" fontId="37" fillId="0" borderId="97" xfId="90" applyFont="1" applyBorder="1" applyAlignment="1">
      <alignment horizontal="center"/>
    </xf>
    <xf numFmtId="174" fontId="21" fillId="0" borderId="97" xfId="90" applyNumberFormat="1" applyBorder="1" applyAlignment="1">
      <alignment horizontal="center"/>
    </xf>
    <xf numFmtId="0" fontId="21" fillId="0" borderId="97" xfId="90" applyBorder="1" applyAlignment="1">
      <alignment horizontal="center"/>
    </xf>
    <xf numFmtId="10" fontId="32" fillId="7" borderId="97" xfId="117" applyNumberFormat="1" applyFont="1" applyFill="1" applyBorder="1" applyAlignment="1">
      <alignment horizontal="center"/>
    </xf>
    <xf numFmtId="0" fontId="34" fillId="67" borderId="0" xfId="366" applyFont="1" applyFill="1" applyAlignment="1">
      <alignment horizontal="center"/>
    </xf>
    <xf numFmtId="0" fontId="34" fillId="65" borderId="0" xfId="366" applyFont="1" applyFill="1" applyAlignment="1">
      <alignment horizontal="center"/>
    </xf>
    <xf numFmtId="0" fontId="34" fillId="66" borderId="0" xfId="366" applyFont="1" applyFill="1" applyAlignment="1">
      <alignment horizontal="center"/>
    </xf>
    <xf numFmtId="0" fontId="34" fillId="68" borderId="0" xfId="366" applyFont="1" applyFill="1" applyAlignment="1">
      <alignment horizontal="center"/>
    </xf>
    <xf numFmtId="0" fontId="21" fillId="0" borderId="0" xfId="366"/>
    <xf numFmtId="14" fontId="32" fillId="0" borderId="0" xfId="366" applyNumberFormat="1" applyFont="1" applyAlignment="1">
      <alignment horizontal="center"/>
    </xf>
    <xf numFmtId="174" fontId="21" fillId="0" borderId="65" xfId="366" applyNumberFormat="1" applyBorder="1"/>
    <xf numFmtId="178" fontId="21" fillId="0" borderId="0" xfId="78" applyNumberFormat="1"/>
    <xf numFmtId="174" fontId="21" fillId="0" borderId="53" xfId="366" applyNumberFormat="1" applyBorder="1"/>
    <xf numFmtId="167" fontId="59" fillId="0" borderId="16" xfId="316" applyNumberFormat="1" applyFont="1" applyBorder="1" applyAlignment="1">
      <alignment horizontal="center" wrapText="1"/>
    </xf>
    <xf numFmtId="169" fontId="60" fillId="0" borderId="16" xfId="316" applyNumberFormat="1" applyFont="1" applyBorder="1" applyAlignment="1">
      <alignment horizontal="center" wrapText="1"/>
    </xf>
    <xf numFmtId="10" fontId="60" fillId="0" borderId="16" xfId="2" applyNumberFormat="1" applyFont="1" applyFill="1" applyBorder="1" applyAlignment="1">
      <alignment horizontal="center" wrapText="1"/>
    </xf>
    <xf numFmtId="0" fontId="60" fillId="0" borderId="16" xfId="316" applyFont="1" applyBorder="1" applyAlignment="1">
      <alignment wrapText="1"/>
    </xf>
    <xf numFmtId="0" fontId="60" fillId="0" borderId="16" xfId="316" applyFont="1" applyBorder="1" applyAlignment="1">
      <alignment horizontal="center" wrapText="1"/>
    </xf>
    <xf numFmtId="6" fontId="60" fillId="0" borderId="16" xfId="316" applyNumberFormat="1" applyFont="1" applyBorder="1" applyAlignment="1">
      <alignment horizontal="center" wrapText="1"/>
    </xf>
    <xf numFmtId="167" fontId="60" fillId="0" borderId="16" xfId="316" applyNumberFormat="1" applyFont="1" applyBorder="1" applyAlignment="1">
      <alignment horizontal="center" wrapText="1"/>
    </xf>
    <xf numFmtId="5" fontId="59" fillId="0" borderId="16" xfId="316" applyNumberFormat="1" applyFont="1" applyBorder="1" applyAlignment="1">
      <alignment horizontal="center" wrapText="1"/>
    </xf>
    <xf numFmtId="169" fontId="59" fillId="64" borderId="16" xfId="316" applyNumberFormat="1" applyFont="1" applyFill="1" applyBorder="1" applyAlignment="1">
      <alignment horizontal="center" wrapText="1"/>
    </xf>
    <xf numFmtId="0" fontId="38" fillId="0" borderId="43" xfId="78" applyFont="1" applyBorder="1"/>
    <xf numFmtId="0" fontId="11" fillId="0" borderId="36" xfId="78" applyFont="1" applyBorder="1" applyAlignment="1">
      <alignment horizontal="center" wrapText="1"/>
    </xf>
    <xf numFmtId="0" fontId="11" fillId="0" borderId="44" xfId="78" applyFont="1" applyBorder="1" applyAlignment="1">
      <alignment horizontal="center" wrapText="1"/>
    </xf>
    <xf numFmtId="0" fontId="38" fillId="0" borderId="23" xfId="367" applyFont="1" applyBorder="1" applyAlignment="1">
      <alignment horizontal="left"/>
    </xf>
    <xf numFmtId="10" fontId="88" fillId="0" borderId="24" xfId="290" applyNumberFormat="1" applyFont="1" applyFill="1" applyBorder="1"/>
    <xf numFmtId="44" fontId="38" fillId="0" borderId="0" xfId="57" applyFont="1" applyFill="1" applyBorder="1" applyAlignment="1">
      <alignment horizontal="center"/>
    </xf>
    <xf numFmtId="44" fontId="38" fillId="0" borderId="7" xfId="57" applyFont="1" applyFill="1" applyBorder="1" applyAlignment="1">
      <alignment horizontal="center"/>
    </xf>
    <xf numFmtId="44" fontId="11" fillId="7" borderId="7" xfId="78" applyNumberFormat="1" applyFont="1" applyFill="1" applyBorder="1" applyAlignment="1">
      <alignment horizontal="center"/>
    </xf>
    <xf numFmtId="10" fontId="88" fillId="0" borderId="34" xfId="290" applyNumberFormat="1" applyFont="1" applyFill="1" applyBorder="1"/>
    <xf numFmtId="164" fontId="38" fillId="0" borderId="0" xfId="0" applyNumberFormat="1" applyFont="1"/>
    <xf numFmtId="44" fontId="11" fillId="7" borderId="0" xfId="78" applyNumberFormat="1" applyFont="1" applyFill="1" applyAlignment="1">
      <alignment horizontal="center"/>
    </xf>
    <xf numFmtId="42" fontId="38" fillId="0" borderId="23" xfId="5" applyNumberFormat="1" applyFont="1" applyBorder="1" applyAlignment="1">
      <alignment vertical="center" wrapText="1"/>
    </xf>
    <xf numFmtId="42" fontId="38" fillId="0" borderId="33" xfId="5" applyNumberFormat="1" applyFont="1" applyBorder="1" applyAlignment="1">
      <alignment horizontal="center" vertical="center" wrapText="1"/>
    </xf>
    <xf numFmtId="0" fontId="89" fillId="3" borderId="0" xfId="3" applyFont="1" applyFill="1" applyAlignment="1">
      <alignment vertical="center"/>
    </xf>
    <xf numFmtId="0" fontId="56" fillId="3" borderId="0" xfId="3" applyFont="1" applyFill="1" applyAlignment="1">
      <alignment horizontal="right" vertical="center"/>
    </xf>
    <xf numFmtId="0" fontId="38" fillId="3" borderId="35" xfId="4" applyFont="1" applyFill="1" applyBorder="1" applyAlignment="1">
      <alignment horizontal="left" vertical="center" wrapText="1"/>
    </xf>
    <xf numFmtId="0" fontId="38" fillId="3" borderId="0" xfId="4" applyFont="1" applyFill="1" applyAlignment="1">
      <alignment horizontal="left" vertical="center" wrapText="1"/>
    </xf>
    <xf numFmtId="0" fontId="38" fillId="3" borderId="24" xfId="4" applyFont="1" applyFill="1" applyBorder="1" applyAlignment="1">
      <alignment horizontal="left" vertical="center" wrapText="1"/>
    </xf>
    <xf numFmtId="0" fontId="11" fillId="0" borderId="12" xfId="3" applyFont="1" applyBorder="1" applyAlignment="1">
      <alignment horizontal="center" vertical="center" wrapText="1"/>
    </xf>
    <xf numFmtId="0" fontId="11" fillId="0" borderId="8" xfId="3" applyFont="1" applyBorder="1" applyAlignment="1">
      <alignment horizontal="center" vertical="center" wrapText="1"/>
    </xf>
    <xf numFmtId="0" fontId="11" fillId="0" borderId="13" xfId="3" applyFont="1" applyBorder="1" applyAlignment="1">
      <alignment horizontal="center" vertical="center" wrapText="1"/>
    </xf>
    <xf numFmtId="0" fontId="11" fillId="0" borderId="7" xfId="3" applyFont="1" applyBorder="1" applyAlignment="1">
      <alignment horizontal="center" vertical="center"/>
    </xf>
    <xf numFmtId="0" fontId="11" fillId="5" borderId="12" xfId="5" applyFont="1" applyFill="1" applyBorder="1" applyAlignment="1">
      <alignment horizontal="center" vertical="center"/>
    </xf>
    <xf numFmtId="0" fontId="11" fillId="5" borderId="8" xfId="5" applyFont="1" applyFill="1" applyBorder="1" applyAlignment="1">
      <alignment horizontal="center" vertical="center"/>
    </xf>
    <xf numFmtId="0" fontId="11" fillId="5" borderId="13" xfId="5" applyFont="1" applyFill="1" applyBorder="1" applyAlignment="1">
      <alignment horizontal="center" vertical="center"/>
    </xf>
    <xf numFmtId="165" fontId="11" fillId="4" borderId="23" xfId="4" applyNumberFormat="1" applyFont="1" applyFill="1" applyBorder="1" applyAlignment="1">
      <alignment horizontal="center" vertical="center"/>
    </xf>
    <xf numFmtId="165" fontId="11" fillId="4" borderId="0" xfId="4" applyNumberFormat="1" applyFont="1" applyFill="1" applyAlignment="1">
      <alignment horizontal="center" vertical="center"/>
    </xf>
    <xf numFmtId="165" fontId="11" fillId="4" borderId="24" xfId="4" applyNumberFormat="1" applyFont="1" applyFill="1" applyBorder="1" applyAlignment="1">
      <alignment horizontal="center" vertical="center"/>
    </xf>
    <xf numFmtId="0" fontId="11" fillId="3" borderId="10" xfId="5" applyFont="1" applyFill="1" applyBorder="1" applyAlignment="1">
      <alignment horizontal="right" vertical="center"/>
    </xf>
    <xf numFmtId="0" fontId="11" fillId="3" borderId="63" xfId="4" applyFont="1" applyFill="1" applyBorder="1" applyAlignment="1">
      <alignment horizontal="center" vertical="center"/>
    </xf>
    <xf numFmtId="0" fontId="11" fillId="3" borderId="8" xfId="4" applyFont="1" applyFill="1" applyBorder="1" applyAlignment="1">
      <alignment horizontal="center" vertical="center"/>
    </xf>
    <xf numFmtId="0" fontId="11" fillId="3" borderId="13" xfId="4" applyFont="1" applyFill="1" applyBorder="1" applyAlignment="1">
      <alignment horizontal="center" vertical="center"/>
    </xf>
    <xf numFmtId="0" fontId="39" fillId="0" borderId="35" xfId="0" applyFont="1" applyBorder="1" applyAlignment="1">
      <alignment horizontal="left"/>
    </xf>
    <xf numFmtId="0" fontId="39" fillId="0" borderId="0" xfId="0" applyFont="1" applyAlignment="1">
      <alignment horizontal="left"/>
    </xf>
    <xf numFmtId="0" fontId="39" fillId="0" borderId="24" xfId="0" applyFont="1" applyBorder="1" applyAlignment="1">
      <alignment horizontal="left"/>
    </xf>
    <xf numFmtId="0" fontId="11" fillId="3" borderId="12" xfId="4" applyFont="1" applyFill="1" applyBorder="1" applyAlignment="1">
      <alignment horizontal="left" vertical="center" wrapText="1"/>
    </xf>
    <xf numFmtId="0" fontId="11" fillId="3" borderId="8" xfId="4" applyFont="1" applyFill="1" applyBorder="1" applyAlignment="1">
      <alignment horizontal="left" vertical="center" wrapText="1"/>
    </xf>
    <xf numFmtId="0" fontId="11" fillId="3" borderId="13" xfId="4" applyFont="1" applyFill="1" applyBorder="1" applyAlignment="1">
      <alignment horizontal="left" vertical="center" wrapText="1"/>
    </xf>
    <xf numFmtId="0" fontId="11" fillId="3" borderId="63" xfId="4" applyFont="1" applyFill="1" applyBorder="1" applyAlignment="1">
      <alignment horizontal="center" vertical="center" wrapText="1"/>
    </xf>
    <xf numFmtId="0" fontId="11" fillId="3" borderId="8" xfId="4" applyFont="1" applyFill="1" applyBorder="1" applyAlignment="1">
      <alignment horizontal="center" vertical="center" wrapText="1"/>
    </xf>
    <xf numFmtId="0" fontId="11" fillId="3" borderId="13" xfId="4" applyFont="1" applyFill="1" applyBorder="1" applyAlignment="1">
      <alignment horizontal="center" vertical="center" wrapText="1"/>
    </xf>
    <xf numFmtId="0" fontId="38" fillId="0" borderId="59" xfId="4" applyFont="1" applyBorder="1" applyAlignment="1">
      <alignment horizontal="left" vertical="center"/>
    </xf>
    <xf numFmtId="0" fontId="38" fillId="0" borderId="7" xfId="4" applyFont="1" applyBorder="1" applyAlignment="1">
      <alignment horizontal="left" vertical="center"/>
    </xf>
    <xf numFmtId="0" fontId="38" fillId="0" borderId="34" xfId="4" applyFont="1" applyBorder="1" applyAlignment="1">
      <alignment horizontal="left" vertical="center"/>
    </xf>
    <xf numFmtId="0" fontId="11" fillId="0" borderId="7" xfId="3" applyFont="1" applyBorder="1" applyAlignment="1">
      <alignment horizontal="center" vertical="center" wrapText="1"/>
    </xf>
    <xf numFmtId="0" fontId="11" fillId="0" borderId="36" xfId="3" applyFont="1" applyBorder="1" applyAlignment="1">
      <alignment horizontal="right" vertical="center" wrapText="1"/>
    </xf>
    <xf numFmtId="0" fontId="11" fillId="0" borderId="12" xfId="5" applyFont="1" applyBorder="1" applyAlignment="1">
      <alignment horizontal="center" vertical="center"/>
    </xf>
    <xf numFmtId="0" fontId="11" fillId="0" borderId="8" xfId="5" applyFont="1" applyBorder="1" applyAlignment="1">
      <alignment horizontal="center" vertical="center"/>
    </xf>
    <xf numFmtId="0" fontId="11" fillId="0" borderId="13" xfId="5" applyFont="1" applyBorder="1" applyAlignment="1">
      <alignment horizontal="center" vertical="center"/>
    </xf>
    <xf numFmtId="0" fontId="11" fillId="0" borderId="10" xfId="5" applyFont="1" applyBorder="1" applyAlignment="1">
      <alignment horizontal="right" vertical="center"/>
    </xf>
    <xf numFmtId="0" fontId="11" fillId="0" borderId="36" xfId="3" applyFont="1" applyBorder="1" applyAlignment="1">
      <alignment horizontal="right" vertical="center"/>
    </xf>
    <xf numFmtId="0" fontId="11" fillId="0" borderId="36" xfId="0" applyFont="1" applyBorder="1" applyAlignment="1">
      <alignment vertical="center"/>
    </xf>
    <xf numFmtId="0" fontId="11" fillId="0" borderId="36" xfId="0" applyFont="1" applyBorder="1" applyAlignment="1">
      <alignment horizontal="right" vertical="center"/>
    </xf>
    <xf numFmtId="0" fontId="11" fillId="0" borderId="12" xfId="11" applyFont="1" applyBorder="1" applyAlignment="1">
      <alignment horizontal="center" vertical="center"/>
    </xf>
    <xf numFmtId="0" fontId="11" fillId="0" borderId="8" xfId="11" applyFont="1" applyBorder="1" applyAlignment="1">
      <alignment horizontal="center" vertical="center"/>
    </xf>
    <xf numFmtId="0" fontId="11" fillId="0" borderId="13" xfId="11" applyFont="1" applyBorder="1" applyAlignment="1">
      <alignment horizontal="center" vertical="center"/>
    </xf>
    <xf numFmtId="0" fontId="11" fillId="0" borderId="10" xfId="11" applyFont="1" applyBorder="1" applyAlignment="1">
      <alignment horizontal="right" vertical="center"/>
    </xf>
    <xf numFmtId="0" fontId="11" fillId="5" borderId="12" xfId="11" applyFont="1" applyFill="1" applyBorder="1" applyAlignment="1">
      <alignment horizontal="center" vertical="center"/>
    </xf>
    <xf numFmtId="0" fontId="11" fillId="5" borderId="8" xfId="11" applyFont="1" applyFill="1" applyBorder="1" applyAlignment="1">
      <alignment horizontal="center" vertical="center"/>
    </xf>
    <xf numFmtId="0" fontId="11" fillId="5" borderId="13" xfId="11" applyFont="1" applyFill="1" applyBorder="1" applyAlignment="1">
      <alignment horizontal="center" vertical="center"/>
    </xf>
    <xf numFmtId="0" fontId="11" fillId="3" borderId="10" xfId="11" applyFont="1" applyFill="1" applyBorder="1" applyAlignment="1">
      <alignment horizontal="right" vertical="center"/>
    </xf>
    <xf numFmtId="0" fontId="11" fillId="3" borderId="0" xfId="11" applyFont="1" applyFill="1" applyAlignment="1">
      <alignment horizontal="right" vertical="center"/>
    </xf>
    <xf numFmtId="0" fontId="11" fillId="3" borderId="12" xfId="11" applyFont="1" applyFill="1" applyBorder="1" applyAlignment="1">
      <alignment horizontal="center" vertical="center"/>
    </xf>
    <xf numFmtId="0" fontId="11" fillId="3" borderId="8" xfId="11" applyFont="1" applyFill="1" applyBorder="1" applyAlignment="1">
      <alignment horizontal="center" vertical="center"/>
    </xf>
    <xf numFmtId="0" fontId="11" fillId="3" borderId="13" xfId="11" applyFont="1" applyFill="1" applyBorder="1" applyAlignment="1">
      <alignment horizontal="center" vertical="center"/>
    </xf>
    <xf numFmtId="0" fontId="11" fillId="3" borderId="0" xfId="5" applyFont="1" applyFill="1" applyAlignment="1">
      <alignment horizontal="right" vertical="center"/>
    </xf>
    <xf numFmtId="0" fontId="11" fillId="3" borderId="12" xfId="5" applyFont="1" applyFill="1" applyBorder="1" applyAlignment="1">
      <alignment horizontal="center" vertical="center"/>
    </xf>
    <xf numFmtId="0" fontId="11" fillId="3" borderId="8" xfId="5" applyFont="1" applyFill="1" applyBorder="1" applyAlignment="1">
      <alignment horizontal="center" vertical="center"/>
    </xf>
    <xf numFmtId="0" fontId="11" fillId="3" borderId="13" xfId="5" applyFont="1" applyFill="1" applyBorder="1" applyAlignment="1">
      <alignment horizontal="center" vertical="center"/>
    </xf>
    <xf numFmtId="0" fontId="11" fillId="3" borderId="0" xfId="5" applyFont="1" applyFill="1" applyAlignment="1">
      <alignment horizontal="center" vertical="center"/>
    </xf>
    <xf numFmtId="0" fontId="11" fillId="3" borderId="7" xfId="3" applyFont="1" applyFill="1" applyBorder="1" applyAlignment="1">
      <alignment horizontal="center" vertical="center" wrapText="1"/>
    </xf>
    <xf numFmtId="0" fontId="11" fillId="3" borderId="7" xfId="3" applyFont="1" applyFill="1" applyBorder="1" applyAlignment="1">
      <alignment horizontal="center" vertical="center"/>
    </xf>
    <xf numFmtId="0" fontId="39" fillId="3" borderId="16" xfId="0" applyFont="1" applyFill="1" applyBorder="1" applyAlignment="1">
      <alignment horizontal="left"/>
    </xf>
    <xf numFmtId="0" fontId="39" fillId="3" borderId="91" xfId="0" applyFont="1" applyFill="1" applyBorder="1" applyAlignment="1">
      <alignment horizontal="left"/>
    </xf>
    <xf numFmtId="0" fontId="39" fillId="0" borderId="98" xfId="0" applyFont="1" applyBorder="1" applyAlignment="1">
      <alignment horizontal="left"/>
    </xf>
    <xf numFmtId="0" fontId="39" fillId="0" borderId="27" xfId="0" applyFont="1" applyBorder="1" applyAlignment="1">
      <alignment horizontal="left"/>
    </xf>
    <xf numFmtId="0" fontId="39" fillId="0" borderId="28" xfId="0" applyFont="1" applyBorder="1" applyAlignment="1">
      <alignment horizontal="left"/>
    </xf>
    <xf numFmtId="0" fontId="38" fillId="3" borderId="102" xfId="4" applyFont="1" applyFill="1" applyBorder="1" applyAlignment="1">
      <alignment horizontal="left" vertical="center" wrapText="1"/>
    </xf>
    <xf numFmtId="0" fontId="38" fillId="3" borderId="36" xfId="4" applyFont="1" applyFill="1" applyBorder="1" applyAlignment="1">
      <alignment horizontal="left" vertical="center" wrapText="1"/>
    </xf>
    <xf numFmtId="0" fontId="38" fillId="3" borderId="44" xfId="4" applyFont="1" applyFill="1" applyBorder="1" applyAlignment="1">
      <alignment horizontal="left" vertical="center" wrapText="1"/>
    </xf>
    <xf numFmtId="165" fontId="11" fillId="3" borderId="23" xfId="4" applyNumberFormat="1" applyFont="1" applyFill="1" applyBorder="1" applyAlignment="1">
      <alignment horizontal="center" vertical="center"/>
    </xf>
    <xf numFmtId="165" fontId="11" fillId="3" borderId="0" xfId="4" applyNumberFormat="1" applyFont="1" applyFill="1" applyAlignment="1">
      <alignment horizontal="center" vertical="center"/>
    </xf>
    <xf numFmtId="165" fontId="11" fillId="3" borderId="24" xfId="4" applyNumberFormat="1" applyFont="1" applyFill="1" applyBorder="1" applyAlignment="1">
      <alignment horizontal="center" vertical="center"/>
    </xf>
    <xf numFmtId="0" fontId="11" fillId="3" borderId="12" xfId="3" applyFont="1" applyFill="1" applyBorder="1" applyAlignment="1">
      <alignment horizontal="center" vertical="center" wrapText="1"/>
    </xf>
    <xf numFmtId="0" fontId="11" fillId="3" borderId="8" xfId="3" applyFont="1" applyFill="1" applyBorder="1" applyAlignment="1">
      <alignment horizontal="center" vertical="center" wrapText="1"/>
    </xf>
    <xf numFmtId="0" fontId="11" fillId="3" borderId="13" xfId="3" applyFont="1" applyFill="1" applyBorder="1" applyAlignment="1">
      <alignment horizontal="center" vertical="center" wrapText="1"/>
    </xf>
    <xf numFmtId="0" fontId="11" fillId="3" borderId="33" xfId="3" applyFont="1" applyFill="1" applyBorder="1" applyAlignment="1">
      <alignment horizontal="center" vertical="center" wrapText="1"/>
    </xf>
    <xf numFmtId="0" fontId="11" fillId="3" borderId="34" xfId="3" applyFont="1" applyFill="1" applyBorder="1" applyAlignment="1">
      <alignment horizontal="center" vertical="center" wrapText="1"/>
    </xf>
    <xf numFmtId="0" fontId="38" fillId="3" borderId="16" xfId="4" applyFont="1" applyFill="1" applyBorder="1" applyAlignment="1">
      <alignment horizontal="left" vertical="center" wrapText="1"/>
    </xf>
    <xf numFmtId="0" fontId="38" fillId="3" borderId="91" xfId="4" applyFont="1" applyFill="1" applyBorder="1" applyAlignment="1">
      <alignment horizontal="left" vertical="center" wrapText="1"/>
    </xf>
    <xf numFmtId="0" fontId="38" fillId="3" borderId="98" xfId="4" applyFont="1" applyFill="1" applyBorder="1" applyAlignment="1">
      <alignment horizontal="left" vertical="center" wrapText="1"/>
    </xf>
    <xf numFmtId="0" fontId="38" fillId="3" borderId="27" xfId="4" applyFont="1" applyFill="1" applyBorder="1" applyAlignment="1">
      <alignment horizontal="left" vertical="center" wrapText="1"/>
    </xf>
    <xf numFmtId="0" fontId="38" fillId="3" borderId="28" xfId="4" applyFont="1" applyFill="1" applyBorder="1" applyAlignment="1">
      <alignment horizontal="left" vertical="center" wrapText="1"/>
    </xf>
    <xf numFmtId="0" fontId="39" fillId="0" borderId="99" xfId="0" applyFont="1" applyBorder="1" applyAlignment="1">
      <alignment horizontal="left"/>
    </xf>
    <xf numFmtId="0" fontId="39" fillId="0" borderId="10" xfId="0" applyFont="1" applyBorder="1" applyAlignment="1">
      <alignment horizontal="left"/>
    </xf>
    <xf numFmtId="0" fontId="39" fillId="0" borderId="11" xfId="0" applyFont="1" applyBorder="1" applyAlignment="1">
      <alignment horizontal="left"/>
    </xf>
    <xf numFmtId="0" fontId="38" fillId="3" borderId="46" xfId="4" applyFont="1" applyFill="1" applyBorder="1" applyAlignment="1">
      <alignment horizontal="left" vertical="center"/>
    </xf>
    <xf numFmtId="0" fontId="38" fillId="3" borderId="101" xfId="4" applyFont="1" applyFill="1" applyBorder="1" applyAlignment="1">
      <alignment horizontal="left" vertical="center"/>
    </xf>
    <xf numFmtId="0" fontId="57" fillId="32" borderId="9" xfId="98" applyFont="1" applyFill="1" applyBorder="1" applyAlignment="1">
      <alignment horizontal="center" vertical="center" wrapText="1"/>
    </xf>
    <xf numFmtId="0" fontId="57" fillId="32" borderId="10" xfId="98" applyFont="1" applyFill="1" applyBorder="1" applyAlignment="1">
      <alignment horizontal="center" vertical="center" wrapText="1"/>
    </xf>
    <xf numFmtId="0" fontId="57" fillId="32" borderId="11" xfId="98" applyFont="1" applyFill="1" applyBorder="1" applyAlignment="1">
      <alignment horizontal="center" vertical="center" wrapText="1"/>
    </xf>
    <xf numFmtId="0" fontId="0" fillId="64" borderId="43" xfId="98" applyFont="1" applyFill="1" applyBorder="1" applyAlignment="1">
      <alignment horizontal="center" wrapText="1"/>
    </xf>
    <xf numFmtId="0" fontId="0" fillId="64" borderId="23" xfId="98" applyFont="1" applyFill="1" applyBorder="1" applyAlignment="1">
      <alignment horizontal="center" wrapText="1"/>
    </xf>
    <xf numFmtId="0" fontId="0" fillId="0" borderId="85" xfId="0" applyBorder="1" applyAlignment="1">
      <alignment horizontal="center" vertical="center"/>
    </xf>
    <xf numFmtId="0" fontId="0" fillId="0" borderId="0" xfId="0" applyAlignment="1">
      <alignment horizontal="center" vertical="center"/>
    </xf>
    <xf numFmtId="0" fontId="7" fillId="0" borderId="0" xfId="0" applyFont="1" applyAlignment="1">
      <alignment wrapText="1"/>
    </xf>
    <xf numFmtId="0" fontId="78" fillId="0" borderId="0" xfId="362" applyFont="1" applyAlignment="1">
      <alignment horizontal="left" vertical="top" wrapText="1"/>
    </xf>
    <xf numFmtId="0" fontId="78" fillId="0" borderId="0" xfId="362" applyFont="1" applyAlignment="1">
      <alignment horizontal="center"/>
    </xf>
    <xf numFmtId="0" fontId="80" fillId="0" borderId="0" xfId="362" applyFont="1" applyAlignment="1">
      <alignment horizontal="center"/>
    </xf>
    <xf numFmtId="0" fontId="78" fillId="0" borderId="44" xfId="362" applyFont="1" applyBorder="1" applyAlignment="1">
      <alignment horizontal="left" vertical="center" wrapText="1"/>
    </xf>
    <xf numFmtId="0" fontId="78" fillId="0" borderId="34" xfId="362" applyFont="1" applyBorder="1" applyAlignment="1">
      <alignment horizontal="left" vertical="center" wrapText="1"/>
    </xf>
    <xf numFmtId="0" fontId="78" fillId="0" borderId="36" xfId="362" applyFont="1" applyBorder="1" applyAlignment="1">
      <alignment vertical="top" wrapText="1"/>
    </xf>
    <xf numFmtId="0" fontId="78" fillId="0" borderId="7" xfId="362" applyFont="1" applyBorder="1" applyAlignment="1">
      <alignment vertical="top" wrapText="1"/>
    </xf>
    <xf numFmtId="49" fontId="78" fillId="0" borderId="44" xfId="362" applyNumberFormat="1" applyFont="1" applyBorder="1" applyAlignment="1">
      <alignment horizontal="left" vertical="center" wrapText="1"/>
    </xf>
    <xf numFmtId="49" fontId="78" fillId="0" borderId="34" xfId="362" applyNumberFormat="1" applyFont="1" applyBorder="1" applyAlignment="1">
      <alignment horizontal="left" vertical="center" wrapText="1"/>
    </xf>
    <xf numFmtId="0" fontId="78" fillId="0" borderId="24" xfId="362" applyFont="1" applyBorder="1" applyAlignment="1">
      <alignment horizontal="left" vertical="center" wrapText="1"/>
    </xf>
    <xf numFmtId="0" fontId="78" fillId="0" borderId="36" xfId="362" applyFont="1" applyBorder="1" applyAlignment="1">
      <alignment horizontal="left" vertical="top" wrapText="1"/>
    </xf>
    <xf numFmtId="0" fontId="78" fillId="0" borderId="7" xfId="362" applyFont="1" applyBorder="1" applyAlignment="1">
      <alignment horizontal="left" vertical="top" wrapText="1"/>
    </xf>
    <xf numFmtId="0" fontId="30" fillId="29" borderId="36" xfId="78" applyFont="1" applyFill="1" applyBorder="1" applyAlignment="1">
      <alignment horizontal="left"/>
    </xf>
    <xf numFmtId="0" fontId="30" fillId="29" borderId="44" xfId="78" applyFont="1" applyFill="1" applyBorder="1" applyAlignment="1">
      <alignment horizontal="left"/>
    </xf>
    <xf numFmtId="0" fontId="21" fillId="0" borderId="35" xfId="90" applyBorder="1" applyAlignment="1">
      <alignment horizontal="right"/>
    </xf>
    <xf numFmtId="0" fontId="21" fillId="0" borderId="0" xfId="90" applyAlignment="1">
      <alignment horizontal="right"/>
    </xf>
  </cellXfs>
  <cellStyles count="368">
    <cellStyle name="20% - Accent1" xfId="336" builtinId="30" customBuiltin="1"/>
    <cellStyle name="20% - Accent1 2" xfId="14" xr:uid="{00000000-0005-0000-0000-000001000000}"/>
    <cellStyle name="20% - Accent2" xfId="340" builtinId="34" customBuiltin="1"/>
    <cellStyle name="20% - Accent2 2" xfId="15" xr:uid="{00000000-0005-0000-0000-000003000000}"/>
    <cellStyle name="20% - Accent3" xfId="344" builtinId="38" customBuiltin="1"/>
    <cellStyle name="20% - Accent3 2" xfId="16" xr:uid="{00000000-0005-0000-0000-000005000000}"/>
    <cellStyle name="20% - Accent4" xfId="348" builtinId="42" customBuiltin="1"/>
    <cellStyle name="20% - Accent4 2" xfId="17" xr:uid="{00000000-0005-0000-0000-000007000000}"/>
    <cellStyle name="20% - Accent5" xfId="352" builtinId="46" customBuiltin="1"/>
    <cellStyle name="20% - Accent5 2" xfId="18" xr:uid="{00000000-0005-0000-0000-000009000000}"/>
    <cellStyle name="20% - Accent6" xfId="356" builtinId="50" customBuiltin="1"/>
    <cellStyle name="20% - Accent6 2" xfId="19" xr:uid="{00000000-0005-0000-0000-00000B000000}"/>
    <cellStyle name="40% - Accent1" xfId="337" builtinId="31" customBuiltin="1"/>
    <cellStyle name="40% - Accent1 2" xfId="20" xr:uid="{00000000-0005-0000-0000-00000D000000}"/>
    <cellStyle name="40% - Accent2" xfId="341" builtinId="35" customBuiltin="1"/>
    <cellStyle name="40% - Accent2 2" xfId="21" xr:uid="{00000000-0005-0000-0000-00000F000000}"/>
    <cellStyle name="40% - Accent3" xfId="345" builtinId="39" customBuiltin="1"/>
    <cellStyle name="40% - Accent3 2" xfId="22" xr:uid="{00000000-0005-0000-0000-000011000000}"/>
    <cellStyle name="40% - Accent4" xfId="349" builtinId="43" customBuiltin="1"/>
    <cellStyle name="40% - Accent4 2" xfId="23" xr:uid="{00000000-0005-0000-0000-000013000000}"/>
    <cellStyle name="40% - Accent5" xfId="353" builtinId="47" customBuiltin="1"/>
    <cellStyle name="40% - Accent5 2" xfId="24" xr:uid="{00000000-0005-0000-0000-000015000000}"/>
    <cellStyle name="40% - Accent6" xfId="357" builtinId="51" customBuiltin="1"/>
    <cellStyle name="40% - Accent6 2" xfId="25" xr:uid="{00000000-0005-0000-0000-000017000000}"/>
    <cellStyle name="60% - Accent1" xfId="338" builtinId="32" customBuiltin="1"/>
    <cellStyle name="60% - Accent1 2" xfId="26" xr:uid="{00000000-0005-0000-0000-000019000000}"/>
    <cellStyle name="60% - Accent2" xfId="342" builtinId="36" customBuiltin="1"/>
    <cellStyle name="60% - Accent2 2" xfId="27" xr:uid="{00000000-0005-0000-0000-00001B000000}"/>
    <cellStyle name="60% - Accent3" xfId="346" builtinId="40" customBuiltin="1"/>
    <cellStyle name="60% - Accent3 2" xfId="28" xr:uid="{00000000-0005-0000-0000-00001D000000}"/>
    <cellStyle name="60% - Accent4" xfId="350" builtinId="44" customBuiltin="1"/>
    <cellStyle name="60% - Accent4 2" xfId="29" xr:uid="{00000000-0005-0000-0000-00001F000000}"/>
    <cellStyle name="60% - Accent5" xfId="354" builtinId="48" customBuiltin="1"/>
    <cellStyle name="60% - Accent5 2" xfId="30" xr:uid="{00000000-0005-0000-0000-000021000000}"/>
    <cellStyle name="60% - Accent6" xfId="358" builtinId="52" customBuiltin="1"/>
    <cellStyle name="60% - Accent6 2" xfId="31" xr:uid="{00000000-0005-0000-0000-000023000000}"/>
    <cellStyle name="Accent1" xfId="335" builtinId="29" customBuiltin="1"/>
    <cellStyle name="Accent1 2" xfId="32" xr:uid="{00000000-0005-0000-0000-000025000000}"/>
    <cellStyle name="Accent2" xfId="339" builtinId="33" customBuiltin="1"/>
    <cellStyle name="Accent2 2" xfId="33" xr:uid="{00000000-0005-0000-0000-000027000000}"/>
    <cellStyle name="Accent3" xfId="343" builtinId="37" customBuiltin="1"/>
    <cellStyle name="Accent3 2" xfId="34" xr:uid="{00000000-0005-0000-0000-000029000000}"/>
    <cellStyle name="Accent4" xfId="347" builtinId="41" customBuiltin="1"/>
    <cellStyle name="Accent4 2" xfId="35" xr:uid="{00000000-0005-0000-0000-00002B000000}"/>
    <cellStyle name="Accent5" xfId="351" builtinId="45" customBuiltin="1"/>
    <cellStyle name="Accent5 2" xfId="36" xr:uid="{00000000-0005-0000-0000-00002D000000}"/>
    <cellStyle name="Accent6" xfId="355" builtinId="49" customBuiltin="1"/>
    <cellStyle name="Accent6 2" xfId="37" xr:uid="{00000000-0005-0000-0000-00002F000000}"/>
    <cellStyle name="Bad" xfId="324" builtinId="27" customBuiltin="1"/>
    <cellStyle name="Bad 2" xfId="38" xr:uid="{00000000-0005-0000-0000-000031000000}"/>
    <cellStyle name="Bad 3" xfId="118" xr:uid="{00000000-0005-0000-0000-000032000000}"/>
    <cellStyle name="Body: normal cell" xfId="119" xr:uid="{00000000-0005-0000-0000-000033000000}"/>
    <cellStyle name="Calculation" xfId="328" builtinId="22" customBuiltin="1"/>
    <cellStyle name="Calculation 2" xfId="39" xr:uid="{00000000-0005-0000-0000-000035000000}"/>
    <cellStyle name="Calculation 2 2" xfId="120" xr:uid="{00000000-0005-0000-0000-000036000000}"/>
    <cellStyle name="Calculation 2 3" xfId="121" xr:uid="{00000000-0005-0000-0000-000037000000}"/>
    <cellStyle name="Check Cell" xfId="330" builtinId="23" customBuiltin="1"/>
    <cellStyle name="Check Cell 2" xfId="40" xr:uid="{00000000-0005-0000-0000-000039000000}"/>
    <cellStyle name="Comma" xfId="115" builtinId="3"/>
    <cellStyle name="Comma [0] 2" xfId="122" xr:uid="{00000000-0005-0000-0000-00003B000000}"/>
    <cellStyle name="Comma 10" xfId="123" xr:uid="{00000000-0005-0000-0000-00003C000000}"/>
    <cellStyle name="Comma 11" xfId="124" xr:uid="{00000000-0005-0000-0000-00003D000000}"/>
    <cellStyle name="Comma 12" xfId="125" xr:uid="{00000000-0005-0000-0000-00003E000000}"/>
    <cellStyle name="Comma 12 2" xfId="126" xr:uid="{00000000-0005-0000-0000-00003F000000}"/>
    <cellStyle name="Comma 12 2 2" xfId="127" xr:uid="{00000000-0005-0000-0000-000040000000}"/>
    <cellStyle name="Comma 13" xfId="128" xr:uid="{00000000-0005-0000-0000-000041000000}"/>
    <cellStyle name="Comma 14" xfId="129" xr:uid="{00000000-0005-0000-0000-000042000000}"/>
    <cellStyle name="Comma 2" xfId="41" xr:uid="{00000000-0005-0000-0000-000043000000}"/>
    <cellStyle name="Comma 2 2" xfId="42" xr:uid="{00000000-0005-0000-0000-000044000000}"/>
    <cellStyle name="Comma 2 2 2" xfId="130" xr:uid="{00000000-0005-0000-0000-000045000000}"/>
    <cellStyle name="Comma 2 3" xfId="131" xr:uid="{00000000-0005-0000-0000-000046000000}"/>
    <cellStyle name="Comma 3" xfId="6" xr:uid="{00000000-0005-0000-0000-000047000000}"/>
    <cellStyle name="Comma 3 2" xfId="43" xr:uid="{00000000-0005-0000-0000-000048000000}"/>
    <cellStyle name="Comma 3 3" xfId="44" xr:uid="{00000000-0005-0000-0000-000049000000}"/>
    <cellStyle name="Comma 3 4" xfId="132" xr:uid="{00000000-0005-0000-0000-00004A000000}"/>
    <cellStyle name="Comma 4" xfId="45" xr:uid="{00000000-0005-0000-0000-00004B000000}"/>
    <cellStyle name="Comma 4 2" xfId="46" xr:uid="{00000000-0005-0000-0000-00004C000000}"/>
    <cellStyle name="Comma 5" xfId="47" xr:uid="{00000000-0005-0000-0000-00004D000000}"/>
    <cellStyle name="Comma 5 2" xfId="133" xr:uid="{00000000-0005-0000-0000-00004E000000}"/>
    <cellStyle name="Comma 5 3" xfId="134" xr:uid="{00000000-0005-0000-0000-00004F000000}"/>
    <cellStyle name="Comma 6" xfId="48" xr:uid="{00000000-0005-0000-0000-000050000000}"/>
    <cellStyle name="Comma 6 2" xfId="49" xr:uid="{00000000-0005-0000-0000-000051000000}"/>
    <cellStyle name="Comma 7" xfId="50" xr:uid="{00000000-0005-0000-0000-000052000000}"/>
    <cellStyle name="Comma 7 2" xfId="135" xr:uid="{00000000-0005-0000-0000-000053000000}"/>
    <cellStyle name="Comma 8" xfId="51" xr:uid="{00000000-0005-0000-0000-000054000000}"/>
    <cellStyle name="Comma 9" xfId="136" xr:uid="{00000000-0005-0000-0000-000055000000}"/>
    <cellStyle name="Currency" xfId="1" builtinId="4"/>
    <cellStyle name="Currency [0] 2" xfId="137" xr:uid="{00000000-0005-0000-0000-000057000000}"/>
    <cellStyle name="Currency 10" xfId="138" xr:uid="{00000000-0005-0000-0000-000058000000}"/>
    <cellStyle name="Currency 11" xfId="139" xr:uid="{00000000-0005-0000-0000-000059000000}"/>
    <cellStyle name="Currency 12" xfId="140" xr:uid="{00000000-0005-0000-0000-00005A000000}"/>
    <cellStyle name="Currency 13" xfId="141" xr:uid="{00000000-0005-0000-0000-00005B000000}"/>
    <cellStyle name="Currency 14" xfId="142" xr:uid="{00000000-0005-0000-0000-00005C000000}"/>
    <cellStyle name="Currency 15" xfId="143" xr:uid="{00000000-0005-0000-0000-00005D000000}"/>
    <cellStyle name="Currency 16" xfId="144" xr:uid="{00000000-0005-0000-0000-00005E000000}"/>
    <cellStyle name="Currency 17" xfId="145" xr:uid="{00000000-0005-0000-0000-00005F000000}"/>
    <cellStyle name="Currency 18" xfId="146" xr:uid="{00000000-0005-0000-0000-000060000000}"/>
    <cellStyle name="Currency 19" xfId="147" xr:uid="{00000000-0005-0000-0000-000061000000}"/>
    <cellStyle name="Currency 2" xfId="52" xr:uid="{00000000-0005-0000-0000-000062000000}"/>
    <cellStyle name="Currency 2 2" xfId="53" xr:uid="{00000000-0005-0000-0000-000063000000}"/>
    <cellStyle name="Currency 2 2 2" xfId="54" xr:uid="{00000000-0005-0000-0000-000064000000}"/>
    <cellStyle name="Currency 2 2 2 2" xfId="148" xr:uid="{00000000-0005-0000-0000-000065000000}"/>
    <cellStyle name="Currency 2 2 2 3" xfId="55" xr:uid="{00000000-0005-0000-0000-000066000000}"/>
    <cellStyle name="Currency 2 3" xfId="56" xr:uid="{00000000-0005-0000-0000-000067000000}"/>
    <cellStyle name="Currency 2 4" xfId="149" xr:uid="{00000000-0005-0000-0000-000068000000}"/>
    <cellStyle name="Currency 2 4 2" xfId="150" xr:uid="{00000000-0005-0000-0000-000069000000}"/>
    <cellStyle name="Currency 2 5" xfId="151" xr:uid="{00000000-0005-0000-0000-00006A000000}"/>
    <cellStyle name="Currency 20" xfId="152" xr:uid="{00000000-0005-0000-0000-00006B000000}"/>
    <cellStyle name="Currency 21" xfId="153" xr:uid="{00000000-0005-0000-0000-00006C000000}"/>
    <cellStyle name="Currency 22" xfId="154" xr:uid="{00000000-0005-0000-0000-00006D000000}"/>
    <cellStyle name="Currency 23" xfId="155" xr:uid="{00000000-0005-0000-0000-00006E000000}"/>
    <cellStyle name="Currency 24" xfId="156" xr:uid="{00000000-0005-0000-0000-00006F000000}"/>
    <cellStyle name="Currency 25" xfId="157" xr:uid="{00000000-0005-0000-0000-000070000000}"/>
    <cellStyle name="Currency 26" xfId="158" xr:uid="{00000000-0005-0000-0000-000071000000}"/>
    <cellStyle name="Currency 27" xfId="159" xr:uid="{00000000-0005-0000-0000-000072000000}"/>
    <cellStyle name="Currency 28" xfId="160" xr:uid="{00000000-0005-0000-0000-000073000000}"/>
    <cellStyle name="Currency 29" xfId="161" xr:uid="{00000000-0005-0000-0000-000074000000}"/>
    <cellStyle name="Currency 3" xfId="57" xr:uid="{00000000-0005-0000-0000-000075000000}"/>
    <cellStyle name="Currency 3 2" xfId="58" xr:uid="{00000000-0005-0000-0000-000076000000}"/>
    <cellStyle name="Currency 3 3" xfId="59" xr:uid="{00000000-0005-0000-0000-000077000000}"/>
    <cellStyle name="Currency 3 4" xfId="162" xr:uid="{00000000-0005-0000-0000-000078000000}"/>
    <cellStyle name="Currency 3 5" xfId="163" xr:uid="{00000000-0005-0000-0000-000079000000}"/>
    <cellStyle name="Currency 30" xfId="164" xr:uid="{00000000-0005-0000-0000-00007A000000}"/>
    <cellStyle name="Currency 31" xfId="165" xr:uid="{00000000-0005-0000-0000-00007B000000}"/>
    <cellStyle name="Currency 32" xfId="166" xr:uid="{00000000-0005-0000-0000-00007C000000}"/>
    <cellStyle name="Currency 33" xfId="167" xr:uid="{00000000-0005-0000-0000-00007D000000}"/>
    <cellStyle name="Currency 34" xfId="168" xr:uid="{00000000-0005-0000-0000-00007E000000}"/>
    <cellStyle name="Currency 35" xfId="169" xr:uid="{00000000-0005-0000-0000-00007F000000}"/>
    <cellStyle name="Currency 36" xfId="170" xr:uid="{00000000-0005-0000-0000-000080000000}"/>
    <cellStyle name="Currency 37" xfId="171" xr:uid="{00000000-0005-0000-0000-000081000000}"/>
    <cellStyle name="Currency 38" xfId="172" xr:uid="{00000000-0005-0000-0000-000082000000}"/>
    <cellStyle name="Currency 39" xfId="173" xr:uid="{00000000-0005-0000-0000-000083000000}"/>
    <cellStyle name="Currency 4" xfId="8" xr:uid="{00000000-0005-0000-0000-000084000000}"/>
    <cellStyle name="Currency 4 2" xfId="60" xr:uid="{00000000-0005-0000-0000-000085000000}"/>
    <cellStyle name="Currency 4 2 2" xfId="61" xr:uid="{00000000-0005-0000-0000-000086000000}"/>
    <cellStyle name="Currency 4 2 2 2" xfId="174" xr:uid="{00000000-0005-0000-0000-000087000000}"/>
    <cellStyle name="Currency 4 2 2 3" xfId="175" xr:uid="{00000000-0005-0000-0000-000088000000}"/>
    <cellStyle name="Currency 4 2 3" xfId="176" xr:uid="{00000000-0005-0000-0000-000089000000}"/>
    <cellStyle name="Currency 4 3" xfId="62" xr:uid="{00000000-0005-0000-0000-00008A000000}"/>
    <cellStyle name="Currency 4 3 2" xfId="177" xr:uid="{00000000-0005-0000-0000-00008B000000}"/>
    <cellStyle name="Currency 4 3 3" xfId="178" xr:uid="{00000000-0005-0000-0000-00008C000000}"/>
    <cellStyle name="Currency 4 4" xfId="13" xr:uid="{00000000-0005-0000-0000-00008D000000}"/>
    <cellStyle name="Currency 4 5" xfId="179" xr:uid="{00000000-0005-0000-0000-00008E000000}"/>
    <cellStyle name="Currency 40" xfId="180" xr:uid="{00000000-0005-0000-0000-00008F000000}"/>
    <cellStyle name="Currency 41" xfId="181" xr:uid="{00000000-0005-0000-0000-000090000000}"/>
    <cellStyle name="Currency 42" xfId="182" xr:uid="{00000000-0005-0000-0000-000091000000}"/>
    <cellStyle name="Currency 43" xfId="183" xr:uid="{00000000-0005-0000-0000-000092000000}"/>
    <cellStyle name="Currency 44" xfId="184" xr:uid="{00000000-0005-0000-0000-000093000000}"/>
    <cellStyle name="Currency 45" xfId="185" xr:uid="{00000000-0005-0000-0000-000094000000}"/>
    <cellStyle name="Currency 46" xfId="186" xr:uid="{00000000-0005-0000-0000-000095000000}"/>
    <cellStyle name="Currency 5" xfId="63" xr:uid="{00000000-0005-0000-0000-000096000000}"/>
    <cellStyle name="Currency 5 2" xfId="64" xr:uid="{00000000-0005-0000-0000-000097000000}"/>
    <cellStyle name="Currency 5 2 2" xfId="187" xr:uid="{00000000-0005-0000-0000-000098000000}"/>
    <cellStyle name="Currency 5 3" xfId="65" xr:uid="{00000000-0005-0000-0000-000099000000}"/>
    <cellStyle name="Currency 5 3 2" xfId="188" xr:uid="{00000000-0005-0000-0000-00009A000000}"/>
    <cellStyle name="Currency 5 3 3" xfId="189" xr:uid="{00000000-0005-0000-0000-00009B000000}"/>
    <cellStyle name="Currency 5 4" xfId="190" xr:uid="{00000000-0005-0000-0000-00009C000000}"/>
    <cellStyle name="Currency 5 5" xfId="191" xr:uid="{00000000-0005-0000-0000-00009D000000}"/>
    <cellStyle name="Currency 5 6" xfId="192" xr:uid="{00000000-0005-0000-0000-00009E000000}"/>
    <cellStyle name="Currency 6" xfId="66" xr:uid="{00000000-0005-0000-0000-00009F000000}"/>
    <cellStyle name="Currency 6 2" xfId="193" xr:uid="{00000000-0005-0000-0000-0000A0000000}"/>
    <cellStyle name="Currency 6 3" xfId="194" xr:uid="{00000000-0005-0000-0000-0000A1000000}"/>
    <cellStyle name="Currency 7" xfId="67" xr:uid="{00000000-0005-0000-0000-0000A2000000}"/>
    <cellStyle name="Currency 7 2" xfId="195" xr:uid="{00000000-0005-0000-0000-0000A3000000}"/>
    <cellStyle name="Currency 7 3" xfId="196" xr:uid="{00000000-0005-0000-0000-0000A4000000}"/>
    <cellStyle name="Currency 8" xfId="68" xr:uid="{00000000-0005-0000-0000-0000A5000000}"/>
    <cellStyle name="Currency 8 2" xfId="197" xr:uid="{00000000-0005-0000-0000-0000A6000000}"/>
    <cellStyle name="Currency 9" xfId="198" xr:uid="{00000000-0005-0000-0000-0000A7000000}"/>
    <cellStyle name="Explanatory Text" xfId="333" builtinId="53" customBuiltin="1"/>
    <cellStyle name="Explanatory Text 2" xfId="69" xr:uid="{00000000-0005-0000-0000-0000A9000000}"/>
    <cellStyle name="Explanatory Text 2 2" xfId="199" xr:uid="{00000000-0005-0000-0000-0000AA000000}"/>
    <cellStyle name="Explanatory Text 2 3" xfId="200" xr:uid="{00000000-0005-0000-0000-0000AB000000}"/>
    <cellStyle name="Font: Calibri, 9pt regular" xfId="201" xr:uid="{00000000-0005-0000-0000-0000AC000000}"/>
    <cellStyle name="Footnotes: top row" xfId="202" xr:uid="{00000000-0005-0000-0000-0000AD000000}"/>
    <cellStyle name="Good" xfId="323" builtinId="26" customBuiltin="1"/>
    <cellStyle name="Good 2" xfId="70" xr:uid="{00000000-0005-0000-0000-0000AF000000}"/>
    <cellStyle name="Header: bottom row" xfId="203" xr:uid="{00000000-0005-0000-0000-0000B0000000}"/>
    <cellStyle name="Heading 1" xfId="319" builtinId="16" customBuiltin="1"/>
    <cellStyle name="Heading 1 2" xfId="71" xr:uid="{00000000-0005-0000-0000-0000B2000000}"/>
    <cellStyle name="Heading 1 2 2" xfId="204" xr:uid="{00000000-0005-0000-0000-0000B3000000}"/>
    <cellStyle name="Heading 1 2 3" xfId="205" xr:uid="{00000000-0005-0000-0000-0000B4000000}"/>
    <cellStyle name="Heading 2" xfId="320" builtinId="17" customBuiltin="1"/>
    <cellStyle name="Heading 2 2" xfId="72" xr:uid="{00000000-0005-0000-0000-0000B6000000}"/>
    <cellStyle name="Heading 2 2 2" xfId="206" xr:uid="{00000000-0005-0000-0000-0000B7000000}"/>
    <cellStyle name="Heading 2 2 3" xfId="207" xr:uid="{00000000-0005-0000-0000-0000B8000000}"/>
    <cellStyle name="Heading 3" xfId="321" builtinId="18" customBuiltin="1"/>
    <cellStyle name="Heading 3 2" xfId="73" xr:uid="{00000000-0005-0000-0000-0000BA000000}"/>
    <cellStyle name="Heading 3 2 2" xfId="208" xr:uid="{00000000-0005-0000-0000-0000BB000000}"/>
    <cellStyle name="Heading 3 2 3" xfId="209" xr:uid="{00000000-0005-0000-0000-0000BC000000}"/>
    <cellStyle name="Heading 4" xfId="322" builtinId="19" customBuiltin="1"/>
    <cellStyle name="Heading 4 2" xfId="74" xr:uid="{00000000-0005-0000-0000-0000BE000000}"/>
    <cellStyle name="Heading 4 2 2" xfId="210" xr:uid="{00000000-0005-0000-0000-0000BF000000}"/>
    <cellStyle name="Heading 4 2 3" xfId="211" xr:uid="{00000000-0005-0000-0000-0000C0000000}"/>
    <cellStyle name="Hyperlink 2" xfId="212" xr:uid="{00000000-0005-0000-0000-0000C1000000}"/>
    <cellStyle name="Hyperlink 3" xfId="213" xr:uid="{00000000-0005-0000-0000-0000C2000000}"/>
    <cellStyle name="Input" xfId="326" builtinId="20" customBuiltin="1"/>
    <cellStyle name="Input 2" xfId="75" xr:uid="{00000000-0005-0000-0000-0000C4000000}"/>
    <cellStyle name="Input 2 2" xfId="214" xr:uid="{00000000-0005-0000-0000-0000C5000000}"/>
    <cellStyle name="Input 2 3" xfId="215" xr:uid="{00000000-0005-0000-0000-0000C6000000}"/>
    <cellStyle name="Linked Cell" xfId="329" builtinId="24" customBuiltin="1"/>
    <cellStyle name="Linked Cell 2" xfId="76" xr:uid="{00000000-0005-0000-0000-0000C8000000}"/>
    <cellStyle name="Linked Cell 2 2" xfId="216" xr:uid="{00000000-0005-0000-0000-0000C9000000}"/>
    <cellStyle name="Linked Cell 2 3" xfId="217" xr:uid="{00000000-0005-0000-0000-0000CA000000}"/>
    <cellStyle name="Neutral" xfId="325" builtinId="28" customBuiltin="1"/>
    <cellStyle name="Neutral 2" xfId="77" xr:uid="{00000000-0005-0000-0000-0000CC000000}"/>
    <cellStyle name="Normal" xfId="0" builtinId="0"/>
    <cellStyle name="Normal 10" xfId="78" xr:uid="{00000000-0005-0000-0000-0000CE000000}"/>
    <cellStyle name="Normal 10 2" xfId="218" xr:uid="{00000000-0005-0000-0000-0000CF000000}"/>
    <cellStyle name="Normal 10 3" xfId="219" xr:uid="{00000000-0005-0000-0000-0000D0000000}"/>
    <cellStyle name="Normal 10 3 2" xfId="220" xr:uid="{00000000-0005-0000-0000-0000D1000000}"/>
    <cellStyle name="Normal 11" xfId="79" xr:uid="{00000000-0005-0000-0000-0000D2000000}"/>
    <cellStyle name="Normal 11 2" xfId="221" xr:uid="{00000000-0005-0000-0000-0000D3000000}"/>
    <cellStyle name="Normal 11 2 2" xfId="222" xr:uid="{00000000-0005-0000-0000-0000D4000000}"/>
    <cellStyle name="Normal 12" xfId="80" xr:uid="{00000000-0005-0000-0000-0000D5000000}"/>
    <cellStyle name="Normal 12 2" xfId="367" xr:uid="{2921F3FA-CDBE-4AF2-A6D6-246854DEA70E}"/>
    <cellStyle name="Normal 13" xfId="81" xr:uid="{00000000-0005-0000-0000-0000D6000000}"/>
    <cellStyle name="Normal 13 2" xfId="223" xr:uid="{00000000-0005-0000-0000-0000D7000000}"/>
    <cellStyle name="Normal 14" xfId="224" xr:uid="{00000000-0005-0000-0000-0000D8000000}"/>
    <cellStyle name="Normal 14 2" xfId="225" xr:uid="{00000000-0005-0000-0000-0000D9000000}"/>
    <cellStyle name="Normal 15" xfId="226" xr:uid="{00000000-0005-0000-0000-0000DA000000}"/>
    <cellStyle name="Normal 16" xfId="227" xr:uid="{00000000-0005-0000-0000-0000DB000000}"/>
    <cellStyle name="Normal 17" xfId="228" xr:uid="{00000000-0005-0000-0000-0000DC000000}"/>
    <cellStyle name="Normal 17 2" xfId="229" xr:uid="{00000000-0005-0000-0000-0000DD000000}"/>
    <cellStyle name="Normal 18" xfId="230" xr:uid="{00000000-0005-0000-0000-0000DE000000}"/>
    <cellStyle name="Normal 18 2" xfId="366" xr:uid="{AA534258-A3EB-477D-9F5C-D1E519196583}"/>
    <cellStyle name="Normal 19" xfId="231" xr:uid="{00000000-0005-0000-0000-0000DF000000}"/>
    <cellStyle name="Normal 2" xfId="82" xr:uid="{00000000-0005-0000-0000-0000E0000000}"/>
    <cellStyle name="Normal 2 2" xfId="83" xr:uid="{00000000-0005-0000-0000-0000E1000000}"/>
    <cellStyle name="Normal 2 2 2" xfId="84" xr:uid="{00000000-0005-0000-0000-0000E2000000}"/>
    <cellStyle name="Normal 2 2 3" xfId="232" xr:uid="{00000000-0005-0000-0000-0000E3000000}"/>
    <cellStyle name="Normal 2 2 4" xfId="363" xr:uid="{D49C609D-7B71-43F2-AA9B-6CE8FEFD2A6D}"/>
    <cellStyle name="Normal 2 3" xfId="85" xr:uid="{00000000-0005-0000-0000-0000E4000000}"/>
    <cellStyle name="Normal 2 3 2" xfId="233" xr:uid="{00000000-0005-0000-0000-0000E5000000}"/>
    <cellStyle name="Normal 2 4" xfId="86" xr:uid="{00000000-0005-0000-0000-0000E6000000}"/>
    <cellStyle name="Normal 2 4 2" xfId="234" xr:uid="{00000000-0005-0000-0000-0000E7000000}"/>
    <cellStyle name="Normal 2 4 3" xfId="235" xr:uid="{00000000-0005-0000-0000-0000E8000000}"/>
    <cellStyle name="Normal 2 5" xfId="236" xr:uid="{00000000-0005-0000-0000-0000E9000000}"/>
    <cellStyle name="Normal 2 5 2" xfId="237" xr:uid="{00000000-0005-0000-0000-0000EA000000}"/>
    <cellStyle name="Normal 2 6" xfId="359" xr:uid="{00000000-0005-0000-0000-0000EB000000}"/>
    <cellStyle name="Normal 20" xfId="238" xr:uid="{00000000-0005-0000-0000-0000EC000000}"/>
    <cellStyle name="Normal 21" xfId="239" xr:uid="{00000000-0005-0000-0000-0000ED000000}"/>
    <cellStyle name="Normal 22" xfId="240" xr:uid="{00000000-0005-0000-0000-0000EE000000}"/>
    <cellStyle name="Normal 23" xfId="241" xr:uid="{00000000-0005-0000-0000-0000EF000000}"/>
    <cellStyle name="Normal 23 2" xfId="242" xr:uid="{00000000-0005-0000-0000-0000F0000000}"/>
    <cellStyle name="Normal 23 2 2" xfId="243" xr:uid="{00000000-0005-0000-0000-0000F1000000}"/>
    <cellStyle name="Normal 24" xfId="244" xr:uid="{00000000-0005-0000-0000-0000F2000000}"/>
    <cellStyle name="Normal 25" xfId="245" xr:uid="{00000000-0005-0000-0000-0000F3000000}"/>
    <cellStyle name="Normal 26" xfId="246" xr:uid="{00000000-0005-0000-0000-0000F4000000}"/>
    <cellStyle name="Normal 3" xfId="3" xr:uid="{00000000-0005-0000-0000-0000F5000000}"/>
    <cellStyle name="Normal 3 2" xfId="5" xr:uid="{00000000-0005-0000-0000-0000F6000000}"/>
    <cellStyle name="Normal 3 2 2" xfId="247" xr:uid="{00000000-0005-0000-0000-0000F7000000}"/>
    <cellStyle name="Normal 3 2 3" xfId="248" xr:uid="{00000000-0005-0000-0000-0000F8000000}"/>
    <cellStyle name="Normal 3 2 4" xfId="249" xr:uid="{00000000-0005-0000-0000-0000F9000000}"/>
    <cellStyle name="Normal 3 3" xfId="11" xr:uid="{00000000-0005-0000-0000-0000FA000000}"/>
    <cellStyle name="Normal 3 3 2" xfId="250" xr:uid="{00000000-0005-0000-0000-0000FB000000}"/>
    <cellStyle name="Normal 3 4" xfId="87" xr:uid="{00000000-0005-0000-0000-0000FC000000}"/>
    <cellStyle name="Normal 3 4 2" xfId="251" xr:uid="{00000000-0005-0000-0000-0000FD000000}"/>
    <cellStyle name="Normal 3 5" xfId="252" xr:uid="{00000000-0005-0000-0000-0000FE000000}"/>
    <cellStyle name="Normal 3 6" xfId="360" xr:uid="{00000000-0005-0000-0000-0000FF000000}"/>
    <cellStyle name="Normal 3 9" xfId="253" xr:uid="{00000000-0005-0000-0000-000000010000}"/>
    <cellStyle name="Normal 4" xfId="88" xr:uid="{00000000-0005-0000-0000-000001010000}"/>
    <cellStyle name="Normal 4 2" xfId="89" xr:uid="{00000000-0005-0000-0000-000002010000}"/>
    <cellStyle name="Normal 4 2 2" xfId="90" xr:uid="{00000000-0005-0000-0000-000003010000}"/>
    <cellStyle name="Normal 4 2 2 2" xfId="254" xr:uid="{00000000-0005-0000-0000-000004010000}"/>
    <cellStyle name="Normal 4 2 3" xfId="255" xr:uid="{00000000-0005-0000-0000-000005010000}"/>
    <cellStyle name="Normal 4 2 3 2" xfId="256" xr:uid="{00000000-0005-0000-0000-000006010000}"/>
    <cellStyle name="Normal 4 3" xfId="91" xr:uid="{00000000-0005-0000-0000-000007010000}"/>
    <cellStyle name="Normal 4 3 2" xfId="257" xr:uid="{00000000-0005-0000-0000-000008010000}"/>
    <cellStyle name="Normal 4 3 3" xfId="258" xr:uid="{00000000-0005-0000-0000-000009010000}"/>
    <cellStyle name="Normal 4 4" xfId="259" xr:uid="{00000000-0005-0000-0000-00000A010000}"/>
    <cellStyle name="Normal 4 5 6" xfId="364" xr:uid="{4E30580F-537C-4DB7-8AB5-72CFF7DCA91A}"/>
    <cellStyle name="Normal 41" xfId="260" xr:uid="{00000000-0005-0000-0000-00000B010000}"/>
    <cellStyle name="Normal 5" xfId="92" xr:uid="{00000000-0005-0000-0000-00000C010000}"/>
    <cellStyle name="Normal 5 2" xfId="261" xr:uid="{00000000-0005-0000-0000-00000D010000}"/>
    <cellStyle name="Normal 5 3" xfId="116" xr:uid="{00000000-0005-0000-0000-00000E010000}"/>
    <cellStyle name="Normal 5 4" xfId="262" xr:uid="{00000000-0005-0000-0000-00000F010000}"/>
    <cellStyle name="Normal 5 4 7" xfId="361" xr:uid="{F69A77E2-9A2F-4356-BFD2-8B25C6B1CAAA}"/>
    <cellStyle name="Normal 5 6" xfId="362" xr:uid="{5E19F2B4-1FA1-48BE-BD31-28E99A122115}"/>
    <cellStyle name="Normal 6" xfId="4" xr:uid="{00000000-0005-0000-0000-000010010000}"/>
    <cellStyle name="Normal 6 2" xfId="12" xr:uid="{00000000-0005-0000-0000-000011010000}"/>
    <cellStyle name="Normal 6 2 2" xfId="93" xr:uid="{00000000-0005-0000-0000-000012010000}"/>
    <cellStyle name="Normal 6 2 2 2" xfId="263" xr:uid="{00000000-0005-0000-0000-000013010000}"/>
    <cellStyle name="Normal 6 2 3" xfId="264" xr:uid="{00000000-0005-0000-0000-000014010000}"/>
    <cellStyle name="Normal 6 2 4" xfId="265" xr:uid="{00000000-0005-0000-0000-000015010000}"/>
    <cellStyle name="Normal 6 3" xfId="94" xr:uid="{00000000-0005-0000-0000-000016010000}"/>
    <cellStyle name="Normal 6 4" xfId="266" xr:uid="{00000000-0005-0000-0000-000017010000}"/>
    <cellStyle name="Normal 6 5" xfId="267" xr:uid="{00000000-0005-0000-0000-000018010000}"/>
    <cellStyle name="Normal 7" xfId="95" xr:uid="{00000000-0005-0000-0000-000019010000}"/>
    <cellStyle name="Normal 7 2" xfId="96" xr:uid="{00000000-0005-0000-0000-00001A010000}"/>
    <cellStyle name="Normal 7 3" xfId="268" xr:uid="{00000000-0005-0000-0000-00001B010000}"/>
    <cellStyle name="Normal 8" xfId="97" xr:uid="{00000000-0005-0000-0000-00001C010000}"/>
    <cellStyle name="Normal 8 2" xfId="269" xr:uid="{00000000-0005-0000-0000-00001D010000}"/>
    <cellStyle name="Normal 8 3" xfId="270" xr:uid="{00000000-0005-0000-0000-00001E010000}"/>
    <cellStyle name="Normal 8 4" xfId="271" xr:uid="{00000000-0005-0000-0000-00001F010000}"/>
    <cellStyle name="Normal 8 5" xfId="272" xr:uid="{00000000-0005-0000-0000-000020010000}"/>
    <cellStyle name="Normal 9" xfId="98" xr:uid="{00000000-0005-0000-0000-000021010000}"/>
    <cellStyle name="Normal 9 2" xfId="273" xr:uid="{00000000-0005-0000-0000-000022010000}"/>
    <cellStyle name="Normal 9 2 2" xfId="274" xr:uid="{00000000-0005-0000-0000-000023010000}"/>
    <cellStyle name="Normal 9 2 3" xfId="275" xr:uid="{00000000-0005-0000-0000-000024010000}"/>
    <cellStyle name="Normal 9 3" xfId="276" xr:uid="{00000000-0005-0000-0000-000025010000}"/>
    <cellStyle name="Normal_Sheet1" xfId="316" xr:uid="{00000000-0005-0000-0000-000026010000}"/>
    <cellStyle name="Normal_Sheet1_1" xfId="317" xr:uid="{00000000-0005-0000-0000-000027010000}"/>
    <cellStyle name="Note" xfId="332" builtinId="10" customBuiltin="1"/>
    <cellStyle name="Note 2" xfId="99" xr:uid="{00000000-0005-0000-0000-000029010000}"/>
    <cellStyle name="Note 2 2" xfId="277" xr:uid="{00000000-0005-0000-0000-00002A010000}"/>
    <cellStyle name="Note 2 3" xfId="278" xr:uid="{00000000-0005-0000-0000-00002B010000}"/>
    <cellStyle name="Output" xfId="327" builtinId="21" customBuiltin="1"/>
    <cellStyle name="Output 2" xfId="100" xr:uid="{00000000-0005-0000-0000-00002D010000}"/>
    <cellStyle name="Output 2 2" xfId="279" xr:uid="{00000000-0005-0000-0000-00002E010000}"/>
    <cellStyle name="Output 2 3" xfId="280" xr:uid="{00000000-0005-0000-0000-00002F010000}"/>
    <cellStyle name="Parent row" xfId="281" xr:uid="{00000000-0005-0000-0000-000030010000}"/>
    <cellStyle name="Percent" xfId="2" builtinId="5"/>
    <cellStyle name="Percent 10" xfId="282" xr:uid="{00000000-0005-0000-0000-000032010000}"/>
    <cellStyle name="Percent 10 2" xfId="283" xr:uid="{00000000-0005-0000-0000-000033010000}"/>
    <cellStyle name="Percent 11" xfId="284" xr:uid="{00000000-0005-0000-0000-000034010000}"/>
    <cellStyle name="Percent 12" xfId="285" xr:uid="{00000000-0005-0000-0000-000035010000}"/>
    <cellStyle name="Percent 13" xfId="286" xr:uid="{00000000-0005-0000-0000-000036010000}"/>
    <cellStyle name="Percent 2" xfId="101" xr:uid="{00000000-0005-0000-0000-000037010000}"/>
    <cellStyle name="Percent 2 2" xfId="102" xr:uid="{00000000-0005-0000-0000-000038010000}"/>
    <cellStyle name="Percent 2 2 2" xfId="117" xr:uid="{00000000-0005-0000-0000-000039010000}"/>
    <cellStyle name="Percent 2 2 3" xfId="287" xr:uid="{00000000-0005-0000-0000-00003A010000}"/>
    <cellStyle name="Percent 2 3" xfId="288" xr:uid="{00000000-0005-0000-0000-00003B010000}"/>
    <cellStyle name="Percent 2 3 2" xfId="289" xr:uid="{00000000-0005-0000-0000-00003C010000}"/>
    <cellStyle name="Percent 2 4" xfId="290" xr:uid="{00000000-0005-0000-0000-00003D010000}"/>
    <cellStyle name="Percent 2 5" xfId="291" xr:uid="{00000000-0005-0000-0000-00003E010000}"/>
    <cellStyle name="Percent 2 7" xfId="365" xr:uid="{3B636254-6849-4510-8B83-20F8DFFFD97E}"/>
    <cellStyle name="Percent 3" xfId="10" xr:uid="{00000000-0005-0000-0000-00003F010000}"/>
    <cellStyle name="Percent 3 2" xfId="9" xr:uid="{00000000-0005-0000-0000-000040010000}"/>
    <cellStyle name="Percent 3 2 2" xfId="292" xr:uid="{00000000-0005-0000-0000-000041010000}"/>
    <cellStyle name="Percent 3 2 3" xfId="293" xr:uid="{00000000-0005-0000-0000-000042010000}"/>
    <cellStyle name="Percent 3 3" xfId="294" xr:uid="{00000000-0005-0000-0000-000043010000}"/>
    <cellStyle name="Percent 4" xfId="103" xr:uid="{00000000-0005-0000-0000-000044010000}"/>
    <cellStyle name="Percent 4 2" xfId="104" xr:uid="{00000000-0005-0000-0000-000045010000}"/>
    <cellStyle name="Percent 4 2 2" xfId="295" xr:uid="{00000000-0005-0000-0000-000046010000}"/>
    <cellStyle name="Percent 4 2 3" xfId="296" xr:uid="{00000000-0005-0000-0000-000047010000}"/>
    <cellStyle name="Percent 4 3" xfId="297" xr:uid="{00000000-0005-0000-0000-000048010000}"/>
    <cellStyle name="Percent 5" xfId="105" xr:uid="{00000000-0005-0000-0000-000049010000}"/>
    <cellStyle name="Percent 5 2" xfId="106" xr:uid="{00000000-0005-0000-0000-00004A010000}"/>
    <cellStyle name="Percent 5 2 2" xfId="298" xr:uid="{00000000-0005-0000-0000-00004B010000}"/>
    <cellStyle name="Percent 5 3" xfId="299" xr:uid="{00000000-0005-0000-0000-00004C010000}"/>
    <cellStyle name="Percent 5 4" xfId="300" xr:uid="{00000000-0005-0000-0000-00004D010000}"/>
    <cellStyle name="Percent 5 5" xfId="301" xr:uid="{00000000-0005-0000-0000-00004E010000}"/>
    <cellStyle name="Percent 6" xfId="7" xr:uid="{00000000-0005-0000-0000-00004F010000}"/>
    <cellStyle name="Percent 6 2" xfId="107" xr:uid="{00000000-0005-0000-0000-000050010000}"/>
    <cellStyle name="Percent 6 3" xfId="108" xr:uid="{00000000-0005-0000-0000-000051010000}"/>
    <cellStyle name="Percent 6 4" xfId="302" xr:uid="{00000000-0005-0000-0000-000052010000}"/>
    <cellStyle name="Percent 7" xfId="109" xr:uid="{00000000-0005-0000-0000-000053010000}"/>
    <cellStyle name="Percent 7 2" xfId="303" xr:uid="{00000000-0005-0000-0000-000054010000}"/>
    <cellStyle name="Percent 7 3" xfId="304" xr:uid="{00000000-0005-0000-0000-000055010000}"/>
    <cellStyle name="Percent 7 4" xfId="305" xr:uid="{00000000-0005-0000-0000-000056010000}"/>
    <cellStyle name="Percent 8" xfId="110" xr:uid="{00000000-0005-0000-0000-000057010000}"/>
    <cellStyle name="Percent 8 2" xfId="306" xr:uid="{00000000-0005-0000-0000-000058010000}"/>
    <cellStyle name="Percent 8 3" xfId="307" xr:uid="{00000000-0005-0000-0000-000059010000}"/>
    <cellStyle name="Percent 9" xfId="111" xr:uid="{00000000-0005-0000-0000-00005A010000}"/>
    <cellStyle name="Percent 9 2" xfId="308" xr:uid="{00000000-0005-0000-0000-00005B010000}"/>
    <cellStyle name="Table title" xfId="309" xr:uid="{00000000-0005-0000-0000-00005C010000}"/>
    <cellStyle name="Title" xfId="318" builtinId="15" customBuiltin="1"/>
    <cellStyle name="Title 2" xfId="112" xr:uid="{00000000-0005-0000-0000-00005E010000}"/>
    <cellStyle name="Title 2 2" xfId="310" xr:uid="{00000000-0005-0000-0000-00005F010000}"/>
    <cellStyle name="Title 2 3" xfId="311" xr:uid="{00000000-0005-0000-0000-000060010000}"/>
    <cellStyle name="Total" xfId="334" builtinId="25" customBuiltin="1"/>
    <cellStyle name="Total 2" xfId="113" xr:uid="{00000000-0005-0000-0000-000062010000}"/>
    <cellStyle name="Total 2 2" xfId="312" xr:uid="{00000000-0005-0000-0000-000063010000}"/>
    <cellStyle name="Total 2 3" xfId="313" xr:uid="{00000000-0005-0000-0000-000064010000}"/>
    <cellStyle name="Warning Text" xfId="331" builtinId="11" customBuiltin="1"/>
    <cellStyle name="Warning Text 2" xfId="114" xr:uid="{00000000-0005-0000-0000-000066010000}"/>
    <cellStyle name="Warning Text 2 2" xfId="314" xr:uid="{00000000-0005-0000-0000-000067010000}"/>
    <cellStyle name="Warning Text 2 3" xfId="315" xr:uid="{00000000-0005-0000-0000-000068010000}"/>
  </cellStyles>
  <dxfs count="4">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
      <font>
        <color rgb="FFCC9900"/>
      </font>
      <fill>
        <patternFill>
          <fgColor indexed="64"/>
          <bgColor rgb="FFFFFF99"/>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5.xml"/><Relationship Id="rId18" Type="http://schemas.openxmlformats.org/officeDocument/2006/relationships/externalLink" Target="externalLinks/externalLink10.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externalLink" Target="externalLinks/externalLink13.xml"/><Relationship Id="rId7" Type="http://schemas.openxmlformats.org/officeDocument/2006/relationships/worksheet" Target="worksheets/sheet7.xml"/><Relationship Id="rId12" Type="http://schemas.openxmlformats.org/officeDocument/2006/relationships/externalLink" Target="externalLinks/externalLink4.xml"/><Relationship Id="rId17" Type="http://schemas.openxmlformats.org/officeDocument/2006/relationships/externalLink" Target="externalLinks/externalLink9.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8.xml"/><Relationship Id="rId20" Type="http://schemas.openxmlformats.org/officeDocument/2006/relationships/externalLink" Target="externalLinks/externalLink1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24" Type="http://schemas.openxmlformats.org/officeDocument/2006/relationships/externalLink" Target="externalLinks/externalLink16.xml"/><Relationship Id="rId5" Type="http://schemas.openxmlformats.org/officeDocument/2006/relationships/worksheet" Target="worksheets/sheet5.xml"/><Relationship Id="rId15" Type="http://schemas.openxmlformats.org/officeDocument/2006/relationships/externalLink" Target="externalLinks/externalLink7.xml"/><Relationship Id="rId23" Type="http://schemas.openxmlformats.org/officeDocument/2006/relationships/externalLink" Target="externalLinks/externalLink15.xml"/><Relationship Id="rId28" Type="http://schemas.openxmlformats.org/officeDocument/2006/relationships/calcChain" Target="calcChain.xml"/><Relationship Id="rId10" Type="http://schemas.openxmlformats.org/officeDocument/2006/relationships/externalLink" Target="externalLinks/externalLink2.xml"/><Relationship Id="rId19"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externalLink" Target="externalLinks/externalLink14.xml"/><Relationship Id="rId27"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Documents%20and%20Settings\Lisa\My%20Documents\BayCove\BayCove2005Profile315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EHS-FP-BOS-081\Users\HNaciri\Downloads\Resi%20Rehab%203386&amp;3401%20122613%20330pm.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HS-FP-BOS-081\W_Pricing\SubAbuse\2013\Resi%20Rehab\Data\Resi%20Rehab%20_All%20Codes%20Analysis.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X:\hus_madcfrmu\MA%20DYS\RRO\2016%20Provisional%202014%20Final\2.%20Staff%20Rosters\MA%20DYS%20RO%20Time%20Study%20Staff%20Roster%20Template.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Z:\E\X\Data%20&amp;%20Reporting%20Tools\STARR%20Utilization\STARR%20Utilization%20Tool%20FY10%20Jun"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E\X\Data%20&amp;%20Reporting%20Tools\STARR%20Utilization\STARR%20Utilization%20Tool%20FY10%20Jun"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Z:\Common\Administrative%20Services-POS%20Policy%20Office\Rate%20Setting\Rate%20Projects\In-Home%20Basic%20Living%20Supports-CMR%20423\FY20%20Rate%20Review\1.%20Strategy%20Team%20Materials\IHS%20%20Models%20FY21%2012.10.19.xlsx"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Administrative%20Services-POS%20Policy%20Office\Admin%20&amp;%20Staff\Kara\Workforce%20Initiatives\May%202022%20BLS\1a.%20C.257%20%20BLS%20M2022%2053rd%20with%20B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LISA\@lisa2001\Contracts2001\@LISA\@lisa99\Contracts99\FullerSEE99Amd.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JOBS\Waldinger%20Team\MA%20Chapter%20257%20Rates\Tier%203\Violence%20and%20Injury%20Prevention\DPH%20(Nathan)\3361%20Sexual%20Assualt%20Survivor%20&amp;%20Prev%20(SASP)\Analysis\old\DPH%20RCC%20Rate%20Development%20Workbook%201.19.16%20OLD.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jrihbany\Desktop\FY16%20Budget%20-%20Consolidated%2006112015%20FC%20Final.xlsm"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EHS.govt.state.ma.us\DFS\DDS\Boston_500_Harrison_ave\group\OMF\CONTRACT\Reports\Attendance%20Summaries\Monthly%20Attendance%20Summary%20(Bob%20report)%20FY23%202023_07_06.xlsm" TargetMode="External"/><Relationship Id="rId1" Type="http://schemas.openxmlformats.org/officeDocument/2006/relationships/externalLinkPath" Target="file:///\\EHS.govt.state.ma.us\DFS\DDS\Boston_500_Harrison_ave\group\OMF\CONTRACT\Reports\Attendance%20Summaries\Monthly%20Attendance%20Summary%20(Bob%20report)%20FY23%202023_07_06.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EHS-FP-BOS-081\Users\Villacorta\Downloads\FINAL%20ANALYSIS%20Counseling%20Rate%20Options%20071913..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G:\ALLDHCFP\Shared%20Files\OSD\Don\EI\General%20Analysis%20Template%20V6.xlsm"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_Pricing\POS\Year%203%20Projects\Year%203%20Plan\Service%20Classes\Youth%20Intermediate%20Term%20Stabilization\3470%20DPH%20BSAS%20Youth%20Residential\YITS-DPH\YITS_DPH_Yr%203%20review_FY2010-2011_General%20Analysis.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Administrative%20Services-POS%20Policy%20Office\Rate%20Setting\Rate%20Projects\Family%20Stab_\1.%20Strategy%20Team%20Materials\Rate%20Review\Archive\Agency%20With%20Choice-Family%20Navigation%2011-7-14.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file"/>
      <sheetName val="Crosswalks"/>
      <sheetName val="Sheet2"/>
    </sheetNames>
    <sheetDataSet>
      <sheetData sheetId="0"/>
      <sheetData sheetId="1"/>
      <sheetData sheetId="2" refreshError="1">
        <row r="1">
          <cell r="B1" t="str">
            <v>REGION</v>
          </cell>
        </row>
        <row r="2">
          <cell r="A2" t="str">
            <v>Berkshire</v>
          </cell>
          <cell r="B2" t="str">
            <v>1&amp;2</v>
          </cell>
        </row>
        <row r="3">
          <cell r="A3" t="str">
            <v>Brockton</v>
          </cell>
          <cell r="B3">
            <v>3</v>
          </cell>
        </row>
        <row r="4">
          <cell r="A4" t="str">
            <v>Cape Cod/Islands</v>
          </cell>
          <cell r="B4">
            <v>5</v>
          </cell>
        </row>
        <row r="5">
          <cell r="A5" t="str">
            <v>Central Middlesex</v>
          </cell>
          <cell r="B5">
            <v>6</v>
          </cell>
        </row>
        <row r="6">
          <cell r="A6" t="str">
            <v>Charles River West</v>
          </cell>
        </row>
        <row r="7">
          <cell r="A7" t="str">
            <v>Dorchester/Fuller</v>
          </cell>
        </row>
        <row r="8">
          <cell r="A8" t="str">
            <v>Fall River</v>
          </cell>
        </row>
        <row r="9">
          <cell r="A9" t="str">
            <v>Franklin/Hampshire</v>
          </cell>
        </row>
        <row r="10">
          <cell r="A10" t="str">
            <v>Holyoke/Chicopee</v>
          </cell>
        </row>
        <row r="11">
          <cell r="A11" t="str">
            <v>Lowell</v>
          </cell>
        </row>
        <row r="12">
          <cell r="A12" t="str">
            <v>Merrimack</v>
          </cell>
        </row>
        <row r="13">
          <cell r="A13" t="str">
            <v>Metro Boston - Harbor</v>
          </cell>
        </row>
        <row r="14">
          <cell r="A14" t="str">
            <v>Metro North</v>
          </cell>
        </row>
        <row r="15">
          <cell r="A15" t="str">
            <v>Middlesex West</v>
          </cell>
        </row>
        <row r="16">
          <cell r="A16" t="str">
            <v>New Bedford</v>
          </cell>
        </row>
        <row r="17">
          <cell r="A17" t="str">
            <v>Newton/South Norfolk</v>
          </cell>
        </row>
        <row r="18">
          <cell r="A18" t="str">
            <v>North Central</v>
          </cell>
        </row>
        <row r="19">
          <cell r="A19" t="str">
            <v>North Shore</v>
          </cell>
        </row>
        <row r="20">
          <cell r="A20" t="str">
            <v>Plymouth</v>
          </cell>
        </row>
        <row r="21">
          <cell r="A21" t="str">
            <v>South Costal</v>
          </cell>
        </row>
        <row r="22">
          <cell r="A22" t="str">
            <v>South Valley</v>
          </cell>
        </row>
        <row r="23">
          <cell r="A23" t="str">
            <v>South Valley - Milford Site</v>
          </cell>
        </row>
        <row r="24">
          <cell r="A24" t="str">
            <v>Springfield</v>
          </cell>
        </row>
        <row r="25">
          <cell r="A25" t="str">
            <v>Taunton/Attleboro</v>
          </cell>
        </row>
        <row r="26">
          <cell r="A26" t="str">
            <v>West Boston/Brookline</v>
          </cell>
        </row>
        <row r="27">
          <cell r="A27" t="str">
            <v>Westfield Area</v>
          </cell>
        </row>
        <row r="28">
          <cell r="A28" t="str">
            <v>Worcester</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PPORT122413"/>
      <sheetName val="Occ 122413"/>
      <sheetName val="Profit.Loss"/>
      <sheetName val="Staffing Chart"/>
      <sheetName val="ComparativeModls"/>
      <sheetName val="Travel"/>
      <sheetName val="Resi Rehab Model 121713"/>
      <sheetName val="Staffing Add-On"/>
      <sheetName val="OthProgExp&amp;Meals"/>
      <sheetName val="CatsRevised"/>
      <sheetName val="AdminAnlys"/>
      <sheetName val="Alt Salaries"/>
      <sheetName val="Lrg Program Calcs"/>
      <sheetName val="Resi Rehab Model 120213"/>
      <sheetName val="Resi Rehab Models112213"/>
      <sheetName val="CleanData3386&amp;3401 (2)"/>
      <sheetName val="Support Staff"/>
      <sheetName val="Counselor"/>
      <sheetName val="RecSp"/>
      <sheetName val="UFR_Ut3386"/>
      <sheetName val="MMARS"/>
      <sheetName val="UFRBedSizes"/>
      <sheetName val="CleanData3386&amp;3401"/>
      <sheetName val="RawDataCalcs3386&amp;3401"/>
      <sheetName val="Source3386&amp;3401"/>
      <sheetName val="Relief"/>
      <sheetName val="CAF"/>
      <sheetName val="CostSummary"/>
      <sheetName val="CleanData (2)3386&amp;3401"/>
      <sheetName val="RawDataCalcs (2)3386&amp;3401"/>
      <sheetName val="Lookup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ow r="68">
          <cell r="L68">
            <v>72.246451723559602</v>
          </cell>
          <cell r="M68">
            <v>1.1741641405082577</v>
          </cell>
          <cell r="N68">
            <v>3.5957689647953455</v>
          </cell>
          <cell r="O68">
            <v>0.88242571469783071</v>
          </cell>
          <cell r="P68">
            <v>2.9922523651988402</v>
          </cell>
          <cell r="Q68">
            <v>0</v>
          </cell>
          <cell r="R68">
            <v>22.237316738655739</v>
          </cell>
          <cell r="S68">
            <v>7.5121299519021392</v>
          </cell>
          <cell r="T68">
            <v>2.833316630499493</v>
          </cell>
          <cell r="U68">
            <v>4.5601195749747723E-3</v>
          </cell>
          <cell r="V68">
            <v>12.069142094975193</v>
          </cell>
          <cell r="W68">
            <v>0</v>
          </cell>
          <cell r="X68">
            <v>9.4955627534237532</v>
          </cell>
          <cell r="Y68">
            <v>7.1907363691791755</v>
          </cell>
          <cell r="Z68">
            <v>91020.913854500439</v>
          </cell>
          <cell r="AA68">
            <v>124711.18739604187</v>
          </cell>
          <cell r="AB68">
            <v>64296.027527449696</v>
          </cell>
          <cell r="AC68">
            <v>83622.208514966187</v>
          </cell>
          <cell r="AD68">
            <v>0</v>
          </cell>
          <cell r="AE68">
            <v>0</v>
          </cell>
          <cell r="AF68">
            <v>167549.29408607361</v>
          </cell>
          <cell r="AG68">
            <v>75546.455144027117</v>
          </cell>
          <cell r="AH68">
            <v>0</v>
          </cell>
          <cell r="AI68">
            <v>0</v>
          </cell>
          <cell r="AJ68">
            <v>0</v>
          </cell>
          <cell r="AK68">
            <v>0</v>
          </cell>
          <cell r="AL68">
            <v>0</v>
          </cell>
          <cell r="AM68">
            <v>0</v>
          </cell>
          <cell r="AN68">
            <v>0</v>
          </cell>
          <cell r="AO68">
            <v>0</v>
          </cell>
          <cell r="AP68">
            <v>0</v>
          </cell>
          <cell r="AQ68">
            <v>0</v>
          </cell>
          <cell r="AR68">
            <v>0</v>
          </cell>
          <cell r="AS68">
            <v>0</v>
          </cell>
          <cell r="AT68">
            <v>0</v>
          </cell>
          <cell r="AU68">
            <v>0</v>
          </cell>
          <cell r="AV68">
            <v>0</v>
          </cell>
          <cell r="AW68">
            <v>115332.99841003475</v>
          </cell>
          <cell r="AX68">
            <v>90839.543238665152</v>
          </cell>
          <cell r="AY68">
            <v>0</v>
          </cell>
          <cell r="AZ68">
            <v>59076.726041829606</v>
          </cell>
          <cell r="BA68">
            <v>55249.290555402302</v>
          </cell>
          <cell r="BB68">
            <v>46993.941797087129</v>
          </cell>
          <cell r="BC68">
            <v>47942.60200592941</v>
          </cell>
          <cell r="BD68">
            <v>85107.433959006536</v>
          </cell>
          <cell r="BE68">
            <v>60150.264866991725</v>
          </cell>
          <cell r="BF68">
            <v>37107.840583638354</v>
          </cell>
          <cell r="BG68">
            <v>33991.046761281825</v>
          </cell>
          <cell r="BH68">
            <v>43836.393881035721</v>
          </cell>
          <cell r="BI68">
            <v>42463.787575819486</v>
          </cell>
          <cell r="BJ68">
            <v>36682.268470282579</v>
          </cell>
          <cell r="BK68">
            <v>0</v>
          </cell>
          <cell r="BL68">
            <v>45175.200771212883</v>
          </cell>
          <cell r="BM68">
            <v>97222.235686431435</v>
          </cell>
          <cell r="BN68">
            <v>90638.937363165183</v>
          </cell>
          <cell r="BO68">
            <v>113169.90278239301</v>
          </cell>
          <cell r="BP68">
            <v>75684.090495463184</v>
          </cell>
          <cell r="BQ68">
            <v>0</v>
          </cell>
          <cell r="BR68">
            <v>46930.592735945051</v>
          </cell>
          <cell r="BS68">
            <v>42075.312905327548</v>
          </cell>
          <cell r="BT68">
            <v>216269.62980749301</v>
          </cell>
          <cell r="BU68">
            <v>0.384094973342548</v>
          </cell>
          <cell r="BV68">
            <v>12350.994832280969</v>
          </cell>
          <cell r="BW68">
            <v>212803.87537287769</v>
          </cell>
          <cell r="BX68">
            <v>45517.148315027414</v>
          </cell>
          <cell r="BY68">
            <v>230185.59256648831</v>
          </cell>
          <cell r="BZ68">
            <v>345805.7679048095</v>
          </cell>
          <cell r="CA68">
            <v>1710199.5344424306</v>
          </cell>
          <cell r="CB68">
            <v>0.47995423579086732</v>
          </cell>
          <cell r="CC68">
            <v>178983.40179852833</v>
          </cell>
          <cell r="CD68">
            <v>14893.645073636108</v>
          </cell>
          <cell r="CE68">
            <v>69324.247411650023</v>
          </cell>
          <cell r="CF68">
            <v>0</v>
          </cell>
          <cell r="CG68">
            <v>645104.38732416462</v>
          </cell>
          <cell r="CH68">
            <v>174711.25537607726</v>
          </cell>
          <cell r="CI68">
            <v>900518.70140534756</v>
          </cell>
          <cell r="CJ68">
            <v>212803.87537287769</v>
          </cell>
          <cell r="CK68">
            <v>313764.15077518974</v>
          </cell>
          <cell r="CL68">
            <v>230185.59256648831</v>
          </cell>
          <cell r="CM68">
            <v>65003.728577768285</v>
          </cell>
          <cell r="CN68">
            <v>345805.7679048095</v>
          </cell>
          <cell r="CO68">
            <v>1960247.1389764263</v>
          </cell>
          <cell r="CP68">
            <v>0.59610019577804496</v>
          </cell>
          <cell r="CQ68">
            <v>0.15575790933640654</v>
          </cell>
          <cell r="CR68">
            <v>0.27370087615145067</v>
          </cell>
          <cell r="CS68">
            <v>0.1715322579023047</v>
          </cell>
          <cell r="CT68">
            <v>6.6756562511798637E-2</v>
          </cell>
          <cell r="CU68">
            <v>0.31925969008378724</v>
          </cell>
          <cell r="CV68">
            <v>2340.0851687041445</v>
          </cell>
          <cell r="CW68">
            <v>526.7933215540537</v>
          </cell>
          <cell r="CX68">
            <v>783.17498306080529</v>
          </cell>
          <cell r="CY68">
            <v>858.29819826216942</v>
          </cell>
          <cell r="CZ68">
            <v>35.745290086797638</v>
          </cell>
          <cell r="DA68">
            <v>2101.0606313638164</v>
          </cell>
          <cell r="DB68">
            <v>6644.8697714849759</v>
          </cell>
        </row>
      </sheetData>
      <sheetData sheetId="24"/>
      <sheetData sheetId="25"/>
      <sheetData sheetId="26"/>
      <sheetData sheetId="27"/>
      <sheetData sheetId="28"/>
      <sheetData sheetId="29"/>
      <sheetData sheetId="3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dminAnlys"/>
      <sheetName val="AdminAnlys_noPP"/>
      <sheetName val="Support"/>
      <sheetName val="CatsRevised"/>
      <sheetName val="Resi Rehab Models112213"/>
      <sheetName val="Profit.Loss"/>
      <sheetName val="Per Day Templte"/>
      <sheetName val="MMARS"/>
      <sheetName val="UFRBedSizes"/>
      <sheetName val="RateOptions"/>
      <sheetName val="CostSummary"/>
      <sheetName val="ALLCleanData"/>
      <sheetName val="ALLRawDataCalcs"/>
      <sheetName val="ALLCleanData (2)"/>
      <sheetName val="ALLRawDataCalcs (2)"/>
      <sheetName val="Lookups"/>
      <sheetName val="Source"/>
      <sheetName val="Relief"/>
      <sheetName val="CA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4">
          <cell r="A4" t="str">
            <v>Anchor House, Inc</v>
          </cell>
        </row>
        <row r="79">
          <cell r="L79">
            <v>0</v>
          </cell>
          <cell r="M79">
            <v>0.57739105381871081</v>
          </cell>
          <cell r="N79">
            <v>0</v>
          </cell>
          <cell r="O79">
            <v>0</v>
          </cell>
          <cell r="P79">
            <v>0</v>
          </cell>
          <cell r="Q79">
            <v>0</v>
          </cell>
          <cell r="R79">
            <v>0</v>
          </cell>
          <cell r="S79">
            <v>0</v>
          </cell>
          <cell r="T79">
            <v>0</v>
          </cell>
          <cell r="U79">
            <v>0</v>
          </cell>
          <cell r="V79">
            <v>0</v>
          </cell>
          <cell r="W79">
            <v>0</v>
          </cell>
          <cell r="X79">
            <v>0</v>
          </cell>
          <cell r="Y79">
            <v>0</v>
          </cell>
          <cell r="Z79">
            <v>28435.137155526689</v>
          </cell>
          <cell r="AA79">
            <v>17680</v>
          </cell>
          <cell r="AB79">
            <v>17680</v>
          </cell>
          <cell r="AC79">
            <v>17680</v>
          </cell>
          <cell r="AD79">
            <v>0</v>
          </cell>
          <cell r="AE79">
            <v>0</v>
          </cell>
          <cell r="AF79">
            <v>17680</v>
          </cell>
          <cell r="AG79">
            <v>17680</v>
          </cell>
          <cell r="AH79">
            <v>0</v>
          </cell>
          <cell r="AI79">
            <v>0</v>
          </cell>
          <cell r="AJ79">
            <v>0</v>
          </cell>
          <cell r="AK79">
            <v>0</v>
          </cell>
          <cell r="AL79">
            <v>0</v>
          </cell>
          <cell r="AM79">
            <v>0</v>
          </cell>
          <cell r="AN79">
            <v>0</v>
          </cell>
          <cell r="AO79">
            <v>0</v>
          </cell>
          <cell r="AP79">
            <v>0</v>
          </cell>
          <cell r="AQ79">
            <v>0</v>
          </cell>
          <cell r="AR79">
            <v>23859.120535267313</v>
          </cell>
          <cell r="AS79">
            <v>0</v>
          </cell>
          <cell r="AT79">
            <v>0</v>
          </cell>
          <cell r="AU79">
            <v>50802.732601898606</v>
          </cell>
          <cell r="AV79">
            <v>17680</v>
          </cell>
          <cell r="AW79">
            <v>17680</v>
          </cell>
          <cell r="AX79">
            <v>17680</v>
          </cell>
          <cell r="AY79">
            <v>0</v>
          </cell>
          <cell r="AZ79">
            <v>17680</v>
          </cell>
          <cell r="BA79">
            <v>17680</v>
          </cell>
          <cell r="BB79">
            <v>38683.69077867044</v>
          </cell>
          <cell r="BC79">
            <v>17680</v>
          </cell>
          <cell r="BD79">
            <v>17680</v>
          </cell>
          <cell r="BE79">
            <v>17680</v>
          </cell>
          <cell r="BF79">
            <v>17680</v>
          </cell>
          <cell r="BG79">
            <v>17680</v>
          </cell>
          <cell r="BH79">
            <v>19062.457831543241</v>
          </cell>
          <cell r="BI79">
            <v>17680</v>
          </cell>
          <cell r="BJ79">
            <v>17680</v>
          </cell>
          <cell r="BK79">
            <v>0</v>
          </cell>
          <cell r="BL79">
            <v>21681.305257972374</v>
          </cell>
          <cell r="BM79">
            <v>17680</v>
          </cell>
          <cell r="BN79">
            <v>27891.865159060682</v>
          </cell>
          <cell r="BO79">
            <v>17680</v>
          </cell>
          <cell r="BP79">
            <v>17680</v>
          </cell>
          <cell r="BQ79">
            <v>0</v>
          </cell>
          <cell r="BR79">
            <v>17680</v>
          </cell>
          <cell r="BS79">
            <v>17680</v>
          </cell>
          <cell r="BT79">
            <v>-33840.825207644957</v>
          </cell>
          <cell r="BU79">
            <v>9.9399320216439602E-2</v>
          </cell>
          <cell r="BV79">
            <v>-7186.0683792355921</v>
          </cell>
          <cell r="BW79">
            <v>-35177.791184608956</v>
          </cell>
          <cell r="BX79">
            <v>-35590.8564710625</v>
          </cell>
          <cell r="BY79">
            <v>-55116.908947536416</v>
          </cell>
          <cell r="BZ79">
            <v>-83307.390942615937</v>
          </cell>
          <cell r="CA79">
            <v>-273349.04756602121</v>
          </cell>
          <cell r="CB79">
            <v>-7.7547029698140868E-2</v>
          </cell>
          <cell r="CC79">
            <v>-39734.823067126941</v>
          </cell>
          <cell r="CD79">
            <v>-11517.352389708823</v>
          </cell>
          <cell r="CE79">
            <v>-46362.182866501425</v>
          </cell>
          <cell r="CF79">
            <v>0</v>
          </cell>
          <cell r="CG79">
            <v>-136501.6277690421</v>
          </cell>
          <cell r="CH79">
            <v>-90397.5729167721</v>
          </cell>
          <cell r="CI79">
            <v>-152542.56256830844</v>
          </cell>
          <cell r="CJ79">
            <v>-35177.791184608956</v>
          </cell>
          <cell r="CK79">
            <v>-55706.39251003167</v>
          </cell>
          <cell r="CL79">
            <v>-55116.908947536416</v>
          </cell>
          <cell r="CM79">
            <v>-22219.839170646766</v>
          </cell>
          <cell r="CN79">
            <v>-83307.390942615937</v>
          </cell>
          <cell r="CO79">
            <v>-300520.46157656109</v>
          </cell>
          <cell r="CP79">
            <v>0.30633124267464451</v>
          </cell>
          <cell r="CQ79">
            <v>5.7034936589832844E-2</v>
          </cell>
          <cell r="CR79">
            <v>4.4068118751284815E-2</v>
          </cell>
          <cell r="CS79">
            <v>2.7587424293530421E-2</v>
          </cell>
          <cell r="CT79">
            <v>-1.0746712977518131E-2</v>
          </cell>
          <cell r="CU79">
            <v>5.6488367741951151E-3</v>
          </cell>
          <cell r="CV79">
            <v>-2062.0561046906537</v>
          </cell>
          <cell r="CW79">
            <v>-471.57856070100786</v>
          </cell>
          <cell r="CX79">
            <v>-829.79647253395638</v>
          </cell>
          <cell r="CY79">
            <v>-702.99662310767405</v>
          </cell>
          <cell r="CZ79">
            <v>-32.286801646116025</v>
          </cell>
          <cell r="DA79">
            <v>-1727.3032736999844</v>
          </cell>
          <cell r="DB79">
            <v>-5737.0735599716909</v>
          </cell>
        </row>
        <row r="80">
          <cell r="L80">
            <v>69.284636205819837</v>
          </cell>
          <cell r="M80">
            <v>1.1771650937138902</v>
          </cell>
          <cell r="N80">
            <v>3.4122506676181943</v>
          </cell>
          <cell r="O80">
            <v>0.82069868579631511</v>
          </cell>
          <cell r="P80">
            <v>2.6508850651609546</v>
          </cell>
          <cell r="Q80">
            <v>0</v>
          </cell>
          <cell r="R80">
            <v>21.232076463903709</v>
          </cell>
          <cell r="S80">
            <v>6.938323741838091</v>
          </cell>
          <cell r="T80">
            <v>3.1186545144232269</v>
          </cell>
          <cell r="U80">
            <v>5.7442478853553091E-3</v>
          </cell>
          <cell r="V80">
            <v>10.880829883086919</v>
          </cell>
          <cell r="W80">
            <v>0</v>
          </cell>
          <cell r="X80">
            <v>13.410649962472018</v>
          </cell>
          <cell r="Y80">
            <v>6.5547543892416638</v>
          </cell>
          <cell r="Z80">
            <v>88967.234496437944</v>
          </cell>
          <cell r="AA80">
            <v>122198.93712645938</v>
          </cell>
          <cell r="AB80">
            <v>63161.328698046535</v>
          </cell>
          <cell r="AC80">
            <v>102102.1506130342</v>
          </cell>
          <cell r="AD80">
            <v>0</v>
          </cell>
          <cell r="AE80">
            <v>0</v>
          </cell>
          <cell r="AF80">
            <v>167549.29408607361</v>
          </cell>
          <cell r="AG80">
            <v>75546.455144027117</v>
          </cell>
          <cell r="AH80">
            <v>0</v>
          </cell>
          <cell r="AI80">
            <v>0</v>
          </cell>
          <cell r="AJ80">
            <v>0</v>
          </cell>
          <cell r="AK80">
            <v>0</v>
          </cell>
          <cell r="AL80">
            <v>0</v>
          </cell>
          <cell r="AM80">
            <v>0</v>
          </cell>
          <cell r="AN80">
            <v>0</v>
          </cell>
          <cell r="AO80">
            <v>0</v>
          </cell>
          <cell r="AP80">
            <v>0</v>
          </cell>
          <cell r="AQ80">
            <v>0</v>
          </cell>
          <cell r="AR80">
            <v>30239.396853710758</v>
          </cell>
          <cell r="AS80">
            <v>0</v>
          </cell>
          <cell r="AT80">
            <v>0</v>
          </cell>
          <cell r="AU80">
            <v>57141.476956924918</v>
          </cell>
          <cell r="AV80">
            <v>94785.379298349784</v>
          </cell>
          <cell r="AW80">
            <v>115332.99841003475</v>
          </cell>
          <cell r="AX80">
            <v>74232.856721660632</v>
          </cell>
          <cell r="AY80">
            <v>0</v>
          </cell>
          <cell r="AZ80">
            <v>57851.390584257657</v>
          </cell>
          <cell r="BA80">
            <v>54077.519564488088</v>
          </cell>
          <cell r="BB80">
            <v>46993.941797087129</v>
          </cell>
          <cell r="BC80">
            <v>47031.925855490001</v>
          </cell>
          <cell r="BD80">
            <v>80910.77582627043</v>
          </cell>
          <cell r="BE80">
            <v>58979.412238436635</v>
          </cell>
          <cell r="BF80">
            <v>37606.724099758874</v>
          </cell>
          <cell r="BG80">
            <v>34184.545775221428</v>
          </cell>
          <cell r="BH80">
            <v>44682.447478512273</v>
          </cell>
          <cell r="BI80">
            <v>43279.289309185209</v>
          </cell>
          <cell r="BJ80">
            <v>34764.713108452248</v>
          </cell>
          <cell r="BK80">
            <v>0</v>
          </cell>
          <cell r="BL80">
            <v>44540.726387923671</v>
          </cell>
          <cell r="BM80">
            <v>87042.359908091457</v>
          </cell>
          <cell r="BN80">
            <v>89444.929291394248</v>
          </cell>
          <cell r="BO80">
            <v>124289.8138430859</v>
          </cell>
          <cell r="BP80">
            <v>69728.324373011812</v>
          </cell>
          <cell r="BQ80">
            <v>0</v>
          </cell>
          <cell r="BR80">
            <v>45725.015042832936</v>
          </cell>
          <cell r="BS80">
            <v>42929.696587844563</v>
          </cell>
          <cell r="BT80">
            <v>208567.74314375603</v>
          </cell>
          <cell r="BU80">
            <v>0.37939257864307757</v>
          </cell>
          <cell r="BV80">
            <v>11340.46896574504</v>
          </cell>
          <cell r="BW80">
            <v>205750.30853421061</v>
          </cell>
          <cell r="BX80">
            <v>52533.215359951391</v>
          </cell>
          <cell r="BY80">
            <v>218916.6417253142</v>
          </cell>
          <cell r="BZ80">
            <v>324950.55705412541</v>
          </cell>
          <cell r="CA80">
            <v>1633627.1796378456</v>
          </cell>
          <cell r="CB80">
            <v>0.4782126529821793</v>
          </cell>
          <cell r="CC80">
            <v>171362.27445601582</v>
          </cell>
          <cell r="CD80">
            <v>13622.627111931048</v>
          </cell>
          <cell r="CE80">
            <v>68743.295088723651</v>
          </cell>
          <cell r="CF80">
            <v>0</v>
          </cell>
          <cell r="CG80">
            <v>614410.50415793085</v>
          </cell>
          <cell r="CH80">
            <v>161336.79569454989</v>
          </cell>
          <cell r="CI80">
            <v>857504.50006830844</v>
          </cell>
          <cell r="CJ80">
            <v>205750.30853421061</v>
          </cell>
          <cell r="CK80">
            <v>300031.79195447615</v>
          </cell>
          <cell r="CL80">
            <v>218916.6417253142</v>
          </cell>
          <cell r="CM80">
            <v>60845.945281757871</v>
          </cell>
          <cell r="CN80">
            <v>324950.55705412541</v>
          </cell>
          <cell r="CO80">
            <v>1864449.3208710058</v>
          </cell>
          <cell r="CP80">
            <v>0.59146570716910496</v>
          </cell>
          <cell r="CQ80">
            <v>0.1587990772116758</v>
          </cell>
          <cell r="CR80">
            <v>0.27304046663532405</v>
          </cell>
          <cell r="CS80">
            <v>0.17036991581041908</v>
          </cell>
          <cell r="CT80">
            <v>6.308030690001018E-2</v>
          </cell>
          <cell r="CU80">
            <v>0.31768181299437093</v>
          </cell>
          <cell r="CV80">
            <v>2532.7091484425123</v>
          </cell>
          <cell r="CW80">
            <v>581.11630348162896</v>
          </cell>
          <cell r="CX80">
            <v>1018.2283441433642</v>
          </cell>
          <cell r="CY80">
            <v>840.02908424611667</v>
          </cell>
          <cell r="CZ80">
            <v>43.083668282855932</v>
          </cell>
          <cell r="DA80">
            <v>2047.9481385330873</v>
          </cell>
          <cell r="DB80">
            <v>6974.1704107218638</v>
          </cell>
        </row>
      </sheetData>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FR Staff Roster"/>
      <sheetName val="Complete UFR List"/>
      <sheetName val="List of Programs"/>
    </sheetNames>
    <sheetDataSet>
      <sheetData sheetId="0"/>
      <sheetData sheetId="1"/>
      <sheetData sheetId="2">
        <row r="3">
          <cell r="B3" t="str">
            <v>Adira Academy</v>
          </cell>
        </row>
        <row r="4">
          <cell r="B4" t="str">
            <v>Alliance House</v>
          </cell>
        </row>
        <row r="5">
          <cell r="B5" t="str">
            <v>Amesbury Assessment</v>
          </cell>
        </row>
        <row r="6">
          <cell r="B6" t="str">
            <v>Brewster Treatment Program</v>
          </cell>
        </row>
        <row r="7">
          <cell r="B7" t="str">
            <v>Brockton Boys Assessment and Stabilizaton</v>
          </cell>
        </row>
        <row r="8">
          <cell r="B8" t="str">
            <v>Brockton Revocation</v>
          </cell>
        </row>
        <row r="9">
          <cell r="B9" t="str">
            <v>Douglas Academy</v>
          </cell>
        </row>
        <row r="10">
          <cell r="B10" t="str">
            <v>Eliot Pearl Hill Academy</v>
          </cell>
        </row>
        <row r="11">
          <cell r="B11" t="str">
            <v>Eliot Short-term Treatment</v>
          </cell>
        </row>
        <row r="12">
          <cell r="B12" t="str">
            <v>Harvard House</v>
          </cell>
        </row>
        <row r="13">
          <cell r="B13" t="str">
            <v>Bright Futures</v>
          </cell>
        </row>
        <row r="14">
          <cell r="B14" t="str">
            <v>New River Academy</v>
          </cell>
        </row>
        <row r="15">
          <cell r="B15" t="str">
            <v xml:space="preserve">Our House </v>
          </cell>
        </row>
        <row r="16">
          <cell r="B16" t="str">
            <v>South Hadley Girls</v>
          </cell>
        </row>
        <row r="17">
          <cell r="B17" t="str">
            <v>Spectrum REACH</v>
          </cell>
        </row>
        <row r="18">
          <cell r="B18" t="str">
            <v>Strive</v>
          </cell>
        </row>
        <row r="19">
          <cell r="B19" t="str">
            <v>Teamworks</v>
          </cell>
        </row>
        <row r="24">
          <cell r="A24" t="str">
            <v>Eliot Community Human Services</v>
          </cell>
        </row>
        <row r="25">
          <cell r="A25" t="str">
            <v>Northeast Family Institute</v>
          </cell>
        </row>
        <row r="26">
          <cell r="A26" t="str">
            <v>Old Colony YMCA</v>
          </cell>
        </row>
        <row r="27">
          <cell r="A27" t="str">
            <v>Spectrum Health Systems, Inc.</v>
          </cell>
        </row>
        <row r="28">
          <cell r="A28" t="str">
            <v>Key Program, Inc.</v>
          </cell>
        </row>
        <row r="29">
          <cell r="A29" t="str">
            <v>RFK Girls</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verview"/>
      <sheetName val="Provider Summary"/>
      <sheetName val="Provider Graph"/>
      <sheetName val="LOS Analysis"/>
      <sheetName val="LOS Data"/>
      <sheetName val="Area Sort"/>
      <sheetName val="Regional Sort"/>
      <sheetName val="Regional Graph"/>
      <sheetName val="Regional FTE Data"/>
      <sheetName val="FTE Data"/>
      <sheetName val="Regional Contracts"/>
      <sheetName val="Site Capacity"/>
      <sheetName val="UTIL GAP BY PROV"/>
      <sheetName val="UTIL GAP BY REG"/>
      <sheetName val="Lists"/>
    </sheetNames>
    <sheetDataSet>
      <sheetData sheetId="0"/>
      <sheetData sheetId="1"/>
      <sheetData sheetId="2" refreshError="1"/>
      <sheetData sheetId="3"/>
      <sheetData sheetId="4"/>
      <sheetData sheetId="5"/>
      <sheetData sheetId="6"/>
      <sheetData sheetId="7" refreshError="1"/>
      <sheetData sheetId="8"/>
      <sheetData sheetId="9">
        <row r="3">
          <cell r="A3" t="str">
            <v>Bay State CS / Plymouth / 475 State</v>
          </cell>
          <cell r="L3">
            <v>9.6774193548387094E-2</v>
          </cell>
          <cell r="M3">
            <v>5.7</v>
          </cell>
          <cell r="N3">
            <v>8.7096774193548381</v>
          </cell>
          <cell r="O3">
            <v>8</v>
          </cell>
          <cell r="P3">
            <v>5.0333333333333323</v>
          </cell>
          <cell r="Q3">
            <v>10.451612903225808</v>
          </cell>
          <cell r="R3">
            <v>11.366666666666667</v>
          </cell>
          <cell r="S3">
            <v>10.61290322580645</v>
          </cell>
          <cell r="T3">
            <v>10.903225806451612</v>
          </cell>
          <cell r="U3">
            <v>8.862068965517242</v>
          </cell>
          <cell r="V3">
            <v>10.870967741935482</v>
          </cell>
          <cell r="W3">
            <v>12.066666666666666</v>
          </cell>
          <cell r="X3">
            <v>10.258064516129032</v>
          </cell>
          <cell r="Y3">
            <v>11.333333333333332</v>
          </cell>
          <cell r="Z3">
            <v>10.451612903225806</v>
          </cell>
          <cell r="AA3">
            <v>10.516129032258064</v>
          </cell>
          <cell r="AB3">
            <v>10.933333333333334</v>
          </cell>
          <cell r="AC3">
            <v>10.903225806451614</v>
          </cell>
          <cell r="AD3">
            <v>10.033333333333331</v>
          </cell>
          <cell r="AE3">
            <v>11.290322580645162</v>
          </cell>
          <cell r="AF3">
            <v>10.870967741935484</v>
          </cell>
          <cell r="AG3">
            <v>8.4285714285714288</v>
          </cell>
          <cell r="AH3">
            <v>9.4838709677419342</v>
          </cell>
          <cell r="AI3">
            <v>10.766666666666666</v>
          </cell>
          <cell r="AJ3">
            <v>8.8387096774193559</v>
          </cell>
          <cell r="AK3">
            <v>9.7333333333333325</v>
          </cell>
          <cell r="AL3">
            <v>7.1290322580645142</v>
          </cell>
          <cell r="AM3">
            <v>9.4838709677419377</v>
          </cell>
          <cell r="AN3">
            <v>9.6999999999999993</v>
          </cell>
          <cell r="AO3">
            <v>10.096774193548388</v>
          </cell>
          <cell r="AP3">
            <v>8.8333333333333339</v>
          </cell>
          <cell r="AQ3">
            <v>8.9032258064516139</v>
          </cell>
          <cell r="AR3">
            <v>8.9032258064516121</v>
          </cell>
          <cell r="AS3">
            <v>9.3214285714285712</v>
          </cell>
          <cell r="AT3">
            <v>6.5483870967741931</v>
          </cell>
          <cell r="AU3">
            <v>7.333333333333333</v>
          </cell>
          <cell r="AV3">
            <v>11.451612903225808</v>
          </cell>
          <cell r="AW3">
            <v>11.5</v>
          </cell>
        </row>
        <row r="4">
          <cell r="A4" t="str">
            <v>Bay State CS / S.Weymouth/ 911 Main</v>
          </cell>
          <cell r="D4">
            <v>5.9666666666666668</v>
          </cell>
          <cell r="E4">
            <v>6.0645161290322571</v>
          </cell>
          <cell r="F4">
            <v>8.2666666666666675</v>
          </cell>
          <cell r="G4">
            <v>7.6774193548387091</v>
          </cell>
          <cell r="H4">
            <v>7.4516129032258052</v>
          </cell>
          <cell r="I4">
            <v>6.6785714285714288</v>
          </cell>
          <cell r="J4">
            <v>7.8064516129032242</v>
          </cell>
          <cell r="K4">
            <v>8.6333333333333329</v>
          </cell>
          <cell r="L4">
            <v>7.67741935483871</v>
          </cell>
          <cell r="M4">
            <v>8.3333333333333321</v>
          </cell>
          <cell r="N4">
            <v>7.9677419354838692</v>
          </cell>
          <cell r="O4">
            <v>8.258064516129032</v>
          </cell>
          <cell r="P4">
            <v>7.6</v>
          </cell>
          <cell r="Q4">
            <v>8.0967741935483861</v>
          </cell>
          <cell r="R4">
            <v>8.8000000000000007</v>
          </cell>
          <cell r="S4">
            <v>8.612903225806452</v>
          </cell>
          <cell r="T4">
            <v>8.4516129032258078</v>
          </cell>
          <cell r="U4">
            <v>7.3103448275862073</v>
          </cell>
          <cell r="V4">
            <v>7.0645161290322562</v>
          </cell>
          <cell r="W4">
            <v>7.6333333333333346</v>
          </cell>
          <cell r="X4">
            <v>7.4516129032258052</v>
          </cell>
          <cell r="Y4">
            <v>7.6333333333333329</v>
          </cell>
          <cell r="Z4">
            <v>8.6129032258064537</v>
          </cell>
          <cell r="AA4">
            <v>5.4838709677419359</v>
          </cell>
          <cell r="AB4">
            <v>5.6333333333333329</v>
          </cell>
          <cell r="AC4">
            <v>7.774193548387097</v>
          </cell>
          <cell r="AD4">
            <v>8.6999999999999993</v>
          </cell>
          <cell r="AE4">
            <v>7.935483870967742</v>
          </cell>
          <cell r="AF4">
            <v>7.8064516129032242</v>
          </cell>
          <cell r="AG4">
            <v>6.5714285714285703</v>
          </cell>
          <cell r="AH4">
            <v>8.0967741935483861</v>
          </cell>
          <cell r="AI4">
            <v>8.8666666666666654</v>
          </cell>
          <cell r="AJ4">
            <v>6.0645161290322571</v>
          </cell>
          <cell r="AK4">
            <v>8.0666666666666647</v>
          </cell>
          <cell r="AL4">
            <v>6.32258064516129</v>
          </cell>
          <cell r="AM4">
            <v>5.161290322580645</v>
          </cell>
          <cell r="AN4">
            <v>8.6</v>
          </cell>
          <cell r="AO4">
            <v>6.3548387096774182</v>
          </cell>
          <cell r="AP4">
            <v>7.8333333333333348</v>
          </cell>
          <cell r="AQ4">
            <v>6.870967741935484</v>
          </cell>
          <cell r="AR4">
            <v>5.2258064516129021</v>
          </cell>
          <cell r="AS4">
            <v>7.7142857142857153</v>
          </cell>
          <cell r="AT4">
            <v>7.5161290322580641</v>
          </cell>
          <cell r="AU4">
            <v>6.9333333333333336</v>
          </cell>
          <cell r="AV4">
            <v>5.2580645161290311</v>
          </cell>
          <cell r="AW4">
            <v>7.7666666666666666</v>
          </cell>
        </row>
        <row r="5">
          <cell r="A5" t="str">
            <v>Brandon/Natick/27Winter St</v>
          </cell>
          <cell r="D5">
            <v>3.3</v>
          </cell>
          <cell r="E5">
            <v>5.612903225806452</v>
          </cell>
          <cell r="F5">
            <v>4.0333333333333332</v>
          </cell>
          <cell r="G5">
            <v>5.580645161290323</v>
          </cell>
          <cell r="H5">
            <v>5.129032258064516</v>
          </cell>
          <cell r="I5">
            <v>5.2857142857142856</v>
          </cell>
          <cell r="J5">
            <v>5.161290322580645</v>
          </cell>
          <cell r="K5">
            <v>4.4333333333333336</v>
          </cell>
          <cell r="L5">
            <v>5.4838709677419351</v>
          </cell>
          <cell r="M5">
            <v>5.9333333333333336</v>
          </cell>
          <cell r="N5">
            <v>5.7741935483870961</v>
          </cell>
          <cell r="O5">
            <v>5.0967741935483879</v>
          </cell>
          <cell r="P5">
            <v>4.8</v>
          </cell>
          <cell r="Q5">
            <v>5.064516129032258</v>
          </cell>
          <cell r="R5">
            <v>5.8</v>
          </cell>
          <cell r="S5">
            <v>5.67741935483871</v>
          </cell>
          <cell r="T5">
            <v>5.870967741935484</v>
          </cell>
          <cell r="U5">
            <v>5.7586206896551726</v>
          </cell>
          <cell r="V5">
            <v>5.838709677419355</v>
          </cell>
          <cell r="W5">
            <v>5.6333333333333337</v>
          </cell>
          <cell r="X5">
            <v>4.7419354838709671</v>
          </cell>
          <cell r="Y5">
            <v>5.5333333333333332</v>
          </cell>
          <cell r="Z5">
            <v>5.9354838709677411</v>
          </cell>
          <cell r="AA5">
            <v>5.5161290322580649</v>
          </cell>
          <cell r="AB5">
            <v>5</v>
          </cell>
          <cell r="AC5">
            <v>4.6774193548387091</v>
          </cell>
          <cell r="AD5">
            <v>5.6666666666666661</v>
          </cell>
          <cell r="AE5">
            <v>5.354838709677419</v>
          </cell>
          <cell r="AF5">
            <v>5.2258064516129021</v>
          </cell>
          <cell r="AG5">
            <v>5.75</v>
          </cell>
          <cell r="AH5">
            <v>5.096774193548387</v>
          </cell>
          <cell r="AI5">
            <v>5.6666666666666661</v>
          </cell>
          <cell r="AJ5">
            <v>5.741935483870968</v>
          </cell>
          <cell r="AK5">
            <v>5.7333333333333334</v>
          </cell>
          <cell r="AL5">
            <v>4.7741935483870961</v>
          </cell>
          <cell r="AM5">
            <v>5.387096774193548</v>
          </cell>
          <cell r="AN5">
            <v>5.7666666666666666</v>
          </cell>
          <cell r="AO5">
            <v>6</v>
          </cell>
          <cell r="AP5">
            <v>5.5</v>
          </cell>
          <cell r="AQ5">
            <v>4.6451612903225801</v>
          </cell>
          <cell r="AR5">
            <v>5.6774193548387091</v>
          </cell>
          <cell r="AS5">
            <v>4.7857142857142847</v>
          </cell>
          <cell r="AT5">
            <v>5.870967741935484</v>
          </cell>
          <cell r="AU5">
            <v>5.9</v>
          </cell>
          <cell r="AV5">
            <v>5.1612903225806441</v>
          </cell>
          <cell r="AW5">
            <v>5.7333333333333334</v>
          </cell>
        </row>
        <row r="6">
          <cell r="A6" t="str">
            <v>Caritas St Mary's /Dorch /90Cushing</v>
          </cell>
          <cell r="B6">
            <v>10</v>
          </cell>
          <cell r="C6">
            <v>9.935483870967742</v>
          </cell>
          <cell r="D6">
            <v>9.9333333333333336</v>
          </cell>
          <cell r="E6">
            <v>9.9032258064516121</v>
          </cell>
          <cell r="F6">
            <v>9.8666666666666671</v>
          </cell>
          <cell r="G6">
            <v>7.193548387096774</v>
          </cell>
          <cell r="H6">
            <v>9.2903225806451584</v>
          </cell>
          <cell r="I6">
            <v>8.9642857142857117</v>
          </cell>
          <cell r="J6">
            <v>9.4838709677419342</v>
          </cell>
          <cell r="K6">
            <v>12.9</v>
          </cell>
          <cell r="L6">
            <v>6.1612903225806432</v>
          </cell>
          <cell r="M6">
            <v>9.1666666666666661</v>
          </cell>
          <cell r="N6">
            <v>9.4516129032258061</v>
          </cell>
          <cell r="O6">
            <v>7.9354838709677411</v>
          </cell>
          <cell r="P6">
            <v>10.866666666666665</v>
          </cell>
          <cell r="Q6">
            <v>9.2580645161290338</v>
          </cell>
          <cell r="R6">
            <v>7.8</v>
          </cell>
          <cell r="S6">
            <v>8.064516129032258</v>
          </cell>
          <cell r="T6">
            <v>8.3548387096774182</v>
          </cell>
          <cell r="U6">
            <v>8.8965517241379306</v>
          </cell>
          <cell r="V6">
            <v>8.7741935483870979</v>
          </cell>
          <cell r="W6">
            <v>9.3333333333333339</v>
          </cell>
          <cell r="X6">
            <v>10.03225806451613</v>
          </cell>
          <cell r="Y6">
            <v>9.8666666666666671</v>
          </cell>
          <cell r="Z6">
            <v>8.0322580645161281</v>
          </cell>
          <cell r="AA6">
            <v>7.5161290322580632</v>
          </cell>
          <cell r="AB6">
            <v>7.0333333333333341</v>
          </cell>
          <cell r="AC6">
            <v>9.2258064516129039</v>
          </cell>
          <cell r="AD6">
            <v>7.666666666666667</v>
          </cell>
          <cell r="AE6">
            <v>6.5806451612903221</v>
          </cell>
          <cell r="AF6">
            <v>11.354838709677418</v>
          </cell>
          <cell r="AG6">
            <v>7.6785714285714288</v>
          </cell>
          <cell r="AH6">
            <v>9.4838709677419359</v>
          </cell>
          <cell r="AI6">
            <v>11.366666666666667</v>
          </cell>
          <cell r="AJ6">
            <v>9.6451612903225801</v>
          </cell>
          <cell r="AK6">
            <v>6.2333333333333325</v>
          </cell>
          <cell r="AL6">
            <v>7.870967741935484</v>
          </cell>
          <cell r="AM6">
            <v>7.935483870967742</v>
          </cell>
          <cell r="AN6">
            <v>8.3666666666666654</v>
          </cell>
          <cell r="AO6">
            <v>10.35483870967742</v>
          </cell>
          <cell r="AP6">
            <v>7.7666666666666666</v>
          </cell>
          <cell r="AQ6">
            <v>6.935483870967742</v>
          </cell>
          <cell r="AR6">
            <v>8.7741935483870979</v>
          </cell>
          <cell r="AS6">
            <v>10.571428571428569</v>
          </cell>
          <cell r="AT6">
            <v>9.258064516129032</v>
          </cell>
          <cell r="AU6">
            <v>6.6</v>
          </cell>
          <cell r="AV6">
            <v>8.1290322580645142</v>
          </cell>
          <cell r="AW6">
            <v>7.4333333333333327</v>
          </cell>
        </row>
        <row r="7">
          <cell r="A7" t="str">
            <v>CFP / Dorchester / 31 Athelwold St</v>
          </cell>
          <cell r="AQ7">
            <v>3.32258064516129</v>
          </cell>
          <cell r="AR7">
            <v>6.4516129032258052</v>
          </cell>
          <cell r="AS7">
            <v>6.8571428571428577</v>
          </cell>
          <cell r="AT7">
            <v>6.7096774193548381</v>
          </cell>
          <cell r="AU7">
            <v>7.2</v>
          </cell>
          <cell r="AV7">
            <v>8.064516129032258</v>
          </cell>
          <cell r="AW7">
            <v>6.3</v>
          </cell>
        </row>
        <row r="8">
          <cell r="A8" t="str">
            <v>Communities For People</v>
          </cell>
          <cell r="AP8">
            <v>1.5</v>
          </cell>
          <cell r="AQ8">
            <v>3.967741935483871</v>
          </cell>
          <cell r="AR8">
            <v>1.032258064516129</v>
          </cell>
        </row>
        <row r="9">
          <cell r="A9" t="str">
            <v>Community Care/S.Attleboro/543Newpo</v>
          </cell>
          <cell r="E9">
            <v>4.064516129032258</v>
          </cell>
          <cell r="F9">
            <v>10.566666666666666</v>
          </cell>
          <cell r="G9">
            <v>10.354838709677418</v>
          </cell>
          <cell r="H9">
            <v>11.09677419354839</v>
          </cell>
          <cell r="I9">
            <v>10.857142857142858</v>
          </cell>
          <cell r="J9">
            <v>11.193548387096774</v>
          </cell>
          <cell r="K9">
            <v>10</v>
          </cell>
          <cell r="L9">
            <v>11.032258064516128</v>
          </cell>
          <cell r="M9">
            <v>11.3</v>
          </cell>
          <cell r="N9">
            <v>10.451612903225808</v>
          </cell>
          <cell r="O9">
            <v>11.64516129032258</v>
          </cell>
          <cell r="P9">
            <v>10.6</v>
          </cell>
          <cell r="Q9">
            <v>10.96774193548387</v>
          </cell>
          <cell r="R9">
            <v>10.8</v>
          </cell>
          <cell r="S9">
            <v>10.129032258064516</v>
          </cell>
          <cell r="T9">
            <v>9.0967741935483879</v>
          </cell>
          <cell r="U9">
            <v>11.448275862068966</v>
          </cell>
          <cell r="V9">
            <v>11.032258064516128</v>
          </cell>
          <cell r="W9">
            <v>11.666666666666668</v>
          </cell>
          <cell r="X9">
            <v>10.580645161290322</v>
          </cell>
          <cell r="Y9">
            <v>11.766666666666667</v>
          </cell>
          <cell r="Z9">
            <v>10.903225806451614</v>
          </cell>
          <cell r="AA9">
            <v>10.290322580645162</v>
          </cell>
          <cell r="AB9">
            <v>9.5</v>
          </cell>
          <cell r="AC9">
            <v>10.290322580645162</v>
          </cell>
          <cell r="AD9">
            <v>9.5333333333333332</v>
          </cell>
          <cell r="AE9">
            <v>8.4193548387096762</v>
          </cell>
          <cell r="AF9">
            <v>11.774193548387096</v>
          </cell>
          <cell r="AG9">
            <v>10.071428571428571</v>
          </cell>
          <cell r="AH9">
            <v>10.193548387096776</v>
          </cell>
          <cell r="AI9">
            <v>10.166666666666666</v>
          </cell>
          <cell r="AJ9">
            <v>9.1612903225806477</v>
          </cell>
          <cell r="AK9">
            <v>9.8000000000000007</v>
          </cell>
          <cell r="AL9">
            <v>9.32258064516129</v>
          </cell>
          <cell r="AM9">
            <v>10.193548387096776</v>
          </cell>
          <cell r="AN9">
            <v>8.4333333333333336</v>
          </cell>
          <cell r="AO9">
            <v>11</v>
          </cell>
          <cell r="AP9">
            <v>9.3666666666666654</v>
          </cell>
          <cell r="AQ9">
            <v>8.4838709677419342</v>
          </cell>
          <cell r="AR9">
            <v>9.806451612903226</v>
          </cell>
          <cell r="AS9">
            <v>8.5</v>
          </cell>
          <cell r="AT9">
            <v>9.2903225806451619</v>
          </cell>
          <cell r="AU9">
            <v>10.7</v>
          </cell>
          <cell r="AV9">
            <v>10.709677419354838</v>
          </cell>
          <cell r="AW9">
            <v>9.3000000000000007</v>
          </cell>
        </row>
        <row r="10">
          <cell r="A10" t="str">
            <v>EliotCommunityHS / Waltham/ 130Dale</v>
          </cell>
          <cell r="D10">
            <v>4.5</v>
          </cell>
          <cell r="E10">
            <v>3.4516129032258065</v>
          </cell>
          <cell r="F10">
            <v>2.1</v>
          </cell>
          <cell r="G10">
            <v>4.7096774193548381</v>
          </cell>
          <cell r="H10">
            <v>3.967741935483871</v>
          </cell>
          <cell r="I10">
            <v>4.7857142857142865</v>
          </cell>
          <cell r="J10">
            <v>5.709677419354839</v>
          </cell>
          <cell r="K10">
            <v>5.4</v>
          </cell>
          <cell r="L10">
            <v>4.838709677419355</v>
          </cell>
          <cell r="M10">
            <v>4.666666666666667</v>
          </cell>
          <cell r="N10">
            <v>3.7096774193548381</v>
          </cell>
          <cell r="O10">
            <v>4.2258064516129039</v>
          </cell>
          <cell r="P10">
            <v>3.8333333333333335</v>
          </cell>
          <cell r="Q10">
            <v>3.129032258064516</v>
          </cell>
          <cell r="R10">
            <v>4.1333333333333329</v>
          </cell>
          <cell r="S10">
            <v>3.096774193548387</v>
          </cell>
          <cell r="T10">
            <v>4.709677419354839</v>
          </cell>
          <cell r="U10">
            <v>4.3793103448275863</v>
          </cell>
          <cell r="V10">
            <v>4.935483870967742</v>
          </cell>
          <cell r="W10">
            <v>4.5</v>
          </cell>
          <cell r="X10">
            <v>4.8064516129032251</v>
          </cell>
          <cell r="Y10">
            <v>4.8666666666666671</v>
          </cell>
          <cell r="Z10">
            <v>4.870967741935484</v>
          </cell>
          <cell r="AA10">
            <v>3.225806451612903</v>
          </cell>
          <cell r="AB10">
            <v>4.5333333333333332</v>
          </cell>
          <cell r="AC10">
            <v>4.5161290322580649</v>
          </cell>
          <cell r="AD10">
            <v>4.9333333333333336</v>
          </cell>
          <cell r="AE10">
            <v>3.096774193548387</v>
          </cell>
          <cell r="AF10">
            <v>3.838709677419355</v>
          </cell>
          <cell r="AG10">
            <v>4.2142857142857144</v>
          </cell>
          <cell r="AH10">
            <v>4.258064516129032</v>
          </cell>
          <cell r="AI10">
            <v>3.9666666666666668</v>
          </cell>
          <cell r="AJ10">
            <v>3.6129032258064515</v>
          </cell>
          <cell r="AK10">
            <v>4.833333333333333</v>
          </cell>
          <cell r="AL10">
            <v>4.67741935483871</v>
          </cell>
          <cell r="AM10">
            <v>4.5483870967741939</v>
          </cell>
          <cell r="AN10">
            <v>3.3</v>
          </cell>
          <cell r="AO10">
            <v>4.32258064516129</v>
          </cell>
          <cell r="AP10">
            <v>4.8333333333333339</v>
          </cell>
          <cell r="AQ10">
            <v>4.2903225806451619</v>
          </cell>
          <cell r="AR10">
            <v>3.3870967741935485</v>
          </cell>
          <cell r="AS10">
            <v>3.5357142857142856</v>
          </cell>
          <cell r="AT10">
            <v>5</v>
          </cell>
          <cell r="AU10">
            <v>4.3666666666666671</v>
          </cell>
          <cell r="AV10">
            <v>5</v>
          </cell>
          <cell r="AW10">
            <v>4.2</v>
          </cell>
        </row>
        <row r="11">
          <cell r="A11" t="str">
            <v>EliotCommunityHS/Arling/734-736Mass</v>
          </cell>
          <cell r="E11">
            <v>3.741935483870968</v>
          </cell>
          <cell r="F11">
            <v>4</v>
          </cell>
          <cell r="G11">
            <v>4.774193548387097</v>
          </cell>
          <cell r="H11">
            <v>5.4838709677419351</v>
          </cell>
          <cell r="I11">
            <v>5.5357142857142856</v>
          </cell>
          <cell r="J11">
            <v>2.225806451612903</v>
          </cell>
          <cell r="K11">
            <v>4.7666666666666657</v>
          </cell>
          <cell r="L11">
            <v>5.935483870967742</v>
          </cell>
          <cell r="M11">
            <v>5.7666666666666675</v>
          </cell>
          <cell r="N11">
            <v>4.9677419354838701</v>
          </cell>
          <cell r="O11">
            <v>4.225806451612903</v>
          </cell>
          <cell r="P11">
            <v>3.9333333333333336</v>
          </cell>
          <cell r="Q11">
            <v>2.4516129032258065</v>
          </cell>
          <cell r="R11">
            <v>5.1333333333333329</v>
          </cell>
          <cell r="S11">
            <v>3.225806451612903</v>
          </cell>
          <cell r="T11">
            <v>4.3870967741935489</v>
          </cell>
          <cell r="U11">
            <v>5.1379310344827589</v>
          </cell>
          <cell r="V11">
            <v>5.0322580645161281</v>
          </cell>
          <cell r="W11">
            <v>5.833333333333333</v>
          </cell>
          <cell r="X11">
            <v>5</v>
          </cell>
          <cell r="Y11">
            <v>5.3</v>
          </cell>
          <cell r="Z11">
            <v>3.7741935483870965</v>
          </cell>
          <cell r="AA11">
            <v>2.0322580645161286</v>
          </cell>
          <cell r="AB11">
            <v>3.4666666666666668</v>
          </cell>
          <cell r="AC11">
            <v>4.3548387096774199</v>
          </cell>
          <cell r="AD11">
            <v>4.5</v>
          </cell>
          <cell r="AE11">
            <v>4.387096774193548</v>
          </cell>
          <cell r="AF11">
            <v>4.741935483870968</v>
          </cell>
          <cell r="AG11">
            <v>5.2857142857142856</v>
          </cell>
          <cell r="AH11">
            <v>5.032258064516129</v>
          </cell>
          <cell r="AI11">
            <v>5.9</v>
          </cell>
          <cell r="AJ11">
            <v>5.8709677419354831</v>
          </cell>
          <cell r="AK11">
            <v>5.5333333333333341</v>
          </cell>
          <cell r="AL11">
            <v>5.387096774193548</v>
          </cell>
          <cell r="AM11">
            <v>6.1935483870967731</v>
          </cell>
          <cell r="AN11">
            <v>4.8333333333333339</v>
          </cell>
          <cell r="AO11">
            <v>5.6774193548387091</v>
          </cell>
          <cell r="AP11">
            <v>5.9333333333333336</v>
          </cell>
          <cell r="AQ11">
            <v>4.8709677419354831</v>
          </cell>
          <cell r="AR11">
            <v>5.870967741935484</v>
          </cell>
          <cell r="AS11">
            <v>5.5357142857142856</v>
          </cell>
          <cell r="AT11">
            <v>5.5806451612903221</v>
          </cell>
          <cell r="AU11">
            <v>4.9666666666666659</v>
          </cell>
          <cell r="AV11">
            <v>5.709677419354839</v>
          </cell>
          <cell r="AW11">
            <v>5.6</v>
          </cell>
        </row>
        <row r="12">
          <cell r="A12" t="str">
            <v>EliotCommunityHS/Dedham/20Harvey</v>
          </cell>
          <cell r="D12">
            <v>4</v>
          </cell>
          <cell r="E12">
            <v>3.8709677419354835</v>
          </cell>
          <cell r="F12">
            <v>4.2666666666666666</v>
          </cell>
          <cell r="G12">
            <v>4.096774193548387</v>
          </cell>
          <cell r="H12">
            <v>2.7741935483870965</v>
          </cell>
          <cell r="I12">
            <v>4.3214285714285712</v>
          </cell>
          <cell r="J12">
            <v>3.4838709677419355</v>
          </cell>
          <cell r="K12">
            <v>3.7</v>
          </cell>
          <cell r="L12">
            <v>4.5483870967741939</v>
          </cell>
          <cell r="M12">
            <v>5.9333333333333336</v>
          </cell>
          <cell r="N12">
            <v>5.5161290322580649</v>
          </cell>
          <cell r="O12">
            <v>5.4516129032258061</v>
          </cell>
          <cell r="P12">
            <v>4.9000000000000004</v>
          </cell>
          <cell r="Q12">
            <v>4.193548387096774</v>
          </cell>
          <cell r="R12">
            <v>5.4</v>
          </cell>
          <cell r="S12">
            <v>6</v>
          </cell>
          <cell r="T12">
            <v>4.5806451612903221</v>
          </cell>
          <cell r="U12">
            <v>4.7586206896551726</v>
          </cell>
          <cell r="V12">
            <v>5.193548387096774</v>
          </cell>
          <cell r="W12">
            <v>5.2</v>
          </cell>
          <cell r="X12">
            <v>5.709677419354839</v>
          </cell>
          <cell r="Y12">
            <v>5.3</v>
          </cell>
          <cell r="Z12">
            <v>5.096774193548387</v>
          </cell>
          <cell r="AA12">
            <v>5.096774193548387</v>
          </cell>
          <cell r="AB12">
            <v>4.666666666666667</v>
          </cell>
          <cell r="AC12">
            <v>5.4516129032258061</v>
          </cell>
          <cell r="AD12">
            <v>6</v>
          </cell>
          <cell r="AE12">
            <v>5.2580645161290311</v>
          </cell>
          <cell r="AF12">
            <v>4.741935483870968</v>
          </cell>
          <cell r="AG12">
            <v>5.1785714285714279</v>
          </cell>
          <cell r="AH12">
            <v>5.5483870967741939</v>
          </cell>
          <cell r="AI12">
            <v>5.5333333333333332</v>
          </cell>
          <cell r="AJ12">
            <v>5.806451612903226</v>
          </cell>
          <cell r="AK12">
            <v>5.9333333333333336</v>
          </cell>
          <cell r="AL12">
            <v>5.258064516129032</v>
          </cell>
          <cell r="AM12">
            <v>4.967741935483871</v>
          </cell>
          <cell r="AN12">
            <v>2.7</v>
          </cell>
          <cell r="AO12">
            <v>3.5161290322580649</v>
          </cell>
          <cell r="AP12">
            <v>4.5</v>
          </cell>
          <cell r="AQ12">
            <v>4.032258064516129</v>
          </cell>
          <cell r="AR12">
            <v>2.903225806451613</v>
          </cell>
          <cell r="AS12">
            <v>2.8214285714285712</v>
          </cell>
          <cell r="AT12">
            <v>2.8387096774193545</v>
          </cell>
          <cell r="AU12">
            <v>4.5</v>
          </cell>
          <cell r="AV12">
            <v>5.4838709677419359</v>
          </cell>
          <cell r="AW12">
            <v>5.4666666666666668</v>
          </cell>
        </row>
        <row r="13">
          <cell r="A13" t="str">
            <v>EliotCommunityHS/JamPlain/281HydePk</v>
          </cell>
          <cell r="B13">
            <v>5</v>
          </cell>
          <cell r="C13">
            <v>7.258064516129032</v>
          </cell>
          <cell r="D13">
            <v>9.3666666666666654</v>
          </cell>
          <cell r="E13">
            <v>5.838709677419355</v>
          </cell>
          <cell r="F13">
            <v>9.5</v>
          </cell>
          <cell r="G13">
            <v>6.6451612903225792</v>
          </cell>
          <cell r="H13">
            <v>5.2580645161290311</v>
          </cell>
          <cell r="I13">
            <v>9.928571428571427</v>
          </cell>
          <cell r="J13">
            <v>10.935483870967742</v>
          </cell>
          <cell r="K13">
            <v>8.5666666666666664</v>
          </cell>
          <cell r="L13">
            <v>11.258064516129032</v>
          </cell>
          <cell r="M13">
            <v>11.066666666666666</v>
          </cell>
          <cell r="N13">
            <v>10.387096774193548</v>
          </cell>
          <cell r="O13">
            <v>10.290322580645162</v>
          </cell>
          <cell r="P13">
            <v>9.6999999999999993</v>
          </cell>
          <cell r="Q13">
            <v>11.548387096774194</v>
          </cell>
          <cell r="R13">
            <v>3.5333333333333337</v>
          </cell>
          <cell r="S13">
            <v>9.0322580645161299</v>
          </cell>
          <cell r="T13">
            <v>10.161290322580644</v>
          </cell>
          <cell r="U13">
            <v>11.620689655172416</v>
          </cell>
          <cell r="V13">
            <v>8.6451612903225836</v>
          </cell>
          <cell r="W13">
            <v>0.53333333333333333</v>
          </cell>
        </row>
        <row r="14">
          <cell r="A14" t="str">
            <v>EliotCommunityHS/Lynn/12OrchardSt</v>
          </cell>
          <cell r="C14">
            <v>3.129032258064516</v>
          </cell>
          <cell r="D14">
            <v>3.4333333333333331</v>
          </cell>
          <cell r="E14">
            <v>4.2258064516129039</v>
          </cell>
          <cell r="F14">
            <v>4.8</v>
          </cell>
          <cell r="G14">
            <v>4.709677419354839</v>
          </cell>
          <cell r="H14">
            <v>3.741935483870968</v>
          </cell>
          <cell r="I14">
            <v>5.7142857142857135</v>
          </cell>
          <cell r="J14">
            <v>5.6451612903225801</v>
          </cell>
          <cell r="K14">
            <v>4.5333333333333332</v>
          </cell>
          <cell r="L14">
            <v>4.4516129032258061</v>
          </cell>
          <cell r="M14">
            <v>4.666666666666667</v>
          </cell>
          <cell r="N14">
            <v>3.967741935483871</v>
          </cell>
          <cell r="O14">
            <v>4.3548387096774199</v>
          </cell>
          <cell r="P14">
            <v>2.9666666666666663</v>
          </cell>
          <cell r="Q14">
            <v>5.935483870967742</v>
          </cell>
          <cell r="R14">
            <v>4</v>
          </cell>
          <cell r="S14">
            <v>3.064516129032258</v>
          </cell>
          <cell r="T14">
            <v>3.935483870967742</v>
          </cell>
          <cell r="U14">
            <v>2.2758620689655173</v>
          </cell>
          <cell r="V14">
            <v>3.064516129032258</v>
          </cell>
          <cell r="W14">
            <v>3.0333333333333332</v>
          </cell>
          <cell r="X14">
            <v>2.6774193548387095</v>
          </cell>
          <cell r="Y14">
            <v>4.8666666666666671</v>
          </cell>
          <cell r="Z14">
            <v>3.935483870967742</v>
          </cell>
          <cell r="AA14">
            <v>3.5806451612903225</v>
          </cell>
          <cell r="AB14">
            <v>4.5333333333333332</v>
          </cell>
          <cell r="AC14">
            <v>5.32258064516129</v>
          </cell>
          <cell r="AD14">
            <v>3.0666666666666669</v>
          </cell>
          <cell r="AE14">
            <v>2</v>
          </cell>
          <cell r="AF14">
            <v>4.129032258064516</v>
          </cell>
          <cell r="AG14">
            <v>4.4285714285714288</v>
          </cell>
          <cell r="AH14">
            <v>5</v>
          </cell>
          <cell r="AI14">
            <v>4.4333333333333336</v>
          </cell>
          <cell r="AJ14">
            <v>5.5161290322580641</v>
          </cell>
          <cell r="AK14">
            <v>3.333333333333333</v>
          </cell>
          <cell r="AL14">
            <v>4.774193548387097</v>
          </cell>
          <cell r="AM14">
            <v>4.6774193548387091</v>
          </cell>
          <cell r="AN14">
            <v>5.3</v>
          </cell>
          <cell r="AO14">
            <v>4.6451612903225801</v>
          </cell>
          <cell r="AP14">
            <v>3.5</v>
          </cell>
          <cell r="AQ14">
            <v>2.6129032258064515</v>
          </cell>
          <cell r="AR14">
            <v>5.6129032258064511</v>
          </cell>
          <cell r="AS14">
            <v>2.7857142857142856</v>
          </cell>
          <cell r="AT14">
            <v>4.096774193548387</v>
          </cell>
          <cell r="AU14">
            <v>4.7666666666666666</v>
          </cell>
          <cell r="AV14">
            <v>5.5806451612903221</v>
          </cell>
          <cell r="AW14">
            <v>4.0666666666666673</v>
          </cell>
        </row>
        <row r="15">
          <cell r="A15" t="str">
            <v>EliotCommunityHS/Medford/159Allston</v>
          </cell>
          <cell r="B15">
            <v>5.6451612903225801</v>
          </cell>
          <cell r="C15">
            <v>6.8387096774193541</v>
          </cell>
          <cell r="D15">
            <v>3.9666666666666668</v>
          </cell>
          <cell r="E15">
            <v>5.129032258064516</v>
          </cell>
          <cell r="F15">
            <v>7.0333333333333341</v>
          </cell>
          <cell r="G15">
            <v>7.1290322580645151</v>
          </cell>
          <cell r="H15">
            <v>6.4516129032258052</v>
          </cell>
          <cell r="I15">
            <v>6.5357142857142865</v>
          </cell>
          <cell r="J15">
            <v>7.838709677419355</v>
          </cell>
          <cell r="K15">
            <v>7.3666666666666671</v>
          </cell>
          <cell r="L15">
            <v>6.8064516129032251</v>
          </cell>
          <cell r="M15">
            <v>7.2</v>
          </cell>
          <cell r="N15">
            <v>7.129032258064516</v>
          </cell>
          <cell r="O15">
            <v>6.5483870967741931</v>
          </cell>
          <cell r="P15">
            <v>4.5</v>
          </cell>
          <cell r="Q15">
            <v>5.9677419354838701</v>
          </cell>
          <cell r="R15">
            <v>5.166666666666667</v>
          </cell>
          <cell r="S15">
            <v>6.8387096774193541</v>
          </cell>
          <cell r="T15">
            <v>7.1612903225806459</v>
          </cell>
          <cell r="U15">
            <v>3</v>
          </cell>
          <cell r="V15">
            <v>6.064516129032258</v>
          </cell>
          <cell r="W15">
            <v>6.9666666666666668</v>
          </cell>
          <cell r="X15">
            <v>7.1290322580645169</v>
          </cell>
          <cell r="Y15">
            <v>6.2</v>
          </cell>
          <cell r="Z15">
            <v>5.8709677419354831</v>
          </cell>
          <cell r="AA15">
            <v>7.8709677419354849</v>
          </cell>
          <cell r="AB15">
            <v>7.0333333333333332</v>
          </cell>
          <cell r="AC15">
            <v>5.5806451612903221</v>
          </cell>
          <cell r="AD15">
            <v>4.0666666666666664</v>
          </cell>
          <cell r="AE15">
            <v>5.935483870967742</v>
          </cell>
          <cell r="AF15">
            <v>6.903225806451613</v>
          </cell>
          <cell r="AG15">
            <v>6.0714285714285712</v>
          </cell>
          <cell r="AH15">
            <v>7.3870967741935489</v>
          </cell>
          <cell r="AI15">
            <v>6.8</v>
          </cell>
          <cell r="AJ15">
            <v>7.806451612903226</v>
          </cell>
          <cell r="AK15">
            <v>6.3333333333333321</v>
          </cell>
          <cell r="AL15">
            <v>7.1290322580645151</v>
          </cell>
          <cell r="AM15">
            <v>6.6129032258064511</v>
          </cell>
          <cell r="AN15">
            <v>5</v>
          </cell>
          <cell r="AO15">
            <v>7.5483870967741931</v>
          </cell>
          <cell r="AP15">
            <v>6.8666666666666663</v>
          </cell>
          <cell r="AQ15">
            <v>6.8064516129032269</v>
          </cell>
          <cell r="AR15">
            <v>6.8064516129032242</v>
          </cell>
          <cell r="AS15">
            <v>7.2857142857142865</v>
          </cell>
          <cell r="AT15">
            <v>4.9677419354838701</v>
          </cell>
          <cell r="AU15">
            <v>6.2</v>
          </cell>
          <cell r="AV15">
            <v>6.032258064516129</v>
          </cell>
          <cell r="AW15">
            <v>7.166666666666667</v>
          </cell>
        </row>
        <row r="16">
          <cell r="A16" t="str">
            <v>EliotCommunityHS/NewBedford/163Coun</v>
          </cell>
          <cell r="E16">
            <v>0.61290322580645151</v>
          </cell>
          <cell r="F16">
            <v>6.4333333333333336</v>
          </cell>
          <cell r="G16">
            <v>6.9677419354838719</v>
          </cell>
          <cell r="H16">
            <v>5.5161290322580649</v>
          </cell>
          <cell r="I16">
            <v>5.9642857142857144</v>
          </cell>
          <cell r="J16">
            <v>7.1935483870967749</v>
          </cell>
          <cell r="K16">
            <v>7.4333333333333336</v>
          </cell>
          <cell r="L16">
            <v>4.935483870967742</v>
          </cell>
          <cell r="M16">
            <v>5.4333333333333336</v>
          </cell>
          <cell r="N16">
            <v>7.064516129032258</v>
          </cell>
          <cell r="O16">
            <v>7.645161290322581</v>
          </cell>
          <cell r="P16">
            <v>8.0333333333333332</v>
          </cell>
          <cell r="Q16">
            <v>7</v>
          </cell>
          <cell r="R16">
            <v>7.1</v>
          </cell>
          <cell r="S16">
            <v>6.935483870967742</v>
          </cell>
          <cell r="T16">
            <v>7.4838709677419351</v>
          </cell>
          <cell r="U16">
            <v>6.6896551724137927</v>
          </cell>
          <cell r="V16">
            <v>6.6129032258064511</v>
          </cell>
          <cell r="W16">
            <v>6.7333333333333325</v>
          </cell>
          <cell r="X16">
            <v>7.9354838709677429</v>
          </cell>
          <cell r="Y16">
            <v>7.7</v>
          </cell>
          <cell r="Z16">
            <v>6.7096774193548381</v>
          </cell>
          <cell r="AA16">
            <v>7.806451612903226</v>
          </cell>
          <cell r="AB16">
            <v>7.9</v>
          </cell>
          <cell r="AC16">
            <v>7.5161290322580649</v>
          </cell>
          <cell r="AD16">
            <v>5.7</v>
          </cell>
          <cell r="AE16">
            <v>4.838709677419355</v>
          </cell>
          <cell r="AF16">
            <v>6.5161290322580649</v>
          </cell>
          <cell r="AG16">
            <v>7.0714285714285703</v>
          </cell>
          <cell r="AH16">
            <v>7.161290322580645</v>
          </cell>
          <cell r="AI16">
            <v>6.833333333333333</v>
          </cell>
          <cell r="AJ16">
            <v>6</v>
          </cell>
          <cell r="AK16">
            <v>7.5333333333333332</v>
          </cell>
          <cell r="AL16">
            <v>7.580645161290323</v>
          </cell>
          <cell r="AM16">
            <v>5.9032258064516121</v>
          </cell>
          <cell r="AN16">
            <v>5.8666666666666671</v>
          </cell>
          <cell r="AO16">
            <v>5.32258064516129</v>
          </cell>
          <cell r="AP16">
            <v>5.8333333333333339</v>
          </cell>
          <cell r="AQ16">
            <v>5.903225806451613</v>
          </cell>
          <cell r="AR16">
            <v>6.5483870967741931</v>
          </cell>
          <cell r="AS16">
            <v>7</v>
          </cell>
          <cell r="AT16">
            <v>6.0322580645161281</v>
          </cell>
          <cell r="AU16">
            <v>5.4666666666666659</v>
          </cell>
          <cell r="AV16">
            <v>6.6451612903225801</v>
          </cell>
          <cell r="AW16">
            <v>7.333333333333333</v>
          </cell>
        </row>
        <row r="17">
          <cell r="A17" t="str">
            <v>EliotCommunityHS/Wakefield/18 Lafay</v>
          </cell>
          <cell r="F17">
            <v>0.93333333333333335</v>
          </cell>
          <cell r="G17">
            <v>4.129032258064516</v>
          </cell>
          <cell r="H17">
            <v>3.6129032258064511</v>
          </cell>
          <cell r="I17">
            <v>4.2142857142857144</v>
          </cell>
          <cell r="J17">
            <v>4.2580645161290329</v>
          </cell>
          <cell r="K17">
            <v>4.0666666666666664</v>
          </cell>
          <cell r="L17">
            <v>3.8387096774193545</v>
          </cell>
          <cell r="M17">
            <v>4.166666666666667</v>
          </cell>
          <cell r="N17">
            <v>4.741935483870968</v>
          </cell>
          <cell r="O17">
            <v>4</v>
          </cell>
          <cell r="P17">
            <v>3.9333333333333336</v>
          </cell>
          <cell r="Q17">
            <v>4.064516129032258</v>
          </cell>
          <cell r="R17">
            <v>4.7</v>
          </cell>
          <cell r="S17">
            <v>3.967741935483871</v>
          </cell>
          <cell r="T17">
            <v>4.225806451612903</v>
          </cell>
          <cell r="U17">
            <v>4.9655172413793105</v>
          </cell>
          <cell r="V17">
            <v>3.8709677419354835</v>
          </cell>
          <cell r="W17">
            <v>4.833333333333333</v>
          </cell>
          <cell r="X17">
            <v>3.3548387096774195</v>
          </cell>
          <cell r="Y17">
            <v>4.4333333333333336</v>
          </cell>
          <cell r="Z17">
            <v>5.8064516129032251</v>
          </cell>
          <cell r="AA17">
            <v>4.032258064516129</v>
          </cell>
          <cell r="AB17">
            <v>2.9333333333333336</v>
          </cell>
          <cell r="AC17">
            <v>4.741935483870968</v>
          </cell>
          <cell r="AD17">
            <v>4.3666666666666671</v>
          </cell>
          <cell r="AE17">
            <v>4.290322580645161</v>
          </cell>
          <cell r="AF17">
            <v>4.225806451612903</v>
          </cell>
          <cell r="AG17">
            <v>3.5</v>
          </cell>
          <cell r="AH17">
            <v>4.5483870967741939</v>
          </cell>
          <cell r="AI17">
            <v>3.7666666666666666</v>
          </cell>
          <cell r="AJ17">
            <v>4.4838709677419359</v>
          </cell>
          <cell r="AK17">
            <v>3.9333333333333336</v>
          </cell>
          <cell r="AL17">
            <v>4.032258064516129</v>
          </cell>
          <cell r="AM17">
            <v>2.9032258064516125</v>
          </cell>
          <cell r="AN17">
            <v>3.6333333333333333</v>
          </cell>
          <cell r="AO17">
            <v>4.709677419354839</v>
          </cell>
          <cell r="AP17">
            <v>4.1666666666666661</v>
          </cell>
          <cell r="AQ17">
            <v>4.258064516129032</v>
          </cell>
          <cell r="AR17">
            <v>3.7096774193548385</v>
          </cell>
          <cell r="AS17">
            <v>4.2857142857142856</v>
          </cell>
          <cell r="AT17">
            <v>4.290322580645161</v>
          </cell>
          <cell r="AU17">
            <v>4.3</v>
          </cell>
          <cell r="AV17">
            <v>4.5161290322580641</v>
          </cell>
          <cell r="AW17">
            <v>4.5</v>
          </cell>
        </row>
        <row r="18">
          <cell r="A18" t="str">
            <v>Gandara / Greenfield / 107 Conway</v>
          </cell>
          <cell r="F18">
            <v>2.2333333333333334</v>
          </cell>
          <cell r="G18">
            <v>1.129032258064516</v>
          </cell>
          <cell r="H18">
            <v>0.5161290322580645</v>
          </cell>
          <cell r="I18">
            <v>1.75</v>
          </cell>
          <cell r="J18">
            <v>5.387096774193548</v>
          </cell>
          <cell r="K18">
            <v>6.8</v>
          </cell>
          <cell r="L18">
            <v>5.8709677419354831</v>
          </cell>
          <cell r="M18">
            <v>4.8666666666666671</v>
          </cell>
          <cell r="N18">
            <v>7.9032258064516112</v>
          </cell>
          <cell r="O18">
            <v>8.7741935483870961</v>
          </cell>
          <cell r="P18">
            <v>9.1333333333333329</v>
          </cell>
          <cell r="Q18">
            <v>9.2903225806451601</v>
          </cell>
          <cell r="R18">
            <v>10.633333333333335</v>
          </cell>
          <cell r="S18">
            <v>10.096774193548388</v>
          </cell>
          <cell r="T18">
            <v>9.1612903225806441</v>
          </cell>
          <cell r="U18">
            <v>9.4482758620689662</v>
          </cell>
          <cell r="V18">
            <v>10.935483870967742</v>
          </cell>
          <cell r="W18">
            <v>9.7666666666666657</v>
          </cell>
          <cell r="X18">
            <v>10.516129032258064</v>
          </cell>
          <cell r="Y18">
            <v>10.4</v>
          </cell>
          <cell r="Z18">
            <v>10.70967741935484</v>
          </cell>
          <cell r="AA18">
            <v>11.35483870967742</v>
          </cell>
          <cell r="AB18">
            <v>10.166666666666664</v>
          </cell>
          <cell r="AC18">
            <v>10.677419354838708</v>
          </cell>
          <cell r="AD18">
            <v>10.733333333333336</v>
          </cell>
          <cell r="AE18">
            <v>10.806451612903224</v>
          </cell>
          <cell r="AF18">
            <v>10.64516129032258</v>
          </cell>
          <cell r="AG18">
            <v>9.2142857142857153</v>
          </cell>
          <cell r="AH18">
            <v>9.193548387096774</v>
          </cell>
          <cell r="AI18">
            <v>10.733333333333333</v>
          </cell>
          <cell r="AJ18">
            <v>11.483870967741936</v>
          </cell>
          <cell r="AK18">
            <v>9.0333333333333332</v>
          </cell>
          <cell r="AL18">
            <v>8.7741935483870961</v>
          </cell>
          <cell r="AM18">
            <v>9.7096774193548399</v>
          </cell>
          <cell r="AN18">
            <v>9.6333333333333329</v>
          </cell>
          <cell r="AO18">
            <v>10.580645161290322</v>
          </cell>
          <cell r="AP18">
            <v>10.766666666666667</v>
          </cell>
          <cell r="AQ18">
            <v>10</v>
          </cell>
          <cell r="AR18">
            <v>9.32258064516129</v>
          </cell>
          <cell r="AS18">
            <v>10.535714285714285</v>
          </cell>
          <cell r="AT18">
            <v>11.387096774193548</v>
          </cell>
          <cell r="AU18">
            <v>13.666666666666668</v>
          </cell>
          <cell r="AV18">
            <v>11.709677419354838</v>
          </cell>
          <cell r="AW18">
            <v>13.8</v>
          </cell>
        </row>
        <row r="19">
          <cell r="A19" t="str">
            <v>Gandara / Holyoke / 27-29 Canby St</v>
          </cell>
          <cell r="F19">
            <v>2.8333333333333335</v>
          </cell>
          <cell r="G19">
            <v>2.774193548387097</v>
          </cell>
          <cell r="H19">
            <v>2.161290322580645</v>
          </cell>
          <cell r="I19">
            <v>3.3571428571428572</v>
          </cell>
          <cell r="J19">
            <v>6.9354838709677411</v>
          </cell>
          <cell r="K19">
            <v>11.433333333333332</v>
          </cell>
          <cell r="L19">
            <v>9.4193548387096744</v>
          </cell>
          <cell r="M19">
            <v>11.533333333333335</v>
          </cell>
          <cell r="N19">
            <v>10.838709677419354</v>
          </cell>
          <cell r="O19">
            <v>10.612903225806454</v>
          </cell>
          <cell r="P19">
            <v>10.733333333333336</v>
          </cell>
          <cell r="Q19">
            <v>11.064516129032256</v>
          </cell>
          <cell r="R19">
            <v>11.5</v>
          </cell>
          <cell r="S19">
            <v>11.806451612903224</v>
          </cell>
          <cell r="T19">
            <v>11.806451612903226</v>
          </cell>
          <cell r="U19">
            <v>11.724137931034482</v>
          </cell>
          <cell r="V19">
            <v>11.774193548387094</v>
          </cell>
          <cell r="W19">
            <v>11.7</v>
          </cell>
          <cell r="X19">
            <v>11.70967741935484</v>
          </cell>
          <cell r="Y19">
            <v>10.933333333333332</v>
          </cell>
          <cell r="Z19">
            <v>11.548387096774192</v>
          </cell>
          <cell r="AA19">
            <v>11.451612903225806</v>
          </cell>
          <cell r="AB19">
            <v>11.366666666666665</v>
          </cell>
          <cell r="AC19">
            <v>11.935483870967742</v>
          </cell>
          <cell r="AD19">
            <v>12.3</v>
          </cell>
          <cell r="AE19">
            <v>11.451612903225806</v>
          </cell>
          <cell r="AF19">
            <v>10.838709677419354</v>
          </cell>
          <cell r="AG19">
            <v>10.821428571428571</v>
          </cell>
          <cell r="AH19">
            <v>10.870967741935484</v>
          </cell>
          <cell r="AI19">
            <v>9.1</v>
          </cell>
          <cell r="AJ19">
            <v>10.838709677419354</v>
          </cell>
          <cell r="AK19">
            <v>10.3</v>
          </cell>
          <cell r="AL19">
            <v>11.41935483870968</v>
          </cell>
          <cell r="AM19">
            <v>11.03225806451613</v>
          </cell>
          <cell r="AN19">
            <v>10.666666666666666</v>
          </cell>
          <cell r="AO19">
            <v>11</v>
          </cell>
          <cell r="AP19">
            <v>11.4</v>
          </cell>
          <cell r="AQ19">
            <v>9.4838709677419359</v>
          </cell>
          <cell r="AR19">
            <v>10.774193548387096</v>
          </cell>
          <cell r="AS19">
            <v>10.607142857142858</v>
          </cell>
          <cell r="AT19">
            <v>12</v>
          </cell>
          <cell r="AU19">
            <v>13.5</v>
          </cell>
          <cell r="AV19">
            <v>13.129032258064516</v>
          </cell>
          <cell r="AW19">
            <v>13.166666666666666</v>
          </cell>
        </row>
        <row r="20">
          <cell r="A20" t="str">
            <v>Gandara / Springfield / 25 Moorland</v>
          </cell>
          <cell r="G20">
            <v>2</v>
          </cell>
          <cell r="H20">
            <v>7.6129032258064511</v>
          </cell>
          <cell r="I20">
            <v>7.4285714285714288</v>
          </cell>
          <cell r="J20">
            <v>8.870967741935484</v>
          </cell>
          <cell r="K20">
            <v>8.5</v>
          </cell>
          <cell r="L20">
            <v>6.0645161290322589</v>
          </cell>
          <cell r="M20">
            <v>6.9333333333333327</v>
          </cell>
          <cell r="N20">
            <v>6.258064516129032</v>
          </cell>
          <cell r="O20">
            <v>7.1612903225806441</v>
          </cell>
          <cell r="P20">
            <v>9.4666666666666668</v>
          </cell>
          <cell r="Q20">
            <v>8.1612903225806459</v>
          </cell>
          <cell r="R20">
            <v>7.8333333333333348</v>
          </cell>
          <cell r="S20">
            <v>8.0645161290322598</v>
          </cell>
          <cell r="T20">
            <v>8</v>
          </cell>
          <cell r="U20">
            <v>7.9655172413793114</v>
          </cell>
          <cell r="V20">
            <v>7.6451612903225792</v>
          </cell>
          <cell r="W20">
            <v>8.1333333333333329</v>
          </cell>
          <cell r="X20">
            <v>8.7741935483870961</v>
          </cell>
          <cell r="Y20">
            <v>8.2666666666666657</v>
          </cell>
          <cell r="Z20">
            <v>7.419354838709677</v>
          </cell>
          <cell r="AA20">
            <v>8.0322580645161281</v>
          </cell>
          <cell r="AB20">
            <v>8.5</v>
          </cell>
          <cell r="AC20">
            <v>9.8387096774193559</v>
          </cell>
          <cell r="AD20">
            <v>9.3666666666666671</v>
          </cell>
          <cell r="AE20">
            <v>8.0322580645161281</v>
          </cell>
          <cell r="AF20">
            <v>6.354838709677419</v>
          </cell>
          <cell r="AG20">
            <v>7.5714285714285703</v>
          </cell>
          <cell r="AH20">
            <v>7.032258064516129</v>
          </cell>
          <cell r="AI20">
            <v>8.2666666666666675</v>
          </cell>
          <cell r="AJ20">
            <v>8.3548387096774199</v>
          </cell>
          <cell r="AK20">
            <v>9.9333333333333336</v>
          </cell>
          <cell r="AL20">
            <v>8.9032258064516121</v>
          </cell>
          <cell r="AM20">
            <v>8.6451612903225801</v>
          </cell>
          <cell r="AN20">
            <v>8.4</v>
          </cell>
          <cell r="AO20">
            <v>8.5483870967741939</v>
          </cell>
          <cell r="AP20">
            <v>7.5333333333333332</v>
          </cell>
          <cell r="AQ20">
            <v>7.354838709677419</v>
          </cell>
          <cell r="AR20">
            <v>7.0967741935483861</v>
          </cell>
          <cell r="AS20">
            <v>6.3928571428571423</v>
          </cell>
          <cell r="AT20">
            <v>7.4838709677419359</v>
          </cell>
          <cell r="AU20">
            <v>8.3333333333333321</v>
          </cell>
          <cell r="AV20">
            <v>7.6774193548387091</v>
          </cell>
          <cell r="AW20">
            <v>7.3666666666666663</v>
          </cell>
        </row>
        <row r="21">
          <cell r="A21" t="str">
            <v>Gandara / Springfield / 353 MapleSt</v>
          </cell>
          <cell r="F21">
            <v>5.2</v>
          </cell>
          <cell r="G21">
            <v>8.935483870967742</v>
          </cell>
          <cell r="H21">
            <v>10.903225806451612</v>
          </cell>
          <cell r="I21">
            <v>9.3571428571428577</v>
          </cell>
          <cell r="J21">
            <v>7.4516129032258061</v>
          </cell>
          <cell r="K21">
            <v>10.9</v>
          </cell>
          <cell r="L21">
            <v>10.677419354838712</v>
          </cell>
          <cell r="M21">
            <v>13.3</v>
          </cell>
          <cell r="N21">
            <v>13.612903225806452</v>
          </cell>
          <cell r="O21">
            <v>14.03225806451613</v>
          </cell>
          <cell r="P21">
            <v>14.633333333333335</v>
          </cell>
          <cell r="Q21">
            <v>14.838709677419354</v>
          </cell>
          <cell r="R21">
            <v>14.666666666666666</v>
          </cell>
          <cell r="S21">
            <v>10.903225806451612</v>
          </cell>
          <cell r="T21">
            <v>12.774193548387094</v>
          </cell>
          <cell r="U21">
            <v>14.310344827586206</v>
          </cell>
          <cell r="V21">
            <v>14.548387096774192</v>
          </cell>
          <cell r="W21">
            <v>14.9</v>
          </cell>
          <cell r="X21">
            <v>14.935483870967742</v>
          </cell>
          <cell r="Y21">
            <v>14.933333333333334</v>
          </cell>
          <cell r="Z21">
            <v>14.96774193548387</v>
          </cell>
          <cell r="AA21">
            <v>14.322580645161288</v>
          </cell>
          <cell r="AB21">
            <v>14.566666666666668</v>
          </cell>
          <cell r="AC21">
            <v>14.258064516129032</v>
          </cell>
          <cell r="AD21">
            <v>13.933333333333334</v>
          </cell>
          <cell r="AE21">
            <v>14.64516129032258</v>
          </cell>
          <cell r="AF21">
            <v>14.193548387096776</v>
          </cell>
          <cell r="AG21">
            <v>14.321428571428571</v>
          </cell>
          <cell r="AH21">
            <v>14.483870967741934</v>
          </cell>
          <cell r="AI21">
            <v>14.766666666666667</v>
          </cell>
          <cell r="AJ21">
            <v>14.483870967741934</v>
          </cell>
          <cell r="AK21">
            <v>14.866666666666669</v>
          </cell>
          <cell r="AL21">
            <v>14.967741935483872</v>
          </cell>
          <cell r="AM21">
            <v>14.870967741935484</v>
          </cell>
          <cell r="AN21">
            <v>14.333333333333332</v>
          </cell>
          <cell r="AO21">
            <v>14.58064516129032</v>
          </cell>
          <cell r="AP21">
            <v>13.833333333333336</v>
          </cell>
          <cell r="AQ21">
            <v>13.2258064516129</v>
          </cell>
          <cell r="AR21">
            <v>12.903225806451612</v>
          </cell>
          <cell r="AS21">
            <v>14.428571428571429</v>
          </cell>
          <cell r="AT21">
            <v>16.290322580645164</v>
          </cell>
          <cell r="AU21">
            <v>17.733333333333338</v>
          </cell>
          <cell r="AV21">
            <v>16.838709677419356</v>
          </cell>
          <cell r="AW21">
            <v>17.5</v>
          </cell>
        </row>
        <row r="22">
          <cell r="A22" t="str">
            <v>GermaineLawrence/Arlington/18Clarem</v>
          </cell>
          <cell r="D22">
            <v>7.6333333333333337</v>
          </cell>
          <cell r="E22">
            <v>8.4193548387096779</v>
          </cell>
          <cell r="F22">
            <v>7.8666666666666671</v>
          </cell>
          <cell r="G22">
            <v>7.2903225806451619</v>
          </cell>
          <cell r="H22">
            <v>8.5483870967741922</v>
          </cell>
          <cell r="I22">
            <v>8.1071428571428577</v>
          </cell>
          <cell r="J22">
            <v>8.935483870967742</v>
          </cell>
          <cell r="K22">
            <v>9.0333333333333332</v>
          </cell>
          <cell r="L22">
            <v>11.354838709677422</v>
          </cell>
          <cell r="M22">
            <v>11.9</v>
          </cell>
          <cell r="N22">
            <v>12.096774193548386</v>
          </cell>
          <cell r="O22">
            <v>11.709677419354838</v>
          </cell>
          <cell r="P22">
            <v>7.6</v>
          </cell>
          <cell r="Q22">
            <v>11.67741935483871</v>
          </cell>
          <cell r="R22">
            <v>10.9</v>
          </cell>
          <cell r="S22">
            <v>11</v>
          </cell>
          <cell r="T22">
            <v>10.935483870967742</v>
          </cell>
          <cell r="U22">
            <v>11.862068965517238</v>
          </cell>
          <cell r="V22">
            <v>11.483870967741938</v>
          </cell>
          <cell r="W22">
            <v>12.2</v>
          </cell>
          <cell r="X22">
            <v>10.935483870967742</v>
          </cell>
          <cell r="Y22">
            <v>10.366666666666667</v>
          </cell>
          <cell r="Z22">
            <v>11.74193548387097</v>
          </cell>
          <cell r="AA22">
            <v>12.32258064516129</v>
          </cell>
          <cell r="AB22">
            <v>10.266666666666666</v>
          </cell>
          <cell r="AC22">
            <v>9.7419354838709697</v>
          </cell>
          <cell r="AD22">
            <v>10.866666666666667</v>
          </cell>
          <cell r="AE22">
            <v>9.2258064516129039</v>
          </cell>
          <cell r="AF22">
            <v>10.61290322580645</v>
          </cell>
          <cell r="AG22">
            <v>9.6785714285714288</v>
          </cell>
          <cell r="AH22">
            <v>11.903225806451614</v>
          </cell>
          <cell r="AI22">
            <v>12.233333333333333</v>
          </cell>
          <cell r="AJ22">
            <v>12.483870967741934</v>
          </cell>
          <cell r="AK22">
            <v>11.633333333333333</v>
          </cell>
          <cell r="AL22">
            <v>12.032258064516128</v>
          </cell>
          <cell r="AM22">
            <v>10.419354838709676</v>
          </cell>
          <cell r="AN22">
            <v>10.466666666666669</v>
          </cell>
          <cell r="AO22">
            <v>11.548387096774196</v>
          </cell>
          <cell r="AP22">
            <v>10.6</v>
          </cell>
          <cell r="AQ22">
            <v>11.64516129032258</v>
          </cell>
          <cell r="AR22">
            <v>11.35483870967742</v>
          </cell>
          <cell r="AS22">
            <v>12</v>
          </cell>
          <cell r="AT22">
            <v>11.483870967741936</v>
          </cell>
          <cell r="AU22">
            <v>11.4</v>
          </cell>
          <cell r="AV22">
            <v>12.161290322580644</v>
          </cell>
          <cell r="AW22">
            <v>11.7</v>
          </cell>
        </row>
        <row r="23">
          <cell r="A23" t="str">
            <v>Harbor Schools/ Merrimac /100W.Main</v>
          </cell>
          <cell r="C23">
            <v>0.35483870967741937</v>
          </cell>
          <cell r="D23">
            <v>5.3</v>
          </cell>
          <cell r="E23">
            <v>7.064516129032258</v>
          </cell>
          <cell r="F23">
            <v>7.5</v>
          </cell>
          <cell r="G23">
            <v>6.6451612903225801</v>
          </cell>
          <cell r="H23">
            <v>8.6451612903225801</v>
          </cell>
          <cell r="I23">
            <v>6.5714285714285721</v>
          </cell>
          <cell r="J23">
            <v>9.3225806451612883</v>
          </cell>
          <cell r="K23">
            <v>10.666666666666668</v>
          </cell>
          <cell r="L23">
            <v>11.258064516129032</v>
          </cell>
          <cell r="M23">
            <v>9.5666666666666664</v>
          </cell>
          <cell r="N23">
            <v>10.903225806451614</v>
          </cell>
          <cell r="O23">
            <v>10.451612903225804</v>
          </cell>
          <cell r="P23">
            <v>10.5</v>
          </cell>
          <cell r="Q23">
            <v>9.387096774193548</v>
          </cell>
          <cell r="R23">
            <v>10.766666666666666</v>
          </cell>
          <cell r="S23">
            <v>9.7741935483870961</v>
          </cell>
          <cell r="T23">
            <v>10.258064516129034</v>
          </cell>
          <cell r="U23">
            <v>10.827586206896553</v>
          </cell>
          <cell r="V23">
            <v>11.064516129032258</v>
          </cell>
          <cell r="W23">
            <v>11.066666666666666</v>
          </cell>
          <cell r="X23">
            <v>11.516129032258064</v>
          </cell>
          <cell r="Y23">
            <v>11.533333333333333</v>
          </cell>
          <cell r="Z23">
            <v>11.129032258064516</v>
          </cell>
          <cell r="AA23">
            <v>10.709677419354838</v>
          </cell>
          <cell r="AB23">
            <v>11.466666666666667</v>
          </cell>
          <cell r="AC23">
            <v>11.741935483870968</v>
          </cell>
          <cell r="AD23">
            <v>11.5</v>
          </cell>
          <cell r="AE23">
            <v>11.645161290322582</v>
          </cell>
          <cell r="AF23">
            <v>11.096774193548388</v>
          </cell>
          <cell r="AG23">
            <v>11.75</v>
          </cell>
          <cell r="AH23">
            <v>11.258064516129034</v>
          </cell>
          <cell r="AI23">
            <v>11.666666666666666</v>
          </cell>
          <cell r="AJ23">
            <v>11.580645161290322</v>
          </cell>
          <cell r="AK23">
            <v>11.3</v>
          </cell>
          <cell r="AL23">
            <v>11.903225806451614</v>
          </cell>
          <cell r="AM23">
            <v>11.516129032258066</v>
          </cell>
          <cell r="AN23">
            <v>11.566666666666666</v>
          </cell>
          <cell r="AO23">
            <v>10.225806451612904</v>
          </cell>
          <cell r="AP23">
            <v>10.6</v>
          </cell>
          <cell r="AQ23">
            <v>9.870967741935484</v>
          </cell>
          <cell r="AR23">
            <v>8.064516129032258</v>
          </cell>
          <cell r="AS23">
            <v>10.928571428571429</v>
          </cell>
          <cell r="AT23">
            <v>10.774193548387098</v>
          </cell>
          <cell r="AU23">
            <v>10.566666666666666</v>
          </cell>
          <cell r="AV23">
            <v>11</v>
          </cell>
          <cell r="AW23">
            <v>10.199999999999999</v>
          </cell>
        </row>
        <row r="24">
          <cell r="A24" t="str">
            <v>Health and Education Services</v>
          </cell>
          <cell r="AR24">
            <v>6.4516129032258063E-2</v>
          </cell>
        </row>
        <row r="25">
          <cell r="A25" t="str">
            <v>HES / Beverly / 6 Echo Ave.</v>
          </cell>
          <cell r="B25">
            <v>3.4838709677419351</v>
          </cell>
          <cell r="C25">
            <v>8.4516129032258061</v>
          </cell>
          <cell r="D25">
            <v>8.4666666666666668</v>
          </cell>
          <cell r="E25">
            <v>8.6451612903225801</v>
          </cell>
          <cell r="F25">
            <v>10.6</v>
          </cell>
          <cell r="G25">
            <v>10.129032258064516</v>
          </cell>
          <cell r="H25">
            <v>11.32258064516129</v>
          </cell>
          <cell r="I25">
            <v>9.5714285714285712</v>
          </cell>
          <cell r="J25">
            <v>10.258064516129034</v>
          </cell>
          <cell r="K25">
            <v>9.6333333333333329</v>
          </cell>
          <cell r="L25">
            <v>10.93548387096774</v>
          </cell>
          <cell r="M25">
            <v>9.3333333333333321</v>
          </cell>
          <cell r="N25">
            <v>10.516129032258066</v>
          </cell>
          <cell r="O25">
            <v>10.516129032258064</v>
          </cell>
          <cell r="P25">
            <v>7.6333333333333337</v>
          </cell>
          <cell r="Q25">
            <v>9.3548387096774182</v>
          </cell>
          <cell r="R25">
            <v>7.5</v>
          </cell>
          <cell r="S25">
            <v>9.387096774193548</v>
          </cell>
          <cell r="T25">
            <v>8.258064516129032</v>
          </cell>
          <cell r="U25">
            <v>8.8965517241379288</v>
          </cell>
          <cell r="V25">
            <v>6.5161290322580641</v>
          </cell>
          <cell r="W25">
            <v>8.5</v>
          </cell>
          <cell r="X25">
            <v>9.935483870967742</v>
          </cell>
          <cell r="Y25">
            <v>8.1666666666666679</v>
          </cell>
          <cell r="Z25">
            <v>9.1935483870967758</v>
          </cell>
          <cell r="AA25">
            <v>10.548387096774192</v>
          </cell>
          <cell r="AB25">
            <v>11.533333333333331</v>
          </cell>
          <cell r="AC25">
            <v>8.5806451612903221</v>
          </cell>
          <cell r="AD25">
            <v>10.433333333333334</v>
          </cell>
          <cell r="AE25">
            <v>9.3870967741935498</v>
          </cell>
          <cell r="AF25">
            <v>8.8064516129032242</v>
          </cell>
          <cell r="AG25">
            <v>10.392857142857144</v>
          </cell>
          <cell r="AH25">
            <v>9.2903225806451601</v>
          </cell>
          <cell r="AI25">
            <v>10.3</v>
          </cell>
          <cell r="AJ25">
            <v>10.06451612903226</v>
          </cell>
          <cell r="AK25">
            <v>8.1666666666666661</v>
          </cell>
          <cell r="AL25">
            <v>9.7096774193548381</v>
          </cell>
          <cell r="AM25">
            <v>0.5161290322580645</v>
          </cell>
        </row>
        <row r="26">
          <cell r="A26" t="str">
            <v>HES / Haverhill / 8-10 Howard St</v>
          </cell>
          <cell r="I26">
            <v>1.4285714285714284</v>
          </cell>
          <cell r="J26">
            <v>6.5161290322580649</v>
          </cell>
          <cell r="K26">
            <v>7.5333333333333332</v>
          </cell>
          <cell r="L26">
            <v>5.6774193548387082</v>
          </cell>
          <cell r="M26">
            <v>7.4</v>
          </cell>
          <cell r="N26">
            <v>6.967741935483871</v>
          </cell>
          <cell r="O26">
            <v>6.6451612903225801</v>
          </cell>
          <cell r="P26">
            <v>3.9</v>
          </cell>
          <cell r="Q26">
            <v>3.5483870967741935</v>
          </cell>
          <cell r="R26">
            <v>3.9</v>
          </cell>
          <cell r="S26">
            <v>5.064516129032258</v>
          </cell>
          <cell r="T26">
            <v>6.870967741935484</v>
          </cell>
          <cell r="U26">
            <v>5.5862068965517242</v>
          </cell>
          <cell r="V26">
            <v>6</v>
          </cell>
          <cell r="W26">
            <v>5.9666666666666659</v>
          </cell>
          <cell r="X26">
            <v>5.161290322580645</v>
          </cell>
          <cell r="Y26">
            <v>5.3333333333333339</v>
          </cell>
          <cell r="Z26">
            <v>4.967741935483871</v>
          </cell>
          <cell r="AA26">
            <v>4.7096774193548381</v>
          </cell>
          <cell r="AB26">
            <v>5.0999999999999996</v>
          </cell>
          <cell r="AC26">
            <v>5.774193548387097</v>
          </cell>
          <cell r="AD26">
            <v>2.2999999999999998</v>
          </cell>
        </row>
        <row r="27">
          <cell r="A27" t="str">
            <v>HES / Salem / 39 1/2 Mason St</v>
          </cell>
          <cell r="AL27">
            <v>0.80645161290322576</v>
          </cell>
          <cell r="AM27">
            <v>9.741935483870968</v>
          </cell>
          <cell r="AN27">
            <v>7.1333333333333329</v>
          </cell>
          <cell r="AO27">
            <v>7.7096774193548372</v>
          </cell>
          <cell r="AP27">
            <v>9.4</v>
          </cell>
          <cell r="AQ27">
            <v>8.870967741935484</v>
          </cell>
          <cell r="AR27">
            <v>8.5806451612903203</v>
          </cell>
          <cell r="AS27">
            <v>8.9285714285714306</v>
          </cell>
          <cell r="AT27">
            <v>7.2258064516129021</v>
          </cell>
          <cell r="AU27">
            <v>9.9333333333333318</v>
          </cell>
          <cell r="AV27">
            <v>8.4516129032258043</v>
          </cell>
          <cell r="AW27">
            <v>9.6666666666666643</v>
          </cell>
        </row>
        <row r="28">
          <cell r="A28" t="str">
            <v>ItalianHome/E. Freetown/9PinewoodCt</v>
          </cell>
          <cell r="C28">
            <v>0.12903225806451613</v>
          </cell>
          <cell r="D28">
            <v>2.9333333333333336</v>
          </cell>
          <cell r="E28">
            <v>2.5161290322580645</v>
          </cell>
          <cell r="F28">
            <v>3.8333333333333335</v>
          </cell>
          <cell r="G28">
            <v>6</v>
          </cell>
          <cell r="H28">
            <v>8.129032258064516</v>
          </cell>
          <cell r="I28">
            <v>7.0714285714285712</v>
          </cell>
          <cell r="J28">
            <v>7.4516129032258069</v>
          </cell>
          <cell r="K28">
            <v>5.5333333333333332</v>
          </cell>
          <cell r="L28">
            <v>4.064516129032258</v>
          </cell>
          <cell r="M28">
            <v>4.7</v>
          </cell>
          <cell r="N28">
            <v>4.387096774193548</v>
          </cell>
          <cell r="O28">
            <v>7.5483870967741922</v>
          </cell>
          <cell r="P28">
            <v>7.2333333333333334</v>
          </cell>
          <cell r="Q28">
            <v>5.5161290322580649</v>
          </cell>
          <cell r="R28">
            <v>4.5333333333333332</v>
          </cell>
          <cell r="S28">
            <v>3.4193548387096775</v>
          </cell>
          <cell r="T28">
            <v>4.741935483870968</v>
          </cell>
          <cell r="U28">
            <v>9.4137931034482758</v>
          </cell>
          <cell r="V28">
            <v>7.5806451612903212</v>
          </cell>
          <cell r="W28">
            <v>7.333333333333333</v>
          </cell>
          <cell r="X28">
            <v>7.354838709677419</v>
          </cell>
          <cell r="Y28">
            <v>6.833333333333333</v>
          </cell>
          <cell r="Z28">
            <v>6.935483870967742</v>
          </cell>
          <cell r="AA28">
            <v>7.161290322580645</v>
          </cell>
          <cell r="AB28">
            <v>6.333333333333333</v>
          </cell>
          <cell r="AC28">
            <v>7.806451612903226</v>
          </cell>
          <cell r="AD28">
            <v>7.7333333333333325</v>
          </cell>
          <cell r="AE28">
            <v>6.7096774193548381</v>
          </cell>
          <cell r="AF28">
            <v>6.258064516129032</v>
          </cell>
          <cell r="AG28">
            <v>7.3214285714285721</v>
          </cell>
          <cell r="AH28">
            <v>5.741935483870968</v>
          </cell>
          <cell r="AI28">
            <v>7</v>
          </cell>
          <cell r="AJ28">
            <v>5.032258064516129</v>
          </cell>
          <cell r="AK28">
            <v>6.166666666666667</v>
          </cell>
          <cell r="AL28">
            <v>7.225806451612903</v>
          </cell>
          <cell r="AM28">
            <v>5.32258064516129</v>
          </cell>
          <cell r="AN28">
            <v>3.9</v>
          </cell>
          <cell r="AO28">
            <v>5.1290322580645169</v>
          </cell>
          <cell r="AP28">
            <v>6.7333333333333334</v>
          </cell>
          <cell r="AQ28">
            <v>5.67741935483871</v>
          </cell>
          <cell r="AR28">
            <v>5.774193548387097</v>
          </cell>
          <cell r="AS28">
            <v>8.3571428571428577</v>
          </cell>
          <cell r="AT28">
            <v>5.967741935483871</v>
          </cell>
          <cell r="AU28">
            <v>7.4333333333333336</v>
          </cell>
          <cell r="AV28">
            <v>7.064516129032258</v>
          </cell>
          <cell r="AW28">
            <v>8.1666666666666661</v>
          </cell>
        </row>
        <row r="29">
          <cell r="A29" t="str">
            <v>ItalianHome/JamPl/1125CentreSt</v>
          </cell>
          <cell r="B29">
            <v>3.2258064516129031E-2</v>
          </cell>
          <cell r="C29">
            <v>1.4516129032258065</v>
          </cell>
          <cell r="D29">
            <v>2</v>
          </cell>
          <cell r="E29">
            <v>1</v>
          </cell>
          <cell r="F29">
            <v>1.4333333333333331</v>
          </cell>
          <cell r="G29">
            <v>0.64516129032258063</v>
          </cell>
          <cell r="H29">
            <v>0.77419354838709675</v>
          </cell>
          <cell r="I29">
            <v>1.5</v>
          </cell>
          <cell r="J29">
            <v>1.6129032258064515</v>
          </cell>
          <cell r="K29">
            <v>1.7666666666666666</v>
          </cell>
          <cell r="L29">
            <v>0.45161290322580644</v>
          </cell>
          <cell r="M29">
            <v>0.93333333333333335</v>
          </cell>
          <cell r="N29">
            <v>1.903225806451613</v>
          </cell>
          <cell r="O29">
            <v>1.3870967741935485</v>
          </cell>
          <cell r="P29">
            <v>1.8666666666666667</v>
          </cell>
          <cell r="Q29">
            <v>1.2903225806451613</v>
          </cell>
          <cell r="R29">
            <v>1.1666666666666667</v>
          </cell>
          <cell r="S29">
            <v>1.9032258064516128</v>
          </cell>
          <cell r="T29">
            <v>1.1935483870967742</v>
          </cell>
          <cell r="U29">
            <v>1.6206896551724137</v>
          </cell>
          <cell r="V29">
            <v>1.064516129032258</v>
          </cell>
          <cell r="W29">
            <v>2</v>
          </cell>
          <cell r="X29">
            <v>1.903225806451613</v>
          </cell>
          <cell r="Y29">
            <v>1.8</v>
          </cell>
          <cell r="Z29">
            <v>1.2580645161290323</v>
          </cell>
          <cell r="AA29">
            <v>1.6451612903225805</v>
          </cell>
          <cell r="AB29">
            <v>0.6</v>
          </cell>
          <cell r="AC29">
            <v>1.1935483870967742</v>
          </cell>
          <cell r="AD29">
            <v>2</v>
          </cell>
          <cell r="AE29">
            <v>1.6451612903225805</v>
          </cell>
          <cell r="AF29">
            <v>2</v>
          </cell>
          <cell r="AG29">
            <v>2</v>
          </cell>
          <cell r="AH29">
            <v>1.3870967741935483</v>
          </cell>
          <cell r="AI29">
            <v>1.1000000000000001</v>
          </cell>
          <cell r="AJ29">
            <v>1.5806451612903225</v>
          </cell>
          <cell r="AK29">
            <v>1.6</v>
          </cell>
          <cell r="AL29">
            <v>1.2903225806451613</v>
          </cell>
          <cell r="AM29">
            <v>0.77419354838709675</v>
          </cell>
          <cell r="AN29">
            <v>2</v>
          </cell>
          <cell r="AO29">
            <v>1.2903225806451615</v>
          </cell>
          <cell r="AP29">
            <v>1.8666666666666667</v>
          </cell>
          <cell r="AQ29">
            <v>6.4516129032258063E-2</v>
          </cell>
        </row>
        <row r="30">
          <cell r="A30" t="str">
            <v>Key / Fall River / 62 County St</v>
          </cell>
          <cell r="B30">
            <v>5.4838709677419342</v>
          </cell>
          <cell r="C30">
            <v>6.0322580645161299</v>
          </cell>
          <cell r="D30">
            <v>5.7</v>
          </cell>
          <cell r="E30">
            <v>5.5483870967741939</v>
          </cell>
          <cell r="F30">
            <v>9.2333333333333343</v>
          </cell>
          <cell r="G30">
            <v>11.774193548387096</v>
          </cell>
          <cell r="H30">
            <v>10.451612903225806</v>
          </cell>
          <cell r="I30">
            <v>10.785714285714285</v>
          </cell>
          <cell r="J30">
            <v>10.322580645161294</v>
          </cell>
          <cell r="K30">
            <v>12.8</v>
          </cell>
          <cell r="L30">
            <v>12.419354838709678</v>
          </cell>
          <cell r="M30">
            <v>12.066666666666668</v>
          </cell>
          <cell r="N30">
            <v>12.806451612903226</v>
          </cell>
          <cell r="O30">
            <v>14.451612903225808</v>
          </cell>
          <cell r="P30">
            <v>14.533333333333335</v>
          </cell>
          <cell r="Q30">
            <v>14.387096774193548</v>
          </cell>
          <cell r="R30">
            <v>14.6</v>
          </cell>
          <cell r="S30">
            <v>14.741935483870966</v>
          </cell>
          <cell r="T30">
            <v>14.967741935483872</v>
          </cell>
          <cell r="U30">
            <v>14.827586206896553</v>
          </cell>
          <cell r="V30">
            <v>14.838709677419356</v>
          </cell>
          <cell r="W30">
            <v>14.8</v>
          </cell>
          <cell r="X30">
            <v>15</v>
          </cell>
          <cell r="Y30">
            <v>14.533333333333335</v>
          </cell>
          <cell r="Z30">
            <v>14.870967741935484</v>
          </cell>
          <cell r="AA30">
            <v>14.70967741935484</v>
          </cell>
          <cell r="AB30">
            <v>14.2</v>
          </cell>
          <cell r="AC30">
            <v>13</v>
          </cell>
          <cell r="AD30">
            <v>14.3</v>
          </cell>
          <cell r="AE30">
            <v>13.516129032258064</v>
          </cell>
          <cell r="AF30">
            <v>13.645161290322582</v>
          </cell>
          <cell r="AG30">
            <v>11.428571428571431</v>
          </cell>
          <cell r="AH30">
            <v>12.064516129032258</v>
          </cell>
          <cell r="AI30">
            <v>14.266666666666667</v>
          </cell>
          <cell r="AJ30">
            <v>13.06451612903226</v>
          </cell>
          <cell r="AK30">
            <v>14.4</v>
          </cell>
          <cell r="AL30">
            <v>14.645161290322584</v>
          </cell>
          <cell r="AM30">
            <v>13.064516129032258</v>
          </cell>
          <cell r="AN30">
            <v>12.3</v>
          </cell>
          <cell r="AO30">
            <v>14.258064516129034</v>
          </cell>
          <cell r="AP30">
            <v>14.233333333333333</v>
          </cell>
          <cell r="AQ30">
            <v>12.35483870967742</v>
          </cell>
          <cell r="AR30">
            <v>12.774193548387094</v>
          </cell>
          <cell r="AS30">
            <v>14.035714285714286</v>
          </cell>
          <cell r="AT30">
            <v>14.225806451612904</v>
          </cell>
          <cell r="AU30">
            <v>14.533333333333331</v>
          </cell>
          <cell r="AV30">
            <v>14.451612903225808</v>
          </cell>
          <cell r="AW30">
            <v>14.7</v>
          </cell>
        </row>
        <row r="31">
          <cell r="A31" t="str">
            <v>Key / Methuen / 175 Lowell St</v>
          </cell>
          <cell r="B31">
            <v>11.35483870967742</v>
          </cell>
          <cell r="C31">
            <v>11.064516129032258</v>
          </cell>
          <cell r="D31">
            <v>9.9333333333333336</v>
          </cell>
          <cell r="E31">
            <v>9.4838709677419359</v>
          </cell>
          <cell r="F31">
            <v>9.8666666666666671</v>
          </cell>
          <cell r="G31">
            <v>10.548387096774194</v>
          </cell>
          <cell r="H31">
            <v>10.58064516129032</v>
          </cell>
          <cell r="I31">
            <v>9.4285714285714288</v>
          </cell>
          <cell r="J31">
            <v>10</v>
          </cell>
          <cell r="K31">
            <v>11.5</v>
          </cell>
          <cell r="L31">
            <v>10.741935483870966</v>
          </cell>
          <cell r="M31">
            <v>9.9666666666666668</v>
          </cell>
          <cell r="N31">
            <v>10.61290322580645</v>
          </cell>
          <cell r="O31">
            <v>10.548387096774196</v>
          </cell>
          <cell r="P31">
            <v>9.1</v>
          </cell>
          <cell r="Q31">
            <v>9.5161290322580641</v>
          </cell>
          <cell r="R31">
            <v>10.7</v>
          </cell>
          <cell r="S31">
            <v>9.064516129032258</v>
          </cell>
          <cell r="T31">
            <v>5</v>
          </cell>
          <cell r="U31">
            <v>5.6206896551724128</v>
          </cell>
          <cell r="V31">
            <v>4.6774193548387091</v>
          </cell>
          <cell r="W31">
            <v>4.8333333333333339</v>
          </cell>
          <cell r="X31">
            <v>4.4193548387096779</v>
          </cell>
          <cell r="Y31">
            <v>5.166666666666667</v>
          </cell>
          <cell r="Z31">
            <v>3.870967741935484</v>
          </cell>
          <cell r="AA31">
            <v>3.8387096774193545</v>
          </cell>
          <cell r="AB31">
            <v>1.8333333333333333</v>
          </cell>
          <cell r="AC31">
            <v>4.7741935483870961</v>
          </cell>
          <cell r="AD31">
            <v>5.1333333333333329</v>
          </cell>
          <cell r="AE31">
            <v>5.354838709677419</v>
          </cell>
          <cell r="AF31">
            <v>3.3870967741935489</v>
          </cell>
          <cell r="AG31">
            <v>5.75</v>
          </cell>
          <cell r="AH31">
            <v>4.67741935483871</v>
          </cell>
          <cell r="AI31">
            <v>4.5</v>
          </cell>
          <cell r="AJ31">
            <v>5.6129032258064511</v>
          </cell>
          <cell r="AK31">
            <v>5.3</v>
          </cell>
          <cell r="AL31">
            <v>4.8064516129032251</v>
          </cell>
          <cell r="AM31">
            <v>5.838709677419355</v>
          </cell>
          <cell r="AN31">
            <v>4.4000000000000004</v>
          </cell>
          <cell r="AO31">
            <v>5.354838709677419</v>
          </cell>
          <cell r="AP31">
            <v>5.0999999999999996</v>
          </cell>
          <cell r="AQ31">
            <v>4.7096774193548381</v>
          </cell>
          <cell r="AR31">
            <v>4.903225806451613</v>
          </cell>
          <cell r="AS31">
            <v>3.964285714285714</v>
          </cell>
          <cell r="AT31">
            <v>4.838709677419355</v>
          </cell>
          <cell r="AU31">
            <v>5.8666666666666663</v>
          </cell>
          <cell r="AV31">
            <v>5.903225806451613</v>
          </cell>
          <cell r="AW31">
            <v>5.3</v>
          </cell>
        </row>
        <row r="32">
          <cell r="A32" t="str">
            <v>Key / Methuen / 19 Mystic St</v>
          </cell>
          <cell r="S32">
            <v>0.80645161290322576</v>
          </cell>
          <cell r="T32">
            <v>5.5161290322580649</v>
          </cell>
          <cell r="U32">
            <v>5.5862068965517242</v>
          </cell>
          <cell r="V32">
            <v>5.5483870967741939</v>
          </cell>
          <cell r="W32">
            <v>5.7666666666666666</v>
          </cell>
          <cell r="X32">
            <v>4.9677419354838701</v>
          </cell>
          <cell r="Y32">
            <v>6.3</v>
          </cell>
          <cell r="Z32">
            <v>4.258064516129032</v>
          </cell>
          <cell r="AA32">
            <v>5.612903225806452</v>
          </cell>
          <cell r="AB32">
            <v>5.8</v>
          </cell>
          <cell r="AC32">
            <v>6</v>
          </cell>
          <cell r="AD32">
            <v>4.5333333333333341</v>
          </cell>
          <cell r="AE32">
            <v>5.1290322580645169</v>
          </cell>
          <cell r="AF32">
            <v>5.129032258064516</v>
          </cell>
          <cell r="AG32">
            <v>5</v>
          </cell>
          <cell r="AH32">
            <v>4.4838709677419351</v>
          </cell>
          <cell r="AI32">
            <v>4.0666666666666664</v>
          </cell>
          <cell r="AJ32">
            <v>5.4838709677419351</v>
          </cell>
          <cell r="AK32">
            <v>4.5333333333333332</v>
          </cell>
          <cell r="AL32">
            <v>3.6451612903225805</v>
          </cell>
          <cell r="AM32">
            <v>5.6451612903225801</v>
          </cell>
          <cell r="AN32">
            <v>5.333333333333333</v>
          </cell>
          <cell r="AO32">
            <v>4</v>
          </cell>
          <cell r="AP32">
            <v>4.6333333333333329</v>
          </cell>
          <cell r="AQ32">
            <v>5.4838709677419351</v>
          </cell>
          <cell r="AR32">
            <v>4.1612903225806441</v>
          </cell>
          <cell r="AS32">
            <v>4.9285714285714279</v>
          </cell>
          <cell r="AT32">
            <v>4.4838709677419351</v>
          </cell>
          <cell r="AU32">
            <v>5.3666666666666671</v>
          </cell>
          <cell r="AV32">
            <v>5.6774193548387091</v>
          </cell>
          <cell r="AW32">
            <v>5.8666666666666663</v>
          </cell>
        </row>
        <row r="33">
          <cell r="A33" t="str">
            <v>Key / Pittsfield / 369 West St</v>
          </cell>
          <cell r="B33">
            <v>9.387096774193548</v>
          </cell>
          <cell r="C33">
            <v>10.838709677419354</v>
          </cell>
          <cell r="D33">
            <v>9.8666666666666671</v>
          </cell>
          <cell r="E33">
            <v>11</v>
          </cell>
          <cell r="F33">
            <v>10.3</v>
          </cell>
          <cell r="G33">
            <v>10.096774193548388</v>
          </cell>
          <cell r="H33">
            <v>11.387096774193544</v>
          </cell>
          <cell r="I33">
            <v>11.428571428571429</v>
          </cell>
          <cell r="J33">
            <v>11.451612903225806</v>
          </cell>
          <cell r="K33">
            <v>10.1</v>
          </cell>
          <cell r="L33">
            <v>11.096774193548388</v>
          </cell>
          <cell r="M33">
            <v>9.5333333333333314</v>
          </cell>
          <cell r="N33">
            <v>11.580645161290322</v>
          </cell>
          <cell r="O33">
            <v>11.354838709677416</v>
          </cell>
          <cell r="P33">
            <v>11.5</v>
          </cell>
          <cell r="Q33">
            <v>11.677419354838708</v>
          </cell>
          <cell r="R33">
            <v>11.266666666666667</v>
          </cell>
          <cell r="S33">
            <v>11.741935483870966</v>
          </cell>
          <cell r="T33">
            <v>11.838709677419354</v>
          </cell>
          <cell r="U33">
            <v>11.931034482758621</v>
          </cell>
          <cell r="V33">
            <v>12.032258064516128</v>
          </cell>
          <cell r="W33">
            <v>12.033333333333333</v>
          </cell>
          <cell r="X33">
            <v>12</v>
          </cell>
          <cell r="Y33">
            <v>11.966666666666667</v>
          </cell>
          <cell r="Z33">
            <v>11.67741935483871</v>
          </cell>
          <cell r="AA33">
            <v>11.322580645161288</v>
          </cell>
          <cell r="AB33">
            <v>11.466666666666667</v>
          </cell>
          <cell r="AC33">
            <v>11.35483870967742</v>
          </cell>
          <cell r="AD33">
            <v>10.766666666666666</v>
          </cell>
          <cell r="AE33">
            <v>11.032258064516128</v>
          </cell>
          <cell r="AF33">
            <v>11.354838709677418</v>
          </cell>
          <cell r="AG33">
            <v>11.5</v>
          </cell>
          <cell r="AH33">
            <v>11.70967741935484</v>
          </cell>
          <cell r="AI33">
            <v>11.766666666666666</v>
          </cell>
          <cell r="AJ33">
            <v>11.741935483870966</v>
          </cell>
          <cell r="AK33">
            <v>11.866666666666667</v>
          </cell>
          <cell r="AL33">
            <v>10.806451612903228</v>
          </cell>
          <cell r="AM33">
            <v>11.193548387096776</v>
          </cell>
          <cell r="AN33">
            <v>11.333333333333332</v>
          </cell>
          <cell r="AO33">
            <v>11.580645161290322</v>
          </cell>
          <cell r="AP33">
            <v>11.466666666666665</v>
          </cell>
          <cell r="AQ33">
            <v>11.67741935483871</v>
          </cell>
          <cell r="AR33">
            <v>11.161290322580644</v>
          </cell>
          <cell r="AS33">
            <v>11.607142857142856</v>
          </cell>
          <cell r="AT33">
            <v>12.838709677419358</v>
          </cell>
          <cell r="AU33">
            <v>13.266666666666666</v>
          </cell>
          <cell r="AV33">
            <v>12.516129032258066</v>
          </cell>
          <cell r="AW33">
            <v>12.8</v>
          </cell>
        </row>
        <row r="34">
          <cell r="A34" t="str">
            <v>Key / Worcester / 2 Norton St</v>
          </cell>
          <cell r="B34">
            <v>7.9354838709677429</v>
          </cell>
          <cell r="C34">
            <v>8.129032258064516</v>
          </cell>
          <cell r="D34">
            <v>7.0666666666666664</v>
          </cell>
          <cell r="E34">
            <v>7.7741935483870979</v>
          </cell>
          <cell r="F34">
            <v>7</v>
          </cell>
          <cell r="G34">
            <v>8.2903225806451619</v>
          </cell>
          <cell r="H34">
            <v>8.9032258064516121</v>
          </cell>
          <cell r="I34">
            <v>8.4642857142857153</v>
          </cell>
          <cell r="J34">
            <v>8.6774193548387117</v>
          </cell>
          <cell r="K34">
            <v>9.1333333333333329</v>
          </cell>
          <cell r="L34">
            <v>9.935483870967742</v>
          </cell>
          <cell r="M34">
            <v>9.3000000000000007</v>
          </cell>
          <cell r="N34">
            <v>6.4838709677419342</v>
          </cell>
          <cell r="O34">
            <v>8.3225806451612883</v>
          </cell>
          <cell r="P34">
            <v>9.5666666666666664</v>
          </cell>
          <cell r="Q34">
            <v>9.1935483870967758</v>
          </cell>
          <cell r="R34">
            <v>9.9333333333333336</v>
          </cell>
          <cell r="S34">
            <v>9.4838709677419377</v>
          </cell>
          <cell r="T34">
            <v>9.4838709677419359</v>
          </cell>
          <cell r="U34">
            <v>9.9655172413793096</v>
          </cell>
          <cell r="V34">
            <v>9.9032258064516139</v>
          </cell>
          <cell r="W34">
            <v>9.5</v>
          </cell>
          <cell r="X34">
            <v>9.806451612903226</v>
          </cell>
          <cell r="Y34">
            <v>9.6333333333333329</v>
          </cell>
          <cell r="Z34">
            <v>9.387096774193548</v>
          </cell>
          <cell r="AA34">
            <v>9.5483870967741939</v>
          </cell>
          <cell r="AB34">
            <v>9.4</v>
          </cell>
          <cell r="AC34">
            <v>7.870967741935484</v>
          </cell>
          <cell r="AD34">
            <v>6.6</v>
          </cell>
          <cell r="AE34">
            <v>8.0322580645161299</v>
          </cell>
          <cell r="AF34">
            <v>7.5483870967741939</v>
          </cell>
          <cell r="AG34">
            <v>7.6785714285714288</v>
          </cell>
          <cell r="AH34">
            <v>7.258064516129032</v>
          </cell>
          <cell r="AI34">
            <v>9.3333333333333321</v>
          </cell>
          <cell r="AJ34">
            <v>9.6129032258064502</v>
          </cell>
          <cell r="AK34">
            <v>9.1666666666666679</v>
          </cell>
          <cell r="AL34">
            <v>9.2258064516129039</v>
          </cell>
          <cell r="AM34">
            <v>7.8709677419354831</v>
          </cell>
          <cell r="AN34">
            <v>7.833333333333333</v>
          </cell>
          <cell r="AO34">
            <v>9.67741935483871</v>
          </cell>
          <cell r="AP34">
            <v>9.3333333333333339</v>
          </cell>
          <cell r="AQ34">
            <v>7.7741935483870961</v>
          </cell>
          <cell r="AR34">
            <v>8.3548387096774199</v>
          </cell>
          <cell r="AS34">
            <v>9.6428571428571423</v>
          </cell>
          <cell r="AT34">
            <v>7.67741935483871</v>
          </cell>
          <cell r="AU34">
            <v>9.3666666666666654</v>
          </cell>
          <cell r="AV34">
            <v>9.870967741935484</v>
          </cell>
          <cell r="AW34">
            <v>9.9333333333333353</v>
          </cell>
        </row>
        <row r="35">
          <cell r="A35" t="str">
            <v>LUK / Fitchburg / 101 South St</v>
          </cell>
          <cell r="B35">
            <v>5.5161290322580641</v>
          </cell>
          <cell r="C35">
            <v>6.161290322580645</v>
          </cell>
          <cell r="D35">
            <v>5.666666666666667</v>
          </cell>
          <cell r="E35">
            <v>5.7419354838709671</v>
          </cell>
          <cell r="F35">
            <v>6.5333333333333332</v>
          </cell>
          <cell r="G35">
            <v>6.0322580645161299</v>
          </cell>
          <cell r="H35">
            <v>5.4193548387096779</v>
          </cell>
          <cell r="I35">
            <v>5.1785714285714288</v>
          </cell>
          <cell r="J35">
            <v>5.2580645161290329</v>
          </cell>
          <cell r="K35">
            <v>5.5</v>
          </cell>
          <cell r="L35">
            <v>3.967741935483871</v>
          </cell>
          <cell r="M35">
            <v>5.4666666666666668</v>
          </cell>
          <cell r="N35">
            <v>6.5483870967741939</v>
          </cell>
          <cell r="O35">
            <v>7.290322580645161</v>
          </cell>
          <cell r="P35">
            <v>7.0666666666666664</v>
          </cell>
          <cell r="Q35">
            <v>6.4838709677419351</v>
          </cell>
          <cell r="R35">
            <v>6.0333333333333332</v>
          </cell>
          <cell r="S35">
            <v>6.967741935483871</v>
          </cell>
          <cell r="T35">
            <v>6.258064516129032</v>
          </cell>
          <cell r="U35">
            <v>7</v>
          </cell>
          <cell r="V35">
            <v>6.741935483870968</v>
          </cell>
          <cell r="W35">
            <v>6.7666666666666666</v>
          </cell>
          <cell r="X35">
            <v>6.032258064516129</v>
          </cell>
          <cell r="Y35">
            <v>6.1666666666666661</v>
          </cell>
          <cell r="Z35">
            <v>6.741935483870968</v>
          </cell>
          <cell r="AA35">
            <v>6.7741935483870961</v>
          </cell>
          <cell r="AB35">
            <v>6.7333333333333343</v>
          </cell>
          <cell r="AC35">
            <v>7.096774193548387</v>
          </cell>
          <cell r="AD35">
            <v>5.7333333333333334</v>
          </cell>
          <cell r="AE35">
            <v>6.225806451612903</v>
          </cell>
          <cell r="AF35">
            <v>6.387096774193548</v>
          </cell>
          <cell r="AG35">
            <v>7</v>
          </cell>
          <cell r="AH35">
            <v>5.838709677419355</v>
          </cell>
          <cell r="AI35">
            <v>5.166666666666667</v>
          </cell>
          <cell r="AJ35">
            <v>6.3870967741935472</v>
          </cell>
          <cell r="AK35">
            <v>4.7666666666666666</v>
          </cell>
          <cell r="AL35">
            <v>4.354838709677419</v>
          </cell>
          <cell r="AM35">
            <v>5.935483870967742</v>
          </cell>
          <cell r="AN35">
            <v>5.1333333333333337</v>
          </cell>
          <cell r="AO35">
            <v>5.161290322580645</v>
          </cell>
          <cell r="AP35">
            <v>5.833333333333333</v>
          </cell>
          <cell r="AQ35">
            <v>6.419354838709677</v>
          </cell>
          <cell r="AR35">
            <v>6.2903225806451619</v>
          </cell>
          <cell r="AS35">
            <v>3.25</v>
          </cell>
          <cell r="AT35">
            <v>4.193548387096774</v>
          </cell>
          <cell r="AU35">
            <v>5.3666666666666663</v>
          </cell>
          <cell r="AV35">
            <v>6.354838709677419</v>
          </cell>
          <cell r="AW35">
            <v>6.6666666666666679</v>
          </cell>
        </row>
        <row r="36">
          <cell r="A36" t="str">
            <v>LUK / Fitchburg / 102 Day Street</v>
          </cell>
          <cell r="B36">
            <v>2.032258064516129</v>
          </cell>
          <cell r="C36">
            <v>2.32258064516129</v>
          </cell>
          <cell r="D36">
            <v>3.1333333333333337</v>
          </cell>
          <cell r="E36">
            <v>2.6451612903225801</v>
          </cell>
          <cell r="F36">
            <v>4</v>
          </cell>
          <cell r="G36">
            <v>3.4838709677419355</v>
          </cell>
          <cell r="H36">
            <v>3.774193548387097</v>
          </cell>
          <cell r="I36">
            <v>3.25</v>
          </cell>
          <cell r="J36">
            <v>3.806451612903226</v>
          </cell>
          <cell r="K36">
            <v>3.6666666666666665</v>
          </cell>
          <cell r="L36">
            <v>4.4193548387096779</v>
          </cell>
          <cell r="M36">
            <v>3.666666666666667</v>
          </cell>
          <cell r="N36">
            <v>3.5483870967741935</v>
          </cell>
          <cell r="O36">
            <v>3.7096774193548385</v>
          </cell>
          <cell r="P36">
            <v>3.4666666666666668</v>
          </cell>
          <cell r="Q36">
            <v>4.064516129032258</v>
          </cell>
          <cell r="R36">
            <v>4.8</v>
          </cell>
          <cell r="S36">
            <v>4.6451612903225801</v>
          </cell>
          <cell r="T36">
            <v>4.9677419354838701</v>
          </cell>
          <cell r="U36">
            <v>4.4137931034482758</v>
          </cell>
          <cell r="V36">
            <v>1.2903225806451613</v>
          </cell>
          <cell r="W36">
            <v>2.1666666666666665</v>
          </cell>
          <cell r="X36">
            <v>4.193548387096774</v>
          </cell>
          <cell r="Y36">
            <v>5.6333333333333329</v>
          </cell>
          <cell r="Z36">
            <v>6.0967741935483861</v>
          </cell>
          <cell r="AA36">
            <v>6.709677419354839</v>
          </cell>
          <cell r="AB36">
            <v>6.2</v>
          </cell>
          <cell r="AC36">
            <v>8.2903225806451601</v>
          </cell>
          <cell r="AD36">
            <v>8.6</v>
          </cell>
          <cell r="AE36">
            <v>7.967741935483871</v>
          </cell>
          <cell r="AF36">
            <v>6.935483870967742</v>
          </cell>
          <cell r="AG36">
            <v>7.5714285714285721</v>
          </cell>
          <cell r="AH36">
            <v>8.129032258064516</v>
          </cell>
          <cell r="AI36">
            <v>7.6333333333333337</v>
          </cell>
          <cell r="AJ36">
            <v>6.580645161290323</v>
          </cell>
          <cell r="AK36">
            <v>6.4</v>
          </cell>
          <cell r="AL36">
            <v>6.4516129032258069</v>
          </cell>
          <cell r="AM36">
            <v>3.774193548387097</v>
          </cell>
          <cell r="AN36">
            <v>1</v>
          </cell>
          <cell r="AO36">
            <v>1</v>
          </cell>
          <cell r="AP36">
            <v>0.5</v>
          </cell>
        </row>
        <row r="37">
          <cell r="A37" t="str">
            <v>LUK / Fitchburg / 27 Myrtle Ave</v>
          </cell>
          <cell r="B37">
            <v>5.2880645161290323</v>
          </cell>
          <cell r="C37">
            <v>6.7741935483870961</v>
          </cell>
          <cell r="D37">
            <v>7.4333333333333336</v>
          </cell>
          <cell r="E37">
            <v>7.354838709677419</v>
          </cell>
          <cell r="F37">
            <v>8</v>
          </cell>
          <cell r="G37">
            <v>8.0967741935483861</v>
          </cell>
          <cell r="H37">
            <v>8.5483870967741939</v>
          </cell>
          <cell r="I37">
            <v>6.8214285714285712</v>
          </cell>
          <cell r="J37">
            <v>7.612903225806452</v>
          </cell>
          <cell r="K37">
            <v>8.9666666666666686</v>
          </cell>
          <cell r="L37">
            <v>8.9677419354838701</v>
          </cell>
          <cell r="M37">
            <v>8.6999999999999993</v>
          </cell>
          <cell r="N37">
            <v>9.2903225806451619</v>
          </cell>
          <cell r="O37">
            <v>9.0967741935483861</v>
          </cell>
          <cell r="P37">
            <v>9.4</v>
          </cell>
          <cell r="Q37">
            <v>8.741935483870968</v>
          </cell>
          <cell r="R37">
            <v>8.6999999999999993</v>
          </cell>
          <cell r="S37">
            <v>9.0322580645161299</v>
          </cell>
          <cell r="T37">
            <v>8.9032258064516121</v>
          </cell>
          <cell r="U37">
            <v>8.6896551724137936</v>
          </cell>
          <cell r="V37">
            <v>9.0322580645161299</v>
          </cell>
          <cell r="W37">
            <v>8.8666666666666654</v>
          </cell>
          <cell r="X37">
            <v>8.7096774193548381</v>
          </cell>
          <cell r="Y37">
            <v>7.4666666666666668</v>
          </cell>
          <cell r="Z37">
            <v>6.258064516129032</v>
          </cell>
          <cell r="AA37">
            <v>6.096774193548387</v>
          </cell>
          <cell r="AB37">
            <v>4.7333333333333334</v>
          </cell>
          <cell r="AC37">
            <v>4.225806451612903</v>
          </cell>
          <cell r="AD37">
            <v>4.0666666666666664</v>
          </cell>
          <cell r="AE37">
            <v>5.064516129032258</v>
          </cell>
          <cell r="AF37">
            <v>6.290322580645161</v>
          </cell>
          <cell r="AG37">
            <v>5.7142857142857144</v>
          </cell>
          <cell r="AH37">
            <v>5.225806451612903</v>
          </cell>
          <cell r="AI37">
            <v>5.7</v>
          </cell>
          <cell r="AJ37">
            <v>7.096774193548387</v>
          </cell>
          <cell r="AK37">
            <v>6.8666666666666663</v>
          </cell>
          <cell r="AL37">
            <v>5.4838709677419359</v>
          </cell>
          <cell r="AM37">
            <v>6.6129032258064511</v>
          </cell>
          <cell r="AN37">
            <v>6.4666666666666668</v>
          </cell>
          <cell r="AO37">
            <v>6.193548387096774</v>
          </cell>
          <cell r="AP37">
            <v>3.7666666666666662</v>
          </cell>
          <cell r="AQ37">
            <v>4.193548387096774</v>
          </cell>
          <cell r="AR37">
            <v>5.806451612903226</v>
          </cell>
          <cell r="AS37">
            <v>6.75</v>
          </cell>
          <cell r="AT37">
            <v>5.2903225806451601</v>
          </cell>
          <cell r="AU37">
            <v>3.833333333333333</v>
          </cell>
          <cell r="AV37">
            <v>3.6451612903225805</v>
          </cell>
          <cell r="AW37">
            <v>4.833333333333333</v>
          </cell>
        </row>
        <row r="38">
          <cell r="A38" t="str">
            <v>LUK / Fitchburg / 846 Westminster</v>
          </cell>
          <cell r="AM38">
            <v>0.5161290322580645</v>
          </cell>
          <cell r="AN38">
            <v>4.8666666666666671</v>
          </cell>
          <cell r="AO38">
            <v>5.774193548387097</v>
          </cell>
          <cell r="AP38">
            <v>5.5</v>
          </cell>
          <cell r="AQ38">
            <v>5.419354838709677</v>
          </cell>
          <cell r="AR38">
            <v>5.064516129032258</v>
          </cell>
          <cell r="AS38">
            <v>6.3214285714285721</v>
          </cell>
          <cell r="AT38">
            <v>7.741935483870968</v>
          </cell>
          <cell r="AU38">
            <v>8.3666666666666654</v>
          </cell>
          <cell r="AV38">
            <v>8.0322580645161281</v>
          </cell>
          <cell r="AW38">
            <v>6.9</v>
          </cell>
        </row>
        <row r="39">
          <cell r="A39" t="str">
            <v>NFI / Arlington /23 Maple St</v>
          </cell>
          <cell r="D39">
            <v>4.2666666666666666</v>
          </cell>
          <cell r="E39">
            <v>5.096774193548387</v>
          </cell>
          <cell r="F39">
            <v>5.6</v>
          </cell>
          <cell r="G39">
            <v>5.5483870967741931</v>
          </cell>
          <cell r="H39">
            <v>5.419354838709677</v>
          </cell>
          <cell r="I39">
            <v>5.1071428571428577</v>
          </cell>
          <cell r="J39">
            <v>5.32258064516129</v>
          </cell>
          <cell r="K39">
            <v>5.7</v>
          </cell>
          <cell r="L39">
            <v>5.7096774193548381</v>
          </cell>
          <cell r="M39">
            <v>5.5666666666666664</v>
          </cell>
          <cell r="N39">
            <v>5.387096774193548</v>
          </cell>
          <cell r="O39">
            <v>5.6774193548387091</v>
          </cell>
          <cell r="P39">
            <v>3.8</v>
          </cell>
          <cell r="Q39">
            <v>3.193548387096774</v>
          </cell>
          <cell r="R39">
            <v>5.2666666666666675</v>
          </cell>
          <cell r="S39">
            <v>4.8709677419354831</v>
          </cell>
          <cell r="T39">
            <v>5.5483870967741939</v>
          </cell>
          <cell r="U39">
            <v>5.8965517241379306</v>
          </cell>
          <cell r="V39">
            <v>5.32258064516129</v>
          </cell>
          <cell r="W39">
            <v>5.3</v>
          </cell>
          <cell r="X39">
            <v>5.6451612903225801</v>
          </cell>
          <cell r="Y39">
            <v>5.2333333333333343</v>
          </cell>
          <cell r="Z39">
            <v>5.354838709677419</v>
          </cell>
          <cell r="AA39">
            <v>3.5161290322580645</v>
          </cell>
          <cell r="AB39">
            <v>2.3333333333333339</v>
          </cell>
          <cell r="AC39">
            <v>5.387096774193548</v>
          </cell>
          <cell r="AD39">
            <v>5.5333333333333332</v>
          </cell>
          <cell r="AE39">
            <v>4.9032258064516121</v>
          </cell>
          <cell r="AF39">
            <v>4.903225806451613</v>
          </cell>
          <cell r="AG39">
            <v>4.1785714285714279</v>
          </cell>
          <cell r="AH39">
            <v>5.645161290322581</v>
          </cell>
          <cell r="AI39">
            <v>5.2666666666666666</v>
          </cell>
          <cell r="AJ39">
            <v>5.7419354838709671</v>
          </cell>
          <cell r="AK39">
            <v>5.3</v>
          </cell>
          <cell r="AL39">
            <v>5.935483870967742</v>
          </cell>
          <cell r="AM39">
            <v>4.8709677419354849</v>
          </cell>
          <cell r="AN39">
            <v>4.6333333333333337</v>
          </cell>
          <cell r="AO39">
            <v>4.9032258064516121</v>
          </cell>
          <cell r="AP39">
            <v>5.6</v>
          </cell>
          <cell r="AQ39">
            <v>5.193548387096774</v>
          </cell>
          <cell r="AR39">
            <v>5.3225806451612909</v>
          </cell>
          <cell r="AS39">
            <v>5.3928571428571432</v>
          </cell>
          <cell r="AT39">
            <v>5.4193548387096762</v>
          </cell>
          <cell r="AU39">
            <v>5.7333333333333325</v>
          </cell>
          <cell r="AV39">
            <v>5.419354838709677</v>
          </cell>
          <cell r="AW39">
            <v>5.3666666666666671</v>
          </cell>
        </row>
        <row r="40">
          <cell r="A40" t="str">
            <v>Old Colony Y/Brockton/917R Montello</v>
          </cell>
          <cell r="B40">
            <v>8.32258064516129</v>
          </cell>
          <cell r="C40">
            <v>9.193548387096774</v>
          </cell>
          <cell r="D40">
            <v>10.166666666666666</v>
          </cell>
          <cell r="E40">
            <v>10.419354838709678</v>
          </cell>
          <cell r="F40">
            <v>11.8</v>
          </cell>
          <cell r="G40">
            <v>11.032258064516128</v>
          </cell>
          <cell r="H40">
            <v>11.193548387096774</v>
          </cell>
          <cell r="I40">
            <v>11.142857142857141</v>
          </cell>
          <cell r="J40">
            <v>12.290322580645164</v>
          </cell>
          <cell r="K40">
            <v>12.433333333333334</v>
          </cell>
          <cell r="L40">
            <v>11.548387096774194</v>
          </cell>
          <cell r="M40">
            <v>15.133333333333335</v>
          </cell>
          <cell r="N40">
            <v>12.387096774193546</v>
          </cell>
          <cell r="O40">
            <v>10.677419354838708</v>
          </cell>
          <cell r="P40">
            <v>10.933333333333335</v>
          </cell>
          <cell r="Q40">
            <v>11.161290322580644</v>
          </cell>
          <cell r="R40">
            <v>11.6</v>
          </cell>
          <cell r="S40">
            <v>11.645161290322582</v>
          </cell>
          <cell r="T40">
            <v>11.129032258064514</v>
          </cell>
          <cell r="U40">
            <v>9.5517241379310338</v>
          </cell>
          <cell r="V40">
            <v>10.29032258064516</v>
          </cell>
          <cell r="W40">
            <v>11.566666666666668</v>
          </cell>
          <cell r="X40">
            <v>11.516129032258066</v>
          </cell>
          <cell r="Y40">
            <v>10.666666666666668</v>
          </cell>
          <cell r="Z40">
            <v>11.741935483870968</v>
          </cell>
          <cell r="AA40">
            <v>11.06451612903226</v>
          </cell>
          <cell r="AB40">
            <v>11.733333333333334</v>
          </cell>
          <cell r="AC40">
            <v>11.806451612903226</v>
          </cell>
          <cell r="AD40">
            <v>11.066666666666665</v>
          </cell>
          <cell r="AE40">
            <v>11.67741935483871</v>
          </cell>
          <cell r="AF40">
            <v>11.354838709677422</v>
          </cell>
          <cell r="AG40">
            <v>10.214285714285714</v>
          </cell>
          <cell r="AH40">
            <v>10.774193548387098</v>
          </cell>
          <cell r="AI40">
            <v>10.4</v>
          </cell>
          <cell r="AJ40">
            <v>10.935483870967742</v>
          </cell>
          <cell r="AK40">
            <v>11.233333333333333</v>
          </cell>
          <cell r="AL40">
            <v>10.64516129032258</v>
          </cell>
          <cell r="AM40">
            <v>9.2258064516129057</v>
          </cell>
          <cell r="AN40">
            <v>11.166666666666666</v>
          </cell>
          <cell r="AO40">
            <v>9.1612903225806441</v>
          </cell>
          <cell r="AP40">
            <v>7.3333333333333339</v>
          </cell>
          <cell r="AQ40">
            <v>8.3548387096774199</v>
          </cell>
          <cell r="AR40">
            <v>10.935483870967742</v>
          </cell>
          <cell r="AS40">
            <v>11.535714285714288</v>
          </cell>
          <cell r="AT40">
            <v>11.032258064516128</v>
          </cell>
          <cell r="AU40">
            <v>9.5</v>
          </cell>
          <cell r="AV40">
            <v>11.258064516129032</v>
          </cell>
          <cell r="AW40">
            <v>9.6999999999999993</v>
          </cell>
        </row>
        <row r="41">
          <cell r="A41" t="str">
            <v>Old Colony Y/Fall River/199 N. Main</v>
          </cell>
          <cell r="F41">
            <v>13.4</v>
          </cell>
          <cell r="G41">
            <v>11.419354838709678</v>
          </cell>
          <cell r="H41">
            <v>12.29032258064516</v>
          </cell>
          <cell r="I41">
            <v>13.785714285714286</v>
          </cell>
          <cell r="J41">
            <v>13.516129032258066</v>
          </cell>
          <cell r="K41">
            <v>13.9</v>
          </cell>
          <cell r="L41">
            <v>13.225806451612904</v>
          </cell>
          <cell r="M41">
            <v>14.033333333333333</v>
          </cell>
          <cell r="N41">
            <v>13.064516129032256</v>
          </cell>
          <cell r="O41">
            <v>12.161290322580644</v>
          </cell>
          <cell r="P41">
            <v>13.533333333333331</v>
          </cell>
          <cell r="Q41">
            <v>13.7741935483871</v>
          </cell>
          <cell r="R41">
            <v>12.833333333333334</v>
          </cell>
          <cell r="S41">
            <v>12.741935483870968</v>
          </cell>
          <cell r="T41">
            <v>13.129032258064514</v>
          </cell>
          <cell r="U41">
            <v>13.482758620689657</v>
          </cell>
          <cell r="V41">
            <v>13.483870967741936</v>
          </cell>
          <cell r="W41">
            <v>13.9</v>
          </cell>
          <cell r="X41">
            <v>11.548387096774194</v>
          </cell>
          <cell r="Y41">
            <v>5.9</v>
          </cell>
          <cell r="Z41">
            <v>8.5483870967741922</v>
          </cell>
          <cell r="AA41">
            <v>1.5806451612903225</v>
          </cell>
        </row>
        <row r="42">
          <cell r="A42" t="str">
            <v>Old Colony Y/NewBedford/106 bullard</v>
          </cell>
          <cell r="X42">
            <v>1.967741935483871</v>
          </cell>
          <cell r="Y42">
            <v>7.8</v>
          </cell>
          <cell r="Z42">
            <v>4.419354838709677</v>
          </cell>
          <cell r="AA42">
            <v>8.7741935483870979</v>
          </cell>
          <cell r="AB42">
            <v>12.6</v>
          </cell>
          <cell r="AC42">
            <v>12.193548387096776</v>
          </cell>
          <cell r="AD42">
            <v>12.6</v>
          </cell>
          <cell r="AE42">
            <v>10.74193548387097</v>
          </cell>
          <cell r="AF42">
            <v>12.612903225806452</v>
          </cell>
          <cell r="AG42">
            <v>12.642857142857144</v>
          </cell>
          <cell r="AH42">
            <v>12.580645161290324</v>
          </cell>
          <cell r="AI42">
            <v>13.366666666666667</v>
          </cell>
          <cell r="AJ42">
            <v>13.677419354838708</v>
          </cell>
          <cell r="AK42">
            <v>14.866666666666665</v>
          </cell>
          <cell r="AL42">
            <v>13.354838709677418</v>
          </cell>
          <cell r="AM42">
            <v>13.322580645161292</v>
          </cell>
          <cell r="AN42">
            <v>13.3</v>
          </cell>
          <cell r="AO42">
            <v>13.290322580645158</v>
          </cell>
          <cell r="AP42">
            <v>12.066666666666668</v>
          </cell>
          <cell r="AQ42">
            <v>11.161290322580646</v>
          </cell>
          <cell r="AR42">
            <v>12.741935483870968</v>
          </cell>
          <cell r="AS42">
            <v>12.892857142857144</v>
          </cell>
          <cell r="AT42">
            <v>13.06451612903226</v>
          </cell>
          <cell r="AU42">
            <v>13.533333333333331</v>
          </cell>
          <cell r="AV42">
            <v>13.451612903225808</v>
          </cell>
          <cell r="AW42">
            <v>11.5</v>
          </cell>
        </row>
        <row r="43">
          <cell r="A43" t="str">
            <v>RFK / Lancaster / 220 Old Common</v>
          </cell>
          <cell r="C43">
            <v>5.064516129032258</v>
          </cell>
          <cell r="D43">
            <v>10</v>
          </cell>
          <cell r="E43">
            <v>9.9677419354838719</v>
          </cell>
          <cell r="F43">
            <v>9.4</v>
          </cell>
          <cell r="G43">
            <v>9.258064516129032</v>
          </cell>
          <cell r="H43">
            <v>9.9032258064516157</v>
          </cell>
          <cell r="I43">
            <v>11.785714285714286</v>
          </cell>
          <cell r="J43">
            <v>10.193548387096774</v>
          </cell>
          <cell r="K43">
            <v>11.433333333333334</v>
          </cell>
          <cell r="L43">
            <v>13.516129032258064</v>
          </cell>
          <cell r="M43">
            <v>13.633333333333335</v>
          </cell>
          <cell r="N43">
            <v>13.870967741935484</v>
          </cell>
          <cell r="O43">
            <v>12.516129032258064</v>
          </cell>
          <cell r="P43">
            <v>11.6</v>
          </cell>
          <cell r="Q43">
            <v>12.064516129032258</v>
          </cell>
          <cell r="R43">
            <v>13.1</v>
          </cell>
          <cell r="S43">
            <v>14.806451612903226</v>
          </cell>
          <cell r="T43">
            <v>14.096774193548388</v>
          </cell>
          <cell r="U43">
            <v>14.413793103448274</v>
          </cell>
          <cell r="V43">
            <v>14.129032258064518</v>
          </cell>
          <cell r="W43">
            <v>14.466666666666667</v>
          </cell>
          <cell r="X43">
            <v>14.70967741935484</v>
          </cell>
          <cell r="Y43">
            <v>14.666666666666668</v>
          </cell>
          <cell r="Z43">
            <v>14.67741935483871</v>
          </cell>
          <cell r="AA43">
            <v>13.935483870967742</v>
          </cell>
          <cell r="AB43">
            <v>13.633333333333333</v>
          </cell>
          <cell r="AC43">
            <v>13.387096774193548</v>
          </cell>
          <cell r="AD43">
            <v>11.433333333333334</v>
          </cell>
          <cell r="AE43">
            <v>10.32258064516129</v>
          </cell>
          <cell r="AF43">
            <v>13.516129032258064</v>
          </cell>
          <cell r="AG43">
            <v>12.714285714285714</v>
          </cell>
          <cell r="AH43">
            <v>10.645161290322582</v>
          </cell>
          <cell r="AI43">
            <v>12.3</v>
          </cell>
          <cell r="AJ43">
            <v>13.064516129032256</v>
          </cell>
          <cell r="AK43">
            <v>14</v>
          </cell>
          <cell r="AL43">
            <v>13.580645161290322</v>
          </cell>
          <cell r="AM43">
            <v>12.483870967741936</v>
          </cell>
          <cell r="AN43">
            <v>10.433333333333335</v>
          </cell>
          <cell r="AO43">
            <v>12.419354838709678</v>
          </cell>
          <cell r="AP43">
            <v>11.3</v>
          </cell>
          <cell r="AQ43">
            <v>10.774193548387096</v>
          </cell>
          <cell r="AR43">
            <v>10.774193548387096</v>
          </cell>
          <cell r="AS43">
            <v>11.107142857142858</v>
          </cell>
          <cell r="AT43">
            <v>12.741935483870968</v>
          </cell>
          <cell r="AU43">
            <v>14.166666666666666</v>
          </cell>
          <cell r="AV43">
            <v>13.129032258064518</v>
          </cell>
          <cell r="AW43">
            <v>13.2</v>
          </cell>
        </row>
        <row r="44">
          <cell r="A44" t="str">
            <v>RFK / S.Yarmouth / 137 Run Pond</v>
          </cell>
          <cell r="B44">
            <v>9.612903225806452</v>
          </cell>
          <cell r="C44">
            <v>11.612903225806452</v>
          </cell>
          <cell r="D44">
            <v>10.466666666666667</v>
          </cell>
          <cell r="E44">
            <v>10.451612903225804</v>
          </cell>
          <cell r="F44">
            <v>11.533333333333335</v>
          </cell>
          <cell r="G44">
            <v>11.322580645161288</v>
          </cell>
          <cell r="H44">
            <v>9.1935483870967758</v>
          </cell>
          <cell r="I44">
            <v>10.392857142857142</v>
          </cell>
          <cell r="J44">
            <v>11.774193548387098</v>
          </cell>
          <cell r="K44">
            <v>11.566666666666666</v>
          </cell>
          <cell r="L44">
            <v>11.387096774193548</v>
          </cell>
          <cell r="M44">
            <v>11.833333333333332</v>
          </cell>
          <cell r="N44">
            <v>9.387096774193548</v>
          </cell>
          <cell r="O44">
            <v>9.5483870967741939</v>
          </cell>
          <cell r="P44">
            <v>10.266666666666666</v>
          </cell>
          <cell r="Q44">
            <v>10.29032258064516</v>
          </cell>
          <cell r="R44">
            <v>11.666666666666666</v>
          </cell>
          <cell r="S44">
            <v>10.967741935483874</v>
          </cell>
          <cell r="T44">
            <v>11.516129032258064</v>
          </cell>
          <cell r="U44">
            <v>11.310344827586206</v>
          </cell>
          <cell r="V44">
            <v>10.419354838709678</v>
          </cell>
          <cell r="W44">
            <v>9.8333333333333321</v>
          </cell>
          <cell r="X44">
            <v>11.806451612903226</v>
          </cell>
          <cell r="Y44">
            <v>11.833333333333332</v>
          </cell>
          <cell r="Z44">
            <v>11.774193548387096</v>
          </cell>
          <cell r="AA44">
            <v>11.032258064516128</v>
          </cell>
          <cell r="AB44">
            <v>11.7</v>
          </cell>
          <cell r="AC44">
            <v>11.580645161290322</v>
          </cell>
          <cell r="AD44">
            <v>11.666666666666666</v>
          </cell>
          <cell r="AE44">
            <v>11.67741935483871</v>
          </cell>
          <cell r="AF44">
            <v>11.258064516129034</v>
          </cell>
          <cell r="AG44">
            <v>11.25</v>
          </cell>
          <cell r="AH44">
            <v>11.806451612903228</v>
          </cell>
          <cell r="AI44">
            <v>11.366666666666669</v>
          </cell>
          <cell r="AJ44">
            <v>11.161290322580646</v>
          </cell>
          <cell r="AK44">
            <v>11.066666666666668</v>
          </cell>
          <cell r="AL44">
            <v>11</v>
          </cell>
          <cell r="AM44">
            <v>12</v>
          </cell>
          <cell r="AN44">
            <v>11.266666666666667</v>
          </cell>
          <cell r="AO44">
            <v>11.806451612903226</v>
          </cell>
          <cell r="AP44">
            <v>11.966666666666667</v>
          </cell>
          <cell r="AQ44">
            <v>11.161290322580644</v>
          </cell>
          <cell r="AR44">
            <v>11.161290322580644</v>
          </cell>
          <cell r="AS44">
            <v>11.357142857142858</v>
          </cell>
          <cell r="AT44">
            <v>11.838709677419354</v>
          </cell>
          <cell r="AU44">
            <v>11.733333333333333</v>
          </cell>
          <cell r="AV44">
            <v>11.096774193548386</v>
          </cell>
          <cell r="AW44">
            <v>10.366666666666667</v>
          </cell>
        </row>
        <row r="45">
          <cell r="A45" t="str">
            <v>SPIN / Lynn / 50 Newhall Street</v>
          </cell>
          <cell r="D45">
            <v>4.5</v>
          </cell>
          <cell r="E45">
            <v>10.064516129032256</v>
          </cell>
          <cell r="F45">
            <v>10.5</v>
          </cell>
          <cell r="G45">
            <v>8.2258064516129039</v>
          </cell>
          <cell r="H45">
            <v>5.354838709677419</v>
          </cell>
          <cell r="I45">
            <v>1.3214285714285712</v>
          </cell>
          <cell r="J45">
            <v>8</v>
          </cell>
          <cell r="K45">
            <v>10.433333333333332</v>
          </cell>
          <cell r="L45">
            <v>7.8709677419354822</v>
          </cell>
          <cell r="M45">
            <v>8.2333333333333343</v>
          </cell>
          <cell r="N45">
            <v>10.064516129032258</v>
          </cell>
          <cell r="O45">
            <v>8.129032258064516</v>
          </cell>
          <cell r="P45">
            <v>6.333333333333333</v>
          </cell>
          <cell r="Q45">
            <v>9.2258064516129021</v>
          </cell>
          <cell r="R45">
            <v>9</v>
          </cell>
          <cell r="S45">
            <v>8</v>
          </cell>
          <cell r="T45">
            <v>8.9677419354838737</v>
          </cell>
          <cell r="U45">
            <v>6.5862068965517251</v>
          </cell>
          <cell r="V45">
            <v>9.193548387096774</v>
          </cell>
          <cell r="W45">
            <v>9.5666666666666647</v>
          </cell>
          <cell r="X45">
            <v>9.0322580645161263</v>
          </cell>
          <cell r="Y45">
            <v>10.5</v>
          </cell>
          <cell r="Z45">
            <v>11.225806451612904</v>
          </cell>
          <cell r="AA45">
            <v>9.1935483870967758</v>
          </cell>
          <cell r="AB45">
            <v>8.0333333333333332</v>
          </cell>
          <cell r="AC45">
            <v>8.9677419354838701</v>
          </cell>
          <cell r="AD45">
            <v>9.8000000000000007</v>
          </cell>
          <cell r="AE45">
            <v>9.67741935483871</v>
          </cell>
          <cell r="AF45">
            <v>9.4516129032258043</v>
          </cell>
          <cell r="AG45">
            <v>7.4285714285714297</v>
          </cell>
          <cell r="AH45">
            <v>9.612903225806452</v>
          </cell>
          <cell r="AI45">
            <v>9.6</v>
          </cell>
          <cell r="AJ45">
            <v>8.5806451612903221</v>
          </cell>
          <cell r="AK45">
            <v>11.433333333333334</v>
          </cell>
          <cell r="AL45">
            <v>8.5161290322580641</v>
          </cell>
          <cell r="AM45">
            <v>8.5806451612903238</v>
          </cell>
          <cell r="AN45">
            <v>5.9666666666666668</v>
          </cell>
          <cell r="AO45">
            <v>7.5161290322580632</v>
          </cell>
          <cell r="AP45">
            <v>11.06666666666667</v>
          </cell>
          <cell r="AQ45">
            <v>9.7096774193548381</v>
          </cell>
          <cell r="AR45">
            <v>8.5483870967741939</v>
          </cell>
          <cell r="AS45">
            <v>9.2857142857142865</v>
          </cell>
          <cell r="AT45">
            <v>8.3548387096774182</v>
          </cell>
          <cell r="AU45">
            <v>10.5</v>
          </cell>
          <cell r="AV45">
            <v>9.2258064516129039</v>
          </cell>
          <cell r="AW45">
            <v>10.1</v>
          </cell>
        </row>
        <row r="46">
          <cell r="A46" t="str">
            <v>St Vincent's/FallRiver/2425Highland</v>
          </cell>
          <cell r="D46">
            <v>1.4333333333333331</v>
          </cell>
          <cell r="E46">
            <v>4.5483870967741939</v>
          </cell>
          <cell r="F46">
            <v>8.9333333333333336</v>
          </cell>
          <cell r="G46">
            <v>7.7741935483870961</v>
          </cell>
          <cell r="H46">
            <v>6.225806451612903</v>
          </cell>
          <cell r="I46">
            <v>6.4285714285714288</v>
          </cell>
          <cell r="J46">
            <v>6.935483870967742</v>
          </cell>
          <cell r="K46">
            <v>7.8</v>
          </cell>
          <cell r="L46">
            <v>7.193548387096774</v>
          </cell>
          <cell r="M46">
            <v>6.8333333333333339</v>
          </cell>
          <cell r="N46">
            <v>7.258064516129032</v>
          </cell>
          <cell r="O46">
            <v>7.935483870967742</v>
          </cell>
          <cell r="P46">
            <v>7.8</v>
          </cell>
          <cell r="Q46">
            <v>9</v>
          </cell>
          <cell r="R46">
            <v>8.9333333333333336</v>
          </cell>
          <cell r="S46">
            <v>7.064516129032258</v>
          </cell>
          <cell r="T46">
            <v>6.7419354838709671</v>
          </cell>
          <cell r="U46">
            <v>8.206896551724137</v>
          </cell>
          <cell r="V46">
            <v>8.935483870967742</v>
          </cell>
          <cell r="W46">
            <v>8.6333333333333329</v>
          </cell>
          <cell r="X46">
            <v>6.7741935483870961</v>
          </cell>
          <cell r="Y46">
            <v>6.9333333333333336</v>
          </cell>
          <cell r="Z46">
            <v>8.4838709677419359</v>
          </cell>
          <cell r="AA46">
            <v>8.2903225806451619</v>
          </cell>
          <cell r="AB46">
            <v>6.666666666666667</v>
          </cell>
          <cell r="AC46">
            <v>6.5161290322580641</v>
          </cell>
          <cell r="AD46">
            <v>8.1333333333333329</v>
          </cell>
          <cell r="AE46">
            <v>9.0645161290322598</v>
          </cell>
          <cell r="AF46">
            <v>7.4838709677419351</v>
          </cell>
          <cell r="AG46">
            <v>8.1071428571428577</v>
          </cell>
          <cell r="AH46">
            <v>8.935483870967742</v>
          </cell>
          <cell r="AI46">
            <v>8.9666666666666668</v>
          </cell>
          <cell r="AJ46">
            <v>8.5806451612903203</v>
          </cell>
          <cell r="AK46">
            <v>8.9</v>
          </cell>
          <cell r="AL46">
            <v>8.612903225806452</v>
          </cell>
          <cell r="AM46">
            <v>7.67741935483871</v>
          </cell>
          <cell r="AN46">
            <v>5.2</v>
          </cell>
          <cell r="AO46">
            <v>3.645161290322581</v>
          </cell>
          <cell r="AP46">
            <v>7.333333333333333</v>
          </cell>
          <cell r="AQ46">
            <v>8.3548387096774182</v>
          </cell>
          <cell r="AR46">
            <v>8.8709677419354822</v>
          </cell>
          <cell r="AS46">
            <v>6.5</v>
          </cell>
          <cell r="AT46">
            <v>7.1935483870967731</v>
          </cell>
          <cell r="AU46">
            <v>7.1333333333333337</v>
          </cell>
          <cell r="AV46">
            <v>8.935483870967742</v>
          </cell>
          <cell r="AW46">
            <v>8.9333333333333336</v>
          </cell>
        </row>
        <row r="47">
          <cell r="A47" t="str">
            <v>TeamCoord / Bradford / 4 S. Kimball</v>
          </cell>
          <cell r="D47">
            <v>1.9333333333333331</v>
          </cell>
          <cell r="E47">
            <v>5.6129032258064511</v>
          </cell>
          <cell r="F47">
            <v>8.9</v>
          </cell>
          <cell r="G47">
            <v>8.387096774193548</v>
          </cell>
          <cell r="H47">
            <v>8.4516129032258078</v>
          </cell>
          <cell r="I47">
            <v>8.8928571428571441</v>
          </cell>
          <cell r="J47">
            <v>9.4193548387096762</v>
          </cell>
          <cell r="K47">
            <v>9.1666666666666661</v>
          </cell>
          <cell r="L47">
            <v>9.4838709677419342</v>
          </cell>
          <cell r="M47">
            <v>8.9666666666666668</v>
          </cell>
          <cell r="N47">
            <v>5.8064516129032251</v>
          </cell>
          <cell r="O47">
            <v>5.064516129032258</v>
          </cell>
          <cell r="P47">
            <v>4.1333333333333329</v>
          </cell>
          <cell r="Q47">
            <v>5.419354838709677</v>
          </cell>
          <cell r="R47">
            <v>5.5</v>
          </cell>
          <cell r="S47">
            <v>4.7096774193548381</v>
          </cell>
          <cell r="T47">
            <v>5.354838709677419</v>
          </cell>
          <cell r="U47">
            <v>5.4482758620689653</v>
          </cell>
          <cell r="V47">
            <v>3.67741935483871</v>
          </cell>
          <cell r="W47">
            <v>3.9333333333333327</v>
          </cell>
          <cell r="X47">
            <v>4.064516129032258</v>
          </cell>
          <cell r="Y47">
            <v>3.4</v>
          </cell>
          <cell r="Z47">
            <v>5.32258064516129</v>
          </cell>
          <cell r="AA47">
            <v>4.258064516129032</v>
          </cell>
          <cell r="AB47">
            <v>3.1</v>
          </cell>
          <cell r="AC47">
            <v>5.096774193548387</v>
          </cell>
          <cell r="AD47">
            <v>5.0333333333333332</v>
          </cell>
          <cell r="AE47">
            <v>4.064516129032258</v>
          </cell>
          <cell r="AF47">
            <v>5.5161290322580641</v>
          </cell>
          <cell r="AG47">
            <v>4.6071428571428577</v>
          </cell>
          <cell r="AH47">
            <v>2.193548387096774</v>
          </cell>
          <cell r="AI47">
            <v>3.7</v>
          </cell>
          <cell r="AJ47">
            <v>5.7419354838709671</v>
          </cell>
          <cell r="AK47">
            <v>5.3</v>
          </cell>
          <cell r="AL47">
            <v>3.8064516129032255</v>
          </cell>
          <cell r="AM47">
            <v>3.193548387096774</v>
          </cell>
          <cell r="AN47">
            <v>3.7666666666666666</v>
          </cell>
          <cell r="AO47">
            <v>4.32258064516129</v>
          </cell>
          <cell r="AP47">
            <v>2.6666666666666674</v>
          </cell>
          <cell r="AQ47">
            <v>3.354838709677419</v>
          </cell>
          <cell r="AR47">
            <v>4</v>
          </cell>
          <cell r="AS47">
            <v>4</v>
          </cell>
          <cell r="AT47">
            <v>4.4838709677419359</v>
          </cell>
          <cell r="AU47">
            <v>5.2333333333333325</v>
          </cell>
          <cell r="AV47">
            <v>5.741935483870968</v>
          </cell>
          <cell r="AW47">
            <v>4.5666666666666664</v>
          </cell>
        </row>
        <row r="48">
          <cell r="A48" t="str">
            <v>TeamCoord / Haverhill / 20NewcombSt</v>
          </cell>
          <cell r="D48">
            <v>3.3333333333333335</v>
          </cell>
          <cell r="E48">
            <v>4.258064516129032</v>
          </cell>
          <cell r="F48">
            <v>1.3</v>
          </cell>
          <cell r="K48">
            <v>6.6666666666666666E-2</v>
          </cell>
          <cell r="L48">
            <v>1.161290322580645</v>
          </cell>
          <cell r="M48">
            <v>1.9666666666666668</v>
          </cell>
          <cell r="N48">
            <v>5.4838709677419359</v>
          </cell>
          <cell r="O48">
            <v>1.2580645161290323</v>
          </cell>
          <cell r="P48">
            <v>3.333333333333333</v>
          </cell>
          <cell r="Q48">
            <v>3.903225806451613</v>
          </cell>
          <cell r="R48">
            <v>5.2</v>
          </cell>
          <cell r="S48">
            <v>5.064516129032258</v>
          </cell>
          <cell r="T48">
            <v>5.064516129032258</v>
          </cell>
          <cell r="U48">
            <v>5.931034482758621</v>
          </cell>
          <cell r="V48">
            <v>4.6774193548387091</v>
          </cell>
          <cell r="W48">
            <v>5.5</v>
          </cell>
          <cell r="X48">
            <v>5.3870967741935489</v>
          </cell>
          <cell r="Y48">
            <v>4.7</v>
          </cell>
          <cell r="Z48">
            <v>3.838709677419355</v>
          </cell>
          <cell r="AA48">
            <v>3.8064516129032251</v>
          </cell>
          <cell r="AB48">
            <v>5.9</v>
          </cell>
          <cell r="AC48">
            <v>5.838709677419355</v>
          </cell>
          <cell r="AD48">
            <v>4.2333333333333334</v>
          </cell>
          <cell r="AE48">
            <v>5.290322580645161</v>
          </cell>
          <cell r="AF48">
            <v>5.4838709677419351</v>
          </cell>
          <cell r="AG48">
            <v>2.3928571428571428</v>
          </cell>
          <cell r="AH48">
            <v>2.645161290322581</v>
          </cell>
          <cell r="AI48">
            <v>3.9666666666666663</v>
          </cell>
          <cell r="AJ48">
            <v>3.4838709677419355</v>
          </cell>
          <cell r="AK48">
            <v>1.3666666666666667</v>
          </cell>
          <cell r="AL48">
            <v>2.7419354838709671</v>
          </cell>
          <cell r="AM48">
            <v>4.8709677419354831</v>
          </cell>
          <cell r="AN48">
            <v>3.6333333333333333</v>
          </cell>
          <cell r="AO48">
            <v>5.129032258064516</v>
          </cell>
          <cell r="AP48">
            <v>4.5333333333333332</v>
          </cell>
          <cell r="AQ48">
            <v>4.032258064516129</v>
          </cell>
          <cell r="AR48">
            <v>5.32258064516129</v>
          </cell>
          <cell r="AS48">
            <v>5.2142857142857144</v>
          </cell>
          <cell r="AT48">
            <v>3.967741935483871</v>
          </cell>
          <cell r="AU48">
            <v>2.2999999999999998</v>
          </cell>
          <cell r="AV48">
            <v>5.032258064516129</v>
          </cell>
          <cell r="AW48">
            <v>3.4</v>
          </cell>
        </row>
        <row r="49">
          <cell r="A49" t="str">
            <v>TeamCoord/Wilmington/82HighSt</v>
          </cell>
          <cell r="D49">
            <v>1.8333333333333335</v>
          </cell>
          <cell r="E49">
            <v>4.741935483870968</v>
          </cell>
          <cell r="F49">
            <v>2.9333333333333336</v>
          </cell>
          <cell r="G49">
            <v>4.064516129032258</v>
          </cell>
          <cell r="H49">
            <v>3.5483870967741931</v>
          </cell>
          <cell r="I49">
            <v>3.6428571428571428</v>
          </cell>
          <cell r="J49">
            <v>3.4516129032258069</v>
          </cell>
          <cell r="K49">
            <v>4.8666666666666663</v>
          </cell>
          <cell r="L49">
            <v>4.6129032258064511</v>
          </cell>
          <cell r="M49">
            <v>5.0333333333333332</v>
          </cell>
          <cell r="N49">
            <v>4.838709677419355</v>
          </cell>
          <cell r="O49">
            <v>4.806451612903226</v>
          </cell>
          <cell r="P49">
            <v>3.7</v>
          </cell>
          <cell r="Q49">
            <v>3.806451612903226</v>
          </cell>
          <cell r="R49">
            <v>3.1333333333333333</v>
          </cell>
          <cell r="S49">
            <v>4.096774193548387</v>
          </cell>
          <cell r="T49">
            <v>4.935483870967742</v>
          </cell>
          <cell r="U49">
            <v>4.7931034482758621</v>
          </cell>
          <cell r="V49">
            <v>4.4838709677419351</v>
          </cell>
          <cell r="W49">
            <v>3.3333333333333335</v>
          </cell>
          <cell r="X49">
            <v>3.32258064516129</v>
          </cell>
          <cell r="Y49">
            <v>4.666666666666667</v>
          </cell>
          <cell r="Z49">
            <v>4.4516129032258061</v>
          </cell>
          <cell r="AA49">
            <v>4.4193548387096779</v>
          </cell>
          <cell r="AB49">
            <v>2.833333333333333</v>
          </cell>
          <cell r="AC49">
            <v>4.096774193548387</v>
          </cell>
          <cell r="AD49">
            <v>4.8666666666666663</v>
          </cell>
          <cell r="AE49">
            <v>4.354838709677419</v>
          </cell>
          <cell r="AF49">
            <v>2.967741935483871</v>
          </cell>
          <cell r="AG49">
            <v>4.5714285714285712</v>
          </cell>
          <cell r="AH49">
            <v>3.967741935483871</v>
          </cell>
          <cell r="AI49">
            <v>3.9666666666666672</v>
          </cell>
          <cell r="AJ49">
            <v>4.612903225806452</v>
          </cell>
          <cell r="AK49">
            <v>4.7333333333333334</v>
          </cell>
          <cell r="AL49">
            <v>4.3870967741935472</v>
          </cell>
          <cell r="AM49">
            <v>4.290322580645161</v>
          </cell>
          <cell r="AN49">
            <v>4.8333333333333339</v>
          </cell>
          <cell r="AO49">
            <v>4.870967741935484</v>
          </cell>
          <cell r="AP49">
            <v>4.5666666666666664</v>
          </cell>
          <cell r="AQ49">
            <v>4.838709677419355</v>
          </cell>
          <cell r="AR49">
            <v>4.4838709677419351</v>
          </cell>
          <cell r="AS49">
            <v>4.9642857142857144</v>
          </cell>
          <cell r="AT49">
            <v>4.709677419354839</v>
          </cell>
          <cell r="AU49">
            <v>4.833333333333333</v>
          </cell>
          <cell r="AV49">
            <v>4.8064516129032251</v>
          </cell>
          <cell r="AW49">
            <v>4.3</v>
          </cell>
        </row>
        <row r="50">
          <cell r="A50" t="str">
            <v>TheHome for LW/Walpole/399Lincoln</v>
          </cell>
          <cell r="C50">
            <v>1.6774193548387095</v>
          </cell>
          <cell r="D50">
            <v>2.7333333333333329</v>
          </cell>
          <cell r="E50">
            <v>5.129032258064516</v>
          </cell>
          <cell r="F50">
            <v>4.0999999999999996</v>
          </cell>
          <cell r="G50">
            <v>3.6774193548387095</v>
          </cell>
          <cell r="H50">
            <v>3.9354838709677415</v>
          </cell>
          <cell r="I50">
            <v>4.7857142857142856</v>
          </cell>
          <cell r="J50">
            <v>2.612903225806452</v>
          </cell>
          <cell r="K50">
            <v>5.6333333333333329</v>
          </cell>
          <cell r="L50">
            <v>5.580645161290323</v>
          </cell>
          <cell r="M50">
            <v>6.0333333333333332</v>
          </cell>
          <cell r="N50">
            <v>2.8064516129032255</v>
          </cell>
          <cell r="O50">
            <v>5.193548387096774</v>
          </cell>
          <cell r="P50">
            <v>5.3</v>
          </cell>
          <cell r="Q50">
            <v>5.064516129032258</v>
          </cell>
          <cell r="R50">
            <v>6.9666666666666668</v>
          </cell>
          <cell r="S50">
            <v>5.5161290322580649</v>
          </cell>
          <cell r="T50">
            <v>6</v>
          </cell>
          <cell r="U50">
            <v>7.5172413793103452</v>
          </cell>
          <cell r="V50">
            <v>6.6451612903225801</v>
          </cell>
          <cell r="W50">
            <v>7.2666666666666675</v>
          </cell>
          <cell r="X50">
            <v>6.7096774193548381</v>
          </cell>
          <cell r="Y50">
            <v>7.1333333333333329</v>
          </cell>
          <cell r="Z50">
            <v>6.32258064516129</v>
          </cell>
          <cell r="AA50">
            <v>7.32258064516129</v>
          </cell>
          <cell r="AB50">
            <v>6.8666666666666654</v>
          </cell>
          <cell r="AC50">
            <v>6.387096774193548</v>
          </cell>
          <cell r="AD50">
            <v>7</v>
          </cell>
          <cell r="AE50">
            <v>6.2903225806451601</v>
          </cell>
          <cell r="AF50">
            <v>6.258064516129032</v>
          </cell>
          <cell r="AG50">
            <v>7.4285714285714288</v>
          </cell>
          <cell r="AH50">
            <v>7.806451612903226</v>
          </cell>
          <cell r="AI50">
            <v>7.2</v>
          </cell>
          <cell r="AJ50">
            <v>7.580645161290323</v>
          </cell>
          <cell r="AK50">
            <v>6.9</v>
          </cell>
          <cell r="AL50">
            <v>6.5806451612903221</v>
          </cell>
          <cell r="AM50">
            <v>6.1612903225806459</v>
          </cell>
          <cell r="AN50">
            <v>4.3333333333333321</v>
          </cell>
          <cell r="AO50">
            <v>6.5483870967741939</v>
          </cell>
          <cell r="AP50">
            <v>6.4666666666666668</v>
          </cell>
          <cell r="AQ50">
            <v>6.064516129032258</v>
          </cell>
          <cell r="AR50">
            <v>6.1290322580645151</v>
          </cell>
          <cell r="AS50">
            <v>6.7857142857142847</v>
          </cell>
          <cell r="AT50">
            <v>7.032258064516129</v>
          </cell>
          <cell r="AU50">
            <v>6.9</v>
          </cell>
          <cell r="AV50">
            <v>5.354838709677419</v>
          </cell>
          <cell r="AW50">
            <v>6.2333333333333334</v>
          </cell>
        </row>
        <row r="51">
          <cell r="A51" t="str">
            <v>Wayside/Framingham/1FredrickAbbotWy</v>
          </cell>
          <cell r="AI51">
            <v>1.5</v>
          </cell>
          <cell r="AJ51">
            <v>20.064516129032256</v>
          </cell>
          <cell r="AK51">
            <v>18.066666666666666</v>
          </cell>
          <cell r="AL51">
            <v>20.451612903225808</v>
          </cell>
          <cell r="AM51">
            <v>20.161290322580641</v>
          </cell>
          <cell r="AN51">
            <v>19.633333333333329</v>
          </cell>
          <cell r="AO51">
            <v>18.806451612903231</v>
          </cell>
          <cell r="AP51">
            <v>19.533333333333328</v>
          </cell>
          <cell r="AQ51">
            <v>19.419354838709683</v>
          </cell>
          <cell r="AR51">
            <v>17.419354838709676</v>
          </cell>
          <cell r="AS51">
            <v>19.178571428571431</v>
          </cell>
          <cell r="AT51">
            <v>20</v>
          </cell>
          <cell r="AU51">
            <v>19.866666666666667</v>
          </cell>
          <cell r="AV51">
            <v>19.870967741935484</v>
          </cell>
          <cell r="AW51">
            <v>20.5</v>
          </cell>
        </row>
        <row r="52">
          <cell r="A52" t="str">
            <v>Wayside/Framingham/85Edgell Rd</v>
          </cell>
          <cell r="E52">
            <v>2.258064516129032</v>
          </cell>
          <cell r="F52">
            <v>3.3333333333333335</v>
          </cell>
          <cell r="G52">
            <v>3.6774193548387095</v>
          </cell>
          <cell r="H52">
            <v>3.7741935483870965</v>
          </cell>
          <cell r="I52">
            <v>2.25</v>
          </cell>
          <cell r="J52">
            <v>3.774193548387097</v>
          </cell>
          <cell r="K52">
            <v>3.8333333333333335</v>
          </cell>
          <cell r="L52">
            <v>3.5161290322580645</v>
          </cell>
          <cell r="M52">
            <v>3.5333333333333337</v>
          </cell>
          <cell r="N52">
            <v>3.838709677419355</v>
          </cell>
          <cell r="O52">
            <v>4.0322580645161299</v>
          </cell>
          <cell r="P52">
            <v>3.9666666666666668</v>
          </cell>
          <cell r="Q52">
            <v>3.935483870967742</v>
          </cell>
          <cell r="R52">
            <v>3.7</v>
          </cell>
          <cell r="S52">
            <v>3.838709677419355</v>
          </cell>
          <cell r="T52">
            <v>3.967741935483871</v>
          </cell>
          <cell r="U52">
            <v>3.9655172413793105</v>
          </cell>
          <cell r="V52">
            <v>4</v>
          </cell>
          <cell r="W52">
            <v>4</v>
          </cell>
          <cell r="X52">
            <v>3.5161290322580645</v>
          </cell>
          <cell r="Y52">
            <v>4.6666666666666661</v>
          </cell>
          <cell r="Z52">
            <v>4.290322580645161</v>
          </cell>
          <cell r="AA52">
            <v>3.8387096774193541</v>
          </cell>
          <cell r="AB52">
            <v>4</v>
          </cell>
          <cell r="AC52">
            <v>2.7096774193548385</v>
          </cell>
          <cell r="AD52">
            <v>3.5666666666666664</v>
          </cell>
          <cell r="AE52">
            <v>3.4516129032258065</v>
          </cell>
          <cell r="AF52">
            <v>2.967741935483871</v>
          </cell>
          <cell r="AG52">
            <v>3.8928571428571428</v>
          </cell>
          <cell r="AH52">
            <v>3.935483870967742</v>
          </cell>
          <cell r="AI52">
            <v>3.6</v>
          </cell>
        </row>
        <row r="53">
          <cell r="A53" t="str">
            <v>Wayside/Framingham/98DennisonAve</v>
          </cell>
          <cell r="E53">
            <v>8.612903225806452</v>
          </cell>
          <cell r="F53">
            <v>6.9333333333333336</v>
          </cell>
          <cell r="G53">
            <v>5.612903225806452</v>
          </cell>
          <cell r="H53">
            <v>5.645161290322581</v>
          </cell>
          <cell r="I53">
            <v>8</v>
          </cell>
          <cell r="J53">
            <v>8.6129032258064537</v>
          </cell>
          <cell r="K53">
            <v>7.4333333333333345</v>
          </cell>
          <cell r="L53">
            <v>8.0967741935483879</v>
          </cell>
          <cell r="M53">
            <v>8.3333333333333339</v>
          </cell>
          <cell r="N53">
            <v>7.419354838709677</v>
          </cell>
          <cell r="O53">
            <v>7.935483870967742</v>
          </cell>
          <cell r="P53">
            <v>5.8666666666666663</v>
          </cell>
          <cell r="Q53">
            <v>7.161290322580645</v>
          </cell>
          <cell r="R53">
            <v>7.6666666666666661</v>
          </cell>
          <cell r="S53">
            <v>7.838709677419355</v>
          </cell>
          <cell r="T53">
            <v>8.3225806451612918</v>
          </cell>
          <cell r="U53">
            <v>8.3793103448275854</v>
          </cell>
          <cell r="V53">
            <v>7.354838709677419</v>
          </cell>
          <cell r="W53">
            <v>8.2333333333333343</v>
          </cell>
          <cell r="X53">
            <v>6.9677419354838701</v>
          </cell>
          <cell r="Y53">
            <v>8</v>
          </cell>
          <cell r="Z53">
            <v>8.193548387096774</v>
          </cell>
          <cell r="AA53">
            <v>7.193548387096774</v>
          </cell>
          <cell r="AB53">
            <v>7.6</v>
          </cell>
          <cell r="AC53">
            <v>7.0322580645161281</v>
          </cell>
          <cell r="AD53">
            <v>8.4</v>
          </cell>
          <cell r="AE53">
            <v>7.129032258064516</v>
          </cell>
          <cell r="AF53">
            <v>6.6129032258064511</v>
          </cell>
          <cell r="AG53">
            <v>8.25</v>
          </cell>
          <cell r="AH53">
            <v>8.1612903225806441</v>
          </cell>
          <cell r="AI53">
            <v>7.7</v>
          </cell>
        </row>
        <row r="54">
          <cell r="A54" t="str">
            <v>Wayside/Waltham/558WaverleyOaksRd</v>
          </cell>
          <cell r="E54">
            <v>5.354838709677419</v>
          </cell>
          <cell r="F54">
            <v>5.4333333333333336</v>
          </cell>
          <cell r="G54">
            <v>6.0967741935483861</v>
          </cell>
          <cell r="H54">
            <v>7.6774193548387082</v>
          </cell>
          <cell r="I54">
            <v>6.9285714285714288</v>
          </cell>
          <cell r="J54">
            <v>8.3548387096774182</v>
          </cell>
          <cell r="K54">
            <v>8.2333333333333325</v>
          </cell>
          <cell r="L54">
            <v>7.3870967741935489</v>
          </cell>
          <cell r="M54">
            <v>7.833333333333333</v>
          </cell>
          <cell r="N54">
            <v>7.161290322580645</v>
          </cell>
          <cell r="O54">
            <v>6.6451612903225801</v>
          </cell>
          <cell r="P54">
            <v>6.0333333333333332</v>
          </cell>
          <cell r="Q54">
            <v>7.8064516129032251</v>
          </cell>
          <cell r="R54">
            <v>6.5</v>
          </cell>
          <cell r="S54">
            <v>6.6774193548387109</v>
          </cell>
          <cell r="T54">
            <v>7.4838709677419359</v>
          </cell>
          <cell r="U54">
            <v>7.5862068965517251</v>
          </cell>
          <cell r="V54">
            <v>6.4838709677419351</v>
          </cell>
          <cell r="W54">
            <v>7.5333333333333332</v>
          </cell>
          <cell r="X54">
            <v>7.4838709677419359</v>
          </cell>
          <cell r="Y54">
            <v>6.7666666666666657</v>
          </cell>
          <cell r="Z54">
            <v>7.612903225806452</v>
          </cell>
          <cell r="AA54">
            <v>8.1290322580645178</v>
          </cell>
          <cell r="AB54">
            <v>8.8333333333333321</v>
          </cell>
          <cell r="AC54">
            <v>7.4516129032258069</v>
          </cell>
          <cell r="AD54">
            <v>5.5666666666666664</v>
          </cell>
          <cell r="AE54">
            <v>7</v>
          </cell>
          <cell r="AF54">
            <v>7.5483870967741922</v>
          </cell>
          <cell r="AG54">
            <v>7.1785714285714279</v>
          </cell>
          <cell r="AH54">
            <v>8.0322580645161281</v>
          </cell>
          <cell r="AI54">
            <v>5.6333333333333346</v>
          </cell>
        </row>
        <row r="55">
          <cell r="A55" t="str">
            <v>YOU / Boylston / 1 Elmwood Place</v>
          </cell>
          <cell r="B55">
            <v>7.9354838709677411</v>
          </cell>
          <cell r="C55">
            <v>8.4838709677419359</v>
          </cell>
          <cell r="D55">
            <v>8.8666666666666654</v>
          </cell>
          <cell r="E55">
            <v>8.4193548387096779</v>
          </cell>
          <cell r="F55">
            <v>7.5333333333333332</v>
          </cell>
          <cell r="G55">
            <v>7</v>
          </cell>
          <cell r="H55">
            <v>7.806451612903226</v>
          </cell>
          <cell r="I55">
            <v>7.75</v>
          </cell>
          <cell r="J55">
            <v>7</v>
          </cell>
          <cell r="K55">
            <v>8.3000000000000007</v>
          </cell>
          <cell r="L55">
            <v>8.3548387096774182</v>
          </cell>
          <cell r="M55">
            <v>8.8333333333333339</v>
          </cell>
          <cell r="N55">
            <v>8.935483870967742</v>
          </cell>
          <cell r="O55">
            <v>8.7096774193548381</v>
          </cell>
          <cell r="P55">
            <v>8.033333333333335</v>
          </cell>
          <cell r="Q55">
            <v>9</v>
          </cell>
          <cell r="R55">
            <v>8.1</v>
          </cell>
          <cell r="S55">
            <v>8.9677419354838719</v>
          </cell>
          <cell r="T55">
            <v>7.838709677419355</v>
          </cell>
          <cell r="U55">
            <v>9</v>
          </cell>
          <cell r="V55">
            <v>8.806451612903226</v>
          </cell>
          <cell r="W55">
            <v>8.9333333333333336</v>
          </cell>
          <cell r="X55">
            <v>9</v>
          </cell>
          <cell r="Y55">
            <v>7.9333333333333336</v>
          </cell>
          <cell r="Z55">
            <v>7.9032258064516121</v>
          </cell>
          <cell r="AA55">
            <v>6.8709677419354831</v>
          </cell>
          <cell r="AB55">
            <v>7.9333333333333336</v>
          </cell>
          <cell r="AC55">
            <v>7.4838709677419351</v>
          </cell>
          <cell r="AD55">
            <v>7.3666666666666663</v>
          </cell>
          <cell r="AE55">
            <v>7.6451612903225801</v>
          </cell>
          <cell r="AF55">
            <v>7.612903225806452</v>
          </cell>
          <cell r="AG55">
            <v>7.9285714285714288</v>
          </cell>
          <cell r="AH55">
            <v>7.67741935483871</v>
          </cell>
          <cell r="AI55">
            <v>8.1</v>
          </cell>
          <cell r="AJ55">
            <v>8.387096774193548</v>
          </cell>
          <cell r="AK55">
            <v>8.466666666666665</v>
          </cell>
          <cell r="AL55">
            <v>7.8387096774193541</v>
          </cell>
          <cell r="AM55">
            <v>8.1290322580645178</v>
          </cell>
          <cell r="AN55">
            <v>7.8666666666666671</v>
          </cell>
          <cell r="AO55">
            <v>8.4516129032258078</v>
          </cell>
          <cell r="AP55">
            <v>7.3666666666666654</v>
          </cell>
          <cell r="AQ55">
            <v>6.9677419354838701</v>
          </cell>
          <cell r="AR55">
            <v>6.967741935483871</v>
          </cell>
          <cell r="AS55">
            <v>8.5357142857142847</v>
          </cell>
          <cell r="AT55">
            <v>8.0967741935483861</v>
          </cell>
          <cell r="AU55">
            <v>7.2333333333333334</v>
          </cell>
          <cell r="AV55">
            <v>8.4516129032258078</v>
          </cell>
          <cell r="AW55">
            <v>7.3333333333333321</v>
          </cell>
        </row>
        <row r="56">
          <cell r="A56" t="str">
            <v>YOU / Worcester / 37 Boylston</v>
          </cell>
          <cell r="B56">
            <v>4.645161290322581</v>
          </cell>
          <cell r="C56">
            <v>5.5161290322580649</v>
          </cell>
          <cell r="D56">
            <v>5.9</v>
          </cell>
          <cell r="E56">
            <v>5.935483870967742</v>
          </cell>
          <cell r="F56">
            <v>5.7</v>
          </cell>
          <cell r="G56">
            <v>5.419354838709677</v>
          </cell>
          <cell r="H56">
            <v>6.387096774193548</v>
          </cell>
          <cell r="I56">
            <v>6.3214285714285712</v>
          </cell>
          <cell r="J56">
            <v>7.806451612903226</v>
          </cell>
          <cell r="K56">
            <v>6.5333333333333341</v>
          </cell>
          <cell r="L56">
            <v>6</v>
          </cell>
          <cell r="M56">
            <v>5.5333333333333332</v>
          </cell>
          <cell r="N56">
            <v>5.5483870967741939</v>
          </cell>
          <cell r="O56">
            <v>5.741935483870968</v>
          </cell>
          <cell r="P56">
            <v>5.7666666666666666</v>
          </cell>
          <cell r="Q56">
            <v>6</v>
          </cell>
          <cell r="R56">
            <v>6</v>
          </cell>
          <cell r="S56">
            <v>5.645161290322581</v>
          </cell>
          <cell r="T56">
            <v>5.5161290322580641</v>
          </cell>
          <cell r="U56">
            <v>5.6551724137931032</v>
          </cell>
          <cell r="V56">
            <v>5.419354838709677</v>
          </cell>
          <cell r="W56">
            <v>5.9666666666666668</v>
          </cell>
          <cell r="X56">
            <v>5.967741935483871</v>
          </cell>
          <cell r="Y56">
            <v>5.8333333333333339</v>
          </cell>
          <cell r="Z56">
            <v>5.5806451612903221</v>
          </cell>
          <cell r="AA56">
            <v>6.774193548387097</v>
          </cell>
          <cell r="AB56">
            <v>6.9666666666666668</v>
          </cell>
          <cell r="AC56">
            <v>5.387096774193548</v>
          </cell>
          <cell r="AD56">
            <v>5.5</v>
          </cell>
          <cell r="AE56">
            <v>5.32258064516129</v>
          </cell>
          <cell r="AF56">
            <v>7</v>
          </cell>
          <cell r="AG56">
            <v>6.7857142857142856</v>
          </cell>
          <cell r="AH56">
            <v>6.4516129032258069</v>
          </cell>
          <cell r="AI56">
            <v>5.166666666666667</v>
          </cell>
          <cell r="AJ56">
            <v>5.064516129032258</v>
          </cell>
          <cell r="AK56">
            <v>5.8</v>
          </cell>
          <cell r="AL56">
            <v>5.67741935483871</v>
          </cell>
          <cell r="AM56">
            <v>5.838709677419355</v>
          </cell>
          <cell r="AN56">
            <v>4.9333333333333336</v>
          </cell>
          <cell r="AO56">
            <v>5.67741935483871</v>
          </cell>
          <cell r="AP56">
            <v>5.7</v>
          </cell>
          <cell r="AQ56">
            <v>5.032258064516129</v>
          </cell>
          <cell r="AR56">
            <v>4.967741935483871</v>
          </cell>
          <cell r="AS56">
            <v>4.8571428571428577</v>
          </cell>
          <cell r="AT56">
            <v>4.935483870967742</v>
          </cell>
          <cell r="AU56">
            <v>4.0999999999999996</v>
          </cell>
          <cell r="AV56">
            <v>4.870967741935484</v>
          </cell>
          <cell r="AW56">
            <v>4.0333333333333332</v>
          </cell>
        </row>
        <row r="263">
          <cell r="C263" t="str">
            <v>Bay State CS / Plymouth / 475 State 1</v>
          </cell>
          <cell r="D263" t="str">
            <v>Brockton Area Office</v>
          </cell>
          <cell r="AA263">
            <v>6.4516129032258063E-2</v>
          </cell>
          <cell r="AB263">
            <v>1</v>
          </cell>
          <cell r="AC263">
            <v>6.4516129032258063E-2</v>
          </cell>
          <cell r="AG263">
            <v>0.46666666666666667</v>
          </cell>
          <cell r="AH263">
            <v>3.2258064516129031E-2</v>
          </cell>
          <cell r="AJ263">
            <v>0.6428571428571429</v>
          </cell>
          <cell r="AK263">
            <v>1.3870967741935485</v>
          </cell>
          <cell r="AL263">
            <v>0.43333333333333335</v>
          </cell>
          <cell r="AM263">
            <v>1.032258064516129</v>
          </cell>
          <cell r="AN263">
            <v>1.1000000000000001</v>
          </cell>
          <cell r="AO263">
            <v>1</v>
          </cell>
          <cell r="AP263">
            <v>0.41935483870967744</v>
          </cell>
          <cell r="AS263">
            <v>0.36666666666666664</v>
          </cell>
          <cell r="AU263">
            <v>0.77419354838709675</v>
          </cell>
          <cell r="AV263">
            <v>1</v>
          </cell>
          <cell r="AW263">
            <v>1</v>
          </cell>
          <cell r="AX263">
            <v>0.73333333333333328</v>
          </cell>
          <cell r="AY263">
            <v>1</v>
          </cell>
          <cell r="AZ263">
            <v>1</v>
          </cell>
        </row>
        <row r="264">
          <cell r="C264" t="str">
            <v>Bay State CS / Plymouth / 475 State 2</v>
          </cell>
          <cell r="D264" t="str">
            <v>Cape Cod Area Office</v>
          </cell>
          <cell r="AT264">
            <v>9.6774193548387094E-2</v>
          </cell>
          <cell r="AW264">
            <v>1.3870967741935485</v>
          </cell>
          <cell r="AX264">
            <v>1.0333333333333334</v>
          </cell>
          <cell r="AY264">
            <v>1</v>
          </cell>
          <cell r="AZ264">
            <v>0.13333333333333333</v>
          </cell>
        </row>
        <row r="265">
          <cell r="C265" t="str">
            <v>Bay State CS / Plymouth / 475 State 3</v>
          </cell>
          <cell r="D265" t="str">
            <v>Coastal Area Office</v>
          </cell>
          <cell r="Q265">
            <v>0.12903225806451613</v>
          </cell>
          <cell r="W265">
            <v>0.67741935483870963</v>
          </cell>
          <cell r="X265">
            <v>0.41379310344827591</v>
          </cell>
          <cell r="AD265">
            <v>6.4516129032258063E-2</v>
          </cell>
        </row>
        <row r="266">
          <cell r="C266" t="str">
            <v>Bay State CS / Plymouth / 475 State 4</v>
          </cell>
          <cell r="D266" t="str">
            <v>Fall River Area Office</v>
          </cell>
          <cell r="S266">
            <v>0.2</v>
          </cell>
          <cell r="T266">
            <v>0.35483870967741937</v>
          </cell>
          <cell r="AA266">
            <v>9.6774193548387094E-2</v>
          </cell>
          <cell r="AB266">
            <v>3.3333333333333333E-2</v>
          </cell>
          <cell r="AD266">
            <v>0.32258064516129031</v>
          </cell>
          <cell r="AX266">
            <v>0.43333333333333335</v>
          </cell>
          <cell r="AZ266">
            <v>0.2</v>
          </cell>
        </row>
        <row r="267">
          <cell r="C267" t="str">
            <v>Bay State CS / Plymouth / 475 State 5</v>
          </cell>
          <cell r="D267" t="str">
            <v>New Bedford Area Office</v>
          </cell>
          <cell r="AK267">
            <v>6.4516129032258063E-2</v>
          </cell>
          <cell r="AL267">
            <v>0.43333333333333329</v>
          </cell>
          <cell r="AN267">
            <v>0.16666666666666666</v>
          </cell>
          <cell r="AO267">
            <v>9.6774193548387094E-2</v>
          </cell>
          <cell r="AR267">
            <v>0.16129032258064516</v>
          </cell>
          <cell r="AT267">
            <v>0.967741935483871</v>
          </cell>
          <cell r="AU267">
            <v>1.2903225806451613</v>
          </cell>
          <cell r="AV267">
            <v>1.7857142857142856</v>
          </cell>
          <cell r="AX267">
            <v>6.6666666666666666E-2</v>
          </cell>
          <cell r="AY267">
            <v>0.74193548387096775</v>
          </cell>
          <cell r="AZ267">
            <v>1.0666666666666667</v>
          </cell>
        </row>
        <row r="268">
          <cell r="C268" t="str">
            <v>Bay State CS / Plymouth / 475 State 6</v>
          </cell>
          <cell r="D268" t="str">
            <v>Plymouth Area Office</v>
          </cell>
          <cell r="O268">
            <v>9.6774193548387094E-2</v>
          </cell>
          <cell r="P268">
            <v>5.7</v>
          </cell>
          <cell r="Q268">
            <v>8.5806451612903221</v>
          </cell>
          <cell r="R268">
            <v>8</v>
          </cell>
          <cell r="S268">
            <v>4.8333333333333321</v>
          </cell>
          <cell r="T268">
            <v>9.9354838709677402</v>
          </cell>
          <cell r="U268">
            <v>11.366666666666667</v>
          </cell>
          <cell r="V268">
            <v>10.61290322580645</v>
          </cell>
          <cell r="W268">
            <v>10.225806451612904</v>
          </cell>
          <cell r="X268">
            <v>8.4482758620689662</v>
          </cell>
          <cell r="Y268">
            <v>10.870967741935482</v>
          </cell>
          <cell r="Z268">
            <v>12.066666666666666</v>
          </cell>
          <cell r="AA268">
            <v>10</v>
          </cell>
          <cell r="AB268">
            <v>10.3</v>
          </cell>
          <cell r="AC268">
            <v>10.387096774193548</v>
          </cell>
          <cell r="AD268">
            <v>10.129032258064516</v>
          </cell>
          <cell r="AE268">
            <v>10.933333333333334</v>
          </cell>
          <cell r="AF268">
            <v>9.9677419354838701</v>
          </cell>
          <cell r="AG268">
            <v>9.0666666666666664</v>
          </cell>
          <cell r="AH268">
            <v>11.258064516129032</v>
          </cell>
          <cell r="AI268">
            <v>10.870967741935484</v>
          </cell>
          <cell r="AJ268">
            <v>7.7857142857142865</v>
          </cell>
          <cell r="AK268">
            <v>8.0322580645161281</v>
          </cell>
          <cell r="AL268">
            <v>9.9</v>
          </cell>
          <cell r="AM268">
            <v>7.806451612903226</v>
          </cell>
          <cell r="AN268">
            <v>8.2333333333333325</v>
          </cell>
          <cell r="AO268">
            <v>5.870967741935484</v>
          </cell>
          <cell r="AP268">
            <v>9.0645161290322598</v>
          </cell>
          <cell r="AQ268">
            <v>9.6999999999999993</v>
          </cell>
          <cell r="AR268">
            <v>9.935483870967742</v>
          </cell>
          <cell r="AS268">
            <v>8.4666666666666668</v>
          </cell>
          <cell r="AT268">
            <v>7.8387096774193541</v>
          </cell>
          <cell r="AU268">
            <v>6.8387096774193541</v>
          </cell>
          <cell r="AV268">
            <v>6.5357142857142856</v>
          </cell>
          <cell r="AW268">
            <v>4.161290322580645</v>
          </cell>
          <cell r="AX268">
            <v>4.8666666666666663</v>
          </cell>
          <cell r="AY268">
            <v>8.7096774193548381</v>
          </cell>
          <cell r="AZ268">
            <v>9.1</v>
          </cell>
        </row>
        <row r="269">
          <cell r="C269" t="str">
            <v>Bay State CS / Plymouth / 475 State 7</v>
          </cell>
          <cell r="D269" t="str">
            <v>Solutions for Living (PAS SE)</v>
          </cell>
          <cell r="AF269">
            <v>0.93548387096774188</v>
          </cell>
          <cell r="AG269">
            <v>0.5</v>
          </cell>
          <cell r="AN269">
            <v>0.23333333333333334</v>
          </cell>
          <cell r="AO269">
            <v>0.16129032258064516</v>
          </cell>
          <cell r="AX269">
            <v>0.2</v>
          </cell>
        </row>
        <row r="270">
          <cell r="C270" t="str">
            <v>Bay State CS / Plymouth / 475 State 8</v>
          </cell>
          <cell r="D270" t="str">
            <v>Taunton/Attleboro Area Office</v>
          </cell>
          <cell r="T270">
            <v>0.16129032258064516</v>
          </cell>
          <cell r="AA270">
            <v>9.6774193548387094E-2</v>
          </cell>
        </row>
        <row r="271">
          <cell r="C271" t="str">
            <v>Bay State CS / S.Weymouth/ 911 Main 1</v>
          </cell>
          <cell r="D271" t="str">
            <v>Arlington Area Office</v>
          </cell>
          <cell r="G271">
            <v>6.6666666666666666E-2</v>
          </cell>
          <cell r="H271">
            <v>9.6774193548387094E-2</v>
          </cell>
          <cell r="T271">
            <v>6.4516129032258063E-2</v>
          </cell>
          <cell r="U271">
            <v>0.96666666666666667</v>
          </cell>
          <cell r="V271">
            <v>0.32258064516129031</v>
          </cell>
          <cell r="X271">
            <v>3.4482758620689655E-2</v>
          </cell>
          <cell r="Y271">
            <v>6.4516129032258063E-2</v>
          </cell>
          <cell r="AB271">
            <v>3.3333333333333333E-2</v>
          </cell>
          <cell r="AP271">
            <v>0.12903225806451613</v>
          </cell>
        </row>
        <row r="272">
          <cell r="C272" t="str">
            <v>Bay State CS / S.Weymouth/ 911 Main 2</v>
          </cell>
          <cell r="D272" t="str">
            <v>Brockton Area Office</v>
          </cell>
          <cell r="AM272">
            <v>6.4516129032258063E-2</v>
          </cell>
          <cell r="AO272">
            <v>0.80645161290322576</v>
          </cell>
          <cell r="AP272">
            <v>0.70967741935483875</v>
          </cell>
          <cell r="AQ272">
            <v>0.9</v>
          </cell>
          <cell r="AU272">
            <v>3.2258064516129031E-2</v>
          </cell>
          <cell r="AV272">
            <v>0.42857142857142855</v>
          </cell>
          <cell r="AX272">
            <v>0.53333333333333333</v>
          </cell>
          <cell r="AY272">
            <v>0.41935483870967744</v>
          </cell>
        </row>
        <row r="273">
          <cell r="C273" t="str">
            <v>Bay State CS / S.Weymouth/ 911 Main 3</v>
          </cell>
          <cell r="D273" t="str">
            <v>Cambridge Area Office</v>
          </cell>
          <cell r="H273">
            <v>0.19354838709677419</v>
          </cell>
          <cell r="AY273">
            <v>0.67741935483870963</v>
          </cell>
          <cell r="AZ273">
            <v>0.3</v>
          </cell>
        </row>
        <row r="274">
          <cell r="C274" t="str">
            <v>Bay State CS / S.Weymouth/ 911 Main 4</v>
          </cell>
          <cell r="D274" t="str">
            <v>Cape Cod Area Office</v>
          </cell>
          <cell r="U274">
            <v>3.3333333333333333E-2</v>
          </cell>
        </row>
        <row r="275">
          <cell r="C275" t="str">
            <v>Bay State CS / S.Weymouth/ 911 Main 5</v>
          </cell>
          <cell r="D275" t="str">
            <v>Coastal Area Office</v>
          </cell>
          <cell r="G275">
            <v>5.7333333333333334</v>
          </cell>
          <cell r="H275">
            <v>5.7419354838709671</v>
          </cell>
          <cell r="I275">
            <v>8.2666666666666675</v>
          </cell>
          <cell r="J275">
            <v>7.6774193548387091</v>
          </cell>
          <cell r="K275">
            <v>7</v>
          </cell>
          <cell r="L275">
            <v>5.5</v>
          </cell>
          <cell r="M275">
            <v>7.4516129032258061</v>
          </cell>
          <cell r="N275">
            <v>8.6333333333333329</v>
          </cell>
          <cell r="O275">
            <v>7.67741935483871</v>
          </cell>
          <cell r="P275">
            <v>8.3333333333333321</v>
          </cell>
          <cell r="Q275">
            <v>7.9677419354838692</v>
          </cell>
          <cell r="R275">
            <v>8.258064516129032</v>
          </cell>
          <cell r="S275">
            <v>7.6</v>
          </cell>
          <cell r="T275">
            <v>7.9677419354838701</v>
          </cell>
          <cell r="U275">
            <v>7.8</v>
          </cell>
          <cell r="V275">
            <v>8.2903225806451601</v>
          </cell>
          <cell r="W275">
            <v>7.7741935483870961</v>
          </cell>
          <cell r="X275">
            <v>7.2758620689655169</v>
          </cell>
          <cell r="Y275">
            <v>7</v>
          </cell>
          <cell r="Z275">
            <v>7.6333333333333346</v>
          </cell>
          <cell r="AA275">
            <v>7.4516129032258052</v>
          </cell>
          <cell r="AB275">
            <v>7.6</v>
          </cell>
          <cell r="AC275">
            <v>7.612903225806452</v>
          </cell>
          <cell r="AD275">
            <v>5.064516129032258</v>
          </cell>
          <cell r="AE275">
            <v>5.6333333333333329</v>
          </cell>
          <cell r="AF275">
            <v>7.064516129032258</v>
          </cell>
          <cell r="AG275">
            <v>8.6999999999999993</v>
          </cell>
          <cell r="AH275">
            <v>7.935483870967742</v>
          </cell>
          <cell r="AI275">
            <v>7.6774193548387082</v>
          </cell>
          <cell r="AJ275">
            <v>6.5714285714285703</v>
          </cell>
          <cell r="AK275">
            <v>8</v>
          </cell>
          <cell r="AL275">
            <v>8.7333333333333325</v>
          </cell>
          <cell r="AM275">
            <v>5.225806451612903</v>
          </cell>
          <cell r="AN275">
            <v>8</v>
          </cell>
          <cell r="AO275">
            <v>5.4193548387096779</v>
          </cell>
          <cell r="AP275">
            <v>4.0645161290322571</v>
          </cell>
          <cell r="AQ275">
            <v>7.7</v>
          </cell>
          <cell r="AR275">
            <v>6.3548387096774182</v>
          </cell>
          <cell r="AS275">
            <v>6.3666666666666671</v>
          </cell>
          <cell r="AT275">
            <v>6.5483870967741939</v>
          </cell>
          <cell r="AU275">
            <v>5.1935483870967731</v>
          </cell>
          <cell r="AV275">
            <v>7.2857142857142865</v>
          </cell>
          <cell r="AW275">
            <v>7.5161290322580641</v>
          </cell>
          <cell r="AX275">
            <v>6.4</v>
          </cell>
          <cell r="AY275">
            <v>4.161290322580645</v>
          </cell>
          <cell r="AZ275">
            <v>7.4666666666666668</v>
          </cell>
        </row>
        <row r="276">
          <cell r="C276" t="str">
            <v>Bay State CS / S.Weymouth/ 911 Main 6</v>
          </cell>
          <cell r="D276" t="str">
            <v>Communities For People (Adop)</v>
          </cell>
          <cell r="AC276">
            <v>1</v>
          </cell>
          <cell r="AD276">
            <v>0.41935483870967744</v>
          </cell>
        </row>
        <row r="277">
          <cell r="C277" t="str">
            <v>Bay State CS / S.Weymouth/ 911 Main 7</v>
          </cell>
          <cell r="D277" t="str">
            <v>Dimock St. Area Office</v>
          </cell>
          <cell r="L277">
            <v>0.17857142857142855</v>
          </cell>
          <cell r="T277">
            <v>6.4516129032258063E-2</v>
          </cell>
        </row>
        <row r="278">
          <cell r="C278" t="str">
            <v>Bay State CS / S.Weymouth/ 911 Main 8</v>
          </cell>
          <cell r="D278" t="str">
            <v>Framingham Area Office</v>
          </cell>
          <cell r="G278">
            <v>0.16666666666666666</v>
          </cell>
          <cell r="AK278">
            <v>3.2258064516129031E-2</v>
          </cell>
          <cell r="AM278">
            <v>0.38709677419354838</v>
          </cell>
          <cell r="AN278">
            <v>6.6666666666666666E-2</v>
          </cell>
          <cell r="AP278">
            <v>0.25806451612903225</v>
          </cell>
          <cell r="AS278">
            <v>1.4666666666666668</v>
          </cell>
          <cell r="AT278">
            <v>0.32258064516129031</v>
          </cell>
        </row>
        <row r="279">
          <cell r="C279" t="str">
            <v>Bay State CS / S.Weymouth/ 911 Main 9</v>
          </cell>
          <cell r="D279" t="str">
            <v>Harbor Area Office</v>
          </cell>
          <cell r="AI279">
            <v>0.12903225806451613</v>
          </cell>
          <cell r="AO279">
            <v>9.6774193548387094E-2</v>
          </cell>
        </row>
        <row r="280">
          <cell r="C280" t="str">
            <v>Bay State CS / S.Weymouth/ 911 Main 10</v>
          </cell>
          <cell r="D280" t="str">
            <v>Hyde Park Area Office</v>
          </cell>
          <cell r="AL280">
            <v>0.13333333333333333</v>
          </cell>
        </row>
        <row r="281">
          <cell r="C281" t="str">
            <v>Bay State CS / S.Weymouth/ 911 Main 11</v>
          </cell>
          <cell r="D281" t="str">
            <v>Lynn Area Office</v>
          </cell>
          <cell r="AF281">
            <v>0.70967741935483875</v>
          </cell>
        </row>
        <row r="282">
          <cell r="C282" t="str">
            <v>Bay State CS / S.Weymouth/ 911 Main 12</v>
          </cell>
          <cell r="D282" t="str">
            <v>Malden Area Office</v>
          </cell>
          <cell r="H282">
            <v>3.2258064516129031E-2</v>
          </cell>
          <cell r="AK282">
            <v>6.4516129032258063E-2</v>
          </cell>
          <cell r="AM282">
            <v>9.6774193548387094E-2</v>
          </cell>
        </row>
        <row r="283">
          <cell r="C283" t="str">
            <v>Bay State CS / S.Weymouth/ 911 Main 13</v>
          </cell>
          <cell r="D283" t="str">
            <v>Plymouth Area Office</v>
          </cell>
          <cell r="K283">
            <v>0.45161290322580644</v>
          </cell>
          <cell r="L283">
            <v>1</v>
          </cell>
          <cell r="M283">
            <v>0.35483870967741937</v>
          </cell>
          <cell r="W283">
            <v>0.67741935483870963</v>
          </cell>
        </row>
        <row r="284">
          <cell r="C284" t="str">
            <v>Bay State CS / S.Weymouth/ 911 Main 14</v>
          </cell>
          <cell r="D284" t="str">
            <v>Worcester East Area Office</v>
          </cell>
          <cell r="AM284">
            <v>0.29032258064516131</v>
          </cell>
        </row>
        <row r="285">
          <cell r="C285" t="str">
            <v>Brandon/Natick/27Winter St 1</v>
          </cell>
          <cell r="D285" t="str">
            <v>Arlington Area Office</v>
          </cell>
          <cell r="G285">
            <v>0.43333333333333335</v>
          </cell>
          <cell r="H285">
            <v>0.64516129032258063</v>
          </cell>
          <cell r="I285">
            <v>0.6</v>
          </cell>
          <cell r="J285">
            <v>1</v>
          </cell>
          <cell r="K285">
            <v>1</v>
          </cell>
          <cell r="L285">
            <v>1.3214285714285714</v>
          </cell>
          <cell r="M285">
            <v>0.54838709677419351</v>
          </cell>
          <cell r="N285">
            <v>0.13333333333333333</v>
          </cell>
          <cell r="O285">
            <v>1</v>
          </cell>
          <cell r="P285">
            <v>1</v>
          </cell>
          <cell r="Q285">
            <v>1</v>
          </cell>
          <cell r="R285">
            <v>0.967741935483871</v>
          </cell>
          <cell r="S285">
            <v>1</v>
          </cell>
          <cell r="T285">
            <v>0.93548387096774188</v>
          </cell>
          <cell r="U285">
            <v>0.96666666666666667</v>
          </cell>
          <cell r="V285">
            <v>0.90322580645161288</v>
          </cell>
          <cell r="W285">
            <v>1</v>
          </cell>
          <cell r="X285">
            <v>1</v>
          </cell>
          <cell r="Y285">
            <v>0.22580645161290322</v>
          </cell>
          <cell r="Z285">
            <v>1.3</v>
          </cell>
          <cell r="AA285">
            <v>1.2258064516129032</v>
          </cell>
          <cell r="AB285">
            <v>0.93333333333333335</v>
          </cell>
          <cell r="AC285">
            <v>1</v>
          </cell>
          <cell r="AD285">
            <v>1</v>
          </cell>
          <cell r="AE285">
            <v>1</v>
          </cell>
          <cell r="AF285">
            <v>1.3225806451612903</v>
          </cell>
          <cell r="AG285">
            <v>1.9666666666666668</v>
          </cell>
          <cell r="AH285">
            <v>1.5806451612903225</v>
          </cell>
          <cell r="AI285">
            <v>0.87096774193548387</v>
          </cell>
          <cell r="AJ285">
            <v>1</v>
          </cell>
          <cell r="AK285">
            <v>0.83870967741935487</v>
          </cell>
          <cell r="AL285">
            <v>0.43333333333333335</v>
          </cell>
          <cell r="AM285">
            <v>0.77419354838709675</v>
          </cell>
          <cell r="AN285">
            <v>1.1000000000000001</v>
          </cell>
          <cell r="AO285">
            <v>1</v>
          </cell>
          <cell r="AP285">
            <v>1</v>
          </cell>
          <cell r="AQ285">
            <v>1</v>
          </cell>
          <cell r="AR285">
            <v>1</v>
          </cell>
          <cell r="AS285">
            <v>1.2</v>
          </cell>
          <cell r="AT285">
            <v>1.096774193548387</v>
          </cell>
          <cell r="AU285">
            <v>0.87096774193548387</v>
          </cell>
          <cell r="AV285">
            <v>0.7142857142857143</v>
          </cell>
          <cell r="AW285">
            <v>2.064516129032258</v>
          </cell>
          <cell r="AX285">
            <v>2</v>
          </cell>
          <cell r="AY285">
            <v>0.54838709677419351</v>
          </cell>
          <cell r="AZ285">
            <v>1</v>
          </cell>
        </row>
        <row r="286">
          <cell r="C286" t="str">
            <v>Brandon/Natick/27Winter St 2</v>
          </cell>
          <cell r="D286" t="str">
            <v>Cambridge Area Office</v>
          </cell>
          <cell r="G286">
            <v>0.6333333333333333</v>
          </cell>
          <cell r="H286">
            <v>1.096774193548387</v>
          </cell>
          <cell r="I286">
            <v>0.7</v>
          </cell>
          <cell r="J286">
            <v>1</v>
          </cell>
          <cell r="K286">
            <v>0.77419354838709675</v>
          </cell>
          <cell r="L286">
            <v>1</v>
          </cell>
          <cell r="M286">
            <v>0.96774193548387089</v>
          </cell>
          <cell r="N286">
            <v>1.1000000000000001</v>
          </cell>
          <cell r="O286">
            <v>0.80645161290322576</v>
          </cell>
          <cell r="P286">
            <v>1</v>
          </cell>
          <cell r="Q286">
            <v>1</v>
          </cell>
          <cell r="R286">
            <v>0.5161290322580645</v>
          </cell>
          <cell r="S286">
            <v>0.13333333333333333</v>
          </cell>
          <cell r="T286">
            <v>0.87096774193548387</v>
          </cell>
          <cell r="U286">
            <v>1</v>
          </cell>
          <cell r="V286">
            <v>1</v>
          </cell>
          <cell r="W286">
            <v>1</v>
          </cell>
          <cell r="X286">
            <v>0.7931034482758621</v>
          </cell>
          <cell r="Y286">
            <v>1</v>
          </cell>
          <cell r="Z286">
            <v>0.73333333333333328</v>
          </cell>
          <cell r="AB286">
            <v>0.6333333333333333</v>
          </cell>
          <cell r="AC286">
            <v>1</v>
          </cell>
          <cell r="AD286">
            <v>0.61290322580645162</v>
          </cell>
          <cell r="AF286">
            <v>0.74193548387096775</v>
          </cell>
          <cell r="AG286">
            <v>0.8666666666666667</v>
          </cell>
          <cell r="AH286">
            <v>1</v>
          </cell>
          <cell r="AI286">
            <v>0.80645161290322576</v>
          </cell>
          <cell r="AJ286">
            <v>0.89285714285714279</v>
          </cell>
          <cell r="AK286">
            <v>0.4838709677419355</v>
          </cell>
          <cell r="AL286">
            <v>0.93333333333333335</v>
          </cell>
          <cell r="AM286">
            <v>1</v>
          </cell>
          <cell r="AN286">
            <v>0.43333333333333335</v>
          </cell>
          <cell r="AO286">
            <v>0.90322580645161288</v>
          </cell>
          <cell r="AP286">
            <v>0.61290322580645162</v>
          </cell>
          <cell r="AQ286">
            <v>0.8</v>
          </cell>
          <cell r="AR286">
            <v>1</v>
          </cell>
          <cell r="AS286">
            <v>1</v>
          </cell>
          <cell r="AT286">
            <v>1</v>
          </cell>
          <cell r="AU286">
            <v>1</v>
          </cell>
          <cell r="AV286">
            <v>0.8214285714285714</v>
          </cell>
          <cell r="AW286">
            <v>0.74193548387096775</v>
          </cell>
          <cell r="AX286">
            <v>1</v>
          </cell>
          <cell r="AY286">
            <v>0.967741935483871</v>
          </cell>
          <cell r="AZ286">
            <v>1</v>
          </cell>
        </row>
        <row r="287">
          <cell r="C287" t="str">
            <v>Brandon/Natick/27Winter St 3</v>
          </cell>
          <cell r="D287" t="str">
            <v>Coastal Area Office</v>
          </cell>
          <cell r="AA287">
            <v>0.58064516129032262</v>
          </cell>
          <cell r="AB287">
            <v>1</v>
          </cell>
          <cell r="AC287">
            <v>0.967741935483871</v>
          </cell>
          <cell r="AL287">
            <v>0.46666666666666667</v>
          </cell>
          <cell r="AM287">
            <v>1</v>
          </cell>
          <cell r="AN287">
            <v>1</v>
          </cell>
          <cell r="AO287">
            <v>0.19354838709677419</v>
          </cell>
        </row>
        <row r="288">
          <cell r="C288" t="str">
            <v>Brandon/Natick/27Winter St 4</v>
          </cell>
          <cell r="D288" t="str">
            <v>Dimock St. Area Office</v>
          </cell>
          <cell r="K288">
            <v>0.77419354838709675</v>
          </cell>
          <cell r="L288">
            <v>0.75</v>
          </cell>
          <cell r="M288">
            <v>0.77419354838709675</v>
          </cell>
          <cell r="N288">
            <v>0.3</v>
          </cell>
          <cell r="V288">
            <v>0.4838709677419355</v>
          </cell>
          <cell r="W288">
            <v>1</v>
          </cell>
          <cell r="X288">
            <v>0.24137931034482757</v>
          </cell>
          <cell r="Y288">
            <v>1.129032258064516</v>
          </cell>
          <cell r="Z288">
            <v>1.2666666666666666</v>
          </cell>
          <cell r="AA288">
            <v>0.25806451612903225</v>
          </cell>
          <cell r="AH288">
            <v>0.41935483870967738</v>
          </cell>
          <cell r="AI288">
            <v>1</v>
          </cell>
          <cell r="AJ288">
            <v>3.5714285714285712E-2</v>
          </cell>
          <cell r="AK288">
            <v>0.29032258064516125</v>
          </cell>
          <cell r="AL288">
            <v>1</v>
          </cell>
          <cell r="AM288">
            <v>0.96774193548387089</v>
          </cell>
          <cell r="AN288">
            <v>0.66666666666666663</v>
          </cell>
          <cell r="AO288">
            <v>9.6774193548387094E-2</v>
          </cell>
          <cell r="AP288">
            <v>0.64516129032258063</v>
          </cell>
          <cell r="AS288">
            <v>0.6333333333333333</v>
          </cell>
          <cell r="AT288">
            <v>0.77419354838709675</v>
          </cell>
          <cell r="AV288">
            <v>0.21428571428571427</v>
          </cell>
          <cell r="AW288">
            <v>0.54838709677419351</v>
          </cell>
          <cell r="AZ288">
            <v>0.26666666666666666</v>
          </cell>
        </row>
        <row r="289">
          <cell r="C289" t="str">
            <v>Brandon/Natick/27Winter St 5</v>
          </cell>
          <cell r="D289" t="str">
            <v>Framingham Area Office</v>
          </cell>
          <cell r="G289">
            <v>0.83333333333333337</v>
          </cell>
          <cell r="H289">
            <v>1.032258064516129</v>
          </cell>
          <cell r="I289">
            <v>0.96666666666666667</v>
          </cell>
          <cell r="J289">
            <v>1.5806451612903225</v>
          </cell>
          <cell r="K289">
            <v>0.64516129032258074</v>
          </cell>
          <cell r="L289">
            <v>0.9642857142857143</v>
          </cell>
          <cell r="M289">
            <v>0.87096774193548399</v>
          </cell>
          <cell r="N289">
            <v>1.4333333333333333</v>
          </cell>
          <cell r="O289">
            <v>2</v>
          </cell>
          <cell r="P289">
            <v>2</v>
          </cell>
          <cell r="Q289">
            <v>1.2258064516129032</v>
          </cell>
          <cell r="R289">
            <v>0.70967741935483875</v>
          </cell>
          <cell r="S289">
            <v>1</v>
          </cell>
          <cell r="T289">
            <v>0.93548387096774188</v>
          </cell>
          <cell r="U289">
            <v>1.5666666666666667</v>
          </cell>
          <cell r="V289">
            <v>1.7741935483870965</v>
          </cell>
          <cell r="W289">
            <v>1.7741935483870968</v>
          </cell>
          <cell r="X289">
            <v>2</v>
          </cell>
          <cell r="Y289">
            <v>2.6129032258064515</v>
          </cell>
          <cell r="Z289">
            <v>1.5333333333333334</v>
          </cell>
          <cell r="AA289">
            <v>1.032258064516129</v>
          </cell>
          <cell r="AB289">
            <v>1</v>
          </cell>
          <cell r="AC289">
            <v>1.032258064516129</v>
          </cell>
          <cell r="AD289">
            <v>2.129032258064516</v>
          </cell>
          <cell r="AE289">
            <v>2</v>
          </cell>
          <cell r="AF289">
            <v>1.1935483870967742</v>
          </cell>
          <cell r="AG289">
            <v>1</v>
          </cell>
          <cell r="AH289">
            <v>1</v>
          </cell>
          <cell r="AI289">
            <v>1.5483870967741935</v>
          </cell>
          <cell r="AJ289">
            <v>1.8928571428571428</v>
          </cell>
          <cell r="AK289">
            <v>0.80645161290322587</v>
          </cell>
          <cell r="AL289">
            <v>1.2333333333333334</v>
          </cell>
          <cell r="AM289">
            <v>1</v>
          </cell>
          <cell r="AN289">
            <v>1</v>
          </cell>
          <cell r="AO289">
            <v>0.67741935483870974</v>
          </cell>
          <cell r="AP289">
            <v>1.935483870967742</v>
          </cell>
          <cell r="AQ289">
            <v>1.0666666666666667</v>
          </cell>
          <cell r="AR289">
            <v>1.5483870967741935</v>
          </cell>
          <cell r="AS289">
            <v>0.83333333333333326</v>
          </cell>
          <cell r="AT289">
            <v>0.58064516129032262</v>
          </cell>
          <cell r="AU289">
            <v>1</v>
          </cell>
          <cell r="AV289">
            <v>0.82142857142857129</v>
          </cell>
          <cell r="AW289">
            <v>1</v>
          </cell>
          <cell r="AX289">
            <v>1</v>
          </cell>
          <cell r="AY289">
            <v>1.709677419354839</v>
          </cell>
          <cell r="AZ289">
            <v>1.9</v>
          </cell>
        </row>
        <row r="290">
          <cell r="C290" t="str">
            <v>Brandon/Natick/27Winter St 6</v>
          </cell>
          <cell r="D290" t="str">
            <v>Harbor Area Office</v>
          </cell>
          <cell r="H290">
            <v>3.2258064516129031E-2</v>
          </cell>
          <cell r="I290">
            <v>1</v>
          </cell>
          <cell r="J290">
            <v>1.3548387096774193</v>
          </cell>
          <cell r="K290">
            <v>0.54838709677419351</v>
          </cell>
          <cell r="L290">
            <v>0.25</v>
          </cell>
          <cell r="M290">
            <v>1</v>
          </cell>
          <cell r="N290">
            <v>0.16666666666666666</v>
          </cell>
          <cell r="O290">
            <v>0.67741935483870974</v>
          </cell>
          <cell r="P290">
            <v>1.1000000000000001</v>
          </cell>
          <cell r="Q290">
            <v>0.80645161290322576</v>
          </cell>
          <cell r="R290">
            <v>0.35483870967741937</v>
          </cell>
          <cell r="S290">
            <v>1</v>
          </cell>
          <cell r="T290">
            <v>0.29032258064516125</v>
          </cell>
          <cell r="U290">
            <v>0.66666666666666663</v>
          </cell>
          <cell r="W290">
            <v>0.74193548387096775</v>
          </cell>
          <cell r="X290">
            <v>1.6206896551724137</v>
          </cell>
          <cell r="Y290">
            <v>0.87096774193548387</v>
          </cell>
          <cell r="AE290">
            <v>0.23333333333333334</v>
          </cell>
          <cell r="AF290">
            <v>1</v>
          </cell>
          <cell r="AG290">
            <v>0.2</v>
          </cell>
          <cell r="AH290">
            <v>6.4516129032258063E-2</v>
          </cell>
          <cell r="AI290">
            <v>1</v>
          </cell>
          <cell r="AJ290">
            <v>0.17857142857142855</v>
          </cell>
          <cell r="AK290">
            <v>0.41935483870967744</v>
          </cell>
          <cell r="AL290">
            <v>1</v>
          </cell>
          <cell r="AM290">
            <v>0.22580645161290322</v>
          </cell>
          <cell r="AN290">
            <v>0.53333333333333333</v>
          </cell>
          <cell r="AO290">
            <v>0.90322580645161288</v>
          </cell>
          <cell r="AP290">
            <v>0.35483870967741937</v>
          </cell>
          <cell r="AQ290">
            <v>1</v>
          </cell>
          <cell r="AR290">
            <v>1</v>
          </cell>
          <cell r="AS290">
            <v>3.3333333333333333E-2</v>
          </cell>
          <cell r="AX290">
            <v>0.66666666666666663</v>
          </cell>
        </row>
        <row r="291">
          <cell r="C291" t="str">
            <v>Brandon/Natick/27Winter St 7</v>
          </cell>
          <cell r="D291" t="str">
            <v>Hyde Park Area Office</v>
          </cell>
          <cell r="G291">
            <v>0.46666666666666667</v>
          </cell>
          <cell r="H291">
            <v>0.967741935483871</v>
          </cell>
          <cell r="K291">
            <v>0.45161290322580644</v>
          </cell>
          <cell r="L291">
            <v>1</v>
          </cell>
          <cell r="M291">
            <v>0.35483870967741937</v>
          </cell>
          <cell r="N291">
            <v>0.7</v>
          </cell>
          <cell r="O291">
            <v>0.77419354838709675</v>
          </cell>
          <cell r="Q291">
            <v>0.22580645161290322</v>
          </cell>
          <cell r="R291">
            <v>1</v>
          </cell>
          <cell r="S291">
            <v>0.23333333333333334</v>
          </cell>
          <cell r="T291">
            <v>0.967741935483871</v>
          </cell>
          <cell r="U291">
            <v>1</v>
          </cell>
          <cell r="V291">
            <v>0.5161290322580645</v>
          </cell>
          <cell r="AA291">
            <v>0.64516129032258063</v>
          </cell>
          <cell r="AB291">
            <v>0.83333333333333337</v>
          </cell>
          <cell r="AC291">
            <v>0.74193548387096775</v>
          </cell>
          <cell r="AD291">
            <v>1.3225806451612903</v>
          </cell>
          <cell r="AE291">
            <v>0.76666666666666672</v>
          </cell>
          <cell r="AG291">
            <v>1.6333333333333333</v>
          </cell>
          <cell r="AH291">
            <v>1.2258064516129032</v>
          </cell>
          <cell r="AJ291">
            <v>0.8214285714285714</v>
          </cell>
          <cell r="AK291">
            <v>0.74193548387096775</v>
          </cell>
          <cell r="AN291">
            <v>6.6666666666666666E-2</v>
          </cell>
          <cell r="AO291">
            <v>1</v>
          </cell>
          <cell r="AP291">
            <v>0.38709677419354838</v>
          </cell>
          <cell r="AT291">
            <v>0.16129032258064516</v>
          </cell>
          <cell r="AU291">
            <v>2</v>
          </cell>
          <cell r="AV291">
            <v>0.75</v>
          </cell>
          <cell r="AW291">
            <v>0.45161290322580644</v>
          </cell>
          <cell r="AX291">
            <v>1.0666666666666667</v>
          </cell>
          <cell r="AY291">
            <v>1.064516129032258</v>
          </cell>
          <cell r="AZ291">
            <v>0.6</v>
          </cell>
        </row>
        <row r="292">
          <cell r="C292" t="str">
            <v>Brandon/Natick/27Winter St 8</v>
          </cell>
          <cell r="D292" t="str">
            <v>Malden Area Office</v>
          </cell>
          <cell r="G292">
            <v>0.3</v>
          </cell>
          <cell r="H292">
            <v>0.83870967741935487</v>
          </cell>
          <cell r="M292">
            <v>0.64516129032258063</v>
          </cell>
          <cell r="N292">
            <v>0.6</v>
          </cell>
          <cell r="Q292">
            <v>0.5161290322580645</v>
          </cell>
          <cell r="R292">
            <v>0.90322580645161299</v>
          </cell>
          <cell r="S292">
            <v>1</v>
          </cell>
          <cell r="T292">
            <v>6.4516129032258063E-2</v>
          </cell>
          <cell r="W292">
            <v>0.16129032258064516</v>
          </cell>
          <cell r="X292">
            <v>0.10344827586206896</v>
          </cell>
          <cell r="AK292">
            <v>0.93548387096774188</v>
          </cell>
          <cell r="AL292">
            <v>0.6</v>
          </cell>
          <cell r="AM292">
            <v>0.19354838709677419</v>
          </cell>
          <cell r="AQ292">
            <v>0.96666666666666667</v>
          </cell>
          <cell r="AR292">
            <v>0.45161290322580644</v>
          </cell>
          <cell r="AS292">
            <v>0.83333333333333337</v>
          </cell>
          <cell r="AT292">
            <v>1</v>
          </cell>
          <cell r="AU292">
            <v>0.80645161290322576</v>
          </cell>
          <cell r="AV292">
            <v>1.0714285714285714</v>
          </cell>
          <cell r="AW292">
            <v>6.4516129032258063E-2</v>
          </cell>
        </row>
        <row r="293">
          <cell r="C293" t="str">
            <v>Brandon/Natick/27Winter St 9</v>
          </cell>
          <cell r="D293" t="str">
            <v>Park St. Area Office</v>
          </cell>
          <cell r="G293">
            <v>0.6333333333333333</v>
          </cell>
          <cell r="H293">
            <v>1</v>
          </cell>
          <cell r="I293">
            <v>0.76666666666666672</v>
          </cell>
          <cell r="J293">
            <v>0.64516129032258063</v>
          </cell>
          <cell r="K293">
            <v>0.93548387096774188</v>
          </cell>
          <cell r="O293">
            <v>0.22580645161290322</v>
          </cell>
          <cell r="P293">
            <v>0.83333333333333326</v>
          </cell>
          <cell r="Q293">
            <v>1</v>
          </cell>
          <cell r="R293">
            <v>0.64516129032258063</v>
          </cell>
          <cell r="S293">
            <v>0.43333333333333335</v>
          </cell>
          <cell r="T293">
            <v>1</v>
          </cell>
          <cell r="U293">
            <v>0.6</v>
          </cell>
          <cell r="V293">
            <v>1</v>
          </cell>
          <cell r="W293">
            <v>0.19354838709677419</v>
          </cell>
          <cell r="Z293">
            <v>0.8</v>
          </cell>
          <cell r="AA293">
            <v>1</v>
          </cell>
          <cell r="AB293">
            <v>1.1333333333333333</v>
          </cell>
          <cell r="AC293">
            <v>1.1935483870967742</v>
          </cell>
          <cell r="AD293">
            <v>0.45161290322580644</v>
          </cell>
          <cell r="AE293">
            <v>1</v>
          </cell>
          <cell r="AF293">
            <v>0.41935483870967744</v>
          </cell>
          <cell r="AH293">
            <v>6.4516129032258063E-2</v>
          </cell>
          <cell r="AJ293">
            <v>0.9285714285714286</v>
          </cell>
          <cell r="AK293">
            <v>0.58064516129032262</v>
          </cell>
          <cell r="AM293">
            <v>0.58064516129032262</v>
          </cell>
          <cell r="AN293">
            <v>0.93333333333333335</v>
          </cell>
          <cell r="AP293">
            <v>0.45161290322580644</v>
          </cell>
          <cell r="AQ293">
            <v>0.93333333333333335</v>
          </cell>
          <cell r="AR293">
            <v>1</v>
          </cell>
          <cell r="AS293">
            <v>0.96666666666666656</v>
          </cell>
          <cell r="AT293">
            <v>3.2258064516129031E-2</v>
          </cell>
          <cell r="AV293">
            <v>0.39285714285714285</v>
          </cell>
          <cell r="AW293">
            <v>1</v>
          </cell>
          <cell r="AX293">
            <v>0.16666666666666666</v>
          </cell>
          <cell r="AY293">
            <v>0.87096774193548387</v>
          </cell>
          <cell r="AZ293">
            <v>0.66666666666666663</v>
          </cell>
        </row>
        <row r="294">
          <cell r="C294" t="str">
            <v>Brandon/Natick/27Winter St 10</v>
          </cell>
          <cell r="D294" t="str">
            <v>Solutions for Living (PAS Bos)</v>
          </cell>
          <cell r="AZ294">
            <v>0.3</v>
          </cell>
        </row>
        <row r="295">
          <cell r="C295" t="str">
            <v>Caritas St Mary's /Dorch /90Cushing 1</v>
          </cell>
          <cell r="D295" t="str">
            <v>Cape Cod Area Office</v>
          </cell>
          <cell r="P295">
            <v>0.66666666666666663</v>
          </cell>
        </row>
        <row r="296">
          <cell r="C296" t="str">
            <v>Caritas St Mary's /Dorch /90Cushing 2</v>
          </cell>
          <cell r="D296" t="str">
            <v>Coastal Area Office</v>
          </cell>
          <cell r="E296">
            <v>6.4516129032258063E-2</v>
          </cell>
          <cell r="W296">
            <v>6.4516129032258063E-2</v>
          </cell>
          <cell r="X296">
            <v>0.27586206896551724</v>
          </cell>
          <cell r="AQ296">
            <v>3.3333333333333333E-2</v>
          </cell>
        </row>
        <row r="297">
          <cell r="C297" t="str">
            <v>Caritas St Mary's /Dorch /90Cushing 3</v>
          </cell>
          <cell r="D297" t="str">
            <v>Dimock St. Area Office</v>
          </cell>
          <cell r="E297">
            <v>5.741935483870968</v>
          </cell>
          <cell r="F297">
            <v>4.032258064516129</v>
          </cell>
          <cell r="G297">
            <v>4.3333333333333339</v>
          </cell>
          <cell r="H297">
            <v>2.935483870967742</v>
          </cell>
          <cell r="I297">
            <v>5.0666666666666664</v>
          </cell>
          <cell r="J297">
            <v>2.4516129032258065</v>
          </cell>
          <cell r="K297">
            <v>1.3548387096774193</v>
          </cell>
          <cell r="L297">
            <v>2</v>
          </cell>
          <cell r="M297">
            <v>0.70967741935483875</v>
          </cell>
          <cell r="N297">
            <v>0.96666666666666667</v>
          </cell>
          <cell r="O297">
            <v>1</v>
          </cell>
          <cell r="P297">
            <v>0.36666666666666664</v>
          </cell>
          <cell r="Q297">
            <v>1.064516129032258</v>
          </cell>
          <cell r="R297">
            <v>1.8387096774193548</v>
          </cell>
          <cell r="S297">
            <v>0.8666666666666667</v>
          </cell>
          <cell r="T297">
            <v>0.67741935483870974</v>
          </cell>
          <cell r="U297">
            <v>2</v>
          </cell>
          <cell r="V297">
            <v>1.3548387096774195</v>
          </cell>
          <cell r="X297">
            <v>0.86206896551724133</v>
          </cell>
          <cell r="Y297">
            <v>0.80645161290322576</v>
          </cell>
          <cell r="Z297">
            <v>0.23333333333333334</v>
          </cell>
          <cell r="AA297">
            <v>1.6451612903225805</v>
          </cell>
          <cell r="AB297">
            <v>1.6333333333333333</v>
          </cell>
          <cell r="AC297">
            <v>0.74193548387096775</v>
          </cell>
          <cell r="AD297">
            <v>1</v>
          </cell>
          <cell r="AE297">
            <v>0.8666666666666667</v>
          </cell>
          <cell r="AF297">
            <v>1.4838709677419355</v>
          </cell>
          <cell r="AG297">
            <v>1.8</v>
          </cell>
          <cell r="AH297">
            <v>2</v>
          </cell>
          <cell r="AI297">
            <v>4.3548387096774199</v>
          </cell>
          <cell r="AJ297">
            <v>1.9642857142857144</v>
          </cell>
          <cell r="AK297">
            <v>2.129032258064516</v>
          </cell>
          <cell r="AL297">
            <v>2.1666666666666665</v>
          </cell>
          <cell r="AM297">
            <v>1.6129032258064515</v>
          </cell>
          <cell r="AN297">
            <v>2.4666666666666668</v>
          </cell>
          <cell r="AO297">
            <v>2.4193548387096775</v>
          </cell>
          <cell r="AP297">
            <v>3.193548387096774</v>
          </cell>
          <cell r="AQ297">
            <v>2.7333333333333334</v>
          </cell>
          <cell r="AR297">
            <v>0.77419354838709675</v>
          </cell>
          <cell r="AS297">
            <v>0.73333333333333328</v>
          </cell>
          <cell r="AT297">
            <v>0.54838709677419351</v>
          </cell>
          <cell r="AU297">
            <v>3.0322580645161294</v>
          </cell>
          <cell r="AV297">
            <v>2.3214285714285716</v>
          </cell>
          <cell r="AW297">
            <v>0.77419354838709675</v>
          </cell>
          <cell r="AX297">
            <v>1.8</v>
          </cell>
          <cell r="AY297">
            <v>1.6129032258064513</v>
          </cell>
          <cell r="AZ297">
            <v>1.7666666666666668</v>
          </cell>
        </row>
        <row r="298">
          <cell r="C298" t="str">
            <v>Caritas St Mary's /Dorch /90Cushing 4</v>
          </cell>
          <cell r="D298" t="str">
            <v>Harbor Area Office</v>
          </cell>
          <cell r="E298">
            <v>1.193548387096774</v>
          </cell>
          <cell r="F298">
            <v>3.4193548387096775</v>
          </cell>
          <cell r="G298">
            <v>4.0999999999999996</v>
          </cell>
          <cell r="H298">
            <v>5.0645161290322589</v>
          </cell>
          <cell r="I298">
            <v>2.2000000000000002</v>
          </cell>
          <cell r="J298">
            <v>2.741935483870968</v>
          </cell>
          <cell r="K298">
            <v>3.8064516129032251</v>
          </cell>
          <cell r="L298">
            <v>5</v>
          </cell>
          <cell r="M298">
            <v>5.9354838709677402</v>
          </cell>
          <cell r="N298">
            <v>7.8</v>
          </cell>
          <cell r="O298">
            <v>3.5806451612903216</v>
          </cell>
          <cell r="P298">
            <v>5</v>
          </cell>
          <cell r="Q298">
            <v>2.903225806451613</v>
          </cell>
          <cell r="R298">
            <v>4.709677419354839</v>
          </cell>
          <cell r="S298">
            <v>6.2</v>
          </cell>
          <cell r="T298">
            <v>3.9032258064516125</v>
          </cell>
          <cell r="U298">
            <v>2.6333333333333333</v>
          </cell>
          <cell r="V298">
            <v>3.064516129032258</v>
          </cell>
          <cell r="W298">
            <v>4.290322580645161</v>
          </cell>
          <cell r="X298">
            <v>3.2068965517241379</v>
          </cell>
          <cell r="Y298">
            <v>4.806451612903226</v>
          </cell>
          <cell r="Z298">
            <v>3.5666666666666673</v>
          </cell>
          <cell r="AA298">
            <v>4.032258064516129</v>
          </cell>
          <cell r="AB298">
            <v>5.4</v>
          </cell>
          <cell r="AC298">
            <v>1.1935483870967742</v>
          </cell>
          <cell r="AD298">
            <v>0.32258064516129031</v>
          </cell>
          <cell r="AE298">
            <v>6.6666666666666666E-2</v>
          </cell>
          <cell r="AF298">
            <v>2.645161290322581</v>
          </cell>
          <cell r="AG298">
            <v>2.0666666666666664</v>
          </cell>
          <cell r="AH298">
            <v>9.6774193548387094E-2</v>
          </cell>
          <cell r="AI298">
            <v>1.935483870967742</v>
          </cell>
          <cell r="AJ298">
            <v>3.75</v>
          </cell>
          <cell r="AK298">
            <v>3.419354838709677</v>
          </cell>
          <cell r="AL298">
            <v>3.333333333333333</v>
          </cell>
          <cell r="AM298">
            <v>4.064516129032258</v>
          </cell>
          <cell r="AN298">
            <v>3.2666666666666671</v>
          </cell>
          <cell r="AO298">
            <v>4.612903225806452</v>
          </cell>
          <cell r="AP298">
            <v>2.161290322580645</v>
          </cell>
          <cell r="AQ298">
            <v>2</v>
          </cell>
          <cell r="AR298">
            <v>5.774193548387097</v>
          </cell>
          <cell r="AS298">
            <v>4.5999999999999996</v>
          </cell>
          <cell r="AT298">
            <v>1.3548387096774193</v>
          </cell>
          <cell r="AU298">
            <v>0.77419354838709675</v>
          </cell>
          <cell r="AV298">
            <v>1.3571428571428572</v>
          </cell>
          <cell r="AW298">
            <v>2.4838709677419355</v>
          </cell>
          <cell r="AX298">
            <v>1.9</v>
          </cell>
          <cell r="AY298">
            <v>3.0322580645161294</v>
          </cell>
          <cell r="AZ298">
            <v>4.2666666666666666</v>
          </cell>
        </row>
        <row r="299">
          <cell r="C299" t="str">
            <v>Caritas St Mary's /Dorch /90Cushing 5</v>
          </cell>
          <cell r="D299" t="str">
            <v>Hyde Park Area Office</v>
          </cell>
          <cell r="H299">
            <v>0.16129032258064516</v>
          </cell>
          <cell r="I299">
            <v>1</v>
          </cell>
          <cell r="J299">
            <v>0.67741935483870963</v>
          </cell>
          <cell r="K299">
            <v>0.45161290322580644</v>
          </cell>
          <cell r="L299">
            <v>0.4642857142857143</v>
          </cell>
          <cell r="M299">
            <v>9.6774193548387094E-2</v>
          </cell>
          <cell r="O299">
            <v>0.29032258064516131</v>
          </cell>
          <cell r="P299">
            <v>1</v>
          </cell>
          <cell r="Q299">
            <v>1</v>
          </cell>
          <cell r="R299">
            <v>0.45161290322580649</v>
          </cell>
          <cell r="S299">
            <v>2.7</v>
          </cell>
          <cell r="T299">
            <v>2.5806451612903225</v>
          </cell>
          <cell r="U299">
            <v>0.4</v>
          </cell>
          <cell r="V299">
            <v>0.80645161290322576</v>
          </cell>
          <cell r="W299">
            <v>2</v>
          </cell>
          <cell r="X299">
            <v>1.4827586206896552</v>
          </cell>
          <cell r="Y299">
            <v>1.5483870967741935</v>
          </cell>
          <cell r="Z299">
            <v>3.8666666666666671</v>
          </cell>
          <cell r="AA299">
            <v>1.5806451612903225</v>
          </cell>
          <cell r="AB299">
            <v>0.33333333333333331</v>
          </cell>
          <cell r="AC299">
            <v>0.61290322580645162</v>
          </cell>
          <cell r="AD299">
            <v>1.6451612903225805</v>
          </cell>
          <cell r="AE299">
            <v>1.6333333333333333</v>
          </cell>
          <cell r="AF299">
            <v>1.096774193548387</v>
          </cell>
          <cell r="AG299">
            <v>0.93333333333333335</v>
          </cell>
          <cell r="AH299">
            <v>1.3870967741935485</v>
          </cell>
          <cell r="AI299">
            <v>0.83870967741935487</v>
          </cell>
          <cell r="AJ299">
            <v>1</v>
          </cell>
          <cell r="AK299">
            <v>2.225806451612903</v>
          </cell>
          <cell r="AL299">
            <v>2.0333333333333332</v>
          </cell>
          <cell r="AM299">
            <v>1.032258064516129</v>
          </cell>
          <cell r="AO299">
            <v>0.12903225806451613</v>
          </cell>
          <cell r="AP299">
            <v>0.80645161290322576</v>
          </cell>
          <cell r="AQ299">
            <v>0.13333333333333333</v>
          </cell>
          <cell r="AR299">
            <v>1</v>
          </cell>
          <cell r="AS299">
            <v>0.66666666666666663</v>
          </cell>
          <cell r="AT299">
            <v>0.93548387096774188</v>
          </cell>
          <cell r="AU299">
            <v>1.032258064516129</v>
          </cell>
          <cell r="AV299">
            <v>1.3214285714285714</v>
          </cell>
          <cell r="AW299">
            <v>0.83870967741935476</v>
          </cell>
          <cell r="AX299">
            <v>2.2666666666666666</v>
          </cell>
          <cell r="AY299">
            <v>1.5806451612903227</v>
          </cell>
          <cell r="AZ299">
            <v>3.3333333333333333E-2</v>
          </cell>
        </row>
        <row r="300">
          <cell r="C300" t="str">
            <v>Caritas St Mary's /Dorch /90Cushing 6</v>
          </cell>
          <cell r="D300" t="str">
            <v>Lawrence Area Office</v>
          </cell>
          <cell r="I300">
            <v>0.3</v>
          </cell>
        </row>
        <row r="301">
          <cell r="C301" t="str">
            <v>Caritas St Mary's /Dorch /90Cushing 7</v>
          </cell>
          <cell r="D301" t="str">
            <v>Park St. Area Office</v>
          </cell>
          <cell r="E301">
            <v>3</v>
          </cell>
          <cell r="F301">
            <v>2.4838709677419355</v>
          </cell>
          <cell r="G301">
            <v>1.5</v>
          </cell>
          <cell r="H301">
            <v>1.7419354838709677</v>
          </cell>
          <cell r="I301">
            <v>1.3</v>
          </cell>
          <cell r="J301">
            <v>1.3225806451612903</v>
          </cell>
          <cell r="K301">
            <v>3.67741935483871</v>
          </cell>
          <cell r="L301">
            <v>1.5</v>
          </cell>
          <cell r="M301">
            <v>2.7419354838709675</v>
          </cell>
          <cell r="N301">
            <v>4.1333333333333329</v>
          </cell>
          <cell r="O301">
            <v>1.290322580645161</v>
          </cell>
          <cell r="P301">
            <v>2.1333333333333333</v>
          </cell>
          <cell r="Q301">
            <v>4.4838709677419359</v>
          </cell>
          <cell r="R301">
            <v>0.93548387096774188</v>
          </cell>
          <cell r="S301">
            <v>1.1000000000000001</v>
          </cell>
          <cell r="T301">
            <v>2.096774193548387</v>
          </cell>
          <cell r="U301">
            <v>2.7666666666666666</v>
          </cell>
          <cell r="V301">
            <v>2.8387096774193545</v>
          </cell>
          <cell r="W301">
            <v>2</v>
          </cell>
          <cell r="X301">
            <v>3.068965517241379</v>
          </cell>
          <cell r="Y301">
            <v>1.4838709677419355</v>
          </cell>
          <cell r="Z301">
            <v>0.66666666666666663</v>
          </cell>
          <cell r="AA301">
            <v>2.032258064516129</v>
          </cell>
          <cell r="AB301">
            <v>2.5</v>
          </cell>
          <cell r="AC301">
            <v>5.4838709677419359</v>
          </cell>
          <cell r="AD301">
            <v>4.5483870967741931</v>
          </cell>
          <cell r="AE301">
            <v>4.4666666666666668</v>
          </cell>
          <cell r="AF301">
            <v>4</v>
          </cell>
          <cell r="AG301">
            <v>2.8666666666666663</v>
          </cell>
          <cell r="AH301">
            <v>3.096774193548387</v>
          </cell>
          <cell r="AI301">
            <v>4.225806451612903</v>
          </cell>
          <cell r="AJ301">
            <v>0.9642857142857143</v>
          </cell>
          <cell r="AK301">
            <v>1.7096774193548387</v>
          </cell>
          <cell r="AL301">
            <v>3.8333333333333335</v>
          </cell>
          <cell r="AM301">
            <v>2.935483870967742</v>
          </cell>
          <cell r="AN301">
            <v>0.5</v>
          </cell>
          <cell r="AO301">
            <v>0.70967741935483875</v>
          </cell>
          <cell r="AP301">
            <v>1.774193548387097</v>
          </cell>
          <cell r="AQ301">
            <v>3.4666666666666668</v>
          </cell>
          <cell r="AR301">
            <v>2.806451612903226</v>
          </cell>
          <cell r="AS301">
            <v>1.7666666666666668</v>
          </cell>
          <cell r="AT301">
            <v>4.096774193548387</v>
          </cell>
          <cell r="AU301">
            <v>3.935483870967742</v>
          </cell>
          <cell r="AV301">
            <v>5.5714285714285712</v>
          </cell>
          <cell r="AW301">
            <v>5.161290322580645</v>
          </cell>
          <cell r="AX301">
            <v>0.6333333333333333</v>
          </cell>
          <cell r="AY301">
            <v>1.903225806451613</v>
          </cell>
          <cell r="AZ301">
            <v>1.3666666666666667</v>
          </cell>
        </row>
        <row r="302">
          <cell r="C302" t="str">
            <v>Caritas St Mary's /Dorch /90Cushing 8</v>
          </cell>
          <cell r="D302" t="str">
            <v>Solutions for Living (PAS Metro)</v>
          </cell>
          <cell r="Y302">
            <v>0.12903225806451613</v>
          </cell>
          <cell r="Z302">
            <v>1</v>
          </cell>
          <cell r="AA302">
            <v>0.74193548387096775</v>
          </cell>
        </row>
        <row r="303">
          <cell r="C303" t="str">
            <v>CFP / Dorchester / 31 Athelwold St 1</v>
          </cell>
          <cell r="D303" t="str">
            <v>Dimock St. Area Office</v>
          </cell>
          <cell r="AT303">
            <v>1.064516129032258</v>
          </cell>
          <cell r="AU303">
            <v>2.774193548387097</v>
          </cell>
          <cell r="AV303">
            <v>3.9285714285714284</v>
          </cell>
          <cell r="AW303">
            <v>2.903225806451613</v>
          </cell>
          <cell r="AX303">
            <v>1.1666666666666665</v>
          </cell>
          <cell r="AY303">
            <v>1.6451612903225807</v>
          </cell>
          <cell r="AZ303">
            <v>2.1</v>
          </cell>
        </row>
        <row r="304">
          <cell r="C304" t="str">
            <v>CFP / Dorchester / 31 Athelwold St 2</v>
          </cell>
          <cell r="D304" t="str">
            <v>Harbor Area Office</v>
          </cell>
          <cell r="AT304">
            <v>1.2580645161290323</v>
          </cell>
          <cell r="AU304">
            <v>2.6451612903225805</v>
          </cell>
          <cell r="AV304">
            <v>1.4642857142857144</v>
          </cell>
          <cell r="AW304">
            <v>0.80645161290322576</v>
          </cell>
          <cell r="AX304">
            <v>3.0666666666666664</v>
          </cell>
          <cell r="AY304">
            <v>3.2258064516129035</v>
          </cell>
          <cell r="AZ304">
            <v>2.166666666666667</v>
          </cell>
        </row>
        <row r="305">
          <cell r="C305" t="str">
            <v>CFP / Dorchester / 31 Athelwold St 3</v>
          </cell>
          <cell r="D305" t="str">
            <v>Hyde Park Area Office</v>
          </cell>
          <cell r="AW305">
            <v>0.54838709677419351</v>
          </cell>
          <cell r="AX305">
            <v>1.0666666666666667</v>
          </cell>
          <cell r="AY305">
            <v>1.6451612903225805</v>
          </cell>
          <cell r="AZ305">
            <v>1.9333333333333336</v>
          </cell>
        </row>
        <row r="306">
          <cell r="C306" t="str">
            <v>CFP / Dorchester / 31 Athelwold St 4</v>
          </cell>
          <cell r="D306" t="str">
            <v>Park St. Area Office</v>
          </cell>
          <cell r="AT306">
            <v>1</v>
          </cell>
          <cell r="AU306">
            <v>1.032258064516129</v>
          </cell>
          <cell r="AV306">
            <v>1.4642857142857144</v>
          </cell>
          <cell r="AW306">
            <v>2.4516129032258061</v>
          </cell>
          <cell r="AX306">
            <v>1.9</v>
          </cell>
          <cell r="AY306">
            <v>1.5483870967741935</v>
          </cell>
          <cell r="AZ306">
            <v>0.1</v>
          </cell>
        </row>
        <row r="307">
          <cell r="C307" t="str">
            <v>Communities For People 1</v>
          </cell>
          <cell r="D307" t="str">
            <v>Harbor Area Office</v>
          </cell>
          <cell r="AS307">
            <v>0.8666666666666667</v>
          </cell>
          <cell r="AT307">
            <v>1.967741935483871</v>
          </cell>
          <cell r="AU307">
            <v>0.45161290322580644</v>
          </cell>
        </row>
        <row r="308">
          <cell r="C308" t="str">
            <v>Communities For People 2</v>
          </cell>
          <cell r="D308" t="str">
            <v>Hyde Park Area Office</v>
          </cell>
          <cell r="AS308">
            <v>0.53333333333333333</v>
          </cell>
          <cell r="AT308">
            <v>2</v>
          </cell>
          <cell r="AU308">
            <v>0.16129032258064516</v>
          </cell>
        </row>
        <row r="309">
          <cell r="C309" t="str">
            <v>Communities For People 3</v>
          </cell>
          <cell r="D309" t="str">
            <v>Park St. Area Office</v>
          </cell>
          <cell r="AS309">
            <v>0.1</v>
          </cell>
          <cell r="AU309">
            <v>0.41935483870967744</v>
          </cell>
        </row>
        <row r="310">
          <cell r="C310" t="str">
            <v>Community Care/S.Attleboro/543Newpo 1</v>
          </cell>
          <cell r="D310" t="str">
            <v>Arlington Area Office</v>
          </cell>
          <cell r="Y310">
            <v>6.4516129032258063E-2</v>
          </cell>
        </row>
        <row r="311">
          <cell r="C311" t="str">
            <v>Community Care/S.Attleboro/543Newpo 2</v>
          </cell>
          <cell r="D311" t="str">
            <v>Brockton Area Office</v>
          </cell>
          <cell r="I311">
            <v>0.23333333333333334</v>
          </cell>
          <cell r="J311">
            <v>1</v>
          </cell>
          <cell r="K311">
            <v>0.96774193548387089</v>
          </cell>
          <cell r="O311">
            <v>0.16129032258064516</v>
          </cell>
          <cell r="S311">
            <v>0.1</v>
          </cell>
          <cell r="T311">
            <v>0.58064516129032262</v>
          </cell>
          <cell r="V311">
            <v>0.25806451612903225</v>
          </cell>
          <cell r="W311">
            <v>1.161290322580645</v>
          </cell>
          <cell r="X311">
            <v>1.3448275862068966</v>
          </cell>
          <cell r="Y311">
            <v>0.61290322580645162</v>
          </cell>
          <cell r="Z311">
            <v>0.56666666666666665</v>
          </cell>
          <cell r="AC311">
            <v>0.5161290322580645</v>
          </cell>
          <cell r="AD311">
            <v>0.67741935483870963</v>
          </cell>
          <cell r="AE311">
            <v>0.26666666666666666</v>
          </cell>
          <cell r="AF311">
            <v>0.5161290322580645</v>
          </cell>
          <cell r="AG311">
            <v>0.33333333333333337</v>
          </cell>
          <cell r="AH311">
            <v>0.45161290322580644</v>
          </cell>
          <cell r="AI311">
            <v>0.4838709677419355</v>
          </cell>
          <cell r="AJ311">
            <v>0.8928571428571429</v>
          </cell>
          <cell r="AM311">
            <v>3.2258064516129031E-2</v>
          </cell>
          <cell r="AO311">
            <v>0.67741935483870963</v>
          </cell>
          <cell r="AP311">
            <v>1.096774193548387</v>
          </cell>
          <cell r="AQ311">
            <v>1.3666666666666667</v>
          </cell>
          <cell r="AR311">
            <v>2.032258064516129</v>
          </cell>
          <cell r="AS311">
            <v>1.2333333333333334</v>
          </cell>
          <cell r="AT311">
            <v>0.35483870967741937</v>
          </cell>
          <cell r="AU311">
            <v>1</v>
          </cell>
          <cell r="AV311">
            <v>0.75</v>
          </cell>
        </row>
        <row r="312">
          <cell r="C312" t="str">
            <v>Community Care/S.Attleboro/543Newpo 3</v>
          </cell>
          <cell r="D312" t="str">
            <v>Cape Cod Area Office</v>
          </cell>
          <cell r="AD312">
            <v>0.16129032258064516</v>
          </cell>
          <cell r="AE312">
            <v>6.6666666666666666E-2</v>
          </cell>
          <cell r="AG312">
            <v>3.3333333333333333E-2</v>
          </cell>
          <cell r="AL312">
            <v>0.5</v>
          </cell>
          <cell r="AY312">
            <v>3.2258064516129031E-2</v>
          </cell>
        </row>
        <row r="313">
          <cell r="C313" t="str">
            <v>Community Care/S.Attleboro/543Newpo 4</v>
          </cell>
          <cell r="D313" t="str">
            <v>Coastal Area Office</v>
          </cell>
          <cell r="AM313">
            <v>9.6774193548387094E-2</v>
          </cell>
        </row>
        <row r="314">
          <cell r="C314" t="str">
            <v>Community Care/S.Attleboro/543Newpo 5</v>
          </cell>
          <cell r="D314" t="str">
            <v>Dimock St. Area Office</v>
          </cell>
          <cell r="AD314">
            <v>3.2258064516129031E-2</v>
          </cell>
          <cell r="AJ314">
            <v>3.5714285714285712E-2</v>
          </cell>
        </row>
        <row r="315">
          <cell r="C315" t="str">
            <v>Community Care/S.Attleboro/543Newpo 6</v>
          </cell>
          <cell r="D315" t="str">
            <v>Fall River Area Office</v>
          </cell>
          <cell r="H315">
            <v>0.22580645161290322</v>
          </cell>
          <cell r="I315">
            <v>1</v>
          </cell>
          <cell r="J315">
            <v>0.38709677419354838</v>
          </cell>
          <cell r="T315">
            <v>9.6774193548387094E-2</v>
          </cell>
          <cell r="U315">
            <v>3.3333333333333333E-2</v>
          </cell>
          <cell r="V315">
            <v>6.4516129032258063E-2</v>
          </cell>
          <cell r="W315">
            <v>1</v>
          </cell>
          <cell r="X315">
            <v>0.5862068965517242</v>
          </cell>
          <cell r="Y315">
            <v>0.22580645161290322</v>
          </cell>
          <cell r="AA315">
            <v>0.41935483870967744</v>
          </cell>
          <cell r="AB315">
            <v>0.33333333333333331</v>
          </cell>
          <cell r="AC315">
            <v>0.41935483870967744</v>
          </cell>
          <cell r="AD315">
            <v>1</v>
          </cell>
          <cell r="AE315">
            <v>0.6</v>
          </cell>
          <cell r="AO315">
            <v>6.4516129032258063E-2</v>
          </cell>
          <cell r="AS315">
            <v>3.3333333333333333E-2</v>
          </cell>
          <cell r="AW315">
            <v>0.41935483870967744</v>
          </cell>
          <cell r="AX315">
            <v>0.46666666666666667</v>
          </cell>
          <cell r="AZ315">
            <v>3.3333333333333333E-2</v>
          </cell>
        </row>
        <row r="316">
          <cell r="C316" t="str">
            <v>Community Care/S.Attleboro/543Newpo 7</v>
          </cell>
          <cell r="D316" t="str">
            <v>Framingham Area Office</v>
          </cell>
          <cell r="AI316">
            <v>0.12903225806451613</v>
          </cell>
        </row>
        <row r="317">
          <cell r="C317" t="str">
            <v>Community Care/S.Attleboro/543Newpo 8</v>
          </cell>
          <cell r="D317" t="str">
            <v>New Bedford Area Office</v>
          </cell>
          <cell r="P317">
            <v>0.1</v>
          </cell>
          <cell r="Q317">
            <v>0.61290322580645162</v>
          </cell>
          <cell r="R317">
            <v>0.25806451612903225</v>
          </cell>
          <cell r="W317">
            <v>0.12903225806451613</v>
          </cell>
          <cell r="X317">
            <v>0.10344827586206896</v>
          </cell>
          <cell r="Z317">
            <v>0.1</v>
          </cell>
          <cell r="AA317">
            <v>0.19354838709677419</v>
          </cell>
          <cell r="AB317">
            <v>0.1</v>
          </cell>
          <cell r="AC317">
            <v>0.22580645161290322</v>
          </cell>
          <cell r="AD317">
            <v>0.32258064516129031</v>
          </cell>
          <cell r="AE317">
            <v>0.13333333333333333</v>
          </cell>
          <cell r="AO317">
            <v>0.12903225806451613</v>
          </cell>
          <cell r="AP317">
            <v>0.38709677419354838</v>
          </cell>
          <cell r="AQ317">
            <v>0.1</v>
          </cell>
          <cell r="AV317">
            <v>0.3571428571428571</v>
          </cell>
          <cell r="AW317">
            <v>1.5483870967741935</v>
          </cell>
          <cell r="AX317">
            <v>0.73333333333333339</v>
          </cell>
          <cell r="AY317">
            <v>1</v>
          </cell>
          <cell r="AZ317">
            <v>1.6</v>
          </cell>
        </row>
        <row r="318">
          <cell r="C318" t="str">
            <v>Community Care/S.Attleboro/543Newpo 9</v>
          </cell>
          <cell r="D318" t="str">
            <v>New Bedford Child and Family (Adop)</v>
          </cell>
          <cell r="AC318">
            <v>0.90322580645161288</v>
          </cell>
          <cell r="AI318">
            <v>0.38709677419354838</v>
          </cell>
          <cell r="AJ318">
            <v>1</v>
          </cell>
          <cell r="AK318">
            <v>0.80645161290322576</v>
          </cell>
          <cell r="AL318">
            <v>0.3</v>
          </cell>
        </row>
        <row r="319">
          <cell r="C319" t="str">
            <v>Community Care/S.Attleboro/543Newpo 10</v>
          </cell>
          <cell r="D319" t="str">
            <v>Plymouth Area Office</v>
          </cell>
          <cell r="H319">
            <v>0.12903225806451613</v>
          </cell>
          <cell r="I319">
            <v>1</v>
          </cell>
          <cell r="J319">
            <v>0.64516129032258063</v>
          </cell>
          <cell r="K319">
            <v>1</v>
          </cell>
          <cell r="L319">
            <v>1</v>
          </cell>
          <cell r="M319">
            <v>0.90322580645161288</v>
          </cell>
          <cell r="N319">
            <v>1</v>
          </cell>
          <cell r="O319">
            <v>1.4838709677419355</v>
          </cell>
          <cell r="P319">
            <v>0.33333333333333331</v>
          </cell>
          <cell r="AA319">
            <v>3.2258064516129031E-2</v>
          </cell>
          <cell r="AB319">
            <v>6.6666666666666666E-2</v>
          </cell>
          <cell r="AD319">
            <v>0.22580645161290322</v>
          </cell>
          <cell r="AE319">
            <v>1</v>
          </cell>
          <cell r="AF319">
            <v>0.29032258064516125</v>
          </cell>
          <cell r="AG319">
            <v>0.2</v>
          </cell>
          <cell r="AK319">
            <v>3.2258064516129031E-2</v>
          </cell>
          <cell r="AN319">
            <v>0.4</v>
          </cell>
          <cell r="AQ319">
            <v>0.26666666666666666</v>
          </cell>
          <cell r="AU319">
            <v>0.12903225806451613</v>
          </cell>
          <cell r="AV319">
            <v>0.21428571428571427</v>
          </cell>
        </row>
        <row r="320">
          <cell r="C320" t="str">
            <v>Community Care/S.Attleboro/543Newpo 11</v>
          </cell>
          <cell r="D320" t="str">
            <v>Solutions for Living (PAS SE)</v>
          </cell>
          <cell r="AI320">
            <v>0.64516129032258063</v>
          </cell>
          <cell r="AJ320">
            <v>0.8571428571428571</v>
          </cell>
          <cell r="AL320">
            <v>0.26666666666666666</v>
          </cell>
          <cell r="AM320">
            <v>1</v>
          </cell>
          <cell r="AN320">
            <v>0.33333333333333331</v>
          </cell>
        </row>
        <row r="321">
          <cell r="C321" t="str">
            <v>Community Care/S.Attleboro/543Newpo 12</v>
          </cell>
          <cell r="D321" t="str">
            <v>Taunton/Attleboro Area Office</v>
          </cell>
          <cell r="H321">
            <v>3.709677419354839</v>
          </cell>
          <cell r="I321">
            <v>8.3333333333333339</v>
          </cell>
          <cell r="J321">
            <v>8.3225806451612918</v>
          </cell>
          <cell r="K321">
            <v>9.129032258064516</v>
          </cell>
          <cell r="L321">
            <v>9.8571428571428577</v>
          </cell>
          <cell r="M321">
            <v>10.29032258064516</v>
          </cell>
          <cell r="N321">
            <v>9</v>
          </cell>
          <cell r="O321">
            <v>9.387096774193548</v>
          </cell>
          <cell r="P321">
            <v>10.866666666666665</v>
          </cell>
          <cell r="Q321">
            <v>9.8387096774193541</v>
          </cell>
          <cell r="R321">
            <v>11.387096774193548</v>
          </cell>
          <cell r="S321">
            <v>10.5</v>
          </cell>
          <cell r="T321">
            <v>10.29032258064516</v>
          </cell>
          <cell r="U321">
            <v>10.766666666666667</v>
          </cell>
          <cell r="V321">
            <v>9.806451612903226</v>
          </cell>
          <cell r="W321">
            <v>6.806451612903226</v>
          </cell>
          <cell r="X321">
            <v>9.4137931034482758</v>
          </cell>
          <cell r="Y321">
            <v>10.129032258064516</v>
          </cell>
          <cell r="Z321">
            <v>11</v>
          </cell>
          <cell r="AA321">
            <v>9.9354838709677402</v>
          </cell>
          <cell r="AB321">
            <v>11.266666666666667</v>
          </cell>
          <cell r="AC321">
            <v>8.8387096774193541</v>
          </cell>
          <cell r="AD321">
            <v>7.8709677419354831</v>
          </cell>
          <cell r="AE321">
            <v>7.4333333333333327</v>
          </cell>
          <cell r="AF321">
            <v>9.4838709677419359</v>
          </cell>
          <cell r="AG321">
            <v>8.966666666666665</v>
          </cell>
          <cell r="AH321">
            <v>7.967741935483871</v>
          </cell>
          <cell r="AI321">
            <v>10.129032258064516</v>
          </cell>
          <cell r="AJ321">
            <v>7.2857142857142856</v>
          </cell>
          <cell r="AK321">
            <v>9.3548387096774199</v>
          </cell>
          <cell r="AL321">
            <v>9.1</v>
          </cell>
          <cell r="AM321">
            <v>8.0322580645161281</v>
          </cell>
          <cell r="AN321">
            <v>9.0666666666666664</v>
          </cell>
          <cell r="AO321">
            <v>8.4516129032258043</v>
          </cell>
          <cell r="AP321">
            <v>8.7096774193548399</v>
          </cell>
          <cell r="AQ321">
            <v>6.7</v>
          </cell>
          <cell r="AR321">
            <v>8.9677419354838719</v>
          </cell>
          <cell r="AS321">
            <v>8.1</v>
          </cell>
          <cell r="AT321">
            <v>8.129032258064516</v>
          </cell>
          <cell r="AU321">
            <v>8.67741935483871</v>
          </cell>
          <cell r="AV321">
            <v>7.1785714285714288</v>
          </cell>
          <cell r="AW321">
            <v>7.3225806451612909</v>
          </cell>
          <cell r="AX321">
            <v>9.5</v>
          </cell>
          <cell r="AY321">
            <v>9.67741935483871</v>
          </cell>
          <cell r="AZ321">
            <v>7.666666666666667</v>
          </cell>
        </row>
        <row r="322">
          <cell r="C322" t="str">
            <v>EliotCommunityHS / Waltham/ 130Dale 1</v>
          </cell>
          <cell r="D322" t="str">
            <v>Arlington Area Office</v>
          </cell>
          <cell r="I322">
            <v>0.33333333333333337</v>
          </cell>
          <cell r="J322">
            <v>2.709677419354839</v>
          </cell>
          <cell r="K322">
            <v>1.4838709677419355</v>
          </cell>
          <cell r="L322">
            <v>0.9642857142857143</v>
          </cell>
          <cell r="M322">
            <v>1.5806451612903225</v>
          </cell>
          <cell r="N322">
            <v>1.1000000000000001</v>
          </cell>
          <cell r="O322">
            <v>1.096774193548387</v>
          </cell>
          <cell r="P322">
            <v>1.8666666666666667</v>
          </cell>
          <cell r="Q322">
            <v>0.83870967741935487</v>
          </cell>
          <cell r="R322">
            <v>1.6129032258064515</v>
          </cell>
          <cell r="S322">
            <v>2.7333333333333334</v>
          </cell>
          <cell r="T322">
            <v>1.8709677419354838</v>
          </cell>
          <cell r="U322">
            <v>1</v>
          </cell>
          <cell r="V322">
            <v>0.19354838709677419</v>
          </cell>
          <cell r="W322">
            <v>0.16129032258064516</v>
          </cell>
          <cell r="X322">
            <v>1.103448275862069</v>
          </cell>
          <cell r="Y322">
            <v>3</v>
          </cell>
          <cell r="Z322">
            <v>2.4666666666666668</v>
          </cell>
          <cell r="AA322">
            <v>2.193548387096774</v>
          </cell>
          <cell r="AB322">
            <v>3.6</v>
          </cell>
          <cell r="AC322">
            <v>2.3548387096774195</v>
          </cell>
          <cell r="AD322">
            <v>0.16129032258064516</v>
          </cell>
          <cell r="AE322">
            <v>1</v>
          </cell>
          <cell r="AF322">
            <v>1.3548387096774195</v>
          </cell>
          <cell r="AG322">
            <v>0.4</v>
          </cell>
          <cell r="AJ322">
            <v>7.1428571428571425E-2</v>
          </cell>
          <cell r="AM322">
            <v>0.32258064516129031</v>
          </cell>
          <cell r="AN322">
            <v>1.1333333333333333</v>
          </cell>
          <cell r="AO322">
            <v>3</v>
          </cell>
          <cell r="AP322">
            <v>2.741935483870968</v>
          </cell>
          <cell r="AQ322">
            <v>1.2666666666666666</v>
          </cell>
          <cell r="AR322">
            <v>2.129032258064516</v>
          </cell>
          <cell r="AS322">
            <v>2</v>
          </cell>
          <cell r="AT322">
            <v>2</v>
          </cell>
          <cell r="AU322">
            <v>1.7419354838709677</v>
          </cell>
          <cell r="AV322">
            <v>0.5714285714285714</v>
          </cell>
          <cell r="AX322">
            <v>0.76666666666666672</v>
          </cell>
          <cell r="AY322">
            <v>1</v>
          </cell>
          <cell r="AZ322">
            <v>0.3</v>
          </cell>
        </row>
        <row r="323">
          <cell r="C323" t="str">
            <v>EliotCommunityHS / Waltham/ 130Dale 2</v>
          </cell>
          <cell r="D323" t="str">
            <v>Brockton Area Office</v>
          </cell>
          <cell r="N323">
            <v>1.8</v>
          </cell>
          <cell r="O323">
            <v>2</v>
          </cell>
          <cell r="X323">
            <v>0.48275862068965519</v>
          </cell>
        </row>
        <row r="324">
          <cell r="C324" t="str">
            <v>EliotCommunityHS / Waltham/ 130Dale 3</v>
          </cell>
          <cell r="D324" t="str">
            <v>Cambridge Area Office</v>
          </cell>
          <cell r="G324">
            <v>1.5</v>
          </cell>
          <cell r="H324">
            <v>2.2580645161290325</v>
          </cell>
          <cell r="I324">
            <v>1.4</v>
          </cell>
          <cell r="J324">
            <v>0.38709677419354838</v>
          </cell>
          <cell r="K324">
            <v>0.4838709677419355</v>
          </cell>
          <cell r="L324">
            <v>1.9642857142857144</v>
          </cell>
          <cell r="M324">
            <v>2.967741935483871</v>
          </cell>
          <cell r="N324">
            <v>0.66666666666666663</v>
          </cell>
          <cell r="W324">
            <v>1.935483870967742</v>
          </cell>
          <cell r="X324">
            <v>0.96551724137931039</v>
          </cell>
          <cell r="AG324">
            <v>0.93333333333333335</v>
          </cell>
          <cell r="AH324">
            <v>0.61290322580645162</v>
          </cell>
          <cell r="AJ324">
            <v>0.8214285714285714</v>
          </cell>
          <cell r="AK324">
            <v>2.67741935483871</v>
          </cell>
          <cell r="AL324">
            <v>1.9666666666666666</v>
          </cell>
          <cell r="AM324">
            <v>1.4838709677419355</v>
          </cell>
          <cell r="AN324">
            <v>1.7666666666666666</v>
          </cell>
          <cell r="AO324">
            <v>0.4838709677419355</v>
          </cell>
          <cell r="AS324">
            <v>0.7</v>
          </cell>
          <cell r="AT324">
            <v>0.54838709677419351</v>
          </cell>
          <cell r="AX324">
            <v>0.43333333333333335</v>
          </cell>
        </row>
        <row r="325">
          <cell r="C325" t="str">
            <v>EliotCommunityHS / Waltham/ 130Dale 4</v>
          </cell>
          <cell r="D325" t="str">
            <v>Coastal Area Office</v>
          </cell>
          <cell r="H325">
            <v>3.2258064516129031E-2</v>
          </cell>
          <cell r="I325">
            <v>0.36666666666666664</v>
          </cell>
          <cell r="J325">
            <v>1</v>
          </cell>
          <cell r="K325">
            <v>1</v>
          </cell>
          <cell r="L325">
            <v>0.9285714285714286</v>
          </cell>
          <cell r="M325">
            <v>0.16129032258064516</v>
          </cell>
          <cell r="N325">
            <v>0.83333333333333337</v>
          </cell>
          <cell r="O325">
            <v>1</v>
          </cell>
          <cell r="P325">
            <v>2.8</v>
          </cell>
          <cell r="Q325">
            <v>1.870967741935484</v>
          </cell>
          <cell r="R325">
            <v>0.77419354838709675</v>
          </cell>
          <cell r="V325">
            <v>3.2258064516129031E-2</v>
          </cell>
          <cell r="W325">
            <v>1.5161290322580645</v>
          </cell>
          <cell r="X325">
            <v>1.4137931034482758</v>
          </cell>
          <cell r="Y325">
            <v>1</v>
          </cell>
          <cell r="Z325">
            <v>1.0666666666666667</v>
          </cell>
          <cell r="AA325">
            <v>1.6451612903225805</v>
          </cell>
          <cell r="AB325">
            <v>0.66666666666666663</v>
          </cell>
          <cell r="AC325">
            <v>3.2258064516129031E-2</v>
          </cell>
          <cell r="AD325">
            <v>1</v>
          </cell>
          <cell r="AE325">
            <v>1</v>
          </cell>
          <cell r="AG325">
            <v>1.6333333333333333</v>
          </cell>
          <cell r="AH325">
            <v>0.80645161290322576</v>
          </cell>
          <cell r="AI325">
            <v>0.90322580645161299</v>
          </cell>
          <cell r="AJ325">
            <v>1</v>
          </cell>
          <cell r="AK325">
            <v>0.90322580645161288</v>
          </cell>
          <cell r="AL325">
            <v>0.76666666666666672</v>
          </cell>
          <cell r="AM325">
            <v>0.87096774193548387</v>
          </cell>
          <cell r="AN325">
            <v>1</v>
          </cell>
          <cell r="AO325">
            <v>1.161290322580645</v>
          </cell>
          <cell r="AP325">
            <v>0.83870967741935487</v>
          </cell>
          <cell r="AQ325">
            <v>1.1000000000000001</v>
          </cell>
          <cell r="AR325">
            <v>2.193548387096774</v>
          </cell>
          <cell r="AS325">
            <v>2.0333333333333332</v>
          </cell>
          <cell r="AT325">
            <v>0.74193548387096775</v>
          </cell>
          <cell r="AV325">
            <v>0.75</v>
          </cell>
          <cell r="AW325">
            <v>1</v>
          </cell>
          <cell r="AX325">
            <v>0.3666666666666667</v>
          </cell>
          <cell r="AY325">
            <v>1</v>
          </cell>
          <cell r="AZ325">
            <v>1.4333333333333333</v>
          </cell>
        </row>
        <row r="326">
          <cell r="C326" t="str">
            <v>EliotCommunityHS / Waltham/ 130Dale 5</v>
          </cell>
          <cell r="D326" t="str">
            <v>Framingham Area Office</v>
          </cell>
          <cell r="L326">
            <v>0.4642857142857143</v>
          </cell>
          <cell r="Q326">
            <v>1</v>
          </cell>
          <cell r="R326">
            <v>1</v>
          </cell>
          <cell r="S326">
            <v>0.1</v>
          </cell>
          <cell r="T326">
            <v>0.29032258064516131</v>
          </cell>
          <cell r="U326">
            <v>0.6</v>
          </cell>
          <cell r="V326">
            <v>0.80645161290322576</v>
          </cell>
          <cell r="W326">
            <v>1</v>
          </cell>
          <cell r="X326">
            <v>0.2413793103448276</v>
          </cell>
          <cell r="Z326">
            <v>0.5</v>
          </cell>
          <cell r="AA326">
            <v>0.967741935483871</v>
          </cell>
          <cell r="AB326">
            <v>0.23333333333333334</v>
          </cell>
          <cell r="AC326">
            <v>1.4838709677419355</v>
          </cell>
          <cell r="AD326">
            <v>0.67741935483870963</v>
          </cell>
          <cell r="AE326">
            <v>0.43333333333333335</v>
          </cell>
          <cell r="AF326">
            <v>2</v>
          </cell>
          <cell r="AG326">
            <v>1.9666666666666666</v>
          </cell>
          <cell r="AH326">
            <v>1.5806451612903225</v>
          </cell>
          <cell r="AI326">
            <v>0.77419354838709675</v>
          </cell>
          <cell r="AL326">
            <v>0.46666666666666667</v>
          </cell>
          <cell r="AM326">
            <v>0.25806451612903225</v>
          </cell>
          <cell r="AO326">
            <v>3.2258064516129031E-2</v>
          </cell>
          <cell r="AP326">
            <v>0.967741935483871</v>
          </cell>
          <cell r="AS326">
            <v>6.6666666666666666E-2</v>
          </cell>
          <cell r="AV326">
            <v>0.6071428571428571</v>
          </cell>
          <cell r="AW326">
            <v>1</v>
          </cell>
          <cell r="AX326">
            <v>0.1</v>
          </cell>
          <cell r="AY326">
            <v>1</v>
          </cell>
          <cell r="AZ326">
            <v>0.56666666666666665</v>
          </cell>
        </row>
        <row r="327">
          <cell r="C327" t="str">
            <v>EliotCommunityHS / Waltham/ 130Dale 6</v>
          </cell>
          <cell r="D327" t="str">
            <v>Lawrence Area Office</v>
          </cell>
          <cell r="AZ327">
            <v>3.3333333333333333E-2</v>
          </cell>
        </row>
        <row r="328">
          <cell r="C328" t="str">
            <v>EliotCommunityHS / Waltham/ 130Dale 7</v>
          </cell>
          <cell r="D328" t="str">
            <v>Malden Area Office</v>
          </cell>
          <cell r="G328">
            <v>3</v>
          </cell>
          <cell r="H328">
            <v>1.161290322580645</v>
          </cell>
          <cell r="J328">
            <v>0.61290322580645162</v>
          </cell>
          <cell r="K328">
            <v>1</v>
          </cell>
          <cell r="L328">
            <v>0.4642857142857143</v>
          </cell>
          <cell r="M328">
            <v>1</v>
          </cell>
          <cell r="N328">
            <v>1</v>
          </cell>
          <cell r="O328">
            <v>0.74193548387096775</v>
          </cell>
          <cell r="R328">
            <v>0.83870967741935487</v>
          </cell>
          <cell r="S328">
            <v>1</v>
          </cell>
          <cell r="T328">
            <v>0.41935483870967744</v>
          </cell>
          <cell r="U328">
            <v>1.5333333333333332</v>
          </cell>
          <cell r="V328">
            <v>1.064516129032258</v>
          </cell>
          <cell r="X328">
            <v>0.17241379310344829</v>
          </cell>
          <cell r="Y328">
            <v>0.93548387096774188</v>
          </cell>
          <cell r="Z328">
            <v>0.46666666666666667</v>
          </cell>
          <cell r="AB328">
            <v>0.36666666666666664</v>
          </cell>
          <cell r="AC328">
            <v>1</v>
          </cell>
          <cell r="AD328">
            <v>0.83870967741935476</v>
          </cell>
          <cell r="AE328">
            <v>2</v>
          </cell>
          <cell r="AF328">
            <v>1.161290322580645</v>
          </cell>
          <cell r="AH328">
            <v>9.6774193548387094E-2</v>
          </cell>
          <cell r="AI328">
            <v>2.161290322580645</v>
          </cell>
          <cell r="AJ328">
            <v>2.3214285714285712</v>
          </cell>
          <cell r="AK328">
            <v>0.67741935483870963</v>
          </cell>
          <cell r="AL328">
            <v>0.76666666666666672</v>
          </cell>
          <cell r="AQ328">
            <v>0.93333333333333335</v>
          </cell>
          <cell r="AS328">
            <v>3.3333333333333333E-2</v>
          </cell>
          <cell r="AT328">
            <v>1</v>
          </cell>
          <cell r="AU328">
            <v>1.6451612903225805</v>
          </cell>
          <cell r="AV328">
            <v>1.6071428571428572</v>
          </cell>
          <cell r="AW328">
            <v>3</v>
          </cell>
          <cell r="AX328">
            <v>2.7</v>
          </cell>
          <cell r="AY328">
            <v>2</v>
          </cell>
          <cell r="AZ328">
            <v>1.8666666666666667</v>
          </cell>
        </row>
        <row r="329">
          <cell r="C329" t="str">
            <v>EliotCommunityHS / Waltham/ 130Dale 8</v>
          </cell>
          <cell r="D329" t="str">
            <v>South Central Area Office</v>
          </cell>
          <cell r="T329">
            <v>0.54838709677419351</v>
          </cell>
          <cell r="U329">
            <v>1</v>
          </cell>
          <cell r="V329">
            <v>1</v>
          </cell>
          <cell r="W329">
            <v>9.6774193548387094E-2</v>
          </cell>
          <cell r="AD329">
            <v>0.54838709677419351</v>
          </cell>
          <cell r="AE329">
            <v>0.1</v>
          </cell>
          <cell r="AM329">
            <v>0.67741935483870963</v>
          </cell>
          <cell r="AN329">
            <v>0.93333333333333335</v>
          </cell>
        </row>
        <row r="330">
          <cell r="C330" t="str">
            <v>EliotCommunityHS/Arling/734-736Mass 1</v>
          </cell>
          <cell r="D330" t="str">
            <v>Arlington Area Office</v>
          </cell>
          <cell r="H330">
            <v>0.16129032258064516</v>
          </cell>
          <cell r="I330">
            <v>0.93333333333333335</v>
          </cell>
          <cell r="J330">
            <v>1.4193548387096775</v>
          </cell>
          <cell r="K330">
            <v>1.4838709677419355</v>
          </cell>
          <cell r="L330">
            <v>1.892857142857143</v>
          </cell>
          <cell r="M330">
            <v>0.87096774193548387</v>
          </cell>
          <cell r="N330">
            <v>1.6666666666666665</v>
          </cell>
          <cell r="O330">
            <v>1.935483870967742</v>
          </cell>
          <cell r="P330">
            <v>1.6666666666666665</v>
          </cell>
          <cell r="Q330">
            <v>1.7741935483870968</v>
          </cell>
          <cell r="R330">
            <v>1.5806451612903225</v>
          </cell>
          <cell r="S330">
            <v>2.5333333333333332</v>
          </cell>
          <cell r="T330">
            <v>1.161290322580645</v>
          </cell>
          <cell r="U330">
            <v>2.2333333333333334</v>
          </cell>
          <cell r="V330">
            <v>1.5806451612903225</v>
          </cell>
          <cell r="W330">
            <v>1.5161290322580645</v>
          </cell>
          <cell r="X330">
            <v>0.86206896551724133</v>
          </cell>
          <cell r="Y330">
            <v>2.3870967741935485</v>
          </cell>
          <cell r="Z330">
            <v>3</v>
          </cell>
          <cell r="AA330">
            <v>2.806451612903226</v>
          </cell>
          <cell r="AB330">
            <v>3.0666666666666669</v>
          </cell>
          <cell r="AC330">
            <v>2</v>
          </cell>
          <cell r="AD330">
            <v>1.9677419354838708</v>
          </cell>
          <cell r="AE330">
            <v>2.4</v>
          </cell>
          <cell r="AF330">
            <v>2.3548387096774195</v>
          </cell>
          <cell r="AG330">
            <v>0.73333333333333339</v>
          </cell>
          <cell r="AH330">
            <v>1.1935483870967742</v>
          </cell>
          <cell r="AI330">
            <v>0.87096774193548387</v>
          </cell>
          <cell r="AJ330">
            <v>0.5714285714285714</v>
          </cell>
          <cell r="AK330">
            <v>0.16129032258064516</v>
          </cell>
          <cell r="AL330">
            <v>1.8</v>
          </cell>
          <cell r="AM330">
            <v>1.9354838709677418</v>
          </cell>
          <cell r="AN330">
            <v>1.3666666666666667</v>
          </cell>
          <cell r="AO330">
            <v>1.1612903225806452</v>
          </cell>
          <cell r="AP330">
            <v>2.3870967741935485</v>
          </cell>
          <cell r="AQ330">
            <v>0.56666666666666665</v>
          </cell>
          <cell r="AR330">
            <v>1.096774193548387</v>
          </cell>
          <cell r="AS330">
            <v>2.9333333333333336</v>
          </cell>
          <cell r="AT330">
            <v>2.4838709677419355</v>
          </cell>
          <cell r="AU330">
            <v>1.3870967741935485</v>
          </cell>
          <cell r="AV330">
            <v>0.9285714285714286</v>
          </cell>
          <cell r="AW330">
            <v>1.4516129032258065</v>
          </cell>
          <cell r="AX330">
            <v>1.1333333333333333</v>
          </cell>
          <cell r="AY330">
            <v>1.4838709677419355</v>
          </cell>
          <cell r="AZ330">
            <v>1.7666666666666666</v>
          </cell>
        </row>
        <row r="331">
          <cell r="C331" t="str">
            <v>EliotCommunityHS/Arling/734-736Mass 2</v>
          </cell>
          <cell r="D331" t="str">
            <v>Cambridge Area Office</v>
          </cell>
          <cell r="H331">
            <v>1.935483870967742</v>
          </cell>
          <cell r="I331">
            <v>0.96666666666666667</v>
          </cell>
          <cell r="M331">
            <v>0.25806451612903225</v>
          </cell>
          <cell r="N331">
            <v>1.7</v>
          </cell>
          <cell r="O331">
            <v>1</v>
          </cell>
          <cell r="P331">
            <v>1.3333333333333333</v>
          </cell>
          <cell r="Q331">
            <v>1.4516129032258065</v>
          </cell>
          <cell r="R331">
            <v>1.2580645161290323</v>
          </cell>
          <cell r="X331">
            <v>0.65517241379310343</v>
          </cell>
          <cell r="Y331">
            <v>1</v>
          </cell>
          <cell r="Z331">
            <v>0.96666666666666656</v>
          </cell>
          <cell r="AA331">
            <v>0.93548387096774188</v>
          </cell>
          <cell r="AC331">
            <v>6.4516129032258063E-2</v>
          </cell>
          <cell r="AD331">
            <v>6.4516129032258063E-2</v>
          </cell>
          <cell r="AI331">
            <v>0.83870967741935487</v>
          </cell>
          <cell r="AJ331">
            <v>1</v>
          </cell>
          <cell r="AK331">
            <v>1</v>
          </cell>
          <cell r="AL331">
            <v>1</v>
          </cell>
          <cell r="AM331">
            <v>0.19354838709677419</v>
          </cell>
          <cell r="AN331">
            <v>3.3333333333333333E-2</v>
          </cell>
          <cell r="AO331">
            <v>1.5806451612903225</v>
          </cell>
          <cell r="AP331">
            <v>1.7741935483870968</v>
          </cell>
          <cell r="AQ331">
            <v>0.23333333333333334</v>
          </cell>
          <cell r="AX331">
            <v>0.3</v>
          </cell>
          <cell r="AY331">
            <v>1</v>
          </cell>
          <cell r="AZ331">
            <v>1</v>
          </cell>
        </row>
        <row r="332">
          <cell r="C332" t="str">
            <v>EliotCommunityHS/Arling/734-736Mass 3</v>
          </cell>
          <cell r="D332" t="str">
            <v>Coastal Area Office</v>
          </cell>
          <cell r="J332">
            <v>0.83870967741935487</v>
          </cell>
          <cell r="K332">
            <v>1.6451612903225805</v>
          </cell>
          <cell r="L332">
            <v>1.1785714285714284</v>
          </cell>
          <cell r="M332">
            <v>0.16129032258064516</v>
          </cell>
          <cell r="T332">
            <v>0.32258064516129037</v>
          </cell>
          <cell r="U332">
            <v>2.1666666666666665</v>
          </cell>
          <cell r="V332">
            <v>1.6451612903225805</v>
          </cell>
          <cell r="W332">
            <v>9.6774193548387094E-2</v>
          </cell>
          <cell r="X332">
            <v>1</v>
          </cell>
          <cell r="Y332">
            <v>0.5161290322580645</v>
          </cell>
          <cell r="AC332">
            <v>0.41935483870967744</v>
          </cell>
          <cell r="AE332">
            <v>0.66666666666666674</v>
          </cell>
          <cell r="AG332">
            <v>0.56666666666666665</v>
          </cell>
          <cell r="AH332">
            <v>0.45161290322580644</v>
          </cell>
          <cell r="AK332">
            <v>0.45161290322580644</v>
          </cell>
          <cell r="AL332">
            <v>6.6666666666666666E-2</v>
          </cell>
          <cell r="AM332">
            <v>0.83870967741935487</v>
          </cell>
          <cell r="AN332">
            <v>0.23333333333333334</v>
          </cell>
          <cell r="AX332">
            <v>0.3</v>
          </cell>
          <cell r="AY332">
            <v>0.74193548387096775</v>
          </cell>
        </row>
        <row r="333">
          <cell r="C333" t="str">
            <v>EliotCommunityHS/Arling/734-736Mass 4</v>
          </cell>
          <cell r="D333" t="str">
            <v>Framingham Area Office</v>
          </cell>
          <cell r="I333">
            <v>0.13333333333333333</v>
          </cell>
          <cell r="J333">
            <v>1.4516129032258065</v>
          </cell>
          <cell r="K333">
            <v>0.32258064516129031</v>
          </cell>
          <cell r="M333">
            <v>0.29032258064516131</v>
          </cell>
          <cell r="N333">
            <v>1</v>
          </cell>
          <cell r="O333">
            <v>1</v>
          </cell>
          <cell r="P333">
            <v>1</v>
          </cell>
          <cell r="Q333">
            <v>0.70967741935483875</v>
          </cell>
          <cell r="W333">
            <v>0.93548387096774199</v>
          </cell>
          <cell r="X333">
            <v>0.13793103448275862</v>
          </cell>
          <cell r="Z333">
            <v>1.8666666666666667</v>
          </cell>
          <cell r="AA333">
            <v>1.129032258064516</v>
          </cell>
          <cell r="AE333">
            <v>0.4</v>
          </cell>
          <cell r="AF333">
            <v>1.064516129032258</v>
          </cell>
          <cell r="AG333">
            <v>1.8666666666666669</v>
          </cell>
          <cell r="AH333">
            <v>1.967741935483871</v>
          </cell>
          <cell r="AI333">
            <v>2.5161290322580645</v>
          </cell>
          <cell r="AJ333">
            <v>3</v>
          </cell>
          <cell r="AK333">
            <v>1.161290322580645</v>
          </cell>
          <cell r="AL333">
            <v>1.0333333333333334</v>
          </cell>
          <cell r="AM333">
            <v>1.8064516129032258</v>
          </cell>
          <cell r="AN333">
            <v>2.2000000000000002</v>
          </cell>
          <cell r="AO333">
            <v>1.096774193548387</v>
          </cell>
          <cell r="AP333">
            <v>6.4516129032258063E-2</v>
          </cell>
          <cell r="AQ333">
            <v>1.1333333333333333</v>
          </cell>
          <cell r="AR333">
            <v>1.5806451612903225</v>
          </cell>
          <cell r="AS333">
            <v>6.6666666666666666E-2</v>
          </cell>
          <cell r="AT333">
            <v>6.4516129032258063E-2</v>
          </cell>
          <cell r="AU333">
            <v>2.4838709677419355</v>
          </cell>
          <cell r="AV333">
            <v>2.6071428571428572</v>
          </cell>
          <cell r="AW333">
            <v>2</v>
          </cell>
          <cell r="AX333">
            <v>2</v>
          </cell>
          <cell r="AY333">
            <v>1.4838709677419355</v>
          </cell>
          <cell r="AZ333">
            <v>2.7666666666666666</v>
          </cell>
        </row>
        <row r="334">
          <cell r="C334" t="str">
            <v>EliotCommunityHS/Arling/734-736Mass 5</v>
          </cell>
          <cell r="D334" t="str">
            <v>Hyde Park Area Office</v>
          </cell>
          <cell r="Q334">
            <v>3.2258064516129031E-2</v>
          </cell>
        </row>
        <row r="335">
          <cell r="C335" t="str">
            <v>EliotCommunityHS/Arling/734-736Mass 6</v>
          </cell>
          <cell r="D335" t="str">
            <v>Malden Area Office</v>
          </cell>
          <cell r="H335">
            <v>1.6451612903225805</v>
          </cell>
          <cell r="I335">
            <v>1.9666666666666668</v>
          </cell>
          <cell r="J335">
            <v>1.064516129032258</v>
          </cell>
          <cell r="K335">
            <v>2.032258064516129</v>
          </cell>
          <cell r="L335">
            <v>2.4642857142857144</v>
          </cell>
          <cell r="M335">
            <v>0.64516129032258063</v>
          </cell>
          <cell r="N335">
            <v>0.4</v>
          </cell>
          <cell r="O335">
            <v>2</v>
          </cell>
          <cell r="P335">
            <v>1.7666666666666666</v>
          </cell>
          <cell r="Q335">
            <v>1</v>
          </cell>
          <cell r="R335">
            <v>1.3870967741935483</v>
          </cell>
          <cell r="S335">
            <v>1.4</v>
          </cell>
          <cell r="T335">
            <v>0.967741935483871</v>
          </cell>
          <cell r="U335">
            <v>0.73333333333333328</v>
          </cell>
          <cell r="W335">
            <v>1.8387096774193548</v>
          </cell>
          <cell r="X335">
            <v>2.4827586206896552</v>
          </cell>
          <cell r="Y335">
            <v>1.129032258064516</v>
          </cell>
          <cell r="AA335">
            <v>0.12903225806451613</v>
          </cell>
          <cell r="AB335">
            <v>2.2333333333333334</v>
          </cell>
          <cell r="AC335">
            <v>1.2903225806451613</v>
          </cell>
          <cell r="AF335">
            <v>0.93548387096774199</v>
          </cell>
          <cell r="AG335">
            <v>1.3333333333333335</v>
          </cell>
          <cell r="AH335">
            <v>0.77419354838709675</v>
          </cell>
          <cell r="AI335">
            <v>0.5161290322580645</v>
          </cell>
          <cell r="AJ335">
            <v>0.7142857142857143</v>
          </cell>
          <cell r="AK335">
            <v>1.6774193548387095</v>
          </cell>
          <cell r="AL335">
            <v>2</v>
          </cell>
          <cell r="AM335">
            <v>1.096774193548387</v>
          </cell>
          <cell r="AN335">
            <v>1.7</v>
          </cell>
          <cell r="AO335">
            <v>1.5483870967741935</v>
          </cell>
          <cell r="AP335">
            <v>1.9677419354838712</v>
          </cell>
          <cell r="AQ335">
            <v>2.9</v>
          </cell>
          <cell r="AR335">
            <v>3</v>
          </cell>
          <cell r="AS335">
            <v>2.9333333333333331</v>
          </cell>
          <cell r="AT335">
            <v>2.32258064516129</v>
          </cell>
          <cell r="AU335">
            <v>2</v>
          </cell>
          <cell r="AV335">
            <v>2</v>
          </cell>
          <cell r="AW335">
            <v>2.129032258064516</v>
          </cell>
          <cell r="AX335">
            <v>1.2333333333333334</v>
          </cell>
          <cell r="AY335">
            <v>1</v>
          </cell>
          <cell r="AZ335">
            <v>6.6666666666666666E-2</v>
          </cell>
        </row>
        <row r="336">
          <cell r="C336" t="str">
            <v>EliotCommunityHS/Arling/734-736Mass 7</v>
          </cell>
          <cell r="D336" t="str">
            <v>South Central Area Office</v>
          </cell>
          <cell r="AK336">
            <v>0.25806451612903225</v>
          </cell>
        </row>
        <row r="337">
          <cell r="C337" t="str">
            <v>EliotCommunityHS/Arling/734-736Mass 8</v>
          </cell>
          <cell r="D337" t="str">
            <v>Worcester East Area Office</v>
          </cell>
          <cell r="AK337">
            <v>0.32258064516129031</v>
          </cell>
        </row>
        <row r="338">
          <cell r="C338" t="str">
            <v>EliotCommunityHS/Dedham/20Harvey 1</v>
          </cell>
          <cell r="D338" t="str">
            <v>Arlington Area Office</v>
          </cell>
          <cell r="H338">
            <v>0.70967741935483875</v>
          </cell>
          <cell r="I338">
            <v>0.83333333333333337</v>
          </cell>
          <cell r="L338">
            <v>2.7142857142857144</v>
          </cell>
          <cell r="M338">
            <v>1.32258064516129</v>
          </cell>
          <cell r="N338">
            <v>0.96666666666666656</v>
          </cell>
          <cell r="O338">
            <v>1.064516129032258</v>
          </cell>
          <cell r="P338">
            <v>1.9333333333333333</v>
          </cell>
          <cell r="Q338">
            <v>0.5161290322580645</v>
          </cell>
          <cell r="S338">
            <v>0.16666666666666666</v>
          </cell>
          <cell r="T338">
            <v>1.2258064516129032</v>
          </cell>
          <cell r="U338">
            <v>2</v>
          </cell>
          <cell r="V338">
            <v>2</v>
          </cell>
          <cell r="W338">
            <v>2</v>
          </cell>
          <cell r="X338">
            <v>1.1379310344827587</v>
          </cell>
          <cell r="Y338">
            <v>1</v>
          </cell>
          <cell r="Z338">
            <v>1</v>
          </cell>
          <cell r="AA338">
            <v>1</v>
          </cell>
          <cell r="AB338">
            <v>1.7333333333333334</v>
          </cell>
          <cell r="AC338">
            <v>0.77419354838709675</v>
          </cell>
          <cell r="AD338">
            <v>0.93548387096774188</v>
          </cell>
          <cell r="AE338">
            <v>0.3</v>
          </cell>
          <cell r="AF338">
            <v>1</v>
          </cell>
          <cell r="AG338">
            <v>1</v>
          </cell>
          <cell r="AH338">
            <v>1</v>
          </cell>
          <cell r="AI338">
            <v>1.064516129032258</v>
          </cell>
          <cell r="AJ338">
            <v>2.0714285714285712</v>
          </cell>
          <cell r="AK338">
            <v>2</v>
          </cell>
          <cell r="AL338">
            <v>1.0666666666666667</v>
          </cell>
          <cell r="AN338">
            <v>1</v>
          </cell>
          <cell r="AO338">
            <v>1</v>
          </cell>
          <cell r="AP338">
            <v>0.41935483870967744</v>
          </cell>
          <cell r="AR338">
            <v>9.6774193548387094E-2</v>
          </cell>
          <cell r="AS338">
            <v>0.96666666666666667</v>
          </cell>
          <cell r="AV338">
            <v>0.42857142857142855</v>
          </cell>
          <cell r="AW338">
            <v>0.19354838709677419</v>
          </cell>
          <cell r="AX338">
            <v>1</v>
          </cell>
          <cell r="AY338">
            <v>1</v>
          </cell>
          <cell r="AZ338">
            <v>1</v>
          </cell>
        </row>
        <row r="339">
          <cell r="C339" t="str">
            <v>EliotCommunityHS/Dedham/20Harvey 2</v>
          </cell>
          <cell r="D339" t="str">
            <v>Cambridge Area Office</v>
          </cell>
          <cell r="H339">
            <v>0.83870967741935487</v>
          </cell>
          <cell r="I339">
            <v>1</v>
          </cell>
          <cell r="J339">
            <v>0.83870967741935487</v>
          </cell>
          <cell r="K339">
            <v>0.64516129032258063</v>
          </cell>
          <cell r="L339">
            <v>1.3214285714285714</v>
          </cell>
          <cell r="M339">
            <v>0.25806451612903225</v>
          </cell>
          <cell r="N339">
            <v>3.3333333333333333E-2</v>
          </cell>
          <cell r="O339">
            <v>1</v>
          </cell>
          <cell r="P339">
            <v>0.56666666666666665</v>
          </cell>
          <cell r="W339">
            <v>0.35483870967741937</v>
          </cell>
          <cell r="X339">
            <v>1</v>
          </cell>
          <cell r="Y339">
            <v>1.129032258064516</v>
          </cell>
          <cell r="Z339">
            <v>1</v>
          </cell>
          <cell r="AA339">
            <v>0.70967741935483875</v>
          </cell>
          <cell r="AB339">
            <v>0.73333333333333328</v>
          </cell>
          <cell r="AC339">
            <v>1</v>
          </cell>
          <cell r="AD339">
            <v>1.4193548387096775</v>
          </cell>
          <cell r="AE339">
            <v>1</v>
          </cell>
          <cell r="AF339">
            <v>1</v>
          </cell>
          <cell r="AG339">
            <v>1</v>
          </cell>
          <cell r="AH339">
            <v>0.87096774193548387</v>
          </cell>
          <cell r="AI339">
            <v>1.4838709677419355</v>
          </cell>
          <cell r="AJ339">
            <v>1</v>
          </cell>
          <cell r="AK339">
            <v>1</v>
          </cell>
          <cell r="AL339">
            <v>1</v>
          </cell>
          <cell r="AM339">
            <v>1.096774193548387</v>
          </cell>
          <cell r="AN339">
            <v>1.0666666666666667</v>
          </cell>
          <cell r="AO339">
            <v>1.2580645161290323</v>
          </cell>
          <cell r="AP339">
            <v>2.774193548387097</v>
          </cell>
          <cell r="AQ339">
            <v>2.333333333333333</v>
          </cell>
          <cell r="AR339">
            <v>2.4193548387096775</v>
          </cell>
          <cell r="AS339">
            <v>1</v>
          </cell>
          <cell r="AT339">
            <v>0.70967741935483875</v>
          </cell>
          <cell r="AW339">
            <v>0.64516129032258063</v>
          </cell>
          <cell r="AX339">
            <v>1</v>
          </cell>
          <cell r="AY339">
            <v>0.54838709677419351</v>
          </cell>
        </row>
        <row r="340">
          <cell r="C340" t="str">
            <v>EliotCommunityHS/Dedham/20Harvey 3</v>
          </cell>
          <cell r="D340" t="str">
            <v>Coastal Area Office</v>
          </cell>
          <cell r="G340">
            <v>2</v>
          </cell>
          <cell r="H340">
            <v>1.2258064516129032</v>
          </cell>
          <cell r="I340">
            <v>2.4333333333333331</v>
          </cell>
          <cell r="J340">
            <v>3.2580645161290325</v>
          </cell>
          <cell r="K340">
            <v>2.129032258064516</v>
          </cell>
          <cell r="M340">
            <v>0.90322580645161288</v>
          </cell>
          <cell r="N340">
            <v>1.8333333333333335</v>
          </cell>
          <cell r="O340">
            <v>0.70967741935483875</v>
          </cell>
          <cell r="P340">
            <v>0.43333333333333335</v>
          </cell>
          <cell r="Q340">
            <v>3</v>
          </cell>
          <cell r="R340">
            <v>3.290322580645161</v>
          </cell>
          <cell r="S340">
            <v>3.8666666666666663</v>
          </cell>
          <cell r="T340">
            <v>2.967741935483871</v>
          </cell>
          <cell r="U340">
            <v>3.4</v>
          </cell>
          <cell r="V340">
            <v>4</v>
          </cell>
          <cell r="W340">
            <v>1.2580645161290323</v>
          </cell>
          <cell r="X340">
            <v>1</v>
          </cell>
          <cell r="Y340">
            <v>1</v>
          </cell>
          <cell r="Z340">
            <v>1.5</v>
          </cell>
          <cell r="AA340">
            <v>3</v>
          </cell>
          <cell r="AB340">
            <v>1.5666666666666667</v>
          </cell>
          <cell r="AC340">
            <v>2.32258064516129</v>
          </cell>
          <cell r="AD340">
            <v>2.387096774193548</v>
          </cell>
          <cell r="AE340">
            <v>3.3666666666666667</v>
          </cell>
          <cell r="AF340">
            <v>3.096774193548387</v>
          </cell>
          <cell r="AG340">
            <v>2</v>
          </cell>
          <cell r="AH340">
            <v>1.5161290322580645</v>
          </cell>
          <cell r="AI340">
            <v>0.19354838709677419</v>
          </cell>
          <cell r="AJ340">
            <v>0.35714285714285715</v>
          </cell>
          <cell r="AK340">
            <v>1.2580645161290323</v>
          </cell>
          <cell r="AL340">
            <v>1.2333333333333334</v>
          </cell>
          <cell r="AM340">
            <v>1.032258064516129</v>
          </cell>
          <cell r="AN340">
            <v>0.9</v>
          </cell>
          <cell r="AO340">
            <v>0.70967741935483863</v>
          </cell>
          <cell r="AS340">
            <v>0.76666666666666672</v>
          </cell>
          <cell r="AT340">
            <v>0.5161290322580645</v>
          </cell>
          <cell r="AU340">
            <v>0.90322580645161288</v>
          </cell>
          <cell r="AV340">
            <v>0.6071428571428571</v>
          </cell>
          <cell r="AW340">
            <v>1</v>
          </cell>
          <cell r="AX340">
            <v>0.5</v>
          </cell>
          <cell r="AZ340">
            <v>0.46666666666666667</v>
          </cell>
        </row>
        <row r="341">
          <cell r="C341" t="str">
            <v>EliotCommunityHS/Dedham/20Harvey 4</v>
          </cell>
          <cell r="D341" t="str">
            <v>Dimock St. Area Office</v>
          </cell>
          <cell r="AA341">
            <v>1</v>
          </cell>
          <cell r="AB341">
            <v>0.5</v>
          </cell>
        </row>
        <row r="342">
          <cell r="C342" t="str">
            <v>EliotCommunityHS/Dedham/20Harvey 5</v>
          </cell>
          <cell r="D342" t="str">
            <v>Framingham Area Office</v>
          </cell>
          <cell r="R342">
            <v>0.83870967741935487</v>
          </cell>
          <cell r="S342">
            <v>0.8666666666666667</v>
          </cell>
          <cell r="W342">
            <v>0.96774193548387089</v>
          </cell>
          <cell r="X342">
            <v>1.6206896551724137</v>
          </cell>
          <cell r="Y342">
            <v>1.870967741935484</v>
          </cell>
          <cell r="Z342">
            <v>1.1333333333333333</v>
          </cell>
          <cell r="AH342">
            <v>0.77419354838709675</v>
          </cell>
          <cell r="AI342">
            <v>1</v>
          </cell>
          <cell r="AJ342">
            <v>0.8214285714285714</v>
          </cell>
          <cell r="AK342">
            <v>0.29032258064516131</v>
          </cell>
          <cell r="AL342">
            <v>1.3</v>
          </cell>
          <cell r="AM342">
            <v>1.6774193548387095</v>
          </cell>
          <cell r="AN342">
            <v>1</v>
          </cell>
          <cell r="AO342">
            <v>1.7741935483870968</v>
          </cell>
          <cell r="AP342">
            <v>1.3225806451612903</v>
          </cell>
          <cell r="AQ342">
            <v>0.36666666666666664</v>
          </cell>
          <cell r="AR342">
            <v>1</v>
          </cell>
          <cell r="AS342">
            <v>1.5333333333333334</v>
          </cell>
          <cell r="AT342">
            <v>2.806451612903226</v>
          </cell>
          <cell r="AU342">
            <v>2</v>
          </cell>
          <cell r="AV342">
            <v>1.7857142857142856</v>
          </cell>
          <cell r="AW342">
            <v>1</v>
          </cell>
          <cell r="AX342">
            <v>2</v>
          </cell>
          <cell r="AY342">
            <v>3.935483870967742</v>
          </cell>
          <cell r="AZ342">
            <v>4</v>
          </cell>
        </row>
        <row r="343">
          <cell r="C343" t="str">
            <v>EliotCommunityHS/Dedham/20Harvey 6</v>
          </cell>
          <cell r="D343" t="str">
            <v>Greenfield Area Office</v>
          </cell>
          <cell r="AP343">
            <v>0.45161290322580644</v>
          </cell>
        </row>
        <row r="344">
          <cell r="C344" t="str">
            <v>EliotCommunityHS/Dedham/20Harvey 7</v>
          </cell>
          <cell r="D344" t="str">
            <v>Malden Area Office</v>
          </cell>
          <cell r="G344">
            <v>2</v>
          </cell>
          <cell r="H344">
            <v>1.096774193548387</v>
          </cell>
          <cell r="L344">
            <v>0.2857142857142857</v>
          </cell>
          <cell r="M344">
            <v>1</v>
          </cell>
          <cell r="N344">
            <v>0.8666666666666667</v>
          </cell>
          <cell r="O344">
            <v>1.7741935483870968</v>
          </cell>
          <cell r="P344">
            <v>3</v>
          </cell>
          <cell r="Q344">
            <v>2</v>
          </cell>
          <cell r="R344">
            <v>1.3225806451612905</v>
          </cell>
          <cell r="Y344">
            <v>0.19354838709677419</v>
          </cell>
          <cell r="Z344">
            <v>0.56666666666666665</v>
          </cell>
          <cell r="AB344">
            <v>0.76666666666666672</v>
          </cell>
          <cell r="AC344">
            <v>1</v>
          </cell>
          <cell r="AD344">
            <v>0.35483870967741937</v>
          </cell>
          <cell r="AF344">
            <v>0.29032258064516131</v>
          </cell>
          <cell r="AG344">
            <v>1</v>
          </cell>
          <cell r="AH344">
            <v>9.6774193548387094E-2</v>
          </cell>
          <cell r="AJ344">
            <v>0.35714285714285715</v>
          </cell>
          <cell r="AK344">
            <v>1</v>
          </cell>
          <cell r="AL344">
            <v>0.93333333333333335</v>
          </cell>
          <cell r="AM344">
            <v>2</v>
          </cell>
          <cell r="AN344">
            <v>1.9666666666666668</v>
          </cell>
          <cell r="AO344">
            <v>0.5161290322580645</v>
          </cell>
          <cell r="AS344">
            <v>0.23333333333333334</v>
          </cell>
        </row>
        <row r="345">
          <cell r="C345" t="str">
            <v>EliotCommunityHS/Dedham/20Harvey 8</v>
          </cell>
          <cell r="D345" t="str">
            <v>North Central Area Office</v>
          </cell>
          <cell r="AF345">
            <v>6.4516129032258063E-2</v>
          </cell>
          <cell r="AG345">
            <v>1</v>
          </cell>
          <cell r="AH345">
            <v>1</v>
          </cell>
          <cell r="AI345">
            <v>1</v>
          </cell>
          <cell r="AJ345">
            <v>0.5714285714285714</v>
          </cell>
        </row>
        <row r="346">
          <cell r="C346" t="str">
            <v>EliotCommunityHS/JamPlain/281HydePk 1</v>
          </cell>
          <cell r="D346" t="str">
            <v>Dimock St. Area Office</v>
          </cell>
          <cell r="E346">
            <v>2.161290322580645</v>
          </cell>
          <cell r="F346">
            <v>1.161290322580645</v>
          </cell>
          <cell r="G346">
            <v>3.5666666666666664</v>
          </cell>
          <cell r="H346">
            <v>1.7096774193548385</v>
          </cell>
          <cell r="I346">
            <v>2.0333333333333332</v>
          </cell>
          <cell r="J346">
            <v>0.58064516129032251</v>
          </cell>
          <cell r="L346">
            <v>2.6785714285714288</v>
          </cell>
          <cell r="M346">
            <v>3.612903225806452</v>
          </cell>
          <cell r="N346">
            <v>1.8666666666666667</v>
          </cell>
          <cell r="O346">
            <v>2.7419354838709675</v>
          </cell>
          <cell r="P346">
            <v>3.3333333333333335</v>
          </cell>
          <cell r="Q346">
            <v>3.161290322580645</v>
          </cell>
          <cell r="R346">
            <v>3.7096774193548385</v>
          </cell>
          <cell r="S346">
            <v>3.0666666666666664</v>
          </cell>
          <cell r="T346">
            <v>3.838709677419355</v>
          </cell>
          <cell r="U346">
            <v>0.7</v>
          </cell>
          <cell r="V346">
            <v>1.3225806451612903</v>
          </cell>
          <cell r="W346">
            <v>1.161290322580645</v>
          </cell>
          <cell r="X346">
            <v>2.7586206896551722</v>
          </cell>
          <cell r="Y346">
            <v>1.3870967741935483</v>
          </cell>
          <cell r="Z346">
            <v>6.6666666666666666E-2</v>
          </cell>
        </row>
        <row r="347">
          <cell r="C347" t="str">
            <v>EliotCommunityHS/JamPlain/281HydePk 2</v>
          </cell>
          <cell r="D347" t="str">
            <v>Harbor Area Office</v>
          </cell>
          <cell r="E347">
            <v>0.4838709677419355</v>
          </cell>
          <cell r="F347">
            <v>1</v>
          </cell>
          <cell r="G347">
            <v>0.8666666666666667</v>
          </cell>
          <cell r="I347">
            <v>2.2666666666666666</v>
          </cell>
          <cell r="J347">
            <v>0.70967741935483875</v>
          </cell>
          <cell r="K347">
            <v>6.4516129032258063E-2</v>
          </cell>
          <cell r="L347">
            <v>1.6071428571428572</v>
          </cell>
          <cell r="M347">
            <v>2.290322580645161</v>
          </cell>
          <cell r="N347">
            <v>2.5333333333333332</v>
          </cell>
          <cell r="O347">
            <v>2.129032258064516</v>
          </cell>
          <cell r="P347">
            <v>3</v>
          </cell>
          <cell r="Q347">
            <v>2.6129032258064515</v>
          </cell>
          <cell r="R347">
            <v>2.7741935483870965</v>
          </cell>
          <cell r="S347">
            <v>2.2999999999999998</v>
          </cell>
          <cell r="T347">
            <v>2.193548387096774</v>
          </cell>
          <cell r="U347">
            <v>0.2</v>
          </cell>
          <cell r="V347">
            <v>1.967741935483871</v>
          </cell>
          <cell r="W347">
            <v>4.161290322580645</v>
          </cell>
          <cell r="X347">
            <v>6.6551724137931032</v>
          </cell>
          <cell r="Y347">
            <v>3.258064516129032</v>
          </cell>
          <cell r="Z347">
            <v>6.6666666666666666E-2</v>
          </cell>
        </row>
        <row r="348">
          <cell r="C348" t="str">
            <v>EliotCommunityHS/JamPlain/281HydePk 3</v>
          </cell>
          <cell r="D348" t="str">
            <v>Hyde Park Area Office</v>
          </cell>
          <cell r="E348">
            <v>1</v>
          </cell>
          <cell r="F348">
            <v>2.096774193548387</v>
          </cell>
          <cell r="G348">
            <v>1.9666666666666668</v>
          </cell>
          <cell r="H348">
            <v>1.161290322580645</v>
          </cell>
          <cell r="I348">
            <v>1</v>
          </cell>
          <cell r="J348">
            <v>2.5806451612903225</v>
          </cell>
          <cell r="K348">
            <v>2.161290322580645</v>
          </cell>
          <cell r="L348">
            <v>1.2857142857142856</v>
          </cell>
          <cell r="M348">
            <v>1.5806451612903225</v>
          </cell>
          <cell r="N348">
            <v>0.56666666666666665</v>
          </cell>
          <cell r="O348">
            <v>1.838709677419355</v>
          </cell>
          <cell r="P348">
            <v>2.4333333333333331</v>
          </cell>
          <cell r="Q348">
            <v>2.6129032258064515</v>
          </cell>
          <cell r="R348">
            <v>0.61290322580645162</v>
          </cell>
          <cell r="S348">
            <v>0.53333333333333333</v>
          </cell>
          <cell r="T348">
            <v>1.903225806451613</v>
          </cell>
          <cell r="U348">
            <v>1.5666666666666667</v>
          </cell>
          <cell r="V348">
            <v>3.032258064516129</v>
          </cell>
          <cell r="W348">
            <v>2.709677419354839</v>
          </cell>
          <cell r="X348">
            <v>0.68965517241379315</v>
          </cell>
          <cell r="Y348">
            <v>1.967741935483871</v>
          </cell>
          <cell r="Z348">
            <v>0.2</v>
          </cell>
        </row>
        <row r="349">
          <cell r="C349" t="str">
            <v>EliotCommunityHS/JamPlain/281HydePk 4</v>
          </cell>
          <cell r="D349" t="str">
            <v>Park St. Area Office</v>
          </cell>
          <cell r="E349">
            <v>1.3548387096774193</v>
          </cell>
          <cell r="F349">
            <v>3</v>
          </cell>
          <cell r="G349">
            <v>2.9666666666666663</v>
          </cell>
          <cell r="H349">
            <v>2.967741935483871</v>
          </cell>
          <cell r="I349">
            <v>4.2</v>
          </cell>
          <cell r="J349">
            <v>2.774193548387097</v>
          </cell>
          <cell r="K349">
            <v>3.032258064516129</v>
          </cell>
          <cell r="L349">
            <v>4.3571428571428568</v>
          </cell>
          <cell r="M349">
            <v>3.4516129032258065</v>
          </cell>
          <cell r="N349">
            <v>3.6</v>
          </cell>
          <cell r="O349">
            <v>4.5483870967741931</v>
          </cell>
          <cell r="P349">
            <v>2.2999999999999998</v>
          </cell>
          <cell r="Q349">
            <v>2</v>
          </cell>
          <cell r="R349">
            <v>3.193548387096774</v>
          </cell>
          <cell r="S349">
            <v>3.8</v>
          </cell>
          <cell r="T349">
            <v>3.6129032258064515</v>
          </cell>
          <cell r="U349">
            <v>1.0666666666666667</v>
          </cell>
          <cell r="V349">
            <v>2.709677419354839</v>
          </cell>
          <cell r="W349">
            <v>2.129032258064516</v>
          </cell>
          <cell r="X349">
            <v>1.5172413793103448</v>
          </cell>
          <cell r="Y349">
            <v>2.032258064516129</v>
          </cell>
          <cell r="Z349">
            <v>0.2</v>
          </cell>
        </row>
        <row r="350">
          <cell r="C350" t="str">
            <v>EliotCommunityHS/Lynn/12OrchardSt 1</v>
          </cell>
          <cell r="D350" t="str">
            <v>Arlington Area Office</v>
          </cell>
          <cell r="L350">
            <v>7.1428571428571425E-2</v>
          </cell>
          <cell r="M350">
            <v>3.2258064516129031E-2</v>
          </cell>
        </row>
        <row r="351">
          <cell r="C351" t="str">
            <v>EliotCommunityHS/Lynn/12OrchardSt 2</v>
          </cell>
          <cell r="D351" t="str">
            <v>Cape Ann Area Office</v>
          </cell>
          <cell r="G351">
            <v>0.26666666666666666</v>
          </cell>
          <cell r="H351">
            <v>1.7096774193548385</v>
          </cell>
          <cell r="I351">
            <v>1.9333333333333331</v>
          </cell>
          <cell r="J351">
            <v>2.4193548387096775</v>
          </cell>
          <cell r="K351">
            <v>1.4516129032258065</v>
          </cell>
          <cell r="L351">
            <v>3.0357142857142856</v>
          </cell>
          <cell r="M351">
            <v>2.32258064516129</v>
          </cell>
          <cell r="N351">
            <v>2.8666666666666667</v>
          </cell>
          <cell r="O351">
            <v>2.387096774193548</v>
          </cell>
          <cell r="P351">
            <v>2</v>
          </cell>
          <cell r="Q351">
            <v>1.870967741935484</v>
          </cell>
          <cell r="R351">
            <v>1.967741935483871</v>
          </cell>
          <cell r="S351">
            <v>1.1666666666666667</v>
          </cell>
          <cell r="T351">
            <v>3</v>
          </cell>
          <cell r="U351">
            <v>1.7333333333333334</v>
          </cell>
          <cell r="V351">
            <v>0.64516129032258063</v>
          </cell>
          <cell r="W351">
            <v>0.80645161290322576</v>
          </cell>
          <cell r="X351">
            <v>0.34482758620689657</v>
          </cell>
          <cell r="AB351">
            <v>0.96666666666666667</v>
          </cell>
          <cell r="AC351">
            <v>1.096774193548387</v>
          </cell>
          <cell r="AD351">
            <v>0.54838709677419351</v>
          </cell>
          <cell r="AE351">
            <v>1.5333333333333332</v>
          </cell>
          <cell r="AF351">
            <v>3.4838709677419351</v>
          </cell>
          <cell r="AG351">
            <v>0.8666666666666667</v>
          </cell>
          <cell r="AH351">
            <v>3.2258064516129031E-2</v>
          </cell>
          <cell r="AI351">
            <v>1.935483870967742</v>
          </cell>
          <cell r="AJ351">
            <v>1.4285714285714284</v>
          </cell>
          <cell r="AK351">
            <v>2.3225806451612905</v>
          </cell>
          <cell r="AL351">
            <v>1.5666666666666667</v>
          </cell>
          <cell r="AM351">
            <v>2.709677419354839</v>
          </cell>
          <cell r="AN351">
            <v>0.4</v>
          </cell>
          <cell r="AO351">
            <v>2.161290322580645</v>
          </cell>
          <cell r="AP351">
            <v>2.67741935483871</v>
          </cell>
          <cell r="AQ351">
            <v>2.2000000000000002</v>
          </cell>
          <cell r="AR351">
            <v>2.5483870967741935</v>
          </cell>
          <cell r="AS351">
            <v>0.7</v>
          </cell>
          <cell r="AT351">
            <v>0.19354838709677419</v>
          </cell>
          <cell r="AU351">
            <v>3</v>
          </cell>
          <cell r="AV351">
            <v>0.89285714285714279</v>
          </cell>
          <cell r="AW351">
            <v>0.64516129032258063</v>
          </cell>
          <cell r="AX351">
            <v>2.5333333333333332</v>
          </cell>
          <cell r="AY351">
            <v>3.4193548387096775</v>
          </cell>
          <cell r="AZ351">
            <v>2.7666666666666666</v>
          </cell>
        </row>
        <row r="352">
          <cell r="C352" t="str">
            <v>EliotCommunityHS/Lynn/12OrchardSt 3</v>
          </cell>
          <cell r="D352" t="str">
            <v>Haverhill Area Office</v>
          </cell>
          <cell r="J352">
            <v>9.6774193548387094E-2</v>
          </cell>
          <cell r="K352">
            <v>0.25806451612903225</v>
          </cell>
          <cell r="L352">
            <v>1</v>
          </cell>
          <cell r="M352">
            <v>0.35483870967741937</v>
          </cell>
          <cell r="P352">
            <v>0.13333333333333333</v>
          </cell>
          <cell r="Q352">
            <v>3.2258064516129031E-2</v>
          </cell>
          <cell r="R352">
            <v>0.74193548387096775</v>
          </cell>
          <cell r="W352">
            <v>0.25806451612903225</v>
          </cell>
        </row>
        <row r="353">
          <cell r="C353" t="str">
            <v>EliotCommunityHS/Lynn/12OrchardSt 4</v>
          </cell>
          <cell r="D353" t="str">
            <v>Lawrence Area Office</v>
          </cell>
          <cell r="V353">
            <v>1.7419354838709677</v>
          </cell>
          <cell r="W353">
            <v>1.4838709677419355</v>
          </cell>
          <cell r="AJ353">
            <v>0.39285714285714285</v>
          </cell>
          <cell r="AK353">
            <v>0.32258064516129031</v>
          </cell>
          <cell r="AW353">
            <v>0.70967741935483863</v>
          </cell>
          <cell r="AX353">
            <v>0.26666666666666666</v>
          </cell>
        </row>
        <row r="354">
          <cell r="C354" t="str">
            <v>EliotCommunityHS/Lynn/12OrchardSt 5</v>
          </cell>
          <cell r="D354" t="str">
            <v>Lowell Area Office</v>
          </cell>
          <cell r="AT354">
            <v>0.967741935483871</v>
          </cell>
          <cell r="AW354">
            <v>0.90322580645161288</v>
          </cell>
          <cell r="AX354">
            <v>0.5</v>
          </cell>
        </row>
        <row r="355">
          <cell r="C355" t="str">
            <v>EliotCommunityHS/Lynn/12OrchardSt 6</v>
          </cell>
          <cell r="D355" t="str">
            <v>Lynn Area Office</v>
          </cell>
          <cell r="F355">
            <v>3.129032258064516</v>
          </cell>
          <cell r="G355">
            <v>3.1666666666666665</v>
          </cell>
          <cell r="H355">
            <v>2.5161290322580645</v>
          </cell>
          <cell r="I355">
            <v>2.8666666666666667</v>
          </cell>
          <cell r="J355">
            <v>2.193548387096774</v>
          </cell>
          <cell r="K355">
            <v>2.032258064516129</v>
          </cell>
          <cell r="L355">
            <v>1.6071428571428572</v>
          </cell>
          <cell r="M355">
            <v>2.935483870967742</v>
          </cell>
          <cell r="N355">
            <v>1.6666666666666665</v>
          </cell>
          <cell r="O355">
            <v>2.064516129032258</v>
          </cell>
          <cell r="P355">
            <v>2.5333333333333332</v>
          </cell>
          <cell r="Q355">
            <v>2.064516129032258</v>
          </cell>
          <cell r="R355">
            <v>1.6451612903225807</v>
          </cell>
          <cell r="S355">
            <v>1.8</v>
          </cell>
          <cell r="T355">
            <v>2.935483870967742</v>
          </cell>
          <cell r="U355">
            <v>2.2666666666666666</v>
          </cell>
          <cell r="V355">
            <v>0.67741935483870974</v>
          </cell>
          <cell r="W355">
            <v>1.3870967741935485</v>
          </cell>
          <cell r="X355">
            <v>1.9310344827586208</v>
          </cell>
          <cell r="Y355">
            <v>3</v>
          </cell>
          <cell r="Z355">
            <v>2.5333333333333332</v>
          </cell>
          <cell r="AA355">
            <v>2.6774193548387095</v>
          </cell>
          <cell r="AB355">
            <v>3.9</v>
          </cell>
          <cell r="AC355">
            <v>2.838709677419355</v>
          </cell>
          <cell r="AD355">
            <v>3.032258064516129</v>
          </cell>
          <cell r="AE355">
            <v>3</v>
          </cell>
          <cell r="AF355">
            <v>1.3870967741935485</v>
          </cell>
          <cell r="AG355">
            <v>2.2000000000000002</v>
          </cell>
          <cell r="AH355">
            <v>1.967741935483871</v>
          </cell>
          <cell r="AI355">
            <v>2.193548387096774</v>
          </cell>
          <cell r="AJ355">
            <v>2.6071428571428572</v>
          </cell>
          <cell r="AK355">
            <v>2.354838709677419</v>
          </cell>
          <cell r="AL355">
            <v>2.8666666666666667</v>
          </cell>
          <cell r="AM355">
            <v>2.806451612903226</v>
          </cell>
          <cell r="AN355">
            <v>2.9333333333333336</v>
          </cell>
          <cell r="AO355">
            <v>2.612903225806452</v>
          </cell>
          <cell r="AP355">
            <v>2</v>
          </cell>
          <cell r="AQ355">
            <v>3.1</v>
          </cell>
          <cell r="AR355">
            <v>2.096774193548387</v>
          </cell>
          <cell r="AS355">
            <v>2.8</v>
          </cell>
          <cell r="AT355">
            <v>1.4516129032258065</v>
          </cell>
          <cell r="AU355">
            <v>2.6129032258064515</v>
          </cell>
          <cell r="AV355">
            <v>1.8928571428571428</v>
          </cell>
          <cell r="AW355">
            <v>1.838709677419355</v>
          </cell>
          <cell r="AX355">
            <v>1.4666666666666668</v>
          </cell>
          <cell r="AY355">
            <v>2.161290322580645</v>
          </cell>
          <cell r="AZ355">
            <v>1.2333333333333332</v>
          </cell>
        </row>
        <row r="356">
          <cell r="C356" t="str">
            <v>EliotCommunityHS/Lynn/12OrchardSt 7</v>
          </cell>
          <cell r="D356" t="str">
            <v>Malden Area Office</v>
          </cell>
          <cell r="Y356">
            <v>6.4516129032258063E-2</v>
          </cell>
          <cell r="Z356">
            <v>0.5</v>
          </cell>
          <cell r="AF356">
            <v>0.45161290322580644</v>
          </cell>
          <cell r="AZ356">
            <v>6.6666666666666666E-2</v>
          </cell>
        </row>
        <row r="357">
          <cell r="C357" t="str">
            <v>EliotCommunityHS/Medford/159Allston 1</v>
          </cell>
          <cell r="D357" t="str">
            <v>Arlington Area Office</v>
          </cell>
          <cell r="R357">
            <v>6.4516129032258063E-2</v>
          </cell>
          <cell r="AO357">
            <v>0.29032258064516131</v>
          </cell>
          <cell r="AW357">
            <v>0.45161290322580644</v>
          </cell>
          <cell r="AX357">
            <v>3.3333333333333333E-2</v>
          </cell>
        </row>
        <row r="358">
          <cell r="C358" t="str">
            <v>EliotCommunityHS/Medford/159Allston 2</v>
          </cell>
          <cell r="D358" t="str">
            <v>Coastal Area Office</v>
          </cell>
          <cell r="AG358">
            <v>0.3</v>
          </cell>
          <cell r="AH358">
            <v>1.5161290322580645</v>
          </cell>
          <cell r="AI358">
            <v>0.80645161290322576</v>
          </cell>
        </row>
        <row r="359">
          <cell r="C359" t="str">
            <v>EliotCommunityHS/Medford/159Allston 3</v>
          </cell>
          <cell r="D359" t="str">
            <v>Dimock St. Area Office</v>
          </cell>
          <cell r="E359">
            <v>2.3548387096774195</v>
          </cell>
          <cell r="F359">
            <v>2.32258064516129</v>
          </cell>
          <cell r="G359">
            <v>1.1666666666666667</v>
          </cell>
          <cell r="H359">
            <v>0.80645161290322576</v>
          </cell>
          <cell r="I359">
            <v>3.5666666666666669</v>
          </cell>
          <cell r="J359">
            <v>4.6451612903225801</v>
          </cell>
          <cell r="K359">
            <v>3.129032258064516</v>
          </cell>
          <cell r="L359">
            <v>1.3928571428571428</v>
          </cell>
          <cell r="M359">
            <v>0.64516129032258063</v>
          </cell>
          <cell r="N359">
            <v>0.76666666666666661</v>
          </cell>
          <cell r="O359">
            <v>1.4838709677419355</v>
          </cell>
          <cell r="P359">
            <v>1.5</v>
          </cell>
          <cell r="Q359">
            <v>0.45161290322580644</v>
          </cell>
          <cell r="R359">
            <v>0.16129032258064516</v>
          </cell>
          <cell r="T359">
            <v>0.83870967741935476</v>
          </cell>
          <cell r="U359">
            <v>0.6333333333333333</v>
          </cell>
          <cell r="V359">
            <v>1.032258064516129</v>
          </cell>
          <cell r="W359">
            <v>2.4516129032258061</v>
          </cell>
          <cell r="X359">
            <v>0.2413793103448276</v>
          </cell>
          <cell r="Y359">
            <v>2</v>
          </cell>
          <cell r="Z359">
            <v>2.9666666666666663</v>
          </cell>
          <cell r="AA359">
            <v>0.45161290322580644</v>
          </cell>
          <cell r="AC359">
            <v>0.54838709677419351</v>
          </cell>
          <cell r="AD359">
            <v>2.6451612903225805</v>
          </cell>
          <cell r="AE359">
            <v>2.0333333333333332</v>
          </cell>
          <cell r="AF359">
            <v>1.1612903225806452</v>
          </cell>
          <cell r="AG359">
            <v>0.23333333333333334</v>
          </cell>
          <cell r="AH359">
            <v>1</v>
          </cell>
          <cell r="AI359">
            <v>0.22580645161290322</v>
          </cell>
          <cell r="AK359">
            <v>0.29032258064516131</v>
          </cell>
          <cell r="AL359">
            <v>0.93333333333333324</v>
          </cell>
          <cell r="AM359">
            <v>1.4516129032258065</v>
          </cell>
          <cell r="AO359">
            <v>0.35483870967741937</v>
          </cell>
          <cell r="AR359">
            <v>0.22580645161290322</v>
          </cell>
          <cell r="AS359">
            <v>1.6666666666666665</v>
          </cell>
          <cell r="AT359">
            <v>0.32258064516129031</v>
          </cell>
          <cell r="AU359">
            <v>0.87096774193548387</v>
          </cell>
          <cell r="AV359">
            <v>1.75</v>
          </cell>
          <cell r="AW359">
            <v>1.2903225806451613</v>
          </cell>
          <cell r="AX359">
            <v>0.33333333333333331</v>
          </cell>
          <cell r="AY359">
            <v>1.3548387096774193</v>
          </cell>
          <cell r="AZ359">
            <v>3.8666666666666667</v>
          </cell>
        </row>
        <row r="360">
          <cell r="C360" t="str">
            <v>EliotCommunityHS/Medford/159Allston 4</v>
          </cell>
          <cell r="D360" t="str">
            <v>Framingham Area Office</v>
          </cell>
          <cell r="AS360">
            <v>0.36666666666666664</v>
          </cell>
          <cell r="AT360">
            <v>0.58064516129032251</v>
          </cell>
          <cell r="AW360">
            <v>0.29032258064516131</v>
          </cell>
          <cell r="AX360">
            <v>0.16666666666666666</v>
          </cell>
        </row>
        <row r="361">
          <cell r="C361" t="str">
            <v>EliotCommunityHS/Medford/159Allston 5</v>
          </cell>
          <cell r="D361" t="str">
            <v>Harbor Area Office</v>
          </cell>
          <cell r="F361">
            <v>1.4193548387096775</v>
          </cell>
          <cell r="G361">
            <v>0.8666666666666667</v>
          </cell>
          <cell r="H361">
            <v>1.6451612903225805</v>
          </cell>
          <cell r="I361">
            <v>0.46666666666666667</v>
          </cell>
          <cell r="J361">
            <v>0.32258064516129031</v>
          </cell>
          <cell r="K361">
            <v>2.4516129032258065</v>
          </cell>
          <cell r="L361">
            <v>2.3928571428571428</v>
          </cell>
          <cell r="M361">
            <v>2</v>
          </cell>
          <cell r="N361">
            <v>2.4</v>
          </cell>
          <cell r="O361">
            <v>1.3548387096774195</v>
          </cell>
          <cell r="P361">
            <v>2.7</v>
          </cell>
          <cell r="Q361">
            <v>2.967741935483871</v>
          </cell>
          <cell r="R361">
            <v>2.903225806451613</v>
          </cell>
          <cell r="S361">
            <v>2.5666666666666664</v>
          </cell>
          <cell r="T361">
            <v>1.3870967741935485</v>
          </cell>
          <cell r="V361">
            <v>0.58064516129032262</v>
          </cell>
          <cell r="W361">
            <v>2.064516129032258</v>
          </cell>
          <cell r="X361">
            <v>1.0689655172413794</v>
          </cell>
          <cell r="Y361">
            <v>1.4516129032258065</v>
          </cell>
          <cell r="Z361">
            <v>0.33333333333333337</v>
          </cell>
          <cell r="AA361">
            <v>0.87096774193548387</v>
          </cell>
          <cell r="AB361">
            <v>0.16666666666666666</v>
          </cell>
          <cell r="AC361">
            <v>0.93548387096774188</v>
          </cell>
          <cell r="AD361">
            <v>0.90322580645161288</v>
          </cell>
          <cell r="AE361">
            <v>0.3</v>
          </cell>
          <cell r="AF361">
            <v>0.67741935483870974</v>
          </cell>
          <cell r="AG361">
            <v>1.6</v>
          </cell>
          <cell r="AH361">
            <v>6.4516129032258063E-2</v>
          </cell>
          <cell r="AJ361">
            <v>0.5714285714285714</v>
          </cell>
          <cell r="AK361">
            <v>2</v>
          </cell>
          <cell r="AL361">
            <v>1.2</v>
          </cell>
          <cell r="AM361">
            <v>3.935483870967742</v>
          </cell>
          <cell r="AN361">
            <v>1.8666666666666669</v>
          </cell>
          <cell r="AO361">
            <v>2.064516129032258</v>
          </cell>
          <cell r="AP361">
            <v>1.7741935483870968</v>
          </cell>
          <cell r="AQ361">
            <v>0.6</v>
          </cell>
          <cell r="AR361">
            <v>2.032258064516129</v>
          </cell>
          <cell r="AS361">
            <v>1.1000000000000001</v>
          </cell>
          <cell r="AT361">
            <v>3</v>
          </cell>
          <cell r="AU361">
            <v>3.4838709677419355</v>
          </cell>
          <cell r="AV361">
            <v>3.6428571428571432</v>
          </cell>
          <cell r="AW361">
            <v>1.290322580645161</v>
          </cell>
          <cell r="AX361">
            <v>3.5</v>
          </cell>
          <cell r="AY361">
            <v>3.290322580645161</v>
          </cell>
          <cell r="AZ361">
            <v>2.5333333333333337</v>
          </cell>
        </row>
        <row r="362">
          <cell r="C362" t="str">
            <v>EliotCommunityHS/Medford/159Allston 6</v>
          </cell>
          <cell r="D362" t="str">
            <v>Hyde Park Area Office</v>
          </cell>
          <cell r="F362">
            <v>0.93548387096774188</v>
          </cell>
          <cell r="G362">
            <v>0.93333333333333335</v>
          </cell>
          <cell r="H362">
            <v>1.4838709677419355</v>
          </cell>
          <cell r="I362">
            <v>2</v>
          </cell>
          <cell r="J362">
            <v>1.161290322580645</v>
          </cell>
          <cell r="K362">
            <v>0.77419354838709675</v>
          </cell>
          <cell r="L362">
            <v>0.7142857142857143</v>
          </cell>
          <cell r="M362">
            <v>1.967741935483871</v>
          </cell>
          <cell r="N362">
            <v>2.6333333333333333</v>
          </cell>
          <cell r="O362">
            <v>2.6451612903225805</v>
          </cell>
          <cell r="P362">
            <v>3</v>
          </cell>
          <cell r="Q362">
            <v>2.32258064516129</v>
          </cell>
          <cell r="R362">
            <v>1.193548387096774</v>
          </cell>
          <cell r="S362">
            <v>1.1666666666666665</v>
          </cell>
          <cell r="T362">
            <v>0.5161290322580645</v>
          </cell>
          <cell r="U362">
            <v>2.3666666666666667</v>
          </cell>
          <cell r="V362">
            <v>2.4516129032258065</v>
          </cell>
          <cell r="W362">
            <v>1.935483870967742</v>
          </cell>
          <cell r="X362">
            <v>0.72413793103448276</v>
          </cell>
          <cell r="Z362">
            <v>1.1666666666666665</v>
          </cell>
          <cell r="AA362">
            <v>2.8064516129032255</v>
          </cell>
          <cell r="AB362">
            <v>3.8666666666666667</v>
          </cell>
          <cell r="AC362">
            <v>1.6451612903225805</v>
          </cell>
          <cell r="AD362">
            <v>2.4193548387096775</v>
          </cell>
          <cell r="AE362">
            <v>3.2333333333333334</v>
          </cell>
          <cell r="AF362">
            <v>1.032258064516129</v>
          </cell>
          <cell r="AG362">
            <v>1</v>
          </cell>
          <cell r="AH362">
            <v>1.290322580645161</v>
          </cell>
          <cell r="AI362">
            <v>2.419354838709677</v>
          </cell>
          <cell r="AJ362">
            <v>2.3571428571428568</v>
          </cell>
          <cell r="AK362">
            <v>2.806451612903226</v>
          </cell>
          <cell r="AL362">
            <v>2.1333333333333333</v>
          </cell>
          <cell r="AM362">
            <v>1.3548387096774193</v>
          </cell>
          <cell r="AN362">
            <v>2.2999999999999998</v>
          </cell>
          <cell r="AO362">
            <v>2.32258064516129</v>
          </cell>
          <cell r="AP362">
            <v>1.8064516129032258</v>
          </cell>
          <cell r="AQ362">
            <v>1.6</v>
          </cell>
          <cell r="AR362">
            <v>2.225806451612903</v>
          </cell>
          <cell r="AS362">
            <v>1.5</v>
          </cell>
          <cell r="AT362">
            <v>1.4838709677419355</v>
          </cell>
          <cell r="AU362">
            <v>1.064516129032258</v>
          </cell>
          <cell r="AW362">
            <v>0.74193548387096775</v>
          </cell>
          <cell r="AX362">
            <v>0.8666666666666667</v>
          </cell>
          <cell r="AY362">
            <v>0.19354838709677419</v>
          </cell>
        </row>
        <row r="363">
          <cell r="C363" t="str">
            <v>EliotCommunityHS/Medford/159Allston 7</v>
          </cell>
          <cell r="D363" t="str">
            <v>Lynn Area Office</v>
          </cell>
          <cell r="X363">
            <v>0.10344827586206896</v>
          </cell>
          <cell r="AE363">
            <v>0.2</v>
          </cell>
          <cell r="AP363">
            <v>0.45161290322580644</v>
          </cell>
        </row>
        <row r="364">
          <cell r="C364" t="str">
            <v>EliotCommunityHS/Medford/159Allston 8</v>
          </cell>
          <cell r="D364" t="str">
            <v>Park St. Area Office</v>
          </cell>
          <cell r="E364">
            <v>3.290322580645161</v>
          </cell>
          <cell r="F364">
            <v>2.161290322580645</v>
          </cell>
          <cell r="G364">
            <v>1</v>
          </cell>
          <cell r="H364">
            <v>1.1935483870967742</v>
          </cell>
          <cell r="I364">
            <v>1</v>
          </cell>
          <cell r="J364">
            <v>1</v>
          </cell>
          <cell r="K364">
            <v>9.6774193548387094E-2</v>
          </cell>
          <cell r="L364">
            <v>2.0357142857142856</v>
          </cell>
          <cell r="M364">
            <v>3.225806451612903</v>
          </cell>
          <cell r="N364">
            <v>1.5666666666666667</v>
          </cell>
          <cell r="O364">
            <v>1.3225806451612903</v>
          </cell>
          <cell r="Q364">
            <v>1.3870967741935485</v>
          </cell>
          <cell r="R364">
            <v>2.225806451612903</v>
          </cell>
          <cell r="S364">
            <v>0.76666666666666661</v>
          </cell>
          <cell r="T364">
            <v>3.2258064516129035</v>
          </cell>
          <cell r="U364">
            <v>2.1666666666666665</v>
          </cell>
          <cell r="V364">
            <v>2.774193548387097</v>
          </cell>
          <cell r="W364">
            <v>0.70967741935483875</v>
          </cell>
          <cell r="X364">
            <v>0.86206896551724144</v>
          </cell>
          <cell r="Y364">
            <v>2.6129032258064515</v>
          </cell>
          <cell r="Z364">
            <v>2.5</v>
          </cell>
          <cell r="AA364">
            <v>3</v>
          </cell>
          <cell r="AB364">
            <v>2.1666666666666665</v>
          </cell>
          <cell r="AC364">
            <v>2.741935483870968</v>
          </cell>
          <cell r="AD364">
            <v>1.903225806451613</v>
          </cell>
          <cell r="AE364">
            <v>1.2666666666666668</v>
          </cell>
          <cell r="AF364">
            <v>2.7096774193548385</v>
          </cell>
          <cell r="AG364">
            <v>0.93333333333333335</v>
          </cell>
          <cell r="AH364">
            <v>2.064516129032258</v>
          </cell>
          <cell r="AI364">
            <v>3.4516129032258061</v>
          </cell>
          <cell r="AJ364">
            <v>3.1428571428571428</v>
          </cell>
          <cell r="AK364">
            <v>2.2903225806451615</v>
          </cell>
          <cell r="AL364">
            <v>2.5333333333333332</v>
          </cell>
          <cell r="AM364">
            <v>1.064516129032258</v>
          </cell>
          <cell r="AN364">
            <v>2.166666666666667</v>
          </cell>
          <cell r="AO364">
            <v>2.096774193548387</v>
          </cell>
          <cell r="AP364">
            <v>2.5806451612903225</v>
          </cell>
          <cell r="AQ364">
            <v>2.8</v>
          </cell>
          <cell r="AR364">
            <v>3.064516129032258</v>
          </cell>
          <cell r="AS364">
            <v>2.2333333333333338</v>
          </cell>
          <cell r="AT364">
            <v>1.4193548387096775</v>
          </cell>
          <cell r="AU364">
            <v>1.3870967741935485</v>
          </cell>
          <cell r="AV364">
            <v>1.8928571428571428</v>
          </cell>
          <cell r="AW364">
            <v>0.90322580645161288</v>
          </cell>
          <cell r="AX364">
            <v>1.3</v>
          </cell>
          <cell r="AY364">
            <v>1.1935483870967742</v>
          </cell>
          <cell r="AZ364">
            <v>0.76666666666666661</v>
          </cell>
        </row>
        <row r="365">
          <cell r="C365" t="str">
            <v>EliotCommunityHS/NewBedford/163Coun 1</v>
          </cell>
          <cell r="D365" t="str">
            <v>Brockton Area Office</v>
          </cell>
          <cell r="L365">
            <v>0.6428571428571429</v>
          </cell>
          <cell r="AA365">
            <v>3.2258064516129031E-2</v>
          </cell>
          <cell r="AB365">
            <v>1</v>
          </cell>
          <cell r="AC365">
            <v>1</v>
          </cell>
          <cell r="AD365">
            <v>1</v>
          </cell>
          <cell r="AE365">
            <v>1</v>
          </cell>
          <cell r="AF365">
            <v>0.83870967741935487</v>
          </cell>
          <cell r="AM365">
            <v>0.22580645161290322</v>
          </cell>
          <cell r="AX365">
            <v>1.3</v>
          </cell>
          <cell r="AY365">
            <v>1</v>
          </cell>
          <cell r="AZ365">
            <v>6.6666666666666666E-2</v>
          </cell>
        </row>
        <row r="366">
          <cell r="C366" t="str">
            <v>EliotCommunityHS/NewBedford/163Coun 2</v>
          </cell>
          <cell r="D366" t="str">
            <v>Coastal Area Office</v>
          </cell>
          <cell r="AB366">
            <v>0.1</v>
          </cell>
        </row>
        <row r="367">
          <cell r="C367" t="str">
            <v>EliotCommunityHS/NewBedford/163Coun 3</v>
          </cell>
          <cell r="D367" t="str">
            <v>Fall River Area Office</v>
          </cell>
          <cell r="T367">
            <v>3.2258064516129031E-2</v>
          </cell>
          <cell r="U367">
            <v>3.3333333333333333E-2</v>
          </cell>
          <cell r="AL367">
            <v>1</v>
          </cell>
          <cell r="AM367">
            <v>0.45161290322580644</v>
          </cell>
          <cell r="AN367">
            <v>0.56666666666666665</v>
          </cell>
          <cell r="AO367">
            <v>3.2258064516129031E-2</v>
          </cell>
          <cell r="AR367">
            <v>0.29032258064516131</v>
          </cell>
          <cell r="AS367">
            <v>1</v>
          </cell>
          <cell r="AT367">
            <v>0.4838709677419355</v>
          </cell>
          <cell r="AZ367">
            <v>0.2</v>
          </cell>
        </row>
        <row r="368">
          <cell r="C368" t="str">
            <v>EliotCommunityHS/NewBedford/163Coun 4</v>
          </cell>
          <cell r="D368" t="str">
            <v>Framingham Area Office</v>
          </cell>
          <cell r="AO368">
            <v>1.4838709677419355</v>
          </cell>
          <cell r="AP368">
            <v>0.77419354838709675</v>
          </cell>
        </row>
        <row r="369">
          <cell r="C369" t="str">
            <v>EliotCommunityHS/NewBedford/163Coun 5</v>
          </cell>
          <cell r="D369" t="str">
            <v>New Bedford Area Office</v>
          </cell>
          <cell r="H369">
            <v>0.61290322580645151</v>
          </cell>
          <cell r="I369">
            <v>6.4333333333333336</v>
          </cell>
          <cell r="J369">
            <v>6.9677419354838719</v>
          </cell>
          <cell r="K369">
            <v>5.5161290322580649</v>
          </cell>
          <cell r="L369">
            <v>5.3214285714285712</v>
          </cell>
          <cell r="M369">
            <v>7.1935483870967749</v>
          </cell>
          <cell r="N369">
            <v>7.4333333333333336</v>
          </cell>
          <cell r="O369">
            <v>4.935483870967742</v>
          </cell>
          <cell r="P369">
            <v>5.4333333333333336</v>
          </cell>
          <cell r="Q369">
            <v>7.0322580645161281</v>
          </cell>
          <cell r="R369">
            <v>7.645161290322581</v>
          </cell>
          <cell r="S369">
            <v>8.0333333333333332</v>
          </cell>
          <cell r="T369">
            <v>6.9677419354838701</v>
          </cell>
          <cell r="U369">
            <v>7.0666666666666673</v>
          </cell>
          <cell r="V369">
            <v>6.4838709677419359</v>
          </cell>
          <cell r="W369">
            <v>7.4838709677419351</v>
          </cell>
          <cell r="X369">
            <v>6.6896551724137927</v>
          </cell>
          <cell r="Y369">
            <v>6.4838709677419351</v>
          </cell>
          <cell r="Z369">
            <v>6.7333333333333325</v>
          </cell>
          <cell r="AA369">
            <v>7.9032258064516139</v>
          </cell>
          <cell r="AB369">
            <v>6.6</v>
          </cell>
          <cell r="AC369">
            <v>5.709677419354839</v>
          </cell>
          <cell r="AD369">
            <v>6.806451612903226</v>
          </cell>
          <cell r="AE369">
            <v>6.9</v>
          </cell>
          <cell r="AF369">
            <v>6.67741935483871</v>
          </cell>
          <cell r="AG369">
            <v>5.7</v>
          </cell>
          <cell r="AH369">
            <v>4.838709677419355</v>
          </cell>
          <cell r="AI369">
            <v>6.5161290322580649</v>
          </cell>
          <cell r="AJ369">
            <v>7.0714285714285703</v>
          </cell>
          <cell r="AK369">
            <v>7.161290322580645</v>
          </cell>
          <cell r="AL369">
            <v>5.833333333333333</v>
          </cell>
          <cell r="AM369">
            <v>5.3225806451612891</v>
          </cell>
          <cell r="AN369">
            <v>6.9666666666666668</v>
          </cell>
          <cell r="AO369">
            <v>6.064516129032258</v>
          </cell>
          <cell r="AP369">
            <v>5.129032258064516</v>
          </cell>
          <cell r="AQ369">
            <v>5.8666666666666671</v>
          </cell>
          <cell r="AR369">
            <v>5.032258064516129</v>
          </cell>
          <cell r="AS369">
            <v>4.833333333333333</v>
          </cell>
          <cell r="AT369">
            <v>5.4193548387096779</v>
          </cell>
          <cell r="AU369">
            <v>6.5483870967741931</v>
          </cell>
          <cell r="AV369">
            <v>6.7857142857142856</v>
          </cell>
          <cell r="AW369">
            <v>6</v>
          </cell>
          <cell r="AX369">
            <v>4.166666666666667</v>
          </cell>
          <cell r="AY369">
            <v>5.4838709677419359</v>
          </cell>
          <cell r="AZ369">
            <v>6.3</v>
          </cell>
        </row>
        <row r="370">
          <cell r="C370" t="str">
            <v>EliotCommunityHS/NewBedford/163Coun 6</v>
          </cell>
          <cell r="D370" t="str">
            <v>Plymouth Area Office</v>
          </cell>
          <cell r="V370">
            <v>0.45161290322580644</v>
          </cell>
          <cell r="AV370">
            <v>0.21428571428571427</v>
          </cell>
          <cell r="AW370">
            <v>3.2258064516129031E-2</v>
          </cell>
        </row>
        <row r="371">
          <cell r="C371" t="str">
            <v>EliotCommunityHS/NewBedford/163Coun 7</v>
          </cell>
          <cell r="D371" t="str">
            <v>Robert Van Wart Area Office</v>
          </cell>
          <cell r="AZ371">
            <v>0.73333333333333328</v>
          </cell>
        </row>
        <row r="372">
          <cell r="C372" t="str">
            <v>EliotCommunityHS/NewBedford/163Coun 8</v>
          </cell>
          <cell r="D372" t="str">
            <v>Springfield Area Office</v>
          </cell>
          <cell r="Y372">
            <v>0.12903225806451613</v>
          </cell>
        </row>
        <row r="373">
          <cell r="C373" t="str">
            <v>EliotCommunityHS/NewBedford/163Coun 9</v>
          </cell>
          <cell r="D373" t="str">
            <v>Taunton/Attleboro Area Office</v>
          </cell>
          <cell r="Q373">
            <v>3.2258064516129031E-2</v>
          </cell>
          <cell r="AY373">
            <v>0.16129032258064516</v>
          </cell>
          <cell r="AZ373">
            <v>3.3333333333333333E-2</v>
          </cell>
        </row>
        <row r="374">
          <cell r="C374" t="str">
            <v>EliotCommunityHS/Wakefield/18 Lafay 1</v>
          </cell>
          <cell r="D374" t="str">
            <v>Arlington Area Office</v>
          </cell>
          <cell r="N374">
            <v>0.4</v>
          </cell>
          <cell r="R374">
            <v>0.16129032258064516</v>
          </cell>
          <cell r="S374">
            <v>0.36666666666666664</v>
          </cell>
          <cell r="AA374">
            <v>0.45161290322580644</v>
          </cell>
        </row>
        <row r="375">
          <cell r="C375" t="str">
            <v>EliotCommunityHS/Wakefield/18 Lafay 2</v>
          </cell>
          <cell r="D375" t="str">
            <v>Cambridge Area Office</v>
          </cell>
          <cell r="I375">
            <v>0.23333333333333334</v>
          </cell>
          <cell r="J375">
            <v>2</v>
          </cell>
          <cell r="K375">
            <v>2</v>
          </cell>
          <cell r="L375">
            <v>2.4642857142857144</v>
          </cell>
          <cell r="M375">
            <v>1.4516129032258065</v>
          </cell>
          <cell r="N375">
            <v>0.73333333333333328</v>
          </cell>
          <cell r="O375">
            <v>2.096774193548387</v>
          </cell>
          <cell r="P375">
            <v>2</v>
          </cell>
          <cell r="Q375">
            <v>2</v>
          </cell>
          <cell r="R375">
            <v>1.935483870967742</v>
          </cell>
          <cell r="S375">
            <v>0.8666666666666667</v>
          </cell>
          <cell r="T375">
            <v>1.2258064516129032</v>
          </cell>
          <cell r="U375">
            <v>2.2000000000000002</v>
          </cell>
          <cell r="V375">
            <v>1.3870967741935485</v>
          </cell>
          <cell r="W375">
            <v>1.4838709677419355</v>
          </cell>
          <cell r="X375">
            <v>1.9655172413793105</v>
          </cell>
          <cell r="Y375">
            <v>1.3870967741935485</v>
          </cell>
          <cell r="Z375">
            <v>2</v>
          </cell>
          <cell r="AA375">
            <v>0.67741935483870963</v>
          </cell>
          <cell r="AB375">
            <v>1.9</v>
          </cell>
          <cell r="AC375">
            <v>1.935483870967742</v>
          </cell>
          <cell r="AD375">
            <v>1.6129032258064515</v>
          </cell>
          <cell r="AE375">
            <v>1</v>
          </cell>
          <cell r="AF375">
            <v>1.8064516129032258</v>
          </cell>
          <cell r="AG375">
            <v>2</v>
          </cell>
          <cell r="AH375">
            <v>1.9354838709677418</v>
          </cell>
          <cell r="AI375">
            <v>1.7419354838709677</v>
          </cell>
          <cell r="AJ375">
            <v>1.0714285714285714</v>
          </cell>
          <cell r="AK375">
            <v>1.8064516129032258</v>
          </cell>
          <cell r="AL375">
            <v>1.8666666666666667</v>
          </cell>
          <cell r="AM375">
            <v>2</v>
          </cell>
          <cell r="AN375">
            <v>0.96666666666666656</v>
          </cell>
          <cell r="AO375">
            <v>1.032258064516129</v>
          </cell>
          <cell r="AP375">
            <v>0.29032258064516131</v>
          </cell>
          <cell r="AQ375">
            <v>0.23333333333333334</v>
          </cell>
          <cell r="AR375">
            <v>1.870967741935484</v>
          </cell>
          <cell r="AS375">
            <v>1.3333333333333335</v>
          </cell>
          <cell r="AT375">
            <v>2</v>
          </cell>
          <cell r="AU375">
            <v>1.4193548387096775</v>
          </cell>
          <cell r="AV375">
            <v>1.25</v>
          </cell>
          <cell r="AW375">
            <v>1.7096774193548387</v>
          </cell>
          <cell r="AX375">
            <v>1.6333333333333333</v>
          </cell>
          <cell r="AY375">
            <v>1.5806451612903225</v>
          </cell>
          <cell r="AZ375">
            <v>1.6333333333333333</v>
          </cell>
        </row>
        <row r="376">
          <cell r="C376" t="str">
            <v>EliotCommunityHS/Wakefield/18 Lafay 3</v>
          </cell>
          <cell r="D376" t="str">
            <v>Cape Ann Area Office</v>
          </cell>
          <cell r="AJ376">
            <v>3.5714285714285712E-2</v>
          </cell>
        </row>
        <row r="377">
          <cell r="C377" t="str">
            <v>EliotCommunityHS/Wakefield/18 Lafay 4</v>
          </cell>
          <cell r="D377" t="str">
            <v>Coastal Area Office</v>
          </cell>
          <cell r="K377">
            <v>0.19354838709677419</v>
          </cell>
          <cell r="Z377">
            <v>0.2</v>
          </cell>
          <cell r="AL377">
            <v>0.16666666666666666</v>
          </cell>
        </row>
        <row r="378">
          <cell r="C378" t="str">
            <v>EliotCommunityHS/Wakefield/18 Lafay 5</v>
          </cell>
          <cell r="D378" t="str">
            <v>Framingham Area Office</v>
          </cell>
          <cell r="O378">
            <v>0.16129032258064516</v>
          </cell>
          <cell r="AA378">
            <v>6.4516129032258063E-2</v>
          </cell>
          <cell r="AB378">
            <v>0.13333333333333333</v>
          </cell>
          <cell r="AC378">
            <v>0.90322580645161288</v>
          </cell>
          <cell r="AQ378">
            <v>0.7</v>
          </cell>
          <cell r="AR378">
            <v>6.4516129032258063E-2</v>
          </cell>
          <cell r="AS378">
            <v>0.43333333333333335</v>
          </cell>
          <cell r="AV378">
            <v>0.10714285714285714</v>
          </cell>
          <cell r="AW378">
            <v>0.32258064516129031</v>
          </cell>
          <cell r="AX378">
            <v>0.16666666666666666</v>
          </cell>
          <cell r="AY378">
            <v>0.12903225806451613</v>
          </cell>
          <cell r="AZ378">
            <v>3.3333333333333333E-2</v>
          </cell>
        </row>
        <row r="379">
          <cell r="C379" t="str">
            <v>EliotCommunityHS/Wakefield/18 Lafay 6</v>
          </cell>
          <cell r="D379" t="str">
            <v>Lynn Area Office</v>
          </cell>
          <cell r="AC379">
            <v>3.2258064516129031E-2</v>
          </cell>
          <cell r="AD379">
            <v>0.74193548387096775</v>
          </cell>
          <cell r="AE379">
            <v>0.1</v>
          </cell>
          <cell r="AQ379">
            <v>0.26666666666666666</v>
          </cell>
        </row>
        <row r="380">
          <cell r="C380" t="str">
            <v>EliotCommunityHS/Wakefield/18 Lafay 7</v>
          </cell>
          <cell r="D380" t="str">
            <v>Malden Area Office</v>
          </cell>
          <cell r="I380">
            <v>0.7</v>
          </cell>
          <cell r="J380">
            <v>2.129032258064516</v>
          </cell>
          <cell r="K380">
            <v>1.4193548387096775</v>
          </cell>
          <cell r="L380">
            <v>1.75</v>
          </cell>
          <cell r="M380">
            <v>2.806451612903226</v>
          </cell>
          <cell r="N380">
            <v>2.9333333333333331</v>
          </cell>
          <cell r="O380">
            <v>1.5806451612903225</v>
          </cell>
          <cell r="P380">
            <v>2.166666666666667</v>
          </cell>
          <cell r="Q380">
            <v>2.7419354838709675</v>
          </cell>
          <cell r="R380">
            <v>1.9032258064516128</v>
          </cell>
          <cell r="S380">
            <v>2.7</v>
          </cell>
          <cell r="T380">
            <v>2.8387096774193545</v>
          </cell>
          <cell r="U380">
            <v>2.5</v>
          </cell>
          <cell r="V380">
            <v>2.5806451612903225</v>
          </cell>
          <cell r="W380">
            <v>2.7419354838709675</v>
          </cell>
          <cell r="X380">
            <v>3</v>
          </cell>
          <cell r="Y380">
            <v>2.4838709677419355</v>
          </cell>
          <cell r="Z380">
            <v>2.6333333333333337</v>
          </cell>
          <cell r="AA380">
            <v>2.1612903225806455</v>
          </cell>
          <cell r="AB380">
            <v>2.4</v>
          </cell>
          <cell r="AC380">
            <v>2.935483870967742</v>
          </cell>
          <cell r="AD380">
            <v>1.6774193548387095</v>
          </cell>
          <cell r="AE380">
            <v>1.8333333333333335</v>
          </cell>
          <cell r="AF380">
            <v>2.935483870967742</v>
          </cell>
          <cell r="AG380">
            <v>2.3666666666666671</v>
          </cell>
          <cell r="AH380">
            <v>2.354838709677419</v>
          </cell>
          <cell r="AI380">
            <v>2.4838709677419355</v>
          </cell>
          <cell r="AJ380">
            <v>2.3928571428571428</v>
          </cell>
          <cell r="AK380">
            <v>2.7419354838709675</v>
          </cell>
          <cell r="AL380">
            <v>1.7333333333333334</v>
          </cell>
          <cell r="AM380">
            <v>2.4838709677419355</v>
          </cell>
          <cell r="AN380">
            <v>2.9666666666666668</v>
          </cell>
          <cell r="AO380">
            <v>3</v>
          </cell>
          <cell r="AP380">
            <v>2.6129032258064511</v>
          </cell>
          <cell r="AQ380">
            <v>2.4333333333333331</v>
          </cell>
          <cell r="AR380">
            <v>2.774193548387097</v>
          </cell>
          <cell r="AS380">
            <v>2.4</v>
          </cell>
          <cell r="AT380">
            <v>2.258064516129032</v>
          </cell>
          <cell r="AU380">
            <v>2.290322580645161</v>
          </cell>
          <cell r="AV380">
            <v>2.9285714285714288</v>
          </cell>
          <cell r="AW380">
            <v>2.258064516129032</v>
          </cell>
          <cell r="AX380">
            <v>2.5</v>
          </cell>
          <cell r="AY380">
            <v>2.806451612903226</v>
          </cell>
          <cell r="AZ380">
            <v>2.8333333333333335</v>
          </cell>
        </row>
        <row r="381">
          <cell r="C381" t="str">
            <v>Gandara / Greenfield / 107 Conway 1</v>
          </cell>
          <cell r="D381" t="str">
            <v>Ctr Human Dev (PAS West)</v>
          </cell>
          <cell r="O381">
            <v>3.2258064516129031E-2</v>
          </cell>
          <cell r="P381">
            <v>0.46666666666666667</v>
          </cell>
          <cell r="AW381">
            <v>0.967741935483871</v>
          </cell>
        </row>
        <row r="382">
          <cell r="C382" t="str">
            <v>Gandara / Greenfield / 107 Conway 2</v>
          </cell>
          <cell r="D382" t="str">
            <v>Greenfield Area Office</v>
          </cell>
          <cell r="I382">
            <v>2.2333333333333334</v>
          </cell>
          <cell r="J382">
            <v>1.129032258064516</v>
          </cell>
          <cell r="K382">
            <v>0.5161290322580645</v>
          </cell>
          <cell r="L382">
            <v>1.75</v>
          </cell>
          <cell r="M382">
            <v>5.387096774193548</v>
          </cell>
          <cell r="N382">
            <v>6.6</v>
          </cell>
          <cell r="O382">
            <v>5.5806451612903221</v>
          </cell>
          <cell r="P382">
            <v>4.4000000000000004</v>
          </cell>
          <cell r="Q382">
            <v>7.8709677419354822</v>
          </cell>
          <cell r="R382">
            <v>7.4838709677419359</v>
          </cell>
          <cell r="S382">
            <v>7.366666666666668</v>
          </cell>
          <cell r="T382">
            <v>8.064516129032258</v>
          </cell>
          <cell r="U382">
            <v>10.633333333333335</v>
          </cell>
          <cell r="V382">
            <v>9.1612903225806441</v>
          </cell>
          <cell r="W382">
            <v>7.8387096774193541</v>
          </cell>
          <cell r="X382">
            <v>8.3793103448275872</v>
          </cell>
          <cell r="Y382">
            <v>9.6451612903225801</v>
          </cell>
          <cell r="Z382">
            <v>8</v>
          </cell>
          <cell r="AA382">
            <v>8.935483870967742</v>
          </cell>
          <cell r="AB382">
            <v>9.4</v>
          </cell>
          <cell r="AC382">
            <v>10.290322580645162</v>
          </cell>
          <cell r="AD382">
            <v>11.322580645161292</v>
          </cell>
          <cell r="AE382">
            <v>10.033333333333333</v>
          </cell>
          <cell r="AF382">
            <v>10.677419354838708</v>
          </cell>
          <cell r="AG382">
            <v>10.733333333333336</v>
          </cell>
          <cell r="AH382">
            <v>10.741935483870968</v>
          </cell>
          <cell r="AI382">
            <v>10.64516129032258</v>
          </cell>
          <cell r="AJ382">
            <v>8.6071428571428577</v>
          </cell>
          <cell r="AK382">
            <v>9.193548387096774</v>
          </cell>
          <cell r="AL382">
            <v>10.733333333333333</v>
          </cell>
          <cell r="AM382">
            <v>11.483870967741936</v>
          </cell>
          <cell r="AN382">
            <v>8.4</v>
          </cell>
          <cell r="AO382">
            <v>8.387096774193548</v>
          </cell>
          <cell r="AP382">
            <v>9</v>
          </cell>
          <cell r="AQ382">
            <v>8.6333333333333329</v>
          </cell>
          <cell r="AR382">
            <v>10.193548387096774</v>
          </cell>
          <cell r="AS382">
            <v>10.766666666666667</v>
          </cell>
          <cell r="AT382">
            <v>10</v>
          </cell>
          <cell r="AU382">
            <v>9.32258064516129</v>
          </cell>
          <cell r="AV382">
            <v>10.535714285714285</v>
          </cell>
          <cell r="AW382">
            <v>10.419354838709678</v>
          </cell>
          <cell r="AX382">
            <v>12.866666666666667</v>
          </cell>
          <cell r="AY382">
            <v>10.35483870967742</v>
          </cell>
          <cell r="AZ382">
            <v>11.7</v>
          </cell>
        </row>
        <row r="383">
          <cell r="C383" t="str">
            <v>Gandara / Greenfield / 107 Conway 3</v>
          </cell>
          <cell r="D383" t="str">
            <v>Holyoke Area Office</v>
          </cell>
          <cell r="R383">
            <v>0.32258064516129031</v>
          </cell>
          <cell r="S383">
            <v>0.3666666666666667</v>
          </cell>
          <cell r="T383">
            <v>0.80645161290322587</v>
          </cell>
          <cell r="V383">
            <v>0.41935483870967744</v>
          </cell>
          <cell r="Y383">
            <v>0.80645161290322587</v>
          </cell>
          <cell r="Z383">
            <v>0.46666666666666667</v>
          </cell>
          <cell r="AE383">
            <v>0.13333333333333333</v>
          </cell>
          <cell r="AJ383">
            <v>0.42857142857142855</v>
          </cell>
          <cell r="AP383">
            <v>3.2258064516129031E-2</v>
          </cell>
          <cell r="AX383">
            <v>0.8</v>
          </cell>
          <cell r="AY383">
            <v>0.58064516129032251</v>
          </cell>
          <cell r="AZ383">
            <v>0.46666666666666667</v>
          </cell>
        </row>
        <row r="384">
          <cell r="C384" t="str">
            <v>Gandara / Greenfield / 107 Conway 4</v>
          </cell>
          <cell r="D384" t="str">
            <v>Lowell Area Office</v>
          </cell>
          <cell r="Y384">
            <v>9.6774193548387094E-2</v>
          </cell>
        </row>
        <row r="385">
          <cell r="C385" t="str">
            <v>Gandara / Greenfield / 107 Conway 5</v>
          </cell>
          <cell r="D385" t="str">
            <v>Pittsfield Area Office</v>
          </cell>
          <cell r="AJ385">
            <v>0.17857142857142858</v>
          </cell>
          <cell r="AP385">
            <v>0.4838709677419355</v>
          </cell>
          <cell r="AQ385">
            <v>1</v>
          </cell>
          <cell r="AR385">
            <v>0.38709677419354838</v>
          </cell>
          <cell r="AY385">
            <v>0.19354838709677419</v>
          </cell>
          <cell r="AZ385">
            <v>0.8</v>
          </cell>
        </row>
        <row r="386">
          <cell r="C386" t="str">
            <v>Gandara / Greenfield / 107 Conway 6</v>
          </cell>
          <cell r="D386" t="str">
            <v>Robert Van Wart Area Office</v>
          </cell>
          <cell r="Q386">
            <v>3.2258064516129031E-2</v>
          </cell>
          <cell r="R386">
            <v>0.967741935483871</v>
          </cell>
          <cell r="S386">
            <v>1</v>
          </cell>
          <cell r="T386">
            <v>0.12903225806451613</v>
          </cell>
          <cell r="X386">
            <v>6.8965517241379309E-2</v>
          </cell>
          <cell r="Z386">
            <v>1.1333333333333333</v>
          </cell>
          <cell r="AA386">
            <v>1.5806451612903225</v>
          </cell>
          <cell r="AB386">
            <v>1</v>
          </cell>
          <cell r="AC386">
            <v>0.41935483870967744</v>
          </cell>
          <cell r="AH386">
            <v>6.4516129032258063E-2</v>
          </cell>
          <cell r="AN386">
            <v>0.6333333333333333</v>
          </cell>
          <cell r="AO386">
            <v>0.38709677419354838</v>
          </cell>
          <cell r="AP386">
            <v>0.19354838709677419</v>
          </cell>
        </row>
        <row r="387">
          <cell r="C387" t="str">
            <v>Gandara / Greenfield / 107 Conway 7</v>
          </cell>
          <cell r="D387" t="str">
            <v>South Central Area Office</v>
          </cell>
          <cell r="AY387">
            <v>0.16129032258064516</v>
          </cell>
        </row>
        <row r="388">
          <cell r="C388" t="str">
            <v>Gandara / Greenfield / 107 Conway 8</v>
          </cell>
          <cell r="D388" t="str">
            <v>Springfield Area Office</v>
          </cell>
          <cell r="N388">
            <v>0.2</v>
          </cell>
          <cell r="O388">
            <v>0.25806451612903225</v>
          </cell>
          <cell r="S388">
            <v>0.4</v>
          </cell>
          <cell r="T388">
            <v>0.29032258064516131</v>
          </cell>
          <cell r="V388">
            <v>0.35483870967741937</v>
          </cell>
          <cell r="W388">
            <v>0.32258064516129031</v>
          </cell>
          <cell r="Y388">
            <v>0.19354838709677419</v>
          </cell>
          <cell r="Z388">
            <v>0.16666666666666666</v>
          </cell>
          <cell r="AD388">
            <v>3.2258064516129031E-2</v>
          </cell>
          <cell r="AY388">
            <v>0.41935483870967738</v>
          </cell>
          <cell r="AZ388">
            <v>0.83333333333333326</v>
          </cell>
        </row>
        <row r="389">
          <cell r="C389" t="str">
            <v>Gandara / Greenfield / 107 Conway 9</v>
          </cell>
          <cell r="D389" t="str">
            <v>Worcester East Area Office</v>
          </cell>
          <cell r="V389">
            <v>0.16129032258064516</v>
          </cell>
          <cell r="W389">
            <v>1</v>
          </cell>
          <cell r="X389">
            <v>1</v>
          </cell>
          <cell r="Y389">
            <v>0.19354838709677419</v>
          </cell>
        </row>
        <row r="390">
          <cell r="C390" t="str">
            <v>Gandara / Holyoke / 27-29 Canby St 1</v>
          </cell>
          <cell r="D390" t="str">
            <v>Greenfield Area Office</v>
          </cell>
          <cell r="N390">
            <v>0.1</v>
          </cell>
          <cell r="AD390">
            <v>0.12903225806451613</v>
          </cell>
          <cell r="AE390">
            <v>0.33333333333333331</v>
          </cell>
          <cell r="AH390">
            <v>0.22580645161290322</v>
          </cell>
        </row>
        <row r="391">
          <cell r="C391" t="str">
            <v>Gandara / Holyoke / 27-29 Canby St 2</v>
          </cell>
          <cell r="D391" t="str">
            <v>Holyoke Area Office</v>
          </cell>
          <cell r="I391">
            <v>2.8333333333333335</v>
          </cell>
          <cell r="J391">
            <v>2.774193548387097</v>
          </cell>
          <cell r="K391">
            <v>2.161290322580645</v>
          </cell>
          <cell r="L391">
            <v>3.3571428571428572</v>
          </cell>
          <cell r="M391">
            <v>5.967741935483871</v>
          </cell>
          <cell r="N391">
            <v>8.533333333333335</v>
          </cell>
          <cell r="O391">
            <v>5.774193548387097</v>
          </cell>
          <cell r="P391">
            <v>8.3333333333333339</v>
          </cell>
          <cell r="Q391">
            <v>8.2258064516129039</v>
          </cell>
          <cell r="R391">
            <v>7.580645161290323</v>
          </cell>
          <cell r="S391">
            <v>6.9</v>
          </cell>
          <cell r="T391">
            <v>8.064516129032258</v>
          </cell>
          <cell r="U391">
            <v>7.9333333333333345</v>
          </cell>
          <cell r="V391">
            <v>7.7741935483870961</v>
          </cell>
          <cell r="W391">
            <v>8.870967741935484</v>
          </cell>
          <cell r="X391">
            <v>9.0344827586206886</v>
          </cell>
          <cell r="Y391">
            <v>8.9677419354838701</v>
          </cell>
          <cell r="Z391">
            <v>8.6999999999999993</v>
          </cell>
          <cell r="AA391">
            <v>8.67741935483871</v>
          </cell>
          <cell r="AB391">
            <v>7.9666666666666668</v>
          </cell>
          <cell r="AC391">
            <v>8.3548387096774182</v>
          </cell>
          <cell r="AD391">
            <v>7.903225806451613</v>
          </cell>
          <cell r="AE391">
            <v>8.0666666666666664</v>
          </cell>
          <cell r="AF391">
            <v>8.6129032258064502</v>
          </cell>
          <cell r="AG391">
            <v>9.1999999999999993</v>
          </cell>
          <cell r="AH391">
            <v>8.258064516129032</v>
          </cell>
          <cell r="AI391">
            <v>7.2580645161290311</v>
          </cell>
          <cell r="AJ391">
            <v>6.5357142857142856</v>
          </cell>
          <cell r="AK391">
            <v>6.7096774193548381</v>
          </cell>
          <cell r="AL391">
            <v>5.7333333333333334</v>
          </cell>
          <cell r="AM391">
            <v>7.870967741935484</v>
          </cell>
          <cell r="AN391">
            <v>7.3</v>
          </cell>
          <cell r="AO391">
            <v>8.387096774193548</v>
          </cell>
          <cell r="AP391">
            <v>8.258064516129032</v>
          </cell>
          <cell r="AQ391">
            <v>7.1333333333333329</v>
          </cell>
          <cell r="AR391">
            <v>6.9677419354838701</v>
          </cell>
          <cell r="AS391">
            <v>6.7333333333333334</v>
          </cell>
          <cell r="AT391">
            <v>6.1935483870967731</v>
          </cell>
          <cell r="AU391">
            <v>8.4838709677419342</v>
          </cell>
          <cell r="AV391">
            <v>8.3928571428571423</v>
          </cell>
          <cell r="AW391">
            <v>8.193548387096774</v>
          </cell>
          <cell r="AX391">
            <v>8.8333333333333339</v>
          </cell>
          <cell r="AY391">
            <v>8.612903225806452</v>
          </cell>
          <cell r="AZ391">
            <v>9.1666666666666661</v>
          </cell>
        </row>
        <row r="392">
          <cell r="C392" t="str">
            <v>Gandara / Holyoke / 27-29 Canby St 3</v>
          </cell>
          <cell r="D392" t="str">
            <v>Pittsfield Area Office</v>
          </cell>
          <cell r="AD392">
            <v>0.41935483870967744</v>
          </cell>
          <cell r="AL392">
            <v>0.1</v>
          </cell>
        </row>
        <row r="393">
          <cell r="C393" t="str">
            <v>Gandara / Holyoke / 27-29 Canby St 4</v>
          </cell>
          <cell r="D393" t="str">
            <v>Robert Van Wart Area Office</v>
          </cell>
          <cell r="M393">
            <v>0.967741935483871</v>
          </cell>
          <cell r="N393">
            <v>2.4</v>
          </cell>
          <cell r="O393">
            <v>3.1290322580645165</v>
          </cell>
          <cell r="P393">
            <v>3.2</v>
          </cell>
          <cell r="Q393">
            <v>2.5483870967741935</v>
          </cell>
          <cell r="R393">
            <v>3.032258064516129</v>
          </cell>
          <cell r="S393">
            <v>3.8333333333333335</v>
          </cell>
          <cell r="T393">
            <v>3</v>
          </cell>
          <cell r="U393">
            <v>3.5333333333333332</v>
          </cell>
          <cell r="V393">
            <v>4</v>
          </cell>
          <cell r="W393">
            <v>2.935483870967742</v>
          </cell>
          <cell r="X393">
            <v>2.6896551724137931</v>
          </cell>
          <cell r="Y393">
            <v>2.806451612903226</v>
          </cell>
          <cell r="Z393">
            <v>3</v>
          </cell>
          <cell r="AA393">
            <v>3</v>
          </cell>
          <cell r="AB393">
            <v>2.9666666666666668</v>
          </cell>
          <cell r="AC393">
            <v>3.161290322580645</v>
          </cell>
          <cell r="AD393">
            <v>3</v>
          </cell>
          <cell r="AE393">
            <v>2.9666666666666668</v>
          </cell>
          <cell r="AF393">
            <v>3.096774193548387</v>
          </cell>
          <cell r="AG393">
            <v>3</v>
          </cell>
          <cell r="AH393">
            <v>2.9677419354838706</v>
          </cell>
          <cell r="AI393">
            <v>3.5161290322580645</v>
          </cell>
          <cell r="AJ393">
            <v>4.2857142857142856</v>
          </cell>
          <cell r="AK393">
            <v>4.096774193548387</v>
          </cell>
          <cell r="AL393">
            <v>3.2666666666666666</v>
          </cell>
          <cell r="AM393">
            <v>2.9677419354838706</v>
          </cell>
          <cell r="AN393">
            <v>3</v>
          </cell>
          <cell r="AO393">
            <v>3.032258064516129</v>
          </cell>
          <cell r="AP393">
            <v>2.7096774193548385</v>
          </cell>
          <cell r="AQ393">
            <v>3.5333333333333332</v>
          </cell>
          <cell r="AR393">
            <v>4.032258064516129</v>
          </cell>
          <cell r="AS393">
            <v>3.7666666666666666</v>
          </cell>
          <cell r="AT393">
            <v>2.6451612903225805</v>
          </cell>
          <cell r="AU393">
            <v>2.2903225806451615</v>
          </cell>
          <cell r="AV393">
            <v>2.2142857142857144</v>
          </cell>
          <cell r="AW393">
            <v>3.4838709677419355</v>
          </cell>
          <cell r="AX393">
            <v>4.2</v>
          </cell>
          <cell r="AY393">
            <v>4</v>
          </cell>
          <cell r="AZ393">
            <v>3.9666666666666668</v>
          </cell>
        </row>
        <row r="394">
          <cell r="C394" t="str">
            <v>Gandara / Holyoke / 27-29 Canby St 5</v>
          </cell>
          <cell r="D394" t="str">
            <v>Springfield Area Office</v>
          </cell>
          <cell r="N394">
            <v>0.4</v>
          </cell>
          <cell r="O394">
            <v>0.5161290322580645</v>
          </cell>
          <cell r="Q394">
            <v>6.4516129032258063E-2</v>
          </cell>
          <cell r="U394">
            <v>3.3333333333333333E-2</v>
          </cell>
          <cell r="V394">
            <v>3.2258064516129031E-2</v>
          </cell>
          <cell r="AA394">
            <v>3.2258064516129031E-2</v>
          </cell>
          <cell r="AC394">
            <v>3.2258064516129031E-2</v>
          </cell>
          <cell r="AF394">
            <v>0.22580645161290322</v>
          </cell>
          <cell r="AG394">
            <v>0.1</v>
          </cell>
          <cell r="AI394">
            <v>6.4516129032258063E-2</v>
          </cell>
          <cell r="AK394">
            <v>6.4516129032258063E-2</v>
          </cell>
          <cell r="AS394">
            <v>0.9</v>
          </cell>
          <cell r="AT394">
            <v>0.64516129032258063</v>
          </cell>
          <cell r="AW394">
            <v>0.32258064516129037</v>
          </cell>
          <cell r="AX394">
            <v>0.46666666666666667</v>
          </cell>
          <cell r="AY394">
            <v>0.5161290322580645</v>
          </cell>
          <cell r="AZ394">
            <v>3.3333333333333333E-2</v>
          </cell>
        </row>
        <row r="395">
          <cell r="C395" t="str">
            <v>Gandara / Holyoke / 27-29 Canby St 6</v>
          </cell>
          <cell r="D395" t="str">
            <v>(blank)</v>
          </cell>
          <cell r="AP395">
            <v>6.4516129032258063E-2</v>
          </cell>
        </row>
        <row r="396">
          <cell r="C396" t="str">
            <v>Gandara / Springfield / 25 Moorland 1</v>
          </cell>
          <cell r="D396" t="str">
            <v>Greenfield Area Office</v>
          </cell>
          <cell r="J396">
            <v>0.67741935483870963</v>
          </cell>
          <cell r="K396">
            <v>1</v>
          </cell>
          <cell r="L396">
            <v>0.5357142857142857</v>
          </cell>
          <cell r="O396">
            <v>0.70967741935483875</v>
          </cell>
          <cell r="P396">
            <v>0.4</v>
          </cell>
          <cell r="S396">
            <v>0.56666666666666665</v>
          </cell>
          <cell r="T396">
            <v>1.7096774193548387</v>
          </cell>
          <cell r="U396">
            <v>1</v>
          </cell>
          <cell r="V396">
            <v>0.54838709677419351</v>
          </cell>
          <cell r="X396">
            <v>0.51724137931034486</v>
          </cell>
          <cell r="Y396">
            <v>0.54838709677419351</v>
          </cell>
          <cell r="AC396">
            <v>0.12903225806451613</v>
          </cell>
          <cell r="AH396">
            <v>0.22580645161290322</v>
          </cell>
          <cell r="AL396">
            <v>0.13333333333333333</v>
          </cell>
          <cell r="AM396">
            <v>0.80645161290322576</v>
          </cell>
        </row>
        <row r="397">
          <cell r="C397" t="str">
            <v>Gandara / Springfield / 25 Moorland 2</v>
          </cell>
          <cell r="D397" t="str">
            <v>Holyoke Area Office</v>
          </cell>
          <cell r="K397">
            <v>1.6129032258064517</v>
          </cell>
          <cell r="L397">
            <v>2</v>
          </cell>
          <cell r="M397">
            <v>2.290322580645161</v>
          </cell>
          <cell r="N397">
            <v>2.0666666666666669</v>
          </cell>
          <cell r="P397">
            <v>1.4666666666666668</v>
          </cell>
          <cell r="Q397">
            <v>1.7419354838709677</v>
          </cell>
          <cell r="R397">
            <v>1.064516129032258</v>
          </cell>
          <cell r="S397">
            <v>2.9333333333333336</v>
          </cell>
          <cell r="T397">
            <v>0.93548387096774188</v>
          </cell>
          <cell r="U397">
            <v>1.1333333333333333</v>
          </cell>
          <cell r="V397">
            <v>2</v>
          </cell>
          <cell r="W397">
            <v>1.3870967741935483</v>
          </cell>
          <cell r="X397">
            <v>1.5862068965517242</v>
          </cell>
          <cell r="Y397">
            <v>2.5483870967741935</v>
          </cell>
          <cell r="Z397">
            <v>2.7</v>
          </cell>
          <cell r="AA397">
            <v>2.806451612903226</v>
          </cell>
          <cell r="AB397">
            <v>2.2333333333333334</v>
          </cell>
          <cell r="AC397">
            <v>1.5483870967741935</v>
          </cell>
          <cell r="AD397">
            <v>1.870967741935484</v>
          </cell>
          <cell r="AE397">
            <v>2.5</v>
          </cell>
          <cell r="AF397">
            <v>2.967741935483871</v>
          </cell>
          <cell r="AG397">
            <v>1.8</v>
          </cell>
          <cell r="AH397">
            <v>2.6451612903225805</v>
          </cell>
          <cell r="AI397">
            <v>1.3548387096774195</v>
          </cell>
          <cell r="AJ397">
            <v>1.4642857142857144</v>
          </cell>
          <cell r="AK397">
            <v>1.2580645161290323</v>
          </cell>
          <cell r="AL397">
            <v>2.0333333333333332</v>
          </cell>
          <cell r="AM397">
            <v>1.7419354838709677</v>
          </cell>
          <cell r="AN397">
            <v>2.333333333333333</v>
          </cell>
          <cell r="AO397">
            <v>2.903225806451613</v>
          </cell>
          <cell r="AP397">
            <v>2.064516129032258</v>
          </cell>
          <cell r="AQ397">
            <v>1.8666666666666667</v>
          </cell>
          <cell r="AR397">
            <v>2</v>
          </cell>
          <cell r="AS397">
            <v>2.1</v>
          </cell>
          <cell r="AT397">
            <v>1.3548387096774195</v>
          </cell>
          <cell r="AU397">
            <v>0.83870967741935487</v>
          </cell>
          <cell r="AV397">
            <v>1.0357142857142858</v>
          </cell>
          <cell r="AW397">
            <v>2.225806451612903</v>
          </cell>
          <cell r="AX397">
            <v>2.7666666666666666</v>
          </cell>
          <cell r="AY397">
            <v>1.903225806451613</v>
          </cell>
          <cell r="AZ397">
            <v>2.1333333333333333</v>
          </cell>
        </row>
        <row r="398">
          <cell r="C398" t="str">
            <v>Gandara / Springfield / 25 Moorland 3</v>
          </cell>
          <cell r="D398" t="str">
            <v>Pittsfield Area Office</v>
          </cell>
          <cell r="J398">
            <v>0.19354838709677419</v>
          </cell>
          <cell r="K398">
            <v>1</v>
          </cell>
          <cell r="L398">
            <v>1</v>
          </cell>
          <cell r="M398">
            <v>0.58064516129032262</v>
          </cell>
          <cell r="Z398">
            <v>0.46666666666666667</v>
          </cell>
          <cell r="AA398">
            <v>1.129032258064516</v>
          </cell>
          <cell r="AB398">
            <v>1.3666666666666667</v>
          </cell>
          <cell r="AC398">
            <v>0.22580645161290322</v>
          </cell>
          <cell r="AI398">
            <v>0.19354838709677419</v>
          </cell>
          <cell r="AJ398">
            <v>0.39285714285714285</v>
          </cell>
        </row>
        <row r="399">
          <cell r="C399" t="str">
            <v>Gandara / Springfield / 25 Moorland 4</v>
          </cell>
          <cell r="D399" t="str">
            <v>Robert Van Wart Area Office</v>
          </cell>
          <cell r="J399">
            <v>0.25806451612903225</v>
          </cell>
          <cell r="K399">
            <v>2</v>
          </cell>
          <cell r="L399">
            <v>1.2857142857142856</v>
          </cell>
          <cell r="M399">
            <v>3.096774193548387</v>
          </cell>
          <cell r="N399">
            <v>4</v>
          </cell>
          <cell r="O399">
            <v>3.387096774193548</v>
          </cell>
          <cell r="P399">
            <v>1.8</v>
          </cell>
          <cell r="Q399">
            <v>2.9032258064516125</v>
          </cell>
          <cell r="R399">
            <v>3.096774193548387</v>
          </cell>
          <cell r="S399">
            <v>3.4333333333333336</v>
          </cell>
          <cell r="T399">
            <v>2.4838709677419355</v>
          </cell>
          <cell r="U399">
            <v>2.7333333333333334</v>
          </cell>
          <cell r="V399">
            <v>2.8387096774193545</v>
          </cell>
          <cell r="W399">
            <v>3.806451612903226</v>
          </cell>
          <cell r="X399">
            <v>3.1724137931034484</v>
          </cell>
          <cell r="Y399">
            <v>1.9032258064516128</v>
          </cell>
          <cell r="Z399">
            <v>2</v>
          </cell>
          <cell r="AA399">
            <v>2</v>
          </cell>
          <cell r="AB399">
            <v>1.6666666666666667</v>
          </cell>
          <cell r="AC399">
            <v>2.7096774193548385</v>
          </cell>
          <cell r="AD399">
            <v>3.354838709677419</v>
          </cell>
          <cell r="AE399">
            <v>3.4</v>
          </cell>
          <cell r="AF399">
            <v>3</v>
          </cell>
          <cell r="AG399">
            <v>3.4333333333333336</v>
          </cell>
          <cell r="AH399">
            <v>2.354838709677419</v>
          </cell>
          <cell r="AI399">
            <v>2</v>
          </cell>
          <cell r="AJ399">
            <v>3.3214285714285712</v>
          </cell>
          <cell r="AK399">
            <v>3.129032258064516</v>
          </cell>
          <cell r="AL399">
            <v>3.5666666666666664</v>
          </cell>
          <cell r="AM399">
            <v>3.1612903225806446</v>
          </cell>
          <cell r="AN399">
            <v>3.4666666666666668</v>
          </cell>
          <cell r="AO399">
            <v>3</v>
          </cell>
          <cell r="AP399">
            <v>3.8064516129032255</v>
          </cell>
          <cell r="AQ399">
            <v>3.5666666666666664</v>
          </cell>
          <cell r="AR399">
            <v>2.935483870967742</v>
          </cell>
          <cell r="AS399">
            <v>2.6</v>
          </cell>
          <cell r="AT399">
            <v>3.419354838709677</v>
          </cell>
          <cell r="AU399">
            <v>3.258064516129032</v>
          </cell>
          <cell r="AV399">
            <v>2.5</v>
          </cell>
          <cell r="AW399">
            <v>2.741935483870968</v>
          </cell>
          <cell r="AX399">
            <v>2.8</v>
          </cell>
          <cell r="AY399">
            <v>3.0967741935483875</v>
          </cell>
          <cell r="AZ399">
            <v>2.5666666666666664</v>
          </cell>
        </row>
        <row r="400">
          <cell r="C400" t="str">
            <v>Gandara / Springfield / 25 Moorland 5</v>
          </cell>
          <cell r="D400" t="str">
            <v>Springfield Area Office</v>
          </cell>
          <cell r="J400">
            <v>0.87096774193548387</v>
          </cell>
          <cell r="K400">
            <v>2</v>
          </cell>
          <cell r="L400">
            <v>2.6071428571428572</v>
          </cell>
          <cell r="M400">
            <v>2.903225806451613</v>
          </cell>
          <cell r="N400">
            <v>2.4333333333333336</v>
          </cell>
          <cell r="O400">
            <v>1.967741935483871</v>
          </cell>
          <cell r="P400">
            <v>2.2666666666666666</v>
          </cell>
          <cell r="Q400">
            <v>1.6129032258064515</v>
          </cell>
          <cell r="R400">
            <v>3</v>
          </cell>
          <cell r="S400">
            <v>2.5333333333333332</v>
          </cell>
          <cell r="T400">
            <v>3.032258064516129</v>
          </cell>
          <cell r="U400">
            <v>2.9666666666666668</v>
          </cell>
          <cell r="V400">
            <v>2.6774193548387095</v>
          </cell>
          <cell r="W400">
            <v>2.8064516129032255</v>
          </cell>
          <cell r="X400">
            <v>2.6896551724137931</v>
          </cell>
          <cell r="Y400">
            <v>2.6451612903225805</v>
          </cell>
          <cell r="Z400">
            <v>2.9666666666666659</v>
          </cell>
          <cell r="AA400">
            <v>2.838709677419355</v>
          </cell>
          <cell r="AB400">
            <v>3</v>
          </cell>
          <cell r="AC400">
            <v>2.8064516129032255</v>
          </cell>
          <cell r="AD400">
            <v>2.806451612903226</v>
          </cell>
          <cell r="AE400">
            <v>2.6</v>
          </cell>
          <cell r="AF400">
            <v>3.870967741935484</v>
          </cell>
          <cell r="AG400">
            <v>4.1333333333333329</v>
          </cell>
          <cell r="AH400">
            <v>2.806451612903226</v>
          </cell>
          <cell r="AI400">
            <v>2.8064516129032255</v>
          </cell>
          <cell r="AJ400">
            <v>2.3928571428571428</v>
          </cell>
          <cell r="AK400">
            <v>2.645161290322581</v>
          </cell>
          <cell r="AL400">
            <v>2.5333333333333337</v>
          </cell>
          <cell r="AM400">
            <v>2.6451612903225801</v>
          </cell>
          <cell r="AN400">
            <v>4.1333333333333337</v>
          </cell>
          <cell r="AO400">
            <v>3</v>
          </cell>
          <cell r="AP400">
            <v>2.774193548387097</v>
          </cell>
          <cell r="AQ400">
            <v>2.9666666666666668</v>
          </cell>
          <cell r="AR400">
            <v>3.6129032258064515</v>
          </cell>
          <cell r="AS400">
            <v>2.8333333333333335</v>
          </cell>
          <cell r="AT400">
            <v>2.5806451612903225</v>
          </cell>
          <cell r="AU400">
            <v>3</v>
          </cell>
          <cell r="AV400">
            <v>2.8571428571428572</v>
          </cell>
          <cell r="AW400">
            <v>2.5161290322580645</v>
          </cell>
          <cell r="AX400">
            <v>2.7666666666666666</v>
          </cell>
          <cell r="AY400">
            <v>2.6774193548387095</v>
          </cell>
          <cell r="AZ400">
            <v>2.666666666666667</v>
          </cell>
        </row>
        <row r="401">
          <cell r="C401" t="str">
            <v>Gandara / Springfield / 25 Moorland 6</v>
          </cell>
          <cell r="D401" t="str">
            <v>Worcester West Area Office</v>
          </cell>
          <cell r="P401">
            <v>1</v>
          </cell>
        </row>
        <row r="402">
          <cell r="C402" t="str">
            <v>Gandara / Springfield / 353 MapleSt 1</v>
          </cell>
          <cell r="D402" t="str">
            <v>Ctr Human Dev (PAS West)</v>
          </cell>
          <cell r="AY402">
            <v>0.16129032258064516</v>
          </cell>
          <cell r="AZ402">
            <v>1</v>
          </cell>
        </row>
        <row r="403">
          <cell r="C403" t="str">
            <v>Gandara / Springfield / 353 MapleSt 2</v>
          </cell>
          <cell r="D403" t="str">
            <v>Greenfield Area Office</v>
          </cell>
          <cell r="J403">
            <v>1.8387096774193548</v>
          </cell>
          <cell r="K403">
            <v>2.2903225806451615</v>
          </cell>
          <cell r="L403">
            <v>1.9642857142857144</v>
          </cell>
          <cell r="M403">
            <v>0.4838709677419355</v>
          </cell>
          <cell r="N403">
            <v>0.8666666666666667</v>
          </cell>
          <cell r="O403">
            <v>6.4516129032258063E-2</v>
          </cell>
          <cell r="Q403">
            <v>3.2258064516129031E-2</v>
          </cell>
          <cell r="R403">
            <v>0.80645161290322576</v>
          </cell>
          <cell r="S403">
            <v>0.4</v>
          </cell>
          <cell r="AL403">
            <v>3.3333333333333333E-2</v>
          </cell>
          <cell r="AT403">
            <v>9.6774193548387094E-2</v>
          </cell>
        </row>
        <row r="404">
          <cell r="C404" t="str">
            <v>Gandara / Springfield / 353 MapleSt 3</v>
          </cell>
          <cell r="D404" t="str">
            <v>Holyoke Area Office</v>
          </cell>
          <cell r="S404">
            <v>0.8666666666666667</v>
          </cell>
          <cell r="T404">
            <v>0.45161290322580644</v>
          </cell>
          <cell r="U404">
            <v>0.33333333333333331</v>
          </cell>
          <cell r="V404">
            <v>0.19354838709677419</v>
          </cell>
          <cell r="AA404">
            <v>0.29032258064516131</v>
          </cell>
          <cell r="AB404">
            <v>0.26666666666666666</v>
          </cell>
          <cell r="AF404">
            <v>3.2258064516129031E-2</v>
          </cell>
          <cell r="AI404">
            <v>0.5161290322580645</v>
          </cell>
          <cell r="AJ404">
            <v>0.75</v>
          </cell>
          <cell r="AK404">
            <v>1</v>
          </cell>
          <cell r="AL404">
            <v>0.53333333333333333</v>
          </cell>
          <cell r="AR404">
            <v>1</v>
          </cell>
          <cell r="AS404">
            <v>1.5666666666666669</v>
          </cell>
          <cell r="AT404">
            <v>0.64516129032258063</v>
          </cell>
          <cell r="AX404">
            <v>0.5</v>
          </cell>
          <cell r="AY404">
            <v>0.22580645161290322</v>
          </cell>
          <cell r="AZ404">
            <v>0.2</v>
          </cell>
        </row>
        <row r="405">
          <cell r="C405" t="str">
            <v>Gandara / Springfield / 353 MapleSt 4</v>
          </cell>
          <cell r="D405" t="str">
            <v>Robert Van Wart Area Office</v>
          </cell>
          <cell r="I405">
            <v>3.1666666666666665</v>
          </cell>
          <cell r="J405">
            <v>3.8387096774193545</v>
          </cell>
          <cell r="K405">
            <v>3.67741935483871</v>
          </cell>
          <cell r="L405">
            <v>3.2857142857142856</v>
          </cell>
          <cell r="M405">
            <v>2.290322580645161</v>
          </cell>
          <cell r="N405">
            <v>3.5</v>
          </cell>
          <cell r="O405">
            <v>3.903225806451613</v>
          </cell>
          <cell r="P405">
            <v>5.533333333333335</v>
          </cell>
          <cell r="Q405">
            <v>6.580645161290323</v>
          </cell>
          <cell r="R405">
            <v>4.67741935483871</v>
          </cell>
          <cell r="S405">
            <v>4.4666666666666668</v>
          </cell>
          <cell r="T405">
            <v>5.419354838709677</v>
          </cell>
          <cell r="U405">
            <v>5.4666666666666659</v>
          </cell>
          <cell r="V405">
            <v>4.4516129032258061</v>
          </cell>
          <cell r="W405">
            <v>5.4516129032258061</v>
          </cell>
          <cell r="X405">
            <v>5.8965517241379306</v>
          </cell>
          <cell r="Y405">
            <v>5.7096774193548381</v>
          </cell>
          <cell r="Z405">
            <v>6.1</v>
          </cell>
          <cell r="AA405">
            <v>5.9354838709677411</v>
          </cell>
          <cell r="AB405">
            <v>5.8666666666666663</v>
          </cell>
          <cell r="AC405">
            <v>6</v>
          </cell>
          <cell r="AD405">
            <v>5.5161290322580632</v>
          </cell>
          <cell r="AE405">
            <v>5.6333333333333329</v>
          </cell>
          <cell r="AF405">
            <v>6</v>
          </cell>
          <cell r="AG405">
            <v>6</v>
          </cell>
          <cell r="AH405">
            <v>6</v>
          </cell>
          <cell r="AI405">
            <v>5</v>
          </cell>
          <cell r="AJ405">
            <v>4.6428571428571423</v>
          </cell>
          <cell r="AK405">
            <v>4.806451612903226</v>
          </cell>
          <cell r="AL405">
            <v>5.2666666666666666</v>
          </cell>
          <cell r="AM405">
            <v>5.935483870967742</v>
          </cell>
          <cell r="AN405">
            <v>5.9666666666666659</v>
          </cell>
          <cell r="AO405">
            <v>6</v>
          </cell>
          <cell r="AP405">
            <v>5.967741935483871</v>
          </cell>
          <cell r="AQ405">
            <v>5.9333333333333327</v>
          </cell>
          <cell r="AR405">
            <v>4.903225806451613</v>
          </cell>
          <cell r="AS405">
            <v>4.7333333333333334</v>
          </cell>
          <cell r="AT405">
            <v>5.2580645161290329</v>
          </cell>
          <cell r="AU405">
            <v>4.5483870967741931</v>
          </cell>
          <cell r="AV405">
            <v>5.5357142857142856</v>
          </cell>
          <cell r="AW405">
            <v>6.225806451612903</v>
          </cell>
          <cell r="AX405">
            <v>6.8666666666666663</v>
          </cell>
          <cell r="AY405">
            <v>6.258064516129032</v>
          </cell>
          <cell r="AZ405">
            <v>6.666666666666667</v>
          </cell>
        </row>
        <row r="406">
          <cell r="C406" t="str">
            <v>Gandara / Springfield / 353 MapleSt 5</v>
          </cell>
          <cell r="D406" t="str">
            <v>Springfield Area Office</v>
          </cell>
          <cell r="I406">
            <v>2.0333333333333332</v>
          </cell>
          <cell r="J406">
            <v>3.258064516129032</v>
          </cell>
          <cell r="K406">
            <v>4.9354838709677411</v>
          </cell>
          <cell r="L406">
            <v>4.1071428571428568</v>
          </cell>
          <cell r="M406">
            <v>4.67741935483871</v>
          </cell>
          <cell r="N406">
            <v>6.5333333333333341</v>
          </cell>
          <cell r="O406">
            <v>6.7096774193548363</v>
          </cell>
          <cell r="P406">
            <v>7.7666666666666675</v>
          </cell>
          <cell r="Q406">
            <v>7</v>
          </cell>
          <cell r="R406">
            <v>8.5483870967741922</v>
          </cell>
          <cell r="S406">
            <v>8.9</v>
          </cell>
          <cell r="T406">
            <v>8.9677419354838719</v>
          </cell>
          <cell r="U406">
            <v>8.8666666666666671</v>
          </cell>
          <cell r="V406">
            <v>6.2580645161290329</v>
          </cell>
          <cell r="W406">
            <v>7.32258064516129</v>
          </cell>
          <cell r="X406">
            <v>8.4137931034482758</v>
          </cell>
          <cell r="Y406">
            <v>8.8387096774193541</v>
          </cell>
          <cell r="Z406">
            <v>8.8000000000000007</v>
          </cell>
          <cell r="AA406">
            <v>8.7096774193548399</v>
          </cell>
          <cell r="AB406">
            <v>8.8000000000000007</v>
          </cell>
          <cell r="AC406">
            <v>7.967741935483871</v>
          </cell>
          <cell r="AD406">
            <v>8.806451612903226</v>
          </cell>
          <cell r="AE406">
            <v>8.9333333333333336</v>
          </cell>
          <cell r="AF406">
            <v>8.2258064516129039</v>
          </cell>
          <cell r="AG406">
            <v>7.9333333333333336</v>
          </cell>
          <cell r="AH406">
            <v>8.6451612903225801</v>
          </cell>
          <cell r="AI406">
            <v>8.67741935483871</v>
          </cell>
          <cell r="AJ406">
            <v>8.9285714285714306</v>
          </cell>
          <cell r="AK406">
            <v>8.6774193548387082</v>
          </cell>
          <cell r="AL406">
            <v>8.9333333333333336</v>
          </cell>
          <cell r="AM406">
            <v>8.5483870967741922</v>
          </cell>
          <cell r="AN406">
            <v>8.9</v>
          </cell>
          <cell r="AO406">
            <v>8.9677419354838719</v>
          </cell>
          <cell r="AP406">
            <v>8.9032258064516139</v>
          </cell>
          <cell r="AQ406">
            <v>8.4</v>
          </cell>
          <cell r="AR406">
            <v>8.67741935483871</v>
          </cell>
          <cell r="AS406">
            <v>7.5333333333333323</v>
          </cell>
          <cell r="AT406">
            <v>7.2258064516129039</v>
          </cell>
          <cell r="AU406">
            <v>8.3548387096774182</v>
          </cell>
          <cell r="AV406">
            <v>8.8928571428571423</v>
          </cell>
          <cell r="AW406">
            <v>10.06451612903226</v>
          </cell>
          <cell r="AX406">
            <v>10.366666666666667</v>
          </cell>
          <cell r="AY406">
            <v>10.193548387096772</v>
          </cell>
          <cell r="AZ406">
            <v>9.6333333333333329</v>
          </cell>
        </row>
        <row r="407">
          <cell r="C407" t="str">
            <v>Gandara / Springfield / 353 MapleSt 6</v>
          </cell>
          <cell r="D407" t="str">
            <v>(blank)</v>
          </cell>
          <cell r="AC407">
            <v>1</v>
          </cell>
        </row>
        <row r="408">
          <cell r="C408" t="str">
            <v>GermaineLawrence/Arlington/18Clarem 1</v>
          </cell>
          <cell r="D408" t="str">
            <v>Arlington Area Office</v>
          </cell>
          <cell r="G408">
            <v>1.9666666666666666</v>
          </cell>
          <cell r="H408">
            <v>1.8709677419354838</v>
          </cell>
          <cell r="I408">
            <v>1.4666666666666668</v>
          </cell>
          <cell r="J408">
            <v>1.7741935483870968</v>
          </cell>
          <cell r="K408">
            <v>1.7419354838709677</v>
          </cell>
          <cell r="L408">
            <v>2</v>
          </cell>
          <cell r="M408">
            <v>1.935483870967742</v>
          </cell>
          <cell r="N408">
            <v>2.333333333333333</v>
          </cell>
          <cell r="O408">
            <v>2</v>
          </cell>
          <cell r="P408">
            <v>1.7666666666666666</v>
          </cell>
          <cell r="Q408">
            <v>2</v>
          </cell>
          <cell r="R408">
            <v>2</v>
          </cell>
          <cell r="S408">
            <v>1.3333333333333335</v>
          </cell>
          <cell r="T408">
            <v>1.870967741935484</v>
          </cell>
          <cell r="U408">
            <v>1</v>
          </cell>
          <cell r="V408">
            <v>1.5483870967741935</v>
          </cell>
          <cell r="W408">
            <v>1.7096774193548387</v>
          </cell>
          <cell r="X408">
            <v>1.6896551724137931</v>
          </cell>
          <cell r="Y408">
            <v>2.5806451612903225</v>
          </cell>
          <cell r="Z408">
            <v>1.7666666666666668</v>
          </cell>
          <cell r="AA408">
            <v>1.6451612903225805</v>
          </cell>
          <cell r="AB408">
            <v>1.9666666666666668</v>
          </cell>
          <cell r="AC408">
            <v>1.7096774193548387</v>
          </cell>
          <cell r="AD408">
            <v>1.7419354838709677</v>
          </cell>
          <cell r="AE408">
            <v>1.6666666666666667</v>
          </cell>
          <cell r="AF408">
            <v>0.967741935483871</v>
          </cell>
          <cell r="AG408">
            <v>2</v>
          </cell>
          <cell r="AH408">
            <v>1.8387096774193545</v>
          </cell>
          <cell r="AI408">
            <v>2.5161290322580645</v>
          </cell>
          <cell r="AJ408">
            <v>1.7857142857142856</v>
          </cell>
          <cell r="AK408">
            <v>1.903225806451613</v>
          </cell>
          <cell r="AL408">
            <v>1.9333333333333331</v>
          </cell>
          <cell r="AM408">
            <v>2</v>
          </cell>
          <cell r="AN408">
            <v>1.9333333333333333</v>
          </cell>
          <cell r="AO408">
            <v>2.032258064516129</v>
          </cell>
          <cell r="AP408">
            <v>2.354838709677419</v>
          </cell>
          <cell r="AQ408">
            <v>2</v>
          </cell>
          <cell r="AR408">
            <v>1.967741935483871</v>
          </cell>
          <cell r="AS408">
            <v>1.8</v>
          </cell>
          <cell r="AT408">
            <v>2.7096774193548385</v>
          </cell>
          <cell r="AU408">
            <v>2.032258064516129</v>
          </cell>
          <cell r="AV408">
            <v>2.2142857142857144</v>
          </cell>
          <cell r="AW408">
            <v>2.032258064516129</v>
          </cell>
          <cell r="AX408">
            <v>2.1</v>
          </cell>
          <cell r="AY408">
            <v>1.8387096774193548</v>
          </cell>
          <cell r="AZ408">
            <v>2.0666666666666669</v>
          </cell>
        </row>
        <row r="409">
          <cell r="C409" t="str">
            <v>GermaineLawrence/Arlington/18Clarem 2</v>
          </cell>
          <cell r="D409" t="str">
            <v>Cambridge Area Office</v>
          </cell>
          <cell r="G409">
            <v>1</v>
          </cell>
          <cell r="H409">
            <v>0.93548387096774188</v>
          </cell>
          <cell r="I409">
            <v>0.96666666666666667</v>
          </cell>
          <cell r="J409">
            <v>0.54838709677419351</v>
          </cell>
          <cell r="K409">
            <v>0.77419354838709675</v>
          </cell>
          <cell r="L409">
            <v>1.2857142857142858</v>
          </cell>
          <cell r="M409">
            <v>1</v>
          </cell>
          <cell r="N409">
            <v>1</v>
          </cell>
          <cell r="O409">
            <v>0.83870967741935487</v>
          </cell>
          <cell r="P409">
            <v>1</v>
          </cell>
          <cell r="Q409">
            <v>0.61290322580645162</v>
          </cell>
          <cell r="R409">
            <v>1</v>
          </cell>
          <cell r="S409">
            <v>1</v>
          </cell>
          <cell r="T409">
            <v>0.61290322580645162</v>
          </cell>
          <cell r="U409">
            <v>0.96666666666666667</v>
          </cell>
          <cell r="V409">
            <v>0.58064516129032262</v>
          </cell>
          <cell r="W409">
            <v>1</v>
          </cell>
          <cell r="X409">
            <v>1</v>
          </cell>
          <cell r="Y409">
            <v>0.93548387096774188</v>
          </cell>
          <cell r="Z409">
            <v>1</v>
          </cell>
          <cell r="AA409">
            <v>0.80645161290322576</v>
          </cell>
          <cell r="AB409">
            <v>1</v>
          </cell>
          <cell r="AC409">
            <v>1.2580645161290323</v>
          </cell>
          <cell r="AD409">
            <v>0.4838709677419355</v>
          </cell>
          <cell r="AE409">
            <v>1</v>
          </cell>
          <cell r="AF409">
            <v>0.83870967741935476</v>
          </cell>
          <cell r="AG409">
            <v>1</v>
          </cell>
          <cell r="AH409">
            <v>1.3225806451612903</v>
          </cell>
          <cell r="AI409">
            <v>0.45161290322580644</v>
          </cell>
          <cell r="AJ409">
            <v>0.21428571428571427</v>
          </cell>
          <cell r="AK409">
            <v>0.83870967741935487</v>
          </cell>
          <cell r="AL409">
            <v>1</v>
          </cell>
          <cell r="AM409">
            <v>1</v>
          </cell>
          <cell r="AN409">
            <v>0.96666666666666667</v>
          </cell>
          <cell r="AO409">
            <v>0.77419354838709675</v>
          </cell>
          <cell r="AP409">
            <v>0.80645161290322576</v>
          </cell>
          <cell r="AR409">
            <v>0.32258064516129031</v>
          </cell>
          <cell r="AS409">
            <v>0.83333333333333326</v>
          </cell>
          <cell r="AT409">
            <v>1</v>
          </cell>
          <cell r="AU409">
            <v>0.16129032258064516</v>
          </cell>
          <cell r="AW409">
            <v>3.2258064516129031E-2</v>
          </cell>
          <cell r="AX409">
            <v>0.56666666666666665</v>
          </cell>
          <cell r="AY409">
            <v>1</v>
          </cell>
          <cell r="AZ409">
            <v>0.93333333333333335</v>
          </cell>
        </row>
        <row r="410">
          <cell r="C410" t="str">
            <v>GermaineLawrence/Arlington/18Clarem 3</v>
          </cell>
          <cell r="D410" t="str">
            <v>Coastal Area Office</v>
          </cell>
          <cell r="J410">
            <v>3.2258064516129031E-2</v>
          </cell>
          <cell r="O410">
            <v>0.64516129032258063</v>
          </cell>
          <cell r="T410">
            <v>9.6774193548387094E-2</v>
          </cell>
          <cell r="U410">
            <v>1</v>
          </cell>
          <cell r="V410">
            <v>0.38709677419354838</v>
          </cell>
          <cell r="X410">
            <v>6.8965517241379309E-2</v>
          </cell>
          <cell r="AD410">
            <v>0.19354838709677419</v>
          </cell>
        </row>
        <row r="411">
          <cell r="C411" t="str">
            <v>GermaineLawrence/Arlington/18Clarem 4</v>
          </cell>
          <cell r="D411" t="str">
            <v>Dimock St. Area Office</v>
          </cell>
          <cell r="N411">
            <v>0.6</v>
          </cell>
          <cell r="O411">
            <v>1.4193548387096775</v>
          </cell>
          <cell r="P411">
            <v>2.1</v>
          </cell>
          <cell r="Q411">
            <v>1.9032258064516128</v>
          </cell>
          <cell r="R411">
            <v>0.61290322580645162</v>
          </cell>
          <cell r="S411">
            <v>2.2333333333333334</v>
          </cell>
          <cell r="T411">
            <v>2.6451612903225805</v>
          </cell>
          <cell r="U411">
            <v>0.8666666666666667</v>
          </cell>
          <cell r="V411">
            <v>1.6451612903225805</v>
          </cell>
          <cell r="W411">
            <v>1.8387096774193548</v>
          </cell>
          <cell r="X411">
            <v>1.4827586206896552</v>
          </cell>
          <cell r="Y411">
            <v>1.8064516129032258</v>
          </cell>
          <cell r="Z411">
            <v>1.7</v>
          </cell>
          <cell r="AA411">
            <v>2</v>
          </cell>
          <cell r="AB411">
            <v>1.2666666666666666</v>
          </cell>
          <cell r="AC411">
            <v>2</v>
          </cell>
          <cell r="AD411">
            <v>0.16129032258064516</v>
          </cell>
          <cell r="AE411">
            <v>0.5</v>
          </cell>
          <cell r="AF411">
            <v>0.4838709677419355</v>
          </cell>
          <cell r="AG411">
            <v>1</v>
          </cell>
          <cell r="AH411">
            <v>1.193548387096774</v>
          </cell>
          <cell r="AI411">
            <v>0.83870967741935487</v>
          </cell>
          <cell r="AK411">
            <v>0.64516129032258063</v>
          </cell>
          <cell r="AL411">
            <v>0.96666666666666667</v>
          </cell>
          <cell r="AM411">
            <v>0.54838709677419351</v>
          </cell>
          <cell r="AP411">
            <v>0.38709677419354838</v>
          </cell>
          <cell r="AQ411">
            <v>0.1</v>
          </cell>
          <cell r="AR411">
            <v>1</v>
          </cell>
          <cell r="AS411">
            <v>6.6666666666666666E-2</v>
          </cell>
          <cell r="AV411">
            <v>0.21428571428571427</v>
          </cell>
          <cell r="AW411">
            <v>0.32258064516129031</v>
          </cell>
          <cell r="AX411">
            <v>1.5</v>
          </cell>
          <cell r="AY411">
            <v>2.838709677419355</v>
          </cell>
          <cell r="AZ411">
            <v>0.6333333333333333</v>
          </cell>
        </row>
        <row r="412">
          <cell r="C412" t="str">
            <v>GermaineLawrence/Arlington/18Clarem 5</v>
          </cell>
          <cell r="D412" t="str">
            <v>Framingham Area Office</v>
          </cell>
          <cell r="G412">
            <v>1</v>
          </cell>
          <cell r="H412">
            <v>1</v>
          </cell>
          <cell r="I412">
            <v>1</v>
          </cell>
          <cell r="J412">
            <v>0.967741935483871</v>
          </cell>
          <cell r="K412">
            <v>1</v>
          </cell>
          <cell r="L412">
            <v>0.4285714285714286</v>
          </cell>
          <cell r="M412">
            <v>0.83870967741935476</v>
          </cell>
          <cell r="N412">
            <v>0.96666666666666667</v>
          </cell>
          <cell r="O412">
            <v>0.77419354838709675</v>
          </cell>
          <cell r="P412">
            <v>1</v>
          </cell>
          <cell r="Q412">
            <v>1</v>
          </cell>
          <cell r="R412">
            <v>0.80645161290322576</v>
          </cell>
          <cell r="S412">
            <v>0.8666666666666667</v>
          </cell>
          <cell r="T412">
            <v>1</v>
          </cell>
          <cell r="U412">
            <v>0.96666666666666656</v>
          </cell>
          <cell r="V412">
            <v>1.096774193548387</v>
          </cell>
          <cell r="W412">
            <v>1</v>
          </cell>
          <cell r="X412">
            <v>1.103448275862069</v>
          </cell>
          <cell r="Y412">
            <v>1.129032258064516</v>
          </cell>
          <cell r="Z412">
            <v>1.5666666666666667</v>
          </cell>
          <cell r="AA412">
            <v>0.87096774193548387</v>
          </cell>
          <cell r="AB412">
            <v>1</v>
          </cell>
          <cell r="AC412">
            <v>1</v>
          </cell>
          <cell r="AD412">
            <v>0.93548387096774188</v>
          </cell>
          <cell r="AE412">
            <v>0.93333333333333335</v>
          </cell>
          <cell r="AF412">
            <v>0.58064516129032262</v>
          </cell>
          <cell r="AG412">
            <v>1</v>
          </cell>
          <cell r="AH412">
            <v>0.80645161290322576</v>
          </cell>
          <cell r="AJ412">
            <v>0.67857142857142849</v>
          </cell>
          <cell r="AK412">
            <v>1.1612903225806452</v>
          </cell>
          <cell r="AL412">
            <v>0.9</v>
          </cell>
          <cell r="AM412">
            <v>1</v>
          </cell>
          <cell r="AN412">
            <v>1</v>
          </cell>
          <cell r="AO412">
            <v>0.80645161290322576</v>
          </cell>
          <cell r="AP412">
            <v>0.87096774193548387</v>
          </cell>
          <cell r="AQ412">
            <v>0.7</v>
          </cell>
          <cell r="AS412">
            <v>1.0333333333333334</v>
          </cell>
          <cell r="AT412">
            <v>1.1612903225806452</v>
          </cell>
          <cell r="AU412">
            <v>1</v>
          </cell>
          <cell r="AV412">
            <v>1.25</v>
          </cell>
          <cell r="AW412">
            <v>1.4838709677419355</v>
          </cell>
          <cell r="AX412">
            <v>1</v>
          </cell>
          <cell r="AY412">
            <v>1</v>
          </cell>
          <cell r="AZ412">
            <v>1</v>
          </cell>
        </row>
        <row r="413">
          <cell r="C413" t="str">
            <v>GermaineLawrence/Arlington/18Clarem 6</v>
          </cell>
          <cell r="D413" t="str">
            <v>Harbor Area Office</v>
          </cell>
          <cell r="G413">
            <v>0.46666666666666667</v>
          </cell>
          <cell r="H413">
            <v>1</v>
          </cell>
          <cell r="I413">
            <v>0.5</v>
          </cell>
          <cell r="K413">
            <v>0.90322580645161288</v>
          </cell>
          <cell r="L413">
            <v>0.9642857142857143</v>
          </cell>
          <cell r="M413">
            <v>1</v>
          </cell>
          <cell r="N413">
            <v>0.13333333333333333</v>
          </cell>
          <cell r="O413">
            <v>0.67741935483870963</v>
          </cell>
          <cell r="P413">
            <v>1.6</v>
          </cell>
          <cell r="R413">
            <v>0.90322580645161288</v>
          </cell>
          <cell r="S413">
            <v>0.2</v>
          </cell>
          <cell r="T413">
            <v>1.4838709677419355</v>
          </cell>
          <cell r="U413">
            <v>2.9666666666666668</v>
          </cell>
          <cell r="V413">
            <v>2.5806451612903225</v>
          </cell>
          <cell r="W413">
            <v>1.4193548387096775</v>
          </cell>
          <cell r="X413">
            <v>1</v>
          </cell>
          <cell r="Y413">
            <v>1.4838709677419355</v>
          </cell>
          <cell r="Z413">
            <v>3</v>
          </cell>
          <cell r="AA413">
            <v>2.032258064516129</v>
          </cell>
          <cell r="AB413">
            <v>1.0666666666666667</v>
          </cell>
          <cell r="AC413">
            <v>0.45161290322580644</v>
          </cell>
          <cell r="AD413">
            <v>0.80645161290322576</v>
          </cell>
          <cell r="AE413">
            <v>0.7</v>
          </cell>
          <cell r="AG413">
            <v>0.2</v>
          </cell>
          <cell r="AH413">
            <v>0.96774193548387089</v>
          </cell>
          <cell r="AI413">
            <v>1.838709677419355</v>
          </cell>
          <cell r="AJ413">
            <v>2</v>
          </cell>
          <cell r="AK413">
            <v>1.6129032258064515</v>
          </cell>
          <cell r="AL413">
            <v>2.166666666666667</v>
          </cell>
          <cell r="AM413">
            <v>1.935483870967742</v>
          </cell>
          <cell r="AN413">
            <v>1.6666666666666665</v>
          </cell>
          <cell r="AO413">
            <v>1.935483870967742</v>
          </cell>
          <cell r="AP413">
            <v>1.129032258064516</v>
          </cell>
          <cell r="AQ413">
            <v>1.8</v>
          </cell>
          <cell r="AR413">
            <v>1.096774193548387</v>
          </cell>
          <cell r="AS413">
            <v>1.5</v>
          </cell>
          <cell r="AT413">
            <v>1.935483870967742</v>
          </cell>
          <cell r="AU413">
            <v>1.9677419354838708</v>
          </cell>
          <cell r="AV413">
            <v>1.25</v>
          </cell>
          <cell r="AW413">
            <v>1.7096774193548385</v>
          </cell>
          <cell r="AX413">
            <v>1</v>
          </cell>
          <cell r="AY413">
            <v>6.4516129032258063E-2</v>
          </cell>
          <cell r="AZ413">
            <v>2.4333333333333331</v>
          </cell>
        </row>
        <row r="414">
          <cell r="C414" t="str">
            <v>GermaineLawrence/Arlington/18Clarem 7</v>
          </cell>
          <cell r="D414" t="str">
            <v>Hyde Park Area Office</v>
          </cell>
          <cell r="I414">
            <v>0.6</v>
          </cell>
          <cell r="J414">
            <v>0.67741935483870963</v>
          </cell>
          <cell r="K414">
            <v>0.90322580645161288</v>
          </cell>
          <cell r="N414">
            <v>0.46666666666666667</v>
          </cell>
          <cell r="O414">
            <v>2.290322580645161</v>
          </cell>
          <cell r="P414">
            <v>0.36666666666666664</v>
          </cell>
          <cell r="Q414">
            <v>2.225806451612903</v>
          </cell>
          <cell r="R414">
            <v>1.8064516129032258</v>
          </cell>
          <cell r="S414">
            <v>0.23333333333333334</v>
          </cell>
          <cell r="T414">
            <v>1</v>
          </cell>
          <cell r="U414">
            <v>0.16666666666666666</v>
          </cell>
          <cell r="V414">
            <v>0.58064516129032262</v>
          </cell>
          <cell r="W414">
            <v>1.4516129032258065</v>
          </cell>
          <cell r="X414">
            <v>1.6551724137931034</v>
          </cell>
          <cell r="Y414">
            <v>0.4838709677419355</v>
          </cell>
          <cell r="Z414">
            <v>0.8</v>
          </cell>
          <cell r="AA414">
            <v>0.77419354838709675</v>
          </cell>
          <cell r="AB414">
            <v>0.73333333333333328</v>
          </cell>
          <cell r="AC414">
            <v>0.25806451612903225</v>
          </cell>
          <cell r="AD414">
            <v>2</v>
          </cell>
          <cell r="AE414">
            <v>0.83333333333333326</v>
          </cell>
          <cell r="AF414">
            <v>2</v>
          </cell>
          <cell r="AG414">
            <v>2.4</v>
          </cell>
          <cell r="AH414">
            <v>0.87096774193548376</v>
          </cell>
          <cell r="AJ414">
            <v>0.25</v>
          </cell>
          <cell r="AK414">
            <v>9.6774193548387094E-2</v>
          </cell>
          <cell r="AL414">
            <v>0.53333333333333333</v>
          </cell>
          <cell r="AM414">
            <v>1.2258064516129032</v>
          </cell>
          <cell r="AN414">
            <v>1.7333333333333334</v>
          </cell>
          <cell r="AO414">
            <v>2.935483870967742</v>
          </cell>
          <cell r="AP414">
            <v>0.74193548387096775</v>
          </cell>
          <cell r="AQ414">
            <v>0.96666666666666667</v>
          </cell>
          <cell r="AR414">
            <v>1</v>
          </cell>
          <cell r="AS414">
            <v>1.9666666666666668</v>
          </cell>
          <cell r="AT414">
            <v>1.064516129032258</v>
          </cell>
          <cell r="AU414">
            <v>0.80645161290322576</v>
          </cell>
          <cell r="AV414">
            <v>2.1071428571428572</v>
          </cell>
          <cell r="AW414">
            <v>1.903225806451613</v>
          </cell>
          <cell r="AX414">
            <v>1.3</v>
          </cell>
          <cell r="AY414">
            <v>2</v>
          </cell>
          <cell r="AZ414">
            <v>1</v>
          </cell>
        </row>
        <row r="415">
          <cell r="C415" t="str">
            <v>GermaineLawrence/Arlington/18Clarem 8</v>
          </cell>
          <cell r="D415" t="str">
            <v>Lawrence Area Office</v>
          </cell>
          <cell r="AQ415">
            <v>0.3</v>
          </cell>
          <cell r="AR415">
            <v>1</v>
          </cell>
        </row>
        <row r="416">
          <cell r="C416" t="str">
            <v>GermaineLawrence/Arlington/18Clarem 9</v>
          </cell>
          <cell r="D416" t="str">
            <v>Lynn Area Office</v>
          </cell>
          <cell r="Z416">
            <v>0.4</v>
          </cell>
          <cell r="AA416">
            <v>0.12903225806451613</v>
          </cell>
          <cell r="AD416">
            <v>9.6774193548387094E-2</v>
          </cell>
          <cell r="AH416">
            <v>0.70967741935483875</v>
          </cell>
          <cell r="AI416">
            <v>0.93548387096774199</v>
          </cell>
          <cell r="AJ416">
            <v>1</v>
          </cell>
          <cell r="AK416">
            <v>0.35483870967741937</v>
          </cell>
        </row>
        <row r="417">
          <cell r="C417" t="str">
            <v>GermaineLawrence/Arlington/18Clarem 10</v>
          </cell>
          <cell r="D417" t="str">
            <v>Malden Area Office</v>
          </cell>
          <cell r="G417">
            <v>2.7666666666666666</v>
          </cell>
          <cell r="H417">
            <v>2.612903225806452</v>
          </cell>
          <cell r="I417">
            <v>2.666666666666667</v>
          </cell>
          <cell r="J417">
            <v>2.709677419354839</v>
          </cell>
          <cell r="K417">
            <v>3.161290322580645</v>
          </cell>
          <cell r="L417">
            <v>2.4285714285714288</v>
          </cell>
          <cell r="M417">
            <v>3.193548387096774</v>
          </cell>
          <cell r="N417">
            <v>2.3666666666666667</v>
          </cell>
          <cell r="O417">
            <v>1.4193548387096773</v>
          </cell>
          <cell r="P417">
            <v>3.2</v>
          </cell>
          <cell r="Q417">
            <v>3</v>
          </cell>
          <cell r="R417">
            <v>2.7741935483870965</v>
          </cell>
          <cell r="S417">
            <v>1.7333333333333334</v>
          </cell>
          <cell r="T417">
            <v>2.967741935483871</v>
          </cell>
          <cell r="U417">
            <v>2.4666666666666668</v>
          </cell>
          <cell r="V417">
            <v>2.4516129032258065</v>
          </cell>
          <cell r="W417">
            <v>2.5161290322580645</v>
          </cell>
          <cell r="X417">
            <v>2.7586206896551726</v>
          </cell>
          <cell r="Y417">
            <v>1.4193548387096775</v>
          </cell>
          <cell r="Z417">
            <v>1.9666666666666668</v>
          </cell>
          <cell r="AA417">
            <v>2.032258064516129</v>
          </cell>
          <cell r="AB417">
            <v>2.5</v>
          </cell>
          <cell r="AC417">
            <v>2.8064516129032255</v>
          </cell>
          <cell r="AD417">
            <v>2.935483870967742</v>
          </cell>
          <cell r="AE417">
            <v>2.1</v>
          </cell>
          <cell r="AF417">
            <v>2.5161290322580645</v>
          </cell>
          <cell r="AG417">
            <v>2.6333333333333337</v>
          </cell>
          <cell r="AH417">
            <v>0.77419354838709675</v>
          </cell>
          <cell r="AI417">
            <v>1.5806451612903225</v>
          </cell>
          <cell r="AJ417">
            <v>2</v>
          </cell>
          <cell r="AK417">
            <v>2.3225806451612905</v>
          </cell>
          <cell r="AL417">
            <v>3</v>
          </cell>
          <cell r="AM417">
            <v>2.774193548387097</v>
          </cell>
          <cell r="AN417">
            <v>2.9333333333333336</v>
          </cell>
          <cell r="AO417">
            <v>2.6774193548387095</v>
          </cell>
          <cell r="AP417">
            <v>2.096774193548387</v>
          </cell>
          <cell r="AQ417">
            <v>2.7666666666666666</v>
          </cell>
          <cell r="AR417">
            <v>2.5483870967741935</v>
          </cell>
          <cell r="AS417">
            <v>2.4</v>
          </cell>
          <cell r="AT417">
            <v>1.8064516129032258</v>
          </cell>
          <cell r="AU417">
            <v>2.6129032258064515</v>
          </cell>
          <cell r="AV417">
            <v>2.6785714285714284</v>
          </cell>
          <cell r="AW417">
            <v>2.709677419354839</v>
          </cell>
          <cell r="AX417">
            <v>2.8666666666666667</v>
          </cell>
          <cell r="AY417">
            <v>2.4838709677419355</v>
          </cell>
          <cell r="AZ417">
            <v>2.9</v>
          </cell>
        </row>
        <row r="418">
          <cell r="C418" t="str">
            <v>GermaineLawrence/Arlington/18Clarem 11</v>
          </cell>
          <cell r="D418" t="str">
            <v>Park St. Area Office</v>
          </cell>
          <cell r="G418">
            <v>0.43333333333333335</v>
          </cell>
          <cell r="H418">
            <v>1</v>
          </cell>
          <cell r="I418">
            <v>0.66666666666666674</v>
          </cell>
          <cell r="J418">
            <v>0.58064516129032262</v>
          </cell>
          <cell r="K418">
            <v>6.4516129032258063E-2</v>
          </cell>
          <cell r="L418">
            <v>1</v>
          </cell>
          <cell r="M418">
            <v>0.967741935483871</v>
          </cell>
          <cell r="N418">
            <v>1.1666666666666665</v>
          </cell>
          <cell r="O418">
            <v>1.2903225806451613</v>
          </cell>
          <cell r="P418">
            <v>0.8666666666666667</v>
          </cell>
          <cell r="Q418">
            <v>1.3548387096774195</v>
          </cell>
          <cell r="R418">
            <v>1.806451612903226</v>
          </cell>
          <cell r="U418">
            <v>0.5</v>
          </cell>
          <cell r="V418">
            <v>0.12903225806451613</v>
          </cell>
          <cell r="X418">
            <v>1.103448275862069</v>
          </cell>
          <cell r="Y418">
            <v>1.6129032258064515</v>
          </cell>
          <cell r="AB418">
            <v>0.7</v>
          </cell>
          <cell r="AC418">
            <v>2.258064516129032</v>
          </cell>
          <cell r="AD418">
            <v>2.967741935483871</v>
          </cell>
          <cell r="AE418">
            <v>2.5333333333333332</v>
          </cell>
          <cell r="AF418">
            <v>2.354838709677419</v>
          </cell>
          <cell r="AG418">
            <v>0.6333333333333333</v>
          </cell>
          <cell r="AH418">
            <v>0.74193548387096775</v>
          </cell>
          <cell r="AI418">
            <v>2.4516129032258061</v>
          </cell>
          <cell r="AJ418">
            <v>1.6785714285714286</v>
          </cell>
          <cell r="AK418">
            <v>1.967741935483871</v>
          </cell>
          <cell r="AL418">
            <v>1.2666666666666666</v>
          </cell>
          <cell r="AM418">
            <v>2</v>
          </cell>
          <cell r="AN418">
            <v>1.4</v>
          </cell>
          <cell r="AO418">
            <v>0.4838709677419355</v>
          </cell>
          <cell r="AP418">
            <v>1.032258064516129</v>
          </cell>
          <cell r="AQ418">
            <v>1.7666666666666666</v>
          </cell>
          <cell r="AR418">
            <v>2.6129032258064515</v>
          </cell>
          <cell r="AS418">
            <v>1</v>
          </cell>
          <cell r="AT418">
            <v>1.967741935483871</v>
          </cell>
          <cell r="AU418">
            <v>2.7741935483870965</v>
          </cell>
          <cell r="AV418">
            <v>2.2857142857142856</v>
          </cell>
          <cell r="AW418">
            <v>1.2903225806451613</v>
          </cell>
          <cell r="AX418">
            <v>1.0666666666666667</v>
          </cell>
          <cell r="AY418">
            <v>0.93548387096774188</v>
          </cell>
          <cell r="AZ418">
            <v>0.73333333333333339</v>
          </cell>
        </row>
        <row r="419">
          <cell r="C419" t="str">
            <v>GermaineLawrence/Arlington/18Clarem 12</v>
          </cell>
          <cell r="D419" t="str">
            <v>Solutions for Living (PAS Metro)</v>
          </cell>
          <cell r="AA419">
            <v>0.64516129032258063</v>
          </cell>
          <cell r="AB419">
            <v>0.13333333333333333</v>
          </cell>
          <cell r="AJ419">
            <v>7.1428571428571425E-2</v>
          </cell>
          <cell r="AK419">
            <v>1</v>
          </cell>
          <cell r="AL419">
            <v>0.46666666666666667</v>
          </cell>
          <cell r="AO419">
            <v>0.38709677419354838</v>
          </cell>
          <cell r="AP419">
            <v>1</v>
          </cell>
          <cell r="AQ419">
            <v>6.6666666666666666E-2</v>
          </cell>
        </row>
        <row r="420">
          <cell r="C420" t="str">
            <v>GermaineLawrence/Arlington/18Clarem 13</v>
          </cell>
          <cell r="D420" t="str">
            <v>(blank)</v>
          </cell>
          <cell r="Y420">
            <v>3.2258064516129031E-2</v>
          </cell>
        </row>
        <row r="421">
          <cell r="C421" t="str">
            <v>Harbor Schools/ Merrimac /100W.Main 1</v>
          </cell>
          <cell r="D421" t="str">
            <v>Cape Ann Area Office</v>
          </cell>
          <cell r="V421">
            <v>0.16129032258064516</v>
          </cell>
        </row>
        <row r="422">
          <cell r="C422" t="str">
            <v>Harbor Schools/ Merrimac /100W.Main 2</v>
          </cell>
          <cell r="D422" t="str">
            <v>Haverhill Area Office</v>
          </cell>
          <cell r="J422">
            <v>0.16129032258064516</v>
          </cell>
          <cell r="P422">
            <v>0.56666666666666665</v>
          </cell>
          <cell r="Q422">
            <v>0.29032258064516125</v>
          </cell>
          <cell r="W422">
            <v>3.2258064516129031E-2</v>
          </cell>
          <cell r="AI422">
            <v>9.6774193548387094E-2</v>
          </cell>
          <cell r="AW422">
            <v>0.16129032258064516</v>
          </cell>
          <cell r="AX422">
            <v>0.4</v>
          </cell>
          <cell r="AY422">
            <v>3.2258064516129031E-2</v>
          </cell>
        </row>
        <row r="423">
          <cell r="C423" t="str">
            <v>Harbor Schools/ Merrimac /100W.Main 3</v>
          </cell>
          <cell r="D423" t="str">
            <v>Lawrence Area Office</v>
          </cell>
          <cell r="O423">
            <v>6.4516129032258063E-2</v>
          </cell>
          <cell r="R423">
            <v>0.58064516129032262</v>
          </cell>
          <cell r="S423">
            <v>0.3</v>
          </cell>
          <cell r="U423">
            <v>3.3333333333333333E-2</v>
          </cell>
          <cell r="AE423">
            <v>0.23333333333333334</v>
          </cell>
          <cell r="AG423">
            <v>0.33333333333333331</v>
          </cell>
          <cell r="AH423">
            <v>1.193548387096774</v>
          </cell>
          <cell r="AI423">
            <v>1</v>
          </cell>
          <cell r="AJ423">
            <v>1</v>
          </cell>
          <cell r="AK423">
            <v>0.32258064516129031</v>
          </cell>
          <cell r="AQ423">
            <v>3.3333333333333333E-2</v>
          </cell>
          <cell r="AR423">
            <v>0.22580645161290322</v>
          </cell>
          <cell r="AS423">
            <v>0.36666666666666664</v>
          </cell>
          <cell r="AT423">
            <v>0.90322580645161288</v>
          </cell>
          <cell r="AV423">
            <v>0.75</v>
          </cell>
          <cell r="AW423">
            <v>0.35483870967741937</v>
          </cell>
          <cell r="AY423">
            <v>3.2258064516129031E-2</v>
          </cell>
        </row>
        <row r="424">
          <cell r="C424" t="str">
            <v>Harbor Schools/ Merrimac /100W.Main 4</v>
          </cell>
          <cell r="D424" t="str">
            <v>Lowell Area Office</v>
          </cell>
          <cell r="F424">
            <v>0.35483870967741937</v>
          </cell>
          <cell r="G424">
            <v>5.3</v>
          </cell>
          <cell r="H424">
            <v>7.064516129032258</v>
          </cell>
          <cell r="I424">
            <v>7.5</v>
          </cell>
          <cell r="J424">
            <v>6.4838709677419351</v>
          </cell>
          <cell r="K424">
            <v>8.6451612903225801</v>
          </cell>
          <cell r="L424">
            <v>6.5714285714285721</v>
          </cell>
          <cell r="M424">
            <v>9.3225806451612883</v>
          </cell>
          <cell r="N424">
            <v>10.666666666666668</v>
          </cell>
          <cell r="O424">
            <v>11.193548387096774</v>
          </cell>
          <cell r="P424">
            <v>9</v>
          </cell>
          <cell r="Q424">
            <v>10.612903225806452</v>
          </cell>
          <cell r="R424">
            <v>9.870967741935484</v>
          </cell>
          <cell r="S424">
            <v>9.7333333333333343</v>
          </cell>
          <cell r="T424">
            <v>9.3548387096774182</v>
          </cell>
          <cell r="U424">
            <v>10.733333333333334</v>
          </cell>
          <cell r="V424">
            <v>9.612903225806452</v>
          </cell>
          <cell r="W424">
            <v>10.225806451612906</v>
          </cell>
          <cell r="X424">
            <v>10.827586206896553</v>
          </cell>
          <cell r="Y424">
            <v>11.064516129032258</v>
          </cell>
          <cell r="Z424">
            <v>10.9</v>
          </cell>
          <cell r="AA424">
            <v>11.516129032258064</v>
          </cell>
          <cell r="AB424">
            <v>11.533333333333333</v>
          </cell>
          <cell r="AC424">
            <v>11.129032258064516</v>
          </cell>
          <cell r="AD424">
            <v>10.709677419354838</v>
          </cell>
          <cell r="AE424">
            <v>11.233333333333334</v>
          </cell>
          <cell r="AF424">
            <v>11.741935483870968</v>
          </cell>
          <cell r="AG424">
            <v>11.166666666666668</v>
          </cell>
          <cell r="AH424">
            <v>10.451612903225806</v>
          </cell>
          <cell r="AI424">
            <v>10</v>
          </cell>
          <cell r="AJ424">
            <v>10.75</v>
          </cell>
          <cell r="AK424">
            <v>10.935483870967744</v>
          </cell>
          <cell r="AL424">
            <v>11.666666666666666</v>
          </cell>
          <cell r="AM424">
            <v>11.580645161290322</v>
          </cell>
          <cell r="AN424">
            <v>11.3</v>
          </cell>
          <cell r="AO424">
            <v>11.903225806451614</v>
          </cell>
          <cell r="AP424">
            <v>11.483870967741936</v>
          </cell>
          <cell r="AQ424">
            <v>11.533333333333333</v>
          </cell>
          <cell r="AR424">
            <v>10</v>
          </cell>
          <cell r="AS424">
            <v>10.233333333333334</v>
          </cell>
          <cell r="AT424">
            <v>8.9677419354838719</v>
          </cell>
          <cell r="AU424">
            <v>8.064516129032258</v>
          </cell>
          <cell r="AV424">
            <v>10.178571428571429</v>
          </cell>
          <cell r="AW424">
            <v>10.258064516129032</v>
          </cell>
          <cell r="AX424">
            <v>10.166666666666666</v>
          </cell>
          <cell r="AY424">
            <v>10.93548387096774</v>
          </cell>
          <cell r="AZ424">
            <v>10.199999999999999</v>
          </cell>
        </row>
        <row r="425">
          <cell r="C425" t="str">
            <v>Harbor Schools/ Merrimac /100W.Main 5</v>
          </cell>
          <cell r="D425" t="str">
            <v>Lynn Area Office</v>
          </cell>
          <cell r="S425">
            <v>0.46666666666666667</v>
          </cell>
          <cell r="T425">
            <v>3.2258064516129031E-2</v>
          </cell>
          <cell r="Z425">
            <v>0.16666666666666666</v>
          </cell>
          <cell r="AP425">
            <v>3.2258064516129031E-2</v>
          </cell>
        </row>
        <row r="426">
          <cell r="C426" t="str">
            <v>HES / Beverly / 6 Echo Ave. 1</v>
          </cell>
          <cell r="D426" t="str">
            <v>Cape Ann Area Office</v>
          </cell>
          <cell r="E426">
            <v>3.4838709677419351</v>
          </cell>
          <cell r="F426">
            <v>8.4193548387096762</v>
          </cell>
          <cell r="G426">
            <v>8.4666666666666668</v>
          </cell>
          <cell r="H426">
            <v>8.6451612903225801</v>
          </cell>
          <cell r="I426">
            <v>10.6</v>
          </cell>
          <cell r="J426">
            <v>10.129032258064516</v>
          </cell>
          <cell r="K426">
            <v>11.32258064516129</v>
          </cell>
          <cell r="L426">
            <v>9.5714285714285712</v>
          </cell>
          <cell r="M426">
            <v>10.258064516129034</v>
          </cell>
          <cell r="N426">
            <v>9.3333333333333357</v>
          </cell>
          <cell r="O426">
            <v>10.93548387096774</v>
          </cell>
          <cell r="P426">
            <v>9.3333333333333321</v>
          </cell>
          <cell r="Q426">
            <v>10.225806451612904</v>
          </cell>
          <cell r="R426">
            <v>10.161290322580644</v>
          </cell>
          <cell r="S426">
            <v>7.133333333333332</v>
          </cell>
          <cell r="T426">
            <v>8.2903225806451619</v>
          </cell>
          <cell r="U426">
            <v>4.5333333333333332</v>
          </cell>
          <cell r="V426">
            <v>6.967741935483871</v>
          </cell>
          <cell r="W426">
            <v>8.1612903225806441</v>
          </cell>
          <cell r="X426">
            <v>6.862068965517242</v>
          </cell>
          <cell r="Y426">
            <v>5.032258064516129</v>
          </cell>
          <cell r="Z426">
            <v>7.4666666666666668</v>
          </cell>
          <cell r="AA426">
            <v>9.6129032258064502</v>
          </cell>
          <cell r="AB426">
            <v>7.6666666666666661</v>
          </cell>
          <cell r="AC426">
            <v>7.8387096774193541</v>
          </cell>
          <cell r="AD426">
            <v>10</v>
          </cell>
          <cell r="AE426">
            <v>10.966666666666665</v>
          </cell>
          <cell r="AF426">
            <v>6.7096774193548381</v>
          </cell>
          <cell r="AG426">
            <v>8.9333333333333336</v>
          </cell>
          <cell r="AH426">
            <v>8.6129032258064502</v>
          </cell>
          <cell r="AI426">
            <v>8.4193548387096762</v>
          </cell>
          <cell r="AJ426">
            <v>9.75</v>
          </cell>
          <cell r="AK426">
            <v>8.8387096774193541</v>
          </cell>
          <cell r="AL426">
            <v>10.133333333333333</v>
          </cell>
          <cell r="AM426">
            <v>9.9677419354838719</v>
          </cell>
          <cell r="AN426">
            <v>7.7</v>
          </cell>
          <cell r="AO426">
            <v>9.7096774193548381</v>
          </cell>
          <cell r="AP426">
            <v>0.5161290322580645</v>
          </cell>
        </row>
        <row r="427">
          <cell r="C427" t="str">
            <v>HES / Beverly / 6 Echo Ave. 2</v>
          </cell>
          <cell r="D427" t="str">
            <v>Haverhill Area Office</v>
          </cell>
          <cell r="T427">
            <v>0.32258064516129031</v>
          </cell>
          <cell r="U427">
            <v>2.4333333333333336</v>
          </cell>
          <cell r="V427">
            <v>2.032258064516129</v>
          </cell>
          <cell r="W427">
            <v>9.6774193548387094E-2</v>
          </cell>
          <cell r="X427">
            <v>0.55172413793103448</v>
          </cell>
          <cell r="Z427">
            <v>0.6333333333333333</v>
          </cell>
        </row>
        <row r="428">
          <cell r="C428" t="str">
            <v>HES / Beverly / 6 Echo Ave. 3</v>
          </cell>
          <cell r="D428" t="str">
            <v>Lawrence Area Office</v>
          </cell>
          <cell r="F428">
            <v>3.2258064516129031E-2</v>
          </cell>
          <cell r="S428">
            <v>0.13333333333333333</v>
          </cell>
          <cell r="T428">
            <v>0.25806451612903225</v>
          </cell>
          <cell r="U428">
            <v>0.36666666666666664</v>
          </cell>
          <cell r="V428">
            <v>0.32258064516129031</v>
          </cell>
          <cell r="AF428">
            <v>9.6774193548387094E-2</v>
          </cell>
          <cell r="AG428">
            <v>0.33333333333333331</v>
          </cell>
          <cell r="AH428">
            <v>0.12903225806451613</v>
          </cell>
        </row>
        <row r="429">
          <cell r="C429" t="str">
            <v>HES / Beverly / 6 Echo Ave. 4</v>
          </cell>
          <cell r="D429" t="str">
            <v>Lowell Area Office</v>
          </cell>
          <cell r="N429">
            <v>0.16666666666666666</v>
          </cell>
          <cell r="Z429">
            <v>0.13333333333333333</v>
          </cell>
          <cell r="AB429">
            <v>3.3333333333333333E-2</v>
          </cell>
          <cell r="AD429">
            <v>3.2258064516129031E-2</v>
          </cell>
          <cell r="AF429">
            <v>1.4516129032258065</v>
          </cell>
          <cell r="AG429">
            <v>1.0666666666666667</v>
          </cell>
          <cell r="AH429">
            <v>0.38709677419354838</v>
          </cell>
          <cell r="AI429">
            <v>3.2258064516129031E-2</v>
          </cell>
          <cell r="AJ429">
            <v>7.1428571428571425E-2</v>
          </cell>
        </row>
        <row r="430">
          <cell r="C430" t="str">
            <v>HES / Beverly / 6 Echo Ave. 5</v>
          </cell>
          <cell r="D430" t="str">
            <v>Lynn Area Office</v>
          </cell>
          <cell r="N430">
            <v>0.13333333333333333</v>
          </cell>
          <cell r="Q430">
            <v>0.29032258064516131</v>
          </cell>
          <cell r="R430">
            <v>0.35483870967741937</v>
          </cell>
          <cell r="S430">
            <v>0.36666666666666664</v>
          </cell>
          <cell r="T430">
            <v>0.4838709677419355</v>
          </cell>
          <cell r="U430">
            <v>0.16666666666666666</v>
          </cell>
          <cell r="V430">
            <v>6.4516129032258063E-2</v>
          </cell>
          <cell r="X430">
            <v>1.4827586206896552</v>
          </cell>
          <cell r="Y430">
            <v>1.4838709677419355</v>
          </cell>
          <cell r="Z430">
            <v>0.26666666666666666</v>
          </cell>
          <cell r="AA430">
            <v>0.32258064516129031</v>
          </cell>
          <cell r="AB430">
            <v>0.46666666666666667</v>
          </cell>
          <cell r="AC430">
            <v>1.3548387096774193</v>
          </cell>
          <cell r="AD430">
            <v>0.5161290322580645</v>
          </cell>
          <cell r="AE430">
            <v>0.56666666666666665</v>
          </cell>
          <cell r="AF430">
            <v>0.32258064516129031</v>
          </cell>
          <cell r="AH430">
            <v>0.25806451612903225</v>
          </cell>
          <cell r="AI430">
            <v>0.35483870967741937</v>
          </cell>
          <cell r="AJ430">
            <v>0.42857142857142855</v>
          </cell>
          <cell r="AK430">
            <v>0.45161290322580649</v>
          </cell>
          <cell r="AL430">
            <v>0.16666666666666666</v>
          </cell>
          <cell r="AM430">
            <v>9.6774193548387094E-2</v>
          </cell>
          <cell r="AN430">
            <v>0.46666666666666667</v>
          </cell>
        </row>
        <row r="431">
          <cell r="C431" t="str">
            <v>HES / Beverly / 6 Echo Ave. 6</v>
          </cell>
          <cell r="D431" t="str">
            <v>Park St. Area Office</v>
          </cell>
          <cell r="AG431">
            <v>0.1</v>
          </cell>
        </row>
        <row r="432">
          <cell r="C432" t="str">
            <v>HES / Beverly / 6 Echo Ave. 7</v>
          </cell>
          <cell r="D432" t="str">
            <v>(blank)</v>
          </cell>
          <cell r="AJ432">
            <v>0.14285714285714285</v>
          </cell>
        </row>
        <row r="433">
          <cell r="C433" t="str">
            <v>HES / Haverhill / 8-10 Howard St 1</v>
          </cell>
          <cell r="D433" t="str">
            <v>Cape Ann Area Office</v>
          </cell>
          <cell r="M433">
            <v>0.61290322580645162</v>
          </cell>
          <cell r="N433">
            <v>1</v>
          </cell>
          <cell r="O433">
            <v>3.2258064516129031E-2</v>
          </cell>
          <cell r="T433">
            <v>0.93548387096774199</v>
          </cell>
          <cell r="U433">
            <v>1</v>
          </cell>
          <cell r="V433">
            <v>1</v>
          </cell>
          <cell r="W433">
            <v>0.67741935483870963</v>
          </cell>
        </row>
        <row r="434">
          <cell r="C434" t="str">
            <v>HES / Haverhill / 8-10 Howard St 2</v>
          </cell>
          <cell r="D434" t="str">
            <v>Haverhill Area Office</v>
          </cell>
          <cell r="M434">
            <v>1</v>
          </cell>
          <cell r="N434">
            <v>0.33333333333333331</v>
          </cell>
          <cell r="O434">
            <v>1.6774193548387095</v>
          </cell>
          <cell r="P434">
            <v>2.2333333333333334</v>
          </cell>
          <cell r="Q434">
            <v>2</v>
          </cell>
          <cell r="R434">
            <v>1.6774193548387097</v>
          </cell>
          <cell r="S434">
            <v>0.8</v>
          </cell>
          <cell r="T434">
            <v>0.25806451612903225</v>
          </cell>
          <cell r="U434">
            <v>1.5333333333333332</v>
          </cell>
          <cell r="V434">
            <v>2.6774193548387095</v>
          </cell>
          <cell r="W434">
            <v>2.967741935483871</v>
          </cell>
          <cell r="X434">
            <v>3.2413793103448274</v>
          </cell>
          <cell r="Y434">
            <v>2.096774193548387</v>
          </cell>
          <cell r="Z434">
            <v>2</v>
          </cell>
          <cell r="AA434">
            <v>2</v>
          </cell>
          <cell r="AB434">
            <v>1.8666666666666667</v>
          </cell>
          <cell r="AC434">
            <v>1</v>
          </cell>
          <cell r="AD434">
            <v>1.3870967741935485</v>
          </cell>
          <cell r="AE434">
            <v>1.9666666666666668</v>
          </cell>
          <cell r="AF434">
            <v>1.8064516129032258</v>
          </cell>
          <cell r="AG434">
            <v>0.3666666666666667</v>
          </cell>
        </row>
        <row r="435">
          <cell r="C435" t="str">
            <v>HES / Haverhill / 8-10 Howard St 3</v>
          </cell>
          <cell r="D435" t="str">
            <v>Lawrence Area Office</v>
          </cell>
          <cell r="M435">
            <v>1.3548387096774193</v>
          </cell>
          <cell r="N435">
            <v>2.8333333333333335</v>
          </cell>
          <cell r="O435">
            <v>1.193548387096774</v>
          </cell>
          <cell r="P435">
            <v>2.1666666666666665</v>
          </cell>
          <cell r="Q435">
            <v>2.4838709677419355</v>
          </cell>
          <cell r="R435">
            <v>2.6129032258064515</v>
          </cell>
          <cell r="S435">
            <v>1.2</v>
          </cell>
          <cell r="T435">
            <v>0.35483870967741937</v>
          </cell>
          <cell r="W435">
            <v>0.32258064516129031</v>
          </cell>
          <cell r="X435">
            <v>1</v>
          </cell>
          <cell r="Y435">
            <v>1.2903225806451613</v>
          </cell>
          <cell r="Z435">
            <v>1.7666666666666666</v>
          </cell>
          <cell r="AA435">
            <v>0.12903225806451613</v>
          </cell>
          <cell r="AC435">
            <v>0.29032258064516131</v>
          </cell>
          <cell r="AE435">
            <v>0.3</v>
          </cell>
          <cell r="AF435">
            <v>1</v>
          </cell>
          <cell r="AG435">
            <v>0.66666666666666663</v>
          </cell>
        </row>
        <row r="436">
          <cell r="C436" t="str">
            <v>HES / Haverhill / 8-10 Howard St 4</v>
          </cell>
          <cell r="D436" t="str">
            <v>Lowell Area Office</v>
          </cell>
          <cell r="L436">
            <v>1.4285714285714284</v>
          </cell>
          <cell r="M436">
            <v>3.5483870967741935</v>
          </cell>
          <cell r="N436">
            <v>3.3666666666666667</v>
          </cell>
          <cell r="O436">
            <v>2.774193548387097</v>
          </cell>
          <cell r="P436">
            <v>3</v>
          </cell>
          <cell r="Q436">
            <v>2.4838709677419355</v>
          </cell>
          <cell r="R436">
            <v>2.3548387096774195</v>
          </cell>
          <cell r="S436">
            <v>1.9</v>
          </cell>
          <cell r="T436">
            <v>2</v>
          </cell>
          <cell r="U436">
            <v>1.3666666666666665</v>
          </cell>
          <cell r="V436">
            <v>1.3870967741935485</v>
          </cell>
          <cell r="W436">
            <v>2.903225806451613</v>
          </cell>
          <cell r="X436">
            <v>1.3448275862068966</v>
          </cell>
          <cell r="Y436">
            <v>2.6129032258064515</v>
          </cell>
          <cell r="Z436">
            <v>2.2000000000000002</v>
          </cell>
          <cell r="AA436">
            <v>3.032258064516129</v>
          </cell>
          <cell r="AB436">
            <v>3.4666666666666663</v>
          </cell>
          <cell r="AC436">
            <v>2.6774193548387095</v>
          </cell>
          <cell r="AD436">
            <v>2.32258064516129</v>
          </cell>
          <cell r="AE436">
            <v>1.8333333333333333</v>
          </cell>
          <cell r="AF436">
            <v>2.806451612903226</v>
          </cell>
          <cell r="AG436">
            <v>1.2666666666666666</v>
          </cell>
        </row>
        <row r="437">
          <cell r="C437" t="str">
            <v>HES / Haverhill / 8-10 Howard St 5</v>
          </cell>
          <cell r="D437" t="str">
            <v>New Bedford Child and Family (Adop)</v>
          </cell>
          <cell r="AC437">
            <v>1</v>
          </cell>
          <cell r="AD437">
            <v>1</v>
          </cell>
          <cell r="AE437">
            <v>1</v>
          </cell>
          <cell r="AF437">
            <v>0.16129032258064516</v>
          </cell>
        </row>
        <row r="438">
          <cell r="C438" t="str">
            <v>HES / Salem / 39 1/2 Mason St 1</v>
          </cell>
          <cell r="D438" t="str">
            <v>Cape Ann Area Office</v>
          </cell>
          <cell r="AO438">
            <v>0.80645161290322576</v>
          </cell>
          <cell r="AP438">
            <v>8.1290322580645142</v>
          </cell>
          <cell r="AQ438">
            <v>6.3</v>
          </cell>
          <cell r="AR438">
            <v>6.7096774193548372</v>
          </cell>
          <cell r="AS438">
            <v>8.5666666666666664</v>
          </cell>
          <cell r="AT438">
            <v>7.32258064516129</v>
          </cell>
          <cell r="AU438">
            <v>8.64</v>
          </cell>
          <cell r="AV438">
            <v>8.0357142857142865</v>
          </cell>
          <cell r="AW438">
            <v>7.0322580645161281</v>
          </cell>
          <cell r="AX438">
            <v>9.3000000000000007</v>
          </cell>
          <cell r="AY438">
            <v>8.3225806451612883</v>
          </cell>
          <cell r="AZ438">
            <v>8.8333333333333304</v>
          </cell>
        </row>
        <row r="439">
          <cell r="C439" t="str">
            <v>HES / Salem / 39 1/2 Mason St 2</v>
          </cell>
          <cell r="D439" t="str">
            <v>Haverhill Area Office</v>
          </cell>
          <cell r="AZ439">
            <v>0.33333333333333331</v>
          </cell>
        </row>
        <row r="440">
          <cell r="C440" t="str">
            <v>HES / Salem / 39 1/2 Mason St 3</v>
          </cell>
          <cell r="D440" t="str">
            <v>Hyde Park Area Office</v>
          </cell>
          <cell r="AV440">
            <v>0.14285714285714285</v>
          </cell>
        </row>
        <row r="441">
          <cell r="C441" t="str">
            <v>HES / Salem / 39 1/2 Mason St 4</v>
          </cell>
          <cell r="D441" t="str">
            <v>Lawrence Area Office</v>
          </cell>
          <cell r="AR441">
            <v>9.6774193548387094E-2</v>
          </cell>
          <cell r="AT441">
            <v>9.6774193548387094E-2</v>
          </cell>
        </row>
        <row r="442">
          <cell r="C442" t="str">
            <v>HES / Salem / 39 1/2 Mason St 5</v>
          </cell>
          <cell r="D442" t="str">
            <v>Lowell Area Office</v>
          </cell>
          <cell r="AP442">
            <v>9.6774193548387094E-2</v>
          </cell>
        </row>
        <row r="443">
          <cell r="C443" t="str">
            <v>HES / Salem / 39 1/2 Mason St 6</v>
          </cell>
          <cell r="D443" t="str">
            <v>Lynn Area Office</v>
          </cell>
          <cell r="AP443">
            <v>1.5161290322580645</v>
          </cell>
          <cell r="AQ443">
            <v>0.83333333333333326</v>
          </cell>
          <cell r="AR443">
            <v>0.90322580645161299</v>
          </cell>
          <cell r="AS443">
            <v>0.83333333333333337</v>
          </cell>
          <cell r="AT443">
            <v>1.4516129032258065</v>
          </cell>
          <cell r="AV443">
            <v>0.75</v>
          </cell>
          <cell r="AW443">
            <v>0.19354838709677419</v>
          </cell>
          <cell r="AX443">
            <v>0.6333333333333333</v>
          </cell>
          <cell r="AY443">
            <v>0.12903225806451613</v>
          </cell>
          <cell r="AZ443">
            <v>0.5</v>
          </cell>
        </row>
        <row r="444">
          <cell r="C444" t="str">
            <v>ItalianHome/E. Freetown/9PinewoodCt 1</v>
          </cell>
          <cell r="D444" t="str">
            <v>Brockton Area Office</v>
          </cell>
          <cell r="G444">
            <v>0.76666666666666672</v>
          </cell>
          <cell r="H444">
            <v>1.3870967741935485</v>
          </cell>
          <cell r="I444">
            <v>2</v>
          </cell>
          <cell r="J444">
            <v>3</v>
          </cell>
          <cell r="K444">
            <v>5.096774193548387</v>
          </cell>
          <cell r="L444">
            <v>4.0357142857142847</v>
          </cell>
          <cell r="M444">
            <v>2.774193548387097</v>
          </cell>
          <cell r="N444">
            <v>2</v>
          </cell>
          <cell r="O444">
            <v>2.3548387096774195</v>
          </cell>
          <cell r="P444">
            <v>1.9666666666666668</v>
          </cell>
          <cell r="Q444">
            <v>1.2258064516129032</v>
          </cell>
          <cell r="R444">
            <v>3.096774193548387</v>
          </cell>
          <cell r="S444">
            <v>2.9333333333333336</v>
          </cell>
          <cell r="T444">
            <v>2.096774193548387</v>
          </cell>
          <cell r="U444">
            <v>1.4666666666666668</v>
          </cell>
          <cell r="V444">
            <v>0.41935483870967744</v>
          </cell>
          <cell r="W444">
            <v>1.7096774193548387</v>
          </cell>
          <cell r="X444">
            <v>4</v>
          </cell>
          <cell r="Y444">
            <v>3.967741935483871</v>
          </cell>
          <cell r="Z444">
            <v>1.7</v>
          </cell>
          <cell r="AA444">
            <v>1.741935483870968</v>
          </cell>
          <cell r="AB444">
            <v>2.4666666666666668</v>
          </cell>
          <cell r="AC444">
            <v>1.161290322580645</v>
          </cell>
          <cell r="AD444">
            <v>1.5483870967741935</v>
          </cell>
          <cell r="AE444">
            <v>0.76666666666666661</v>
          </cell>
          <cell r="AF444">
            <v>1</v>
          </cell>
          <cell r="AG444">
            <v>1.5666666666666667</v>
          </cell>
          <cell r="AH444">
            <v>2</v>
          </cell>
          <cell r="AI444">
            <v>1.5806451612903225</v>
          </cell>
          <cell r="AJ444">
            <v>3.3571428571428572</v>
          </cell>
          <cell r="AK444">
            <v>3.903225806451613</v>
          </cell>
          <cell r="AL444">
            <v>3.8666666666666667</v>
          </cell>
          <cell r="AM444">
            <v>1.1935483870967742</v>
          </cell>
          <cell r="AN444">
            <v>1.8666666666666667</v>
          </cell>
          <cell r="AO444">
            <v>1.6129032258064515</v>
          </cell>
          <cell r="AP444">
            <v>2</v>
          </cell>
          <cell r="AQ444">
            <v>1.3666666666666667</v>
          </cell>
          <cell r="AR444">
            <v>2.7419354838709675</v>
          </cell>
          <cell r="AS444">
            <v>4</v>
          </cell>
          <cell r="AT444">
            <v>4</v>
          </cell>
          <cell r="AU444">
            <v>4</v>
          </cell>
          <cell r="AV444">
            <v>4</v>
          </cell>
          <cell r="AW444">
            <v>1.9677419354838708</v>
          </cell>
          <cell r="AX444">
            <v>2.0333333333333332</v>
          </cell>
          <cell r="AY444">
            <v>0.54838709677419351</v>
          </cell>
          <cell r="AZ444">
            <v>1.1333333333333333</v>
          </cell>
        </row>
        <row r="445">
          <cell r="C445" t="str">
            <v>ItalianHome/E. Freetown/9PinewoodCt 2</v>
          </cell>
          <cell r="D445" t="str">
            <v>Cape Cod Area Office</v>
          </cell>
          <cell r="AC445">
            <v>1</v>
          </cell>
          <cell r="AD445">
            <v>2</v>
          </cell>
          <cell r="AE445">
            <v>1.0666666666666667</v>
          </cell>
          <cell r="AL445">
            <v>3.3333333333333333E-2</v>
          </cell>
          <cell r="AM445">
            <v>1</v>
          </cell>
          <cell r="AN445">
            <v>1</v>
          </cell>
          <cell r="AO445">
            <v>0.87096774193548387</v>
          </cell>
          <cell r="AY445">
            <v>0.41935483870967744</v>
          </cell>
          <cell r="AZ445">
            <v>1</v>
          </cell>
        </row>
        <row r="446">
          <cell r="C446" t="str">
            <v>ItalianHome/E. Freetown/9PinewoodCt 3</v>
          </cell>
          <cell r="D446" t="str">
            <v>Communities For People (Adop)</v>
          </cell>
          <cell r="AE446">
            <v>0.9</v>
          </cell>
          <cell r="AF446">
            <v>1</v>
          </cell>
          <cell r="AG446">
            <v>1</v>
          </cell>
          <cell r="AH446">
            <v>0.12903225806451613</v>
          </cell>
          <cell r="AS446">
            <v>0.6333333333333333</v>
          </cell>
          <cell r="AT446">
            <v>1</v>
          </cell>
          <cell r="AU446">
            <v>1</v>
          </cell>
          <cell r="AV446">
            <v>1</v>
          </cell>
          <cell r="AW446">
            <v>1</v>
          </cell>
          <cell r="AX446">
            <v>1</v>
          </cell>
          <cell r="AY446">
            <v>1</v>
          </cell>
          <cell r="AZ446">
            <v>3.3333333333333333E-2</v>
          </cell>
        </row>
        <row r="447">
          <cell r="C447" t="str">
            <v>ItalianHome/E. Freetown/9PinewoodCt 4</v>
          </cell>
          <cell r="D447" t="str">
            <v>Fall River Area Office</v>
          </cell>
          <cell r="P447">
            <v>1</v>
          </cell>
          <cell r="Q447">
            <v>0.4838709677419355</v>
          </cell>
          <cell r="R447">
            <v>0.4838709677419355</v>
          </cell>
          <cell r="Z447">
            <v>0.96666666666666667</v>
          </cell>
          <cell r="AA447">
            <v>1</v>
          </cell>
          <cell r="AB447">
            <v>0.73333333333333328</v>
          </cell>
          <cell r="AH447">
            <v>0.87096774193548387</v>
          </cell>
          <cell r="AI447">
            <v>0.25806451612903225</v>
          </cell>
          <cell r="AO447">
            <v>1.7419354838709677</v>
          </cell>
          <cell r="AP447">
            <v>1.096774193548387</v>
          </cell>
          <cell r="AQ447">
            <v>0.53333333333333333</v>
          </cell>
          <cell r="AZ447">
            <v>1.3666666666666667</v>
          </cell>
        </row>
        <row r="448">
          <cell r="C448" t="str">
            <v>ItalianHome/E. Freetown/9PinewoodCt 5</v>
          </cell>
          <cell r="D448" t="str">
            <v>Hyde Park Area Office</v>
          </cell>
          <cell r="AV448">
            <v>0.75</v>
          </cell>
        </row>
        <row r="449">
          <cell r="C449" t="str">
            <v>ItalianHome/E. Freetown/9PinewoodCt 6</v>
          </cell>
          <cell r="D449" t="str">
            <v>New Bedford Area Office</v>
          </cell>
          <cell r="N449">
            <v>0.13333333333333333</v>
          </cell>
          <cell r="R449">
            <v>0.87096774193548387</v>
          </cell>
          <cell r="T449">
            <v>0.16129032258064516</v>
          </cell>
          <cell r="Z449">
            <v>0.2</v>
          </cell>
          <cell r="AA449">
            <v>0.64516129032258063</v>
          </cell>
          <cell r="AB449">
            <v>1</v>
          </cell>
          <cell r="AC449">
            <v>1</v>
          </cell>
          <cell r="AD449">
            <v>1.064516129032258</v>
          </cell>
          <cell r="AE449">
            <v>1</v>
          </cell>
          <cell r="AF449">
            <v>1.8064516129032258</v>
          </cell>
          <cell r="AG449">
            <v>0.16666666666666666</v>
          </cell>
          <cell r="AI449">
            <v>0.87096774193548387</v>
          </cell>
          <cell r="AJ449">
            <v>1.1785714285714286</v>
          </cell>
          <cell r="AK449">
            <v>0.35483870967741937</v>
          </cell>
          <cell r="AY449">
            <v>0.25806451612903225</v>
          </cell>
          <cell r="AZ449">
            <v>0.66666666666666663</v>
          </cell>
        </row>
        <row r="450">
          <cell r="C450" t="str">
            <v>ItalianHome/E. Freetown/9PinewoodCt 7</v>
          </cell>
          <cell r="D450" t="str">
            <v>Plymouth Area Office</v>
          </cell>
          <cell r="G450">
            <v>1.1666666666666665</v>
          </cell>
          <cell r="H450">
            <v>1</v>
          </cell>
          <cell r="I450">
            <v>1.8333333333333335</v>
          </cell>
          <cell r="J450">
            <v>3</v>
          </cell>
          <cell r="K450">
            <v>2.3548387096774195</v>
          </cell>
          <cell r="L450">
            <v>2.0357142857142856</v>
          </cell>
          <cell r="M450">
            <v>3.032258064516129</v>
          </cell>
          <cell r="N450">
            <v>1.6333333333333333</v>
          </cell>
          <cell r="O450">
            <v>1.4516129032258065</v>
          </cell>
          <cell r="P450">
            <v>0.9</v>
          </cell>
          <cell r="Q450">
            <v>2.419354838709677</v>
          </cell>
          <cell r="R450">
            <v>2.5483870967741935</v>
          </cell>
          <cell r="S450">
            <v>2.2999999999999998</v>
          </cell>
          <cell r="T450">
            <v>1.032258064516129</v>
          </cell>
          <cell r="U450">
            <v>1.6333333333333333</v>
          </cell>
          <cell r="V450">
            <v>2</v>
          </cell>
          <cell r="W450">
            <v>1.129032258064516</v>
          </cell>
          <cell r="X450">
            <v>3</v>
          </cell>
          <cell r="Y450">
            <v>2.4193548387096775</v>
          </cell>
          <cell r="Z450">
            <v>3</v>
          </cell>
          <cell r="AA450">
            <v>2.967741935483871</v>
          </cell>
          <cell r="AB450">
            <v>1.6333333333333333</v>
          </cell>
          <cell r="AC450">
            <v>2.806451612903226</v>
          </cell>
          <cell r="AD450">
            <v>1.7419354838709677</v>
          </cell>
          <cell r="AE450">
            <v>2.6</v>
          </cell>
          <cell r="AF450">
            <v>3.967741935483871</v>
          </cell>
          <cell r="AG450">
            <v>4</v>
          </cell>
          <cell r="AH450">
            <v>2.7096774193548385</v>
          </cell>
          <cell r="AI450">
            <v>2.5483870967741935</v>
          </cell>
          <cell r="AJ450">
            <v>1.8571428571428572</v>
          </cell>
          <cell r="AK450">
            <v>1.4838709677419355</v>
          </cell>
          <cell r="AL450">
            <v>2.2666666666666666</v>
          </cell>
          <cell r="AM450">
            <v>1.4193548387096775</v>
          </cell>
          <cell r="AN450">
            <v>1.3</v>
          </cell>
          <cell r="AO450">
            <v>2</v>
          </cell>
          <cell r="AP450">
            <v>2.032258064516129</v>
          </cell>
          <cell r="AQ450">
            <v>2</v>
          </cell>
          <cell r="AR450">
            <v>2.3870967741935485</v>
          </cell>
          <cell r="AS450">
            <v>2.1</v>
          </cell>
          <cell r="AT450">
            <v>0.67741935483870963</v>
          </cell>
          <cell r="AU450">
            <v>0.41935483870967744</v>
          </cell>
          <cell r="AV450">
            <v>2.6071428571428572</v>
          </cell>
          <cell r="AW450">
            <v>3</v>
          </cell>
          <cell r="AX450">
            <v>4.4000000000000004</v>
          </cell>
          <cell r="AY450">
            <v>4.838709677419355</v>
          </cell>
          <cell r="AZ450">
            <v>3</v>
          </cell>
        </row>
        <row r="451">
          <cell r="C451" t="str">
            <v>ItalianHome/E. Freetown/9PinewoodCt 8</v>
          </cell>
          <cell r="D451" t="str">
            <v>Taunton/Attleboro Area Office</v>
          </cell>
          <cell r="F451">
            <v>0.12903225806451613</v>
          </cell>
          <cell r="G451">
            <v>1</v>
          </cell>
          <cell r="H451">
            <v>0.12903225806451613</v>
          </cell>
          <cell r="K451">
            <v>0.67741935483870963</v>
          </cell>
          <cell r="L451">
            <v>1</v>
          </cell>
          <cell r="M451">
            <v>1.6451612903225805</v>
          </cell>
          <cell r="N451">
            <v>1.7666666666666666</v>
          </cell>
          <cell r="O451">
            <v>0.25806451612903225</v>
          </cell>
          <cell r="P451">
            <v>0.83333333333333337</v>
          </cell>
          <cell r="Q451">
            <v>0.25806451612903225</v>
          </cell>
          <cell r="R451">
            <v>0.54838709677419351</v>
          </cell>
          <cell r="S451">
            <v>2</v>
          </cell>
          <cell r="T451">
            <v>2.225806451612903</v>
          </cell>
          <cell r="U451">
            <v>1.4333333333333336</v>
          </cell>
          <cell r="V451">
            <v>1</v>
          </cell>
          <cell r="W451">
            <v>1.903225806451613</v>
          </cell>
          <cell r="X451">
            <v>2.4137931034482758</v>
          </cell>
          <cell r="Y451">
            <v>1.193548387096774</v>
          </cell>
          <cell r="Z451">
            <v>1.4666666666666668</v>
          </cell>
          <cell r="AA451">
            <v>1</v>
          </cell>
          <cell r="AB451">
            <v>1</v>
          </cell>
          <cell r="AC451">
            <v>0.967741935483871</v>
          </cell>
          <cell r="AD451">
            <v>0.80645161290322576</v>
          </cell>
          <cell r="AF451">
            <v>3.2258064516129031E-2</v>
          </cell>
          <cell r="AG451">
            <v>1</v>
          </cell>
          <cell r="AH451">
            <v>1</v>
          </cell>
          <cell r="AI451">
            <v>1</v>
          </cell>
          <cell r="AJ451">
            <v>0.9285714285714286</v>
          </cell>
          <cell r="AL451">
            <v>0.83333333333333337</v>
          </cell>
          <cell r="AM451">
            <v>1.4193548387096775</v>
          </cell>
          <cell r="AN451">
            <v>2</v>
          </cell>
          <cell r="AO451">
            <v>1</v>
          </cell>
          <cell r="AP451">
            <v>0.19354838709677419</v>
          </cell>
          <cell r="AU451">
            <v>0.35483870967741937</v>
          </cell>
          <cell r="AZ451">
            <v>0.96666666666666667</v>
          </cell>
        </row>
        <row r="452">
          <cell r="C452" t="str">
            <v>ItalianHome/JamPl/1125CentreSt 1</v>
          </cell>
          <cell r="D452" t="str">
            <v>Brockton Area Office</v>
          </cell>
          <cell r="AN452">
            <v>0.66666666666666663</v>
          </cell>
          <cell r="AO452">
            <v>0.74193548387096775</v>
          </cell>
        </row>
        <row r="453">
          <cell r="C453" t="str">
            <v>ItalianHome/JamPl/1125CentreSt 2</v>
          </cell>
          <cell r="D453" t="str">
            <v>Cape Cod Area Office</v>
          </cell>
          <cell r="AS453">
            <v>6.6666666666666666E-2</v>
          </cell>
        </row>
        <row r="454">
          <cell r="C454" t="str">
            <v>ItalianHome/JamPl/1125CentreSt 3</v>
          </cell>
          <cell r="D454" t="str">
            <v>Coastal Area Office</v>
          </cell>
          <cell r="AO454">
            <v>0.41935483870967744</v>
          </cell>
        </row>
        <row r="455">
          <cell r="C455" t="str">
            <v>ItalianHome/JamPl/1125CentreSt 4</v>
          </cell>
          <cell r="D455" t="str">
            <v>Dimock St. Area Office</v>
          </cell>
          <cell r="I455">
            <v>0.73333333333333328</v>
          </cell>
          <cell r="J455">
            <v>0.64516129032258063</v>
          </cell>
          <cell r="N455">
            <v>0.5</v>
          </cell>
          <cell r="O455">
            <v>0.38709677419354838</v>
          </cell>
          <cell r="U455">
            <v>0.16666666666666666</v>
          </cell>
          <cell r="V455">
            <v>1</v>
          </cell>
          <cell r="W455">
            <v>0.32258064516129031</v>
          </cell>
          <cell r="Y455">
            <v>0.19354838709677419</v>
          </cell>
          <cell r="Z455">
            <v>1</v>
          </cell>
          <cell r="AA455">
            <v>0.35483870967741937</v>
          </cell>
          <cell r="AC455">
            <v>3.2258064516129031E-2</v>
          </cell>
          <cell r="AD455">
            <v>1.4516129032258065</v>
          </cell>
          <cell r="AE455">
            <v>0.6</v>
          </cell>
          <cell r="AF455">
            <v>1.1935483870967742</v>
          </cell>
          <cell r="AG455">
            <v>2</v>
          </cell>
          <cell r="AH455">
            <v>0.93548387096774188</v>
          </cell>
          <cell r="AI455">
            <v>0.41935483870967744</v>
          </cell>
          <cell r="AK455">
            <v>0.22580645161290322</v>
          </cell>
        </row>
        <row r="456">
          <cell r="C456" t="str">
            <v>ItalianHome/JamPl/1125CentreSt 5</v>
          </cell>
          <cell r="D456" t="str">
            <v>Framingham Area Office</v>
          </cell>
          <cell r="X456">
            <v>0.82758620689655171</v>
          </cell>
          <cell r="Y456">
            <v>0.12903225806451613</v>
          </cell>
        </row>
        <row r="457">
          <cell r="C457" t="str">
            <v>ItalianHome/JamPl/1125CentreSt 6</v>
          </cell>
          <cell r="D457" t="str">
            <v>Harbor Area Office</v>
          </cell>
          <cell r="S457">
            <v>0.8666666666666667</v>
          </cell>
          <cell r="T457">
            <v>0.5161290322580645</v>
          </cell>
          <cell r="AA457">
            <v>0.54838709677419351</v>
          </cell>
          <cell r="AB457">
            <v>1</v>
          </cell>
          <cell r="AC457">
            <v>0.22580645161290322</v>
          </cell>
          <cell r="AI457">
            <v>0.58064516129032262</v>
          </cell>
          <cell r="AJ457">
            <v>1</v>
          </cell>
          <cell r="AK457">
            <v>1</v>
          </cell>
          <cell r="AL457">
            <v>0.8666666666666667</v>
          </cell>
          <cell r="AR457">
            <v>0.38709677419354838</v>
          </cell>
          <cell r="AS457">
            <v>1</v>
          </cell>
          <cell r="AT457">
            <v>6.4516129032258063E-2</v>
          </cell>
        </row>
        <row r="458">
          <cell r="C458" t="str">
            <v>ItalianHome/JamPl/1125CentreSt 7</v>
          </cell>
          <cell r="D458" t="str">
            <v>Hyde Park Area Office</v>
          </cell>
          <cell r="F458">
            <v>0.45161290322580644</v>
          </cell>
          <cell r="G458">
            <v>1</v>
          </cell>
          <cell r="H458">
            <v>3.2258064516129031E-2</v>
          </cell>
          <cell r="L458">
            <v>0.5714285714285714</v>
          </cell>
          <cell r="M458">
            <v>1.6129032258064515</v>
          </cell>
          <cell r="N458">
            <v>1.2666666666666666</v>
          </cell>
          <cell r="O458">
            <v>6.4516129032258063E-2</v>
          </cell>
          <cell r="Q458">
            <v>0.19354838709677419</v>
          </cell>
          <cell r="R458">
            <v>1</v>
          </cell>
          <cell r="S458">
            <v>1</v>
          </cell>
          <cell r="T458">
            <v>0.77419354838709675</v>
          </cell>
          <cell r="U458">
            <v>1</v>
          </cell>
          <cell r="V458">
            <v>0.29032258064516131</v>
          </cell>
          <cell r="X458">
            <v>0.7931034482758621</v>
          </cell>
          <cell r="Y458">
            <v>0.58064516129032262</v>
          </cell>
          <cell r="Z458">
            <v>0.93333333333333335</v>
          </cell>
          <cell r="AL458">
            <v>0.1</v>
          </cell>
          <cell r="AP458">
            <v>0.19354838709677419</v>
          </cell>
          <cell r="AQ458">
            <v>2</v>
          </cell>
          <cell r="AR458">
            <v>0.61290322580645162</v>
          </cell>
        </row>
        <row r="459">
          <cell r="C459" t="str">
            <v>ItalianHome/JamPl/1125CentreSt 8</v>
          </cell>
          <cell r="D459" t="str">
            <v>Park St. Area Office</v>
          </cell>
          <cell r="E459">
            <v>3.2258064516129031E-2</v>
          </cell>
          <cell r="F459">
            <v>1</v>
          </cell>
          <cell r="G459">
            <v>1</v>
          </cell>
          <cell r="H459">
            <v>0.96774193548387089</v>
          </cell>
          <cell r="I459">
            <v>0.7</v>
          </cell>
          <cell r="K459">
            <v>0.77419354838709675</v>
          </cell>
          <cell r="L459">
            <v>0.9285714285714286</v>
          </cell>
          <cell r="P459">
            <v>0.93333333333333335</v>
          </cell>
          <cell r="Q459">
            <v>1.7096774193548387</v>
          </cell>
          <cell r="R459">
            <v>0.38709677419354838</v>
          </cell>
          <cell r="V459">
            <v>0.61290322580645162</v>
          </cell>
          <cell r="W459">
            <v>0.87096774193548387</v>
          </cell>
          <cell r="Y459">
            <v>0.16129032258064516</v>
          </cell>
          <cell r="Z459">
            <v>6.6666666666666666E-2</v>
          </cell>
          <cell r="AA459">
            <v>1</v>
          </cell>
          <cell r="AB459">
            <v>0.8</v>
          </cell>
          <cell r="AC459">
            <v>1</v>
          </cell>
          <cell r="AD459">
            <v>0.19354838709677419</v>
          </cell>
          <cell r="AH459">
            <v>0.70967741935483875</v>
          </cell>
          <cell r="AI459">
            <v>1</v>
          </cell>
          <cell r="AJ459">
            <v>1</v>
          </cell>
          <cell r="AK459">
            <v>0.16129032258064516</v>
          </cell>
          <cell r="AM459">
            <v>0.58064516129032262</v>
          </cell>
          <cell r="AN459">
            <v>0.93333333333333335</v>
          </cell>
          <cell r="AO459">
            <v>0.12903225806451613</v>
          </cell>
          <cell r="AP459">
            <v>0.58064516129032262</v>
          </cell>
          <cell r="AR459">
            <v>0.29032258064516131</v>
          </cell>
          <cell r="AS459">
            <v>0.8</v>
          </cell>
        </row>
        <row r="460">
          <cell r="C460" t="str">
            <v>ItalianHome/JamPl/1125CentreSt 9</v>
          </cell>
          <cell r="D460" t="str">
            <v>Plymouth Area Office</v>
          </cell>
          <cell r="AL460">
            <v>0.13333333333333333</v>
          </cell>
          <cell r="AM460">
            <v>1</v>
          </cell>
        </row>
        <row r="461">
          <cell r="C461" t="str">
            <v>Key / Fall River / 62 County St 1</v>
          </cell>
          <cell r="D461" t="str">
            <v>Brockton Area Office</v>
          </cell>
          <cell r="E461">
            <v>0.12903225806451613</v>
          </cell>
          <cell r="O461">
            <v>0.74193548387096775</v>
          </cell>
          <cell r="P461">
            <v>0.1</v>
          </cell>
          <cell r="Q461">
            <v>0.38709677419354838</v>
          </cell>
          <cell r="R461">
            <v>1</v>
          </cell>
          <cell r="S461">
            <v>0.8666666666666667</v>
          </cell>
          <cell r="T461">
            <v>0.96774193548387089</v>
          </cell>
          <cell r="Y461">
            <v>0.12903225806451613</v>
          </cell>
          <cell r="Z461">
            <v>3.3333333333333333E-2</v>
          </cell>
          <cell r="AF461">
            <v>1.5161290322580645</v>
          </cell>
          <cell r="AG461">
            <v>1.2666666666666668</v>
          </cell>
          <cell r="AH461">
            <v>0.35483870967741937</v>
          </cell>
          <cell r="AI461">
            <v>1.7741935483870968</v>
          </cell>
          <cell r="AJ461">
            <v>0.14285714285714285</v>
          </cell>
          <cell r="AK461">
            <v>0.41935483870967744</v>
          </cell>
          <cell r="AL461">
            <v>6.6666666666666666E-2</v>
          </cell>
          <cell r="AM461">
            <v>0.4838709677419355</v>
          </cell>
          <cell r="AN461">
            <v>0.66666666666666663</v>
          </cell>
          <cell r="AQ461">
            <v>0.73333333333333328</v>
          </cell>
          <cell r="AU461">
            <v>9.6774193548387094E-2</v>
          </cell>
          <cell r="AW461">
            <v>6.4516129032258063E-2</v>
          </cell>
          <cell r="AX461">
            <v>0.13333333333333333</v>
          </cell>
        </row>
        <row r="462">
          <cell r="C462" t="str">
            <v>Key / Fall River / 62 County St 2</v>
          </cell>
          <cell r="D462" t="str">
            <v>Cape Cod Area Office</v>
          </cell>
          <cell r="E462">
            <v>6.4516129032258063E-2</v>
          </cell>
        </row>
        <row r="463">
          <cell r="C463" t="str">
            <v>Key / Fall River / 62 County St 3</v>
          </cell>
          <cell r="D463" t="str">
            <v>Fall River Area Office</v>
          </cell>
          <cell r="E463">
            <v>0.64516129032258063</v>
          </cell>
          <cell r="F463">
            <v>0.45161290322580649</v>
          </cell>
          <cell r="G463">
            <v>1.0666666666666669</v>
          </cell>
          <cell r="H463">
            <v>3.161290322580645</v>
          </cell>
          <cell r="I463">
            <v>7.7</v>
          </cell>
          <cell r="J463">
            <v>9.935483870967742</v>
          </cell>
          <cell r="K463">
            <v>9.193548387096774</v>
          </cell>
          <cell r="L463">
            <v>9.7857142857142847</v>
          </cell>
          <cell r="M463">
            <v>9.3225806451612918</v>
          </cell>
          <cell r="N463">
            <v>11.8</v>
          </cell>
          <cell r="O463">
            <v>10.64516129032258</v>
          </cell>
          <cell r="P463">
            <v>11.566666666666666</v>
          </cell>
          <cell r="Q463">
            <v>12.225806451612902</v>
          </cell>
          <cell r="R463">
            <v>13.451612903225804</v>
          </cell>
          <cell r="S463">
            <v>13.666666666666668</v>
          </cell>
          <cell r="T463">
            <v>13.419354838709676</v>
          </cell>
          <cell r="U463">
            <v>14.6</v>
          </cell>
          <cell r="V463">
            <v>14.741935483870966</v>
          </cell>
          <cell r="W463">
            <v>14.967741935483872</v>
          </cell>
          <cell r="X463">
            <v>14.827586206896553</v>
          </cell>
          <cell r="Y463">
            <v>14.709677419354838</v>
          </cell>
          <cell r="Z463">
            <v>14.666666666666666</v>
          </cell>
          <cell r="AA463">
            <v>15</v>
          </cell>
          <cell r="AB463">
            <v>14.533333333333335</v>
          </cell>
          <cell r="AC463">
            <v>13.870967741935484</v>
          </cell>
          <cell r="AD463">
            <v>13.903225806451614</v>
          </cell>
          <cell r="AE463">
            <v>14.2</v>
          </cell>
          <cell r="AF463">
            <v>11.354838709677418</v>
          </cell>
          <cell r="AG463">
            <v>13.033333333333333</v>
          </cell>
          <cell r="AH463">
            <v>13.161290322580646</v>
          </cell>
          <cell r="AI463">
            <v>11.806451612903228</v>
          </cell>
          <cell r="AJ463">
            <v>10.5</v>
          </cell>
          <cell r="AK463">
            <v>11.548387096774194</v>
          </cell>
          <cell r="AL463">
            <v>14.133333333333333</v>
          </cell>
          <cell r="AM463">
            <v>12.580645161290324</v>
          </cell>
          <cell r="AN463">
            <v>13.733333333333333</v>
          </cell>
          <cell r="AO463">
            <v>14.387096774193552</v>
          </cell>
          <cell r="AP463">
            <v>11.838709677419358</v>
          </cell>
          <cell r="AQ463">
            <v>10.4</v>
          </cell>
          <cell r="AR463">
            <v>13.161290322580644</v>
          </cell>
          <cell r="AS463">
            <v>13.233333333333333</v>
          </cell>
          <cell r="AT463">
            <v>11.354838709677418</v>
          </cell>
          <cell r="AU463">
            <v>11.451612903225804</v>
          </cell>
          <cell r="AV463">
            <v>13.892857142857144</v>
          </cell>
          <cell r="AW463">
            <v>13.258064516129034</v>
          </cell>
          <cell r="AX463">
            <v>14.1</v>
          </cell>
          <cell r="AY463">
            <v>14.35483870967742</v>
          </cell>
          <cell r="AZ463">
            <v>14.7</v>
          </cell>
        </row>
        <row r="464">
          <cell r="C464" t="str">
            <v>Key / Fall River / 62 County St 4</v>
          </cell>
          <cell r="D464" t="str">
            <v>New Bedford Area Office</v>
          </cell>
          <cell r="E464">
            <v>2.8387096774193545</v>
          </cell>
          <cell r="F464">
            <v>2.3870967741935485</v>
          </cell>
          <cell r="G464">
            <v>1.7666666666666666</v>
          </cell>
          <cell r="H464">
            <v>1.3548387096774195</v>
          </cell>
          <cell r="I464">
            <v>0.8</v>
          </cell>
          <cell r="J464">
            <v>0.87096774193548387</v>
          </cell>
          <cell r="K464">
            <v>0.32258064516129031</v>
          </cell>
          <cell r="O464">
            <v>3.2258064516129031E-2</v>
          </cell>
          <cell r="P464">
            <v>6.6666666666666666E-2</v>
          </cell>
          <cell r="Q464">
            <v>0.19354838709677419</v>
          </cell>
          <cell r="Z464">
            <v>0.1</v>
          </cell>
          <cell r="AJ464">
            <v>0.75</v>
          </cell>
          <cell r="AL464">
            <v>6.6666666666666666E-2</v>
          </cell>
          <cell r="AP464">
            <v>0.22580645161290322</v>
          </cell>
          <cell r="AQ464">
            <v>0.16666666666666669</v>
          </cell>
          <cell r="AR464">
            <v>9.6774193548387094E-2</v>
          </cell>
          <cell r="AW464">
            <v>0.90322580645161288</v>
          </cell>
          <cell r="AX464">
            <v>0.3</v>
          </cell>
          <cell r="AY464">
            <v>9.6774193548387094E-2</v>
          </cell>
        </row>
        <row r="465">
          <cell r="C465" t="str">
            <v>Key / Fall River / 62 County St 5</v>
          </cell>
          <cell r="D465" t="str">
            <v>New Bedford Child and Family (Adop)</v>
          </cell>
          <cell r="AC465">
            <v>1</v>
          </cell>
          <cell r="AD465">
            <v>0.80645161290322576</v>
          </cell>
          <cell r="AO465">
            <v>0.25806451612903225</v>
          </cell>
          <cell r="AP465">
            <v>1</v>
          </cell>
          <cell r="AQ465">
            <v>1</v>
          </cell>
          <cell r="AR465">
            <v>1</v>
          </cell>
          <cell r="AS465">
            <v>1</v>
          </cell>
          <cell r="AT465">
            <v>1</v>
          </cell>
          <cell r="AU465">
            <v>0.32258064516129031</v>
          </cell>
        </row>
        <row r="466">
          <cell r="C466" t="str">
            <v>Key / Fall River / 62 County St 6</v>
          </cell>
          <cell r="D466" t="str">
            <v>Plymouth Area Office</v>
          </cell>
          <cell r="I466">
            <v>0.73333333333333339</v>
          </cell>
          <cell r="J466">
            <v>0.967741935483871</v>
          </cell>
          <cell r="K466">
            <v>0.93548387096774188</v>
          </cell>
          <cell r="L466">
            <v>1</v>
          </cell>
          <cell r="M466">
            <v>1</v>
          </cell>
          <cell r="N466">
            <v>1</v>
          </cell>
          <cell r="O466">
            <v>1</v>
          </cell>
          <cell r="P466">
            <v>0.33333333333333331</v>
          </cell>
          <cell r="AF466">
            <v>0.12903225806451613</v>
          </cell>
          <cell r="AI466">
            <v>6.4516129032258063E-2</v>
          </cell>
          <cell r="AJ466">
            <v>3.5714285714285712E-2</v>
          </cell>
          <cell r="AK466">
            <v>9.6774193548387094E-2</v>
          </cell>
        </row>
        <row r="467">
          <cell r="C467" t="str">
            <v>Key / Fall River / 62 County St 7</v>
          </cell>
          <cell r="D467" t="str">
            <v>Taunton/Attleboro Area Office</v>
          </cell>
          <cell r="E467">
            <v>1.806451612903226</v>
          </cell>
          <cell r="F467">
            <v>3.193548387096774</v>
          </cell>
          <cell r="G467">
            <v>2.8666666666666667</v>
          </cell>
          <cell r="H467">
            <v>1.032258064516129</v>
          </cell>
          <cell r="AU467">
            <v>0.90322580645161288</v>
          </cell>
          <cell r="AV467">
            <v>0.14285714285714285</v>
          </cell>
        </row>
        <row r="468">
          <cell r="C468" t="str">
            <v>Key / Methuen / 175 Lowell St 1</v>
          </cell>
          <cell r="D468" t="str">
            <v>Cape Ann Area Office</v>
          </cell>
          <cell r="AE468">
            <v>0.5</v>
          </cell>
          <cell r="AI468">
            <v>0.12903225806451613</v>
          </cell>
        </row>
        <row r="469">
          <cell r="C469" t="str">
            <v>Key / Methuen / 175 Lowell St 2</v>
          </cell>
          <cell r="D469" t="str">
            <v>Haverhill Area Office</v>
          </cell>
          <cell r="O469">
            <v>0.19354838709677419</v>
          </cell>
          <cell r="S469">
            <v>0.4</v>
          </cell>
          <cell r="T469">
            <v>0.74193548387096775</v>
          </cell>
          <cell r="AJ469">
            <v>7.1428571428571425E-2</v>
          </cell>
          <cell r="AN469">
            <v>6.6666666666666666E-2</v>
          </cell>
          <cell r="AR469">
            <v>0.967741935483871</v>
          </cell>
          <cell r="AS469">
            <v>0.3</v>
          </cell>
        </row>
        <row r="470">
          <cell r="C470" t="str">
            <v>Key / Methuen / 175 Lowell St 3</v>
          </cell>
          <cell r="D470" t="str">
            <v>Lawrence Area Office</v>
          </cell>
          <cell r="E470">
            <v>10.838709677419356</v>
          </cell>
          <cell r="F470">
            <v>11.064516129032258</v>
          </cell>
          <cell r="G470">
            <v>9.9333333333333336</v>
          </cell>
          <cell r="H470">
            <v>9.4838709677419359</v>
          </cell>
          <cell r="I470">
            <v>9.8666666666666671</v>
          </cell>
          <cell r="J470">
            <v>10.548387096774194</v>
          </cell>
          <cell r="K470">
            <v>10.58064516129032</v>
          </cell>
          <cell r="L470">
            <v>9.4285714285714288</v>
          </cell>
          <cell r="M470">
            <v>10</v>
          </cell>
          <cell r="N470">
            <v>11.5</v>
          </cell>
          <cell r="O470">
            <v>10.548387096774192</v>
          </cell>
          <cell r="P470">
            <v>9.9666666666666668</v>
          </cell>
          <cell r="Q470">
            <v>10.61290322580645</v>
          </cell>
          <cell r="R470">
            <v>9.8387096774193576</v>
          </cell>
          <cell r="S470">
            <v>8.4</v>
          </cell>
          <cell r="T470">
            <v>8.3548387096774182</v>
          </cell>
          <cell r="U470">
            <v>10.666666666666666</v>
          </cell>
          <cell r="V470">
            <v>9.064516129032258</v>
          </cell>
          <cell r="W470">
            <v>5</v>
          </cell>
          <cell r="X470">
            <v>5.6206896551724128</v>
          </cell>
          <cell r="Y470">
            <v>4.6774193548387091</v>
          </cell>
          <cell r="Z470">
            <v>4.8333333333333339</v>
          </cell>
          <cell r="AA470">
            <v>4.4193548387096779</v>
          </cell>
          <cell r="AB470">
            <v>4.7</v>
          </cell>
          <cell r="AC470">
            <v>3.5161290322580645</v>
          </cell>
          <cell r="AD470">
            <v>3.6451612903225805</v>
          </cell>
          <cell r="AE470">
            <v>0.7</v>
          </cell>
          <cell r="AF470">
            <v>3.8064516129032255</v>
          </cell>
          <cell r="AG470">
            <v>5.0666666666666664</v>
          </cell>
          <cell r="AH470">
            <v>5.161290322580645</v>
          </cell>
          <cell r="AI470">
            <v>2.870967741935484</v>
          </cell>
          <cell r="AJ470">
            <v>5.0357142857142865</v>
          </cell>
          <cell r="AK470">
            <v>4.387096774193548</v>
          </cell>
          <cell r="AL470">
            <v>4.5</v>
          </cell>
          <cell r="AM470">
            <v>5.5806451612903221</v>
          </cell>
          <cell r="AN470">
            <v>5.166666666666667</v>
          </cell>
          <cell r="AO470">
            <v>3.8064516129032251</v>
          </cell>
          <cell r="AP470">
            <v>5.290322580645161</v>
          </cell>
          <cell r="AQ470">
            <v>4.4000000000000004</v>
          </cell>
          <cell r="AR470">
            <v>4.225806451612903</v>
          </cell>
          <cell r="AS470">
            <v>4.8</v>
          </cell>
          <cell r="AT470">
            <v>4.7096774193548381</v>
          </cell>
          <cell r="AU470">
            <v>4.903225806451613</v>
          </cell>
          <cell r="AV470">
            <v>3.964285714285714</v>
          </cell>
          <cell r="AW470">
            <v>4.064516129032258</v>
          </cell>
          <cell r="AX470">
            <v>5.1333333333333329</v>
          </cell>
          <cell r="AY470">
            <v>5.903225806451613</v>
          </cell>
          <cell r="AZ470">
            <v>5.3</v>
          </cell>
        </row>
        <row r="471">
          <cell r="C471" t="str">
            <v>Key / Methuen / 175 Lowell St 4</v>
          </cell>
          <cell r="D471" t="str">
            <v>Lowell Area Office</v>
          </cell>
          <cell r="R471">
            <v>0.70967741935483875</v>
          </cell>
          <cell r="S471">
            <v>0.3</v>
          </cell>
          <cell r="T471">
            <v>0.41935483870967744</v>
          </cell>
          <cell r="U471">
            <v>3.3333333333333333E-2</v>
          </cell>
          <cell r="AC471">
            <v>0.35483870967741937</v>
          </cell>
          <cell r="AD471">
            <v>0.19354838709677419</v>
          </cell>
          <cell r="AE471">
            <v>0.6333333333333333</v>
          </cell>
          <cell r="AF471">
            <v>0.967741935483871</v>
          </cell>
          <cell r="AG471">
            <v>6.6666666666666666E-2</v>
          </cell>
          <cell r="AH471">
            <v>0.19354838709677419</v>
          </cell>
          <cell r="AI471">
            <v>0.38709677419354838</v>
          </cell>
          <cell r="AJ471">
            <v>0.64285714285714279</v>
          </cell>
          <cell r="AK471">
            <v>0.29032258064516125</v>
          </cell>
          <cell r="AM471">
            <v>3.2258064516129031E-2</v>
          </cell>
          <cell r="AN471">
            <v>3.3333333333333333E-2</v>
          </cell>
          <cell r="AR471">
            <v>0.16129032258064516</v>
          </cell>
          <cell r="AW471">
            <v>0.77419354838709675</v>
          </cell>
          <cell r="AX471">
            <v>0.56666666666666665</v>
          </cell>
        </row>
        <row r="472">
          <cell r="C472" t="str">
            <v>Key / Methuen / 175 Lowell St 5</v>
          </cell>
          <cell r="D472" t="str">
            <v>Lynn Area Office</v>
          </cell>
          <cell r="AB472">
            <v>0.46666666666666667</v>
          </cell>
          <cell r="AN472">
            <v>3.3333333333333333E-2</v>
          </cell>
          <cell r="AO472">
            <v>1</v>
          </cell>
          <cell r="AP472">
            <v>0.54838709677419351</v>
          </cell>
        </row>
        <row r="473">
          <cell r="C473" t="str">
            <v>Key / Methuen / 175 Lowell St 6</v>
          </cell>
          <cell r="D473" t="str">
            <v>North Central Area Office</v>
          </cell>
          <cell r="E473">
            <v>0.5161290322580645</v>
          </cell>
        </row>
        <row r="474">
          <cell r="C474" t="str">
            <v>Key / Methuen / 175 Lowell St 7</v>
          </cell>
          <cell r="D474" t="str">
            <v>Worcester East Area Office</v>
          </cell>
          <cell r="AX474">
            <v>0.16666666666666666</v>
          </cell>
        </row>
        <row r="475">
          <cell r="C475" t="str">
            <v>Key / Methuen / 19 Mystic St 1</v>
          </cell>
          <cell r="D475" t="str">
            <v>Cape Ann Area Office</v>
          </cell>
          <cell r="AL475">
            <v>6.6666666666666666E-2</v>
          </cell>
          <cell r="AW475">
            <v>6.4516129032258063E-2</v>
          </cell>
        </row>
        <row r="476">
          <cell r="C476" t="str">
            <v>Key / Methuen / 19 Mystic St 2</v>
          </cell>
          <cell r="D476" t="str">
            <v>Haverhill Area Office</v>
          </cell>
          <cell r="AB476">
            <v>0.7</v>
          </cell>
          <cell r="AC476">
            <v>0.19354838709677419</v>
          </cell>
          <cell r="AE476">
            <v>0.33333333333333331</v>
          </cell>
          <cell r="AG476">
            <v>3.3333333333333333E-2</v>
          </cell>
          <cell r="AQ476">
            <v>0.33333333333333331</v>
          </cell>
          <cell r="AR476">
            <v>0.35483870967741937</v>
          </cell>
          <cell r="AU476">
            <v>0.32258064516129031</v>
          </cell>
          <cell r="AV476">
            <v>0.6071428571428571</v>
          </cell>
        </row>
        <row r="477">
          <cell r="C477" t="str">
            <v>Key / Methuen / 19 Mystic St 3</v>
          </cell>
          <cell r="D477" t="str">
            <v>Lawrence Area Office</v>
          </cell>
          <cell r="V477">
            <v>0.80645161290322576</v>
          </cell>
          <cell r="W477">
            <v>5.5161290322580649</v>
          </cell>
          <cell r="X477">
            <v>5.5862068965517242</v>
          </cell>
          <cell r="Y477">
            <v>5.4838709677419359</v>
          </cell>
          <cell r="Z477">
            <v>5.7666666666666666</v>
          </cell>
          <cell r="AA477">
            <v>4.8387096774193541</v>
          </cell>
          <cell r="AB477">
            <v>5.6</v>
          </cell>
          <cell r="AC477">
            <v>4.064516129032258</v>
          </cell>
          <cell r="AD477">
            <v>5.096774193548387</v>
          </cell>
          <cell r="AE477">
            <v>4.4666666666666659</v>
          </cell>
          <cell r="AF477">
            <v>5.935483870967742</v>
          </cell>
          <cell r="AG477">
            <v>4.4666666666666668</v>
          </cell>
          <cell r="AH477">
            <v>3.967741935483871</v>
          </cell>
          <cell r="AI477">
            <v>4.032258064516129</v>
          </cell>
          <cell r="AJ477">
            <v>4.1428571428571423</v>
          </cell>
          <cell r="AK477">
            <v>4.193548387096774</v>
          </cell>
          <cell r="AL477">
            <v>3.3333333333333335</v>
          </cell>
          <cell r="AM477">
            <v>5.387096774193548</v>
          </cell>
          <cell r="AN477">
            <v>4.4333333333333336</v>
          </cell>
          <cell r="AO477">
            <v>3.6451612903225805</v>
          </cell>
          <cell r="AP477">
            <v>5.5161290322580641</v>
          </cell>
          <cell r="AQ477">
            <v>5</v>
          </cell>
          <cell r="AR477">
            <v>3.290322580645161</v>
          </cell>
          <cell r="AS477">
            <v>3.7333333333333334</v>
          </cell>
          <cell r="AT477">
            <v>3.4838709677419355</v>
          </cell>
          <cell r="AU477">
            <v>3</v>
          </cell>
          <cell r="AV477">
            <v>4.3214285714285712</v>
          </cell>
          <cell r="AW477">
            <v>4.419354838709677</v>
          </cell>
          <cell r="AX477">
            <v>5.3666666666666671</v>
          </cell>
          <cell r="AY477">
            <v>5.6774193548387091</v>
          </cell>
          <cell r="AZ477">
            <v>5.8666666666666663</v>
          </cell>
        </row>
        <row r="478">
          <cell r="C478" t="str">
            <v>Key / Methuen / 19 Mystic St 4</v>
          </cell>
          <cell r="D478" t="str">
            <v>Lowell Area Office</v>
          </cell>
          <cell r="Y478">
            <v>6.4516129032258063E-2</v>
          </cell>
          <cell r="AA478">
            <v>0.12903225806451613</v>
          </cell>
          <cell r="AD478">
            <v>0.5161290322580645</v>
          </cell>
          <cell r="AE478">
            <v>1</v>
          </cell>
          <cell r="AF478">
            <v>6.4516129032258063E-2</v>
          </cell>
          <cell r="AG478">
            <v>3.3333333333333333E-2</v>
          </cell>
          <cell r="AH478">
            <v>1.161290322580645</v>
          </cell>
          <cell r="AI478">
            <v>1.096774193548387</v>
          </cell>
          <cell r="AJ478">
            <v>0.85714285714285721</v>
          </cell>
          <cell r="AK478">
            <v>0.29032258064516131</v>
          </cell>
          <cell r="AL478">
            <v>0.46666666666666667</v>
          </cell>
          <cell r="AM478">
            <v>9.6774193548387094E-2</v>
          </cell>
          <cell r="AN478">
            <v>0.1</v>
          </cell>
          <cell r="AP478">
            <v>9.6774193548387094E-2</v>
          </cell>
          <cell r="AR478">
            <v>0.35483870967741937</v>
          </cell>
          <cell r="AS478">
            <v>0.9</v>
          </cell>
          <cell r="AT478">
            <v>1</v>
          </cell>
          <cell r="AU478">
            <v>0.22580645161290322</v>
          </cell>
        </row>
        <row r="479">
          <cell r="C479" t="str">
            <v>Key / Methuen / 19 Mystic St 5</v>
          </cell>
          <cell r="D479" t="str">
            <v>Lynn Area Office</v>
          </cell>
          <cell r="AP479">
            <v>3.2258064516129031E-2</v>
          </cell>
        </row>
        <row r="480">
          <cell r="C480" t="str">
            <v>Key / Methuen / 19 Mystic St 6</v>
          </cell>
          <cell r="D480" t="str">
            <v>New Bedford Child and Family (Adop)</v>
          </cell>
          <cell r="AT480">
            <v>1</v>
          </cell>
          <cell r="AU480">
            <v>0.61290322580645162</v>
          </cell>
        </row>
        <row r="481">
          <cell r="C481" t="str">
            <v>Key / Methuen / 19 Mystic St 7</v>
          </cell>
          <cell r="D481" t="str">
            <v>South Central Area Office</v>
          </cell>
          <cell r="AL481">
            <v>0.2</v>
          </cell>
        </row>
        <row r="482">
          <cell r="C482" t="str">
            <v>Key / Pittsfield / 369 West St 1</v>
          </cell>
          <cell r="D482" t="str">
            <v>Framingham Area Office</v>
          </cell>
          <cell r="N482">
            <v>3.3333333333333333E-2</v>
          </cell>
        </row>
        <row r="483">
          <cell r="C483" t="str">
            <v>Key / Pittsfield / 369 West St 2</v>
          </cell>
          <cell r="D483" t="str">
            <v>Greenfield Area Office</v>
          </cell>
          <cell r="AH483">
            <v>6.4516129032258063E-2</v>
          </cell>
        </row>
        <row r="484">
          <cell r="C484" t="str">
            <v>Key / Pittsfield / 369 West St 3</v>
          </cell>
          <cell r="D484" t="str">
            <v>Holyoke Area Office</v>
          </cell>
          <cell r="L484">
            <v>0.8571428571428571</v>
          </cell>
          <cell r="M484">
            <v>0.12903225806451613</v>
          </cell>
          <cell r="AD484">
            <v>0.45161290322580644</v>
          </cell>
          <cell r="AE484">
            <v>0.1</v>
          </cell>
          <cell r="AG484">
            <v>0.33333333333333337</v>
          </cell>
          <cell r="AI484">
            <v>6.4516129032258063E-2</v>
          </cell>
          <cell r="AJ484">
            <v>3.5714285714285712E-2</v>
          </cell>
          <cell r="AK484">
            <v>9.6774193548387094E-2</v>
          </cell>
        </row>
        <row r="485">
          <cell r="C485" t="str">
            <v>Key / Pittsfield / 369 West St 4</v>
          </cell>
          <cell r="D485" t="str">
            <v>North Central Area Office</v>
          </cell>
          <cell r="AQ485">
            <v>0.2</v>
          </cell>
        </row>
        <row r="486">
          <cell r="C486" t="str">
            <v>Key / Pittsfield / 369 West St 5</v>
          </cell>
          <cell r="D486" t="str">
            <v>Pittsfield Area Office</v>
          </cell>
          <cell r="E486">
            <v>9.387096774193548</v>
          </cell>
          <cell r="F486">
            <v>10.838709677419354</v>
          </cell>
          <cell r="G486">
            <v>9.8666666666666671</v>
          </cell>
          <cell r="H486">
            <v>11</v>
          </cell>
          <cell r="I486">
            <v>10.3</v>
          </cell>
          <cell r="J486">
            <v>10.096774193548388</v>
          </cell>
          <cell r="K486">
            <v>11.387096774193544</v>
          </cell>
          <cell r="L486">
            <v>10.571428571428573</v>
          </cell>
          <cell r="M486">
            <v>11.32258064516129</v>
          </cell>
          <cell r="N486">
            <v>10.066666666666668</v>
          </cell>
          <cell r="O486">
            <v>11.096774193548388</v>
          </cell>
          <cell r="P486">
            <v>9.5333333333333314</v>
          </cell>
          <cell r="Q486">
            <v>11.193548387096774</v>
          </cell>
          <cell r="R486">
            <v>11.354838709677416</v>
          </cell>
          <cell r="S486">
            <v>11.4</v>
          </cell>
          <cell r="T486">
            <v>11.677419354838708</v>
          </cell>
          <cell r="U486">
            <v>11.266666666666667</v>
          </cell>
          <cell r="V486">
            <v>11.709677419354838</v>
          </cell>
          <cell r="W486">
            <v>11.838709677419354</v>
          </cell>
          <cell r="X486">
            <v>11.896551724137931</v>
          </cell>
          <cell r="Y486">
            <v>11.93548387096774</v>
          </cell>
          <cell r="Z486">
            <v>12.033333333333333</v>
          </cell>
          <cell r="AA486">
            <v>12</v>
          </cell>
          <cell r="AB486">
            <v>11.866666666666667</v>
          </cell>
          <cell r="AC486">
            <v>11.67741935483871</v>
          </cell>
          <cell r="AD486">
            <v>10.774193548387094</v>
          </cell>
          <cell r="AE486">
            <v>11.333333333333334</v>
          </cell>
          <cell r="AF486">
            <v>11.193548387096776</v>
          </cell>
          <cell r="AG486">
            <v>10.433333333333334</v>
          </cell>
          <cell r="AH486">
            <v>10.483870967741936</v>
          </cell>
          <cell r="AI486">
            <v>11.29032258064516</v>
          </cell>
          <cell r="AJ486">
            <v>11.464285714285717</v>
          </cell>
          <cell r="AK486">
            <v>11.612903225806456</v>
          </cell>
          <cell r="AL486">
            <v>11.766666666666666</v>
          </cell>
          <cell r="AM486">
            <v>11.741935483870966</v>
          </cell>
          <cell r="AN486">
            <v>11.866666666666667</v>
          </cell>
          <cell r="AO486">
            <v>10.74193548387097</v>
          </cell>
          <cell r="AP486">
            <v>11.193548387096776</v>
          </cell>
          <cell r="AQ486">
            <v>11.066666666666666</v>
          </cell>
          <cell r="AR486">
            <v>11.32258064516129</v>
          </cell>
          <cell r="AS486">
            <v>11.466666666666665</v>
          </cell>
          <cell r="AT486">
            <v>11.67741935483871</v>
          </cell>
          <cell r="AU486">
            <v>11.161290322580644</v>
          </cell>
          <cell r="AV486">
            <v>11.607142857142856</v>
          </cell>
          <cell r="AW486">
            <v>12.838709677419358</v>
          </cell>
          <cell r="AX486">
            <v>13.233333333333333</v>
          </cell>
          <cell r="AY486">
            <v>12.516129032258066</v>
          </cell>
          <cell r="AZ486">
            <v>12.8</v>
          </cell>
        </row>
        <row r="487">
          <cell r="C487" t="str">
            <v>Key / Pittsfield / 369 West St 6</v>
          </cell>
          <cell r="D487" t="str">
            <v>Robert Van Wart Area Office</v>
          </cell>
          <cell r="Q487">
            <v>9.6774193548387094E-2</v>
          </cell>
          <cell r="S487">
            <v>0.1</v>
          </cell>
          <cell r="V487">
            <v>3.2258064516129031E-2</v>
          </cell>
          <cell r="X487">
            <v>3.4482758620689655E-2</v>
          </cell>
          <cell r="Y487">
            <v>9.6774193548387094E-2</v>
          </cell>
          <cell r="AB487">
            <v>0.1</v>
          </cell>
          <cell r="AF487">
            <v>0.16129032258064516</v>
          </cell>
          <cell r="AH487">
            <v>0.45161290322580644</v>
          </cell>
          <cell r="AQ487">
            <v>6.6666666666666666E-2</v>
          </cell>
          <cell r="AR487">
            <v>0.25806451612903225</v>
          </cell>
          <cell r="AX487">
            <v>3.3333333333333333E-2</v>
          </cell>
        </row>
        <row r="488">
          <cell r="C488" t="str">
            <v>Key / Pittsfield / 369 West St 7</v>
          </cell>
          <cell r="D488" t="str">
            <v>Springfield Area Office</v>
          </cell>
          <cell r="Q488">
            <v>0.29032258064516131</v>
          </cell>
          <cell r="AD488">
            <v>9.6774193548387094E-2</v>
          </cell>
          <cell r="AE488">
            <v>3.3333333333333333E-2</v>
          </cell>
          <cell r="AH488">
            <v>3.2258064516129031E-2</v>
          </cell>
          <cell r="AO488">
            <v>6.4516129032258063E-2</v>
          </cell>
        </row>
        <row r="489">
          <cell r="C489" t="str">
            <v>Key / Worcester / 2 Norton St 1</v>
          </cell>
          <cell r="D489" t="str">
            <v>North Central Area Office</v>
          </cell>
          <cell r="E489">
            <v>1.870967741935484</v>
          </cell>
          <cell r="F489">
            <v>1.7419354838709675</v>
          </cell>
          <cell r="G489">
            <v>0.8</v>
          </cell>
          <cell r="M489">
            <v>0.29032258064516131</v>
          </cell>
          <cell r="N489">
            <v>0.13333333333333333</v>
          </cell>
          <cell r="Q489">
            <v>0.19354838709677419</v>
          </cell>
          <cell r="R489">
            <v>1</v>
          </cell>
          <cell r="S489">
            <v>0.4</v>
          </cell>
          <cell r="AF489">
            <v>0.41935483870967744</v>
          </cell>
          <cell r="AS489">
            <v>3.3333333333333333E-2</v>
          </cell>
          <cell r="AT489">
            <v>0.80645161290322576</v>
          </cell>
          <cell r="AU489">
            <v>1</v>
          </cell>
          <cell r="AV489">
            <v>1</v>
          </cell>
        </row>
        <row r="490">
          <cell r="C490" t="str">
            <v>Key / Worcester / 2 Norton St 2</v>
          </cell>
          <cell r="D490" t="str">
            <v>South Central Area Office</v>
          </cell>
          <cell r="E490">
            <v>1</v>
          </cell>
          <cell r="F490">
            <v>1.096774193548387</v>
          </cell>
          <cell r="G490">
            <v>1.8</v>
          </cell>
          <cell r="H490">
            <v>1.8387096774193548</v>
          </cell>
          <cell r="I490">
            <v>1.8</v>
          </cell>
          <cell r="J490">
            <v>1.032258064516129</v>
          </cell>
          <cell r="K490">
            <v>1.7741935483870968</v>
          </cell>
          <cell r="L490">
            <v>1.4285714285714286</v>
          </cell>
          <cell r="M490">
            <v>2</v>
          </cell>
          <cell r="N490">
            <v>2.2333333333333334</v>
          </cell>
          <cell r="O490">
            <v>3</v>
          </cell>
          <cell r="P490">
            <v>2.5333333333333332</v>
          </cell>
          <cell r="Q490">
            <v>3.2258064516129031E-2</v>
          </cell>
          <cell r="R490">
            <v>0.32258064516129031</v>
          </cell>
          <cell r="S490">
            <v>2.2666666666666666</v>
          </cell>
          <cell r="T490">
            <v>3</v>
          </cell>
          <cell r="U490">
            <v>3</v>
          </cell>
          <cell r="V490">
            <v>2.5806451612903225</v>
          </cell>
          <cell r="W490">
            <v>2.741935483870968</v>
          </cell>
          <cell r="X490">
            <v>2.9655172413793105</v>
          </cell>
          <cell r="Y490">
            <v>3.67741935483871</v>
          </cell>
          <cell r="Z490">
            <v>4</v>
          </cell>
          <cell r="AA490">
            <v>4</v>
          </cell>
          <cell r="AB490">
            <v>3.0333333333333332</v>
          </cell>
          <cell r="AC490">
            <v>2.6774193548387095</v>
          </cell>
          <cell r="AD490">
            <v>2.7419354838709675</v>
          </cell>
          <cell r="AE490">
            <v>2.4</v>
          </cell>
          <cell r="AF490">
            <v>2</v>
          </cell>
          <cell r="AG490">
            <v>2</v>
          </cell>
          <cell r="AH490">
            <v>1.5483870967741935</v>
          </cell>
          <cell r="AI490">
            <v>1</v>
          </cell>
          <cell r="AJ490">
            <v>0.8571428571428571</v>
          </cell>
          <cell r="AL490">
            <v>0.56666666666666665</v>
          </cell>
          <cell r="AM490">
            <v>1.8064516129032258</v>
          </cell>
          <cell r="AN490">
            <v>2.6</v>
          </cell>
          <cell r="AO490">
            <v>1.6774193548387095</v>
          </cell>
          <cell r="AP490">
            <v>1.2580645161290323</v>
          </cell>
          <cell r="AQ490">
            <v>1.7666666666666666</v>
          </cell>
          <cell r="AR490">
            <v>3</v>
          </cell>
          <cell r="AS490">
            <v>3</v>
          </cell>
          <cell r="AT490">
            <v>2.6774193548387095</v>
          </cell>
          <cell r="AU490">
            <v>1.870967741935484</v>
          </cell>
          <cell r="AV490">
            <v>1.7857142857142858</v>
          </cell>
          <cell r="AW490">
            <v>1.967741935483871</v>
          </cell>
          <cell r="AX490">
            <v>2.2333333333333334</v>
          </cell>
          <cell r="AY490">
            <v>3.32258064516129</v>
          </cell>
          <cell r="AZ490">
            <v>3.9333333333333331</v>
          </cell>
        </row>
        <row r="491">
          <cell r="C491" t="str">
            <v>Key / Worcester / 2 Norton St 3</v>
          </cell>
          <cell r="D491" t="str">
            <v>Taunton/Attleboro Area Office</v>
          </cell>
          <cell r="Q491">
            <v>0.22580645161290322</v>
          </cell>
        </row>
        <row r="492">
          <cell r="C492" t="str">
            <v>Key / Worcester / 2 Norton St 4</v>
          </cell>
          <cell r="D492" t="str">
            <v>Worcester East Area Office</v>
          </cell>
          <cell r="E492">
            <v>4.580645161290323</v>
          </cell>
          <cell r="F492">
            <v>3.4838709677419355</v>
          </cell>
          <cell r="G492">
            <v>2.4666666666666668</v>
          </cell>
          <cell r="H492">
            <v>3.935483870967742</v>
          </cell>
          <cell r="I492">
            <v>3.8</v>
          </cell>
          <cell r="J492">
            <v>4.387096774193548</v>
          </cell>
          <cell r="K492">
            <v>4.129032258064516</v>
          </cell>
          <cell r="L492">
            <v>4.0357142857142856</v>
          </cell>
          <cell r="M492">
            <v>3.838709677419355</v>
          </cell>
          <cell r="N492">
            <v>4</v>
          </cell>
          <cell r="O492">
            <v>4.225806451612903</v>
          </cell>
          <cell r="P492">
            <v>3.9666666666666668</v>
          </cell>
          <cell r="Q492">
            <v>3.6451612903225805</v>
          </cell>
          <cell r="R492">
            <v>4.4516129032258061</v>
          </cell>
          <cell r="S492">
            <v>4.0333333333333332</v>
          </cell>
          <cell r="T492">
            <v>3.741935483870968</v>
          </cell>
          <cell r="U492">
            <v>4</v>
          </cell>
          <cell r="V492">
            <v>3.9677419354838706</v>
          </cell>
          <cell r="W492">
            <v>3.903225806451613</v>
          </cell>
          <cell r="X492">
            <v>4</v>
          </cell>
          <cell r="Y492">
            <v>3.2258064516129035</v>
          </cell>
          <cell r="Z492">
            <v>2.5</v>
          </cell>
          <cell r="AA492">
            <v>2.806451612903226</v>
          </cell>
          <cell r="AB492">
            <v>3.8</v>
          </cell>
          <cell r="AC492">
            <v>3.935483870967742</v>
          </cell>
          <cell r="AD492">
            <v>3.806451612903226</v>
          </cell>
          <cell r="AE492">
            <v>4.166666666666667</v>
          </cell>
          <cell r="AF492">
            <v>3.5161290322580645</v>
          </cell>
          <cell r="AG492">
            <v>3.6</v>
          </cell>
          <cell r="AH492">
            <v>3.4838709677419355</v>
          </cell>
          <cell r="AI492">
            <v>3.967741935483871</v>
          </cell>
          <cell r="AJ492">
            <v>4.3571428571428577</v>
          </cell>
          <cell r="AK492">
            <v>4.5483870967741939</v>
          </cell>
          <cell r="AL492">
            <v>5.9666666666666668</v>
          </cell>
          <cell r="AM492">
            <v>5.096774193548387</v>
          </cell>
          <cell r="AN492">
            <v>4.833333333333333</v>
          </cell>
          <cell r="AO492">
            <v>4.5483870967741939</v>
          </cell>
          <cell r="AP492">
            <v>3.612903225806452</v>
          </cell>
          <cell r="AQ492">
            <v>3.0666666666666664</v>
          </cell>
          <cell r="AR492">
            <v>3.6774193548387095</v>
          </cell>
          <cell r="AS492">
            <v>3.6666666666666665</v>
          </cell>
          <cell r="AT492">
            <v>1.5161290322580645</v>
          </cell>
          <cell r="AU492">
            <v>2.4838709677419355</v>
          </cell>
          <cell r="AV492">
            <v>3.8571428571428568</v>
          </cell>
          <cell r="AW492">
            <v>3.5806451612903225</v>
          </cell>
          <cell r="AX492">
            <v>4.6333333333333329</v>
          </cell>
          <cell r="AY492">
            <v>4.5483870967741939</v>
          </cell>
          <cell r="AZ492">
            <v>4</v>
          </cell>
        </row>
        <row r="493">
          <cell r="C493" t="str">
            <v>Key / Worcester / 2 Norton St 5</v>
          </cell>
          <cell r="D493" t="str">
            <v>Worcester West Area Office</v>
          </cell>
          <cell r="E493">
            <v>0.4838709677419355</v>
          </cell>
          <cell r="F493">
            <v>1.8064516129032255</v>
          </cell>
          <cell r="G493">
            <v>2</v>
          </cell>
          <cell r="H493">
            <v>2</v>
          </cell>
          <cell r="I493">
            <v>1.4</v>
          </cell>
          <cell r="J493">
            <v>2.8709677419354835</v>
          </cell>
          <cell r="K493">
            <v>3</v>
          </cell>
          <cell r="L493">
            <v>3</v>
          </cell>
          <cell r="M493">
            <v>2.5483870967741935</v>
          </cell>
          <cell r="N493">
            <v>2.7666666666666666</v>
          </cell>
          <cell r="O493">
            <v>2.709677419354839</v>
          </cell>
          <cell r="P493">
            <v>2.8</v>
          </cell>
          <cell r="Q493">
            <v>2.3870967741935485</v>
          </cell>
          <cell r="R493">
            <v>2.5483870967741935</v>
          </cell>
          <cell r="S493">
            <v>2.8666666666666667</v>
          </cell>
          <cell r="T493">
            <v>2.4516129032258065</v>
          </cell>
          <cell r="U493">
            <v>2.9333333333333336</v>
          </cell>
          <cell r="V493">
            <v>2.935483870967742</v>
          </cell>
          <cell r="W493">
            <v>2.838709677419355</v>
          </cell>
          <cell r="X493">
            <v>3</v>
          </cell>
          <cell r="Y493">
            <v>3</v>
          </cell>
          <cell r="Z493">
            <v>3</v>
          </cell>
          <cell r="AA493">
            <v>3</v>
          </cell>
          <cell r="AB493">
            <v>2.8</v>
          </cell>
          <cell r="AC493">
            <v>2.7741935483870965</v>
          </cell>
          <cell r="AD493">
            <v>3</v>
          </cell>
          <cell r="AE493">
            <v>2.833333333333333</v>
          </cell>
          <cell r="AF493">
            <v>1.935483870967742</v>
          </cell>
          <cell r="AG493">
            <v>1</v>
          </cell>
          <cell r="AH493">
            <v>3</v>
          </cell>
          <cell r="AI493">
            <v>2.5806451612903225</v>
          </cell>
          <cell r="AJ493">
            <v>2.4642857142857144</v>
          </cell>
          <cell r="AK493">
            <v>2.709677419354839</v>
          </cell>
          <cell r="AL493">
            <v>2.8</v>
          </cell>
          <cell r="AM493">
            <v>2.709677419354839</v>
          </cell>
          <cell r="AN493">
            <v>1.7333333333333334</v>
          </cell>
          <cell r="AO493">
            <v>3</v>
          </cell>
          <cell r="AP493">
            <v>3</v>
          </cell>
          <cell r="AQ493">
            <v>3</v>
          </cell>
          <cell r="AR493">
            <v>3</v>
          </cell>
          <cell r="AS493">
            <v>2.6333333333333333</v>
          </cell>
          <cell r="AT493">
            <v>2.7741935483870965</v>
          </cell>
          <cell r="AU493">
            <v>3</v>
          </cell>
          <cell r="AV493">
            <v>3</v>
          </cell>
          <cell r="AW493">
            <v>2.129032258064516</v>
          </cell>
          <cell r="AX493">
            <v>2.5</v>
          </cell>
          <cell r="AY493">
            <v>2</v>
          </cell>
          <cell r="AZ493">
            <v>2</v>
          </cell>
        </row>
        <row r="494">
          <cell r="C494" t="str">
            <v>LUK / Fitchburg / 101 South St 1</v>
          </cell>
          <cell r="D494" t="str">
            <v>Children's Friends Inc. (Adop)</v>
          </cell>
          <cell r="AV494">
            <v>0.6071428571428571</v>
          </cell>
          <cell r="AW494">
            <v>1</v>
          </cell>
          <cell r="AX494">
            <v>0.96666666666666667</v>
          </cell>
        </row>
        <row r="495">
          <cell r="C495" t="str">
            <v>LUK / Fitchburg / 101 South St 2</v>
          </cell>
          <cell r="D495" t="str">
            <v>Greenfield Area Office</v>
          </cell>
          <cell r="AJ495">
            <v>1</v>
          </cell>
          <cell r="AK495">
            <v>1</v>
          </cell>
          <cell r="AL495">
            <v>0.6</v>
          </cell>
        </row>
        <row r="496">
          <cell r="C496" t="str">
            <v>LUK / Fitchburg / 101 South St 3</v>
          </cell>
          <cell r="D496" t="str">
            <v>Haverhill Area Office</v>
          </cell>
          <cell r="O496">
            <v>0.22580645161290322</v>
          </cell>
        </row>
        <row r="497">
          <cell r="C497" t="str">
            <v>LUK / Fitchburg / 101 South St 4</v>
          </cell>
          <cell r="D497" t="str">
            <v>Lowell Area Office</v>
          </cell>
          <cell r="AG497">
            <v>1</v>
          </cell>
          <cell r="AH497">
            <v>0.967741935483871</v>
          </cell>
        </row>
        <row r="498">
          <cell r="C498" t="str">
            <v>LUK / Fitchburg / 101 South St 5</v>
          </cell>
          <cell r="D498" t="str">
            <v>Lutherans (Adop)</v>
          </cell>
          <cell r="AG498">
            <v>3.3333333333333333E-2</v>
          </cell>
        </row>
        <row r="499">
          <cell r="C499" t="str">
            <v>LUK / Fitchburg / 101 South St 6</v>
          </cell>
          <cell r="D499" t="str">
            <v>North Central Area Office</v>
          </cell>
          <cell r="E499">
            <v>3.4193548387096775</v>
          </cell>
          <cell r="F499">
            <v>4</v>
          </cell>
          <cell r="G499">
            <v>3.5</v>
          </cell>
          <cell r="H499">
            <v>2.3548387096774195</v>
          </cell>
          <cell r="I499">
            <v>3</v>
          </cell>
          <cell r="J499">
            <v>2.5483870967741935</v>
          </cell>
          <cell r="K499">
            <v>2</v>
          </cell>
          <cell r="L499">
            <v>2.7857142857142856</v>
          </cell>
          <cell r="M499">
            <v>3.8387096774193545</v>
          </cell>
          <cell r="N499">
            <v>3.5333333333333332</v>
          </cell>
          <cell r="O499">
            <v>2.6774193548387095</v>
          </cell>
          <cell r="P499">
            <v>4.4666666666666668</v>
          </cell>
          <cell r="Q499">
            <v>5.5483870967741939</v>
          </cell>
          <cell r="R499">
            <v>6.161290322580645</v>
          </cell>
          <cell r="S499">
            <v>6</v>
          </cell>
          <cell r="T499">
            <v>5.5806451612903221</v>
          </cell>
          <cell r="U499">
            <v>5.8666666666666671</v>
          </cell>
          <cell r="V499">
            <v>5.967741935483871</v>
          </cell>
          <cell r="W499">
            <v>5.258064516129032</v>
          </cell>
          <cell r="X499">
            <v>6</v>
          </cell>
          <cell r="Y499">
            <v>5.741935483870968</v>
          </cell>
          <cell r="Z499">
            <v>5.6666666666666661</v>
          </cell>
          <cell r="AA499">
            <v>5</v>
          </cell>
          <cell r="AB499">
            <v>5.1666666666666661</v>
          </cell>
          <cell r="AC499">
            <v>5.935483870967742</v>
          </cell>
          <cell r="AD499">
            <v>5.7741935483870961</v>
          </cell>
          <cell r="AE499">
            <v>5.6</v>
          </cell>
          <cell r="AF499">
            <v>6.096774193548387</v>
          </cell>
          <cell r="AG499">
            <v>4.3666666666666671</v>
          </cell>
          <cell r="AH499">
            <v>3.354838709677419</v>
          </cell>
          <cell r="AI499">
            <v>5.193548387096774</v>
          </cell>
          <cell r="AJ499">
            <v>5.0357142857142856</v>
          </cell>
          <cell r="AK499">
            <v>4.774193548387097</v>
          </cell>
          <cell r="AL499">
            <v>4.3</v>
          </cell>
          <cell r="AM499">
            <v>5</v>
          </cell>
          <cell r="AN499">
            <v>2.8</v>
          </cell>
          <cell r="AO499">
            <v>3.161290322580645</v>
          </cell>
          <cell r="AP499">
            <v>4.935483870967742</v>
          </cell>
          <cell r="AQ499">
            <v>5.0666666666666664</v>
          </cell>
          <cell r="AR499">
            <v>3.9677419354838706</v>
          </cell>
          <cell r="AS499">
            <v>4.833333333333333</v>
          </cell>
          <cell r="AT499">
            <v>5.419354838709677</v>
          </cell>
          <cell r="AU499">
            <v>5.290322580645161</v>
          </cell>
          <cell r="AV499">
            <v>2.2857142857142856</v>
          </cell>
          <cell r="AW499">
            <v>3.193548387096774</v>
          </cell>
          <cell r="AX499">
            <v>4.3</v>
          </cell>
          <cell r="AY499">
            <v>5.096774193548387</v>
          </cell>
          <cell r="AZ499">
            <v>6.1</v>
          </cell>
        </row>
        <row r="500">
          <cell r="C500" t="str">
            <v>LUK / Fitchburg / 101 South St 7</v>
          </cell>
          <cell r="D500" t="str">
            <v>South Central Area Office</v>
          </cell>
          <cell r="F500">
            <v>6.4516129032258063E-2</v>
          </cell>
          <cell r="G500">
            <v>0.13333333333333333</v>
          </cell>
          <cell r="H500">
            <v>0.45161290322580644</v>
          </cell>
          <cell r="I500">
            <v>0.5</v>
          </cell>
          <cell r="J500">
            <v>1.064516129032258</v>
          </cell>
          <cell r="K500">
            <v>1</v>
          </cell>
          <cell r="L500">
            <v>0.64285714285714279</v>
          </cell>
          <cell r="N500">
            <v>6.6666666666666666E-2</v>
          </cell>
          <cell r="AF500">
            <v>6.4516129032258063E-2</v>
          </cell>
          <cell r="AK500">
            <v>3.2258064516129031E-2</v>
          </cell>
          <cell r="AM500">
            <v>9.6774193548387094E-2</v>
          </cell>
          <cell r="AN500">
            <v>0.23333333333333334</v>
          </cell>
        </row>
        <row r="501">
          <cell r="C501" t="str">
            <v>LUK / Fitchburg / 101 South St 8</v>
          </cell>
          <cell r="D501" t="str">
            <v>Worcester East Area Office</v>
          </cell>
          <cell r="E501">
            <v>1.0322580645161292</v>
          </cell>
          <cell r="F501">
            <v>1.064516129032258</v>
          </cell>
          <cell r="G501">
            <v>1.1666666666666667</v>
          </cell>
          <cell r="H501">
            <v>1.838709677419355</v>
          </cell>
          <cell r="I501">
            <v>2</v>
          </cell>
          <cell r="J501">
            <v>2</v>
          </cell>
          <cell r="K501">
            <v>1.5483870967741935</v>
          </cell>
          <cell r="L501">
            <v>0.8214285714285714</v>
          </cell>
          <cell r="M501">
            <v>1</v>
          </cell>
          <cell r="N501">
            <v>0.9</v>
          </cell>
          <cell r="O501">
            <v>3.2258064516129031E-2</v>
          </cell>
          <cell r="R501">
            <v>0.12903225806451613</v>
          </cell>
          <cell r="S501">
            <v>3.3333333333333333E-2</v>
          </cell>
          <cell r="AA501">
            <v>3.2258064516129031E-2</v>
          </cell>
          <cell r="AH501">
            <v>0.90322580645161288</v>
          </cell>
          <cell r="AI501">
            <v>0.19354838709677419</v>
          </cell>
          <cell r="AN501">
            <v>0.46666666666666667</v>
          </cell>
          <cell r="AR501">
            <v>0.58064516129032262</v>
          </cell>
          <cell r="AX501">
            <v>6.6666666666666666E-2</v>
          </cell>
          <cell r="AY501">
            <v>0.22580645161290322</v>
          </cell>
        </row>
        <row r="502">
          <cell r="C502" t="str">
            <v>LUK / Fitchburg / 101 South St 9</v>
          </cell>
          <cell r="D502" t="str">
            <v>Worcester West Area Office</v>
          </cell>
          <cell r="E502">
            <v>1.064516129032258</v>
          </cell>
          <cell r="F502">
            <v>1.032258064516129</v>
          </cell>
          <cell r="G502">
            <v>0.8666666666666667</v>
          </cell>
          <cell r="H502">
            <v>1.096774193548387</v>
          </cell>
          <cell r="I502">
            <v>1.0333333333333334</v>
          </cell>
          <cell r="J502">
            <v>0.41935483870967744</v>
          </cell>
          <cell r="K502">
            <v>0.87096774193548387</v>
          </cell>
          <cell r="L502">
            <v>0.9285714285714286</v>
          </cell>
          <cell r="M502">
            <v>0.41935483870967744</v>
          </cell>
          <cell r="N502">
            <v>1</v>
          </cell>
          <cell r="O502">
            <v>1.032258064516129</v>
          </cell>
          <cell r="P502">
            <v>1</v>
          </cell>
          <cell r="Q502">
            <v>1</v>
          </cell>
          <cell r="R502">
            <v>1</v>
          </cell>
          <cell r="S502">
            <v>1.0333333333333334</v>
          </cell>
          <cell r="T502">
            <v>0.90322580645161288</v>
          </cell>
          <cell r="U502">
            <v>0.16666666666666666</v>
          </cell>
          <cell r="V502">
            <v>1</v>
          </cell>
          <cell r="W502">
            <v>1</v>
          </cell>
          <cell r="X502">
            <v>1</v>
          </cell>
          <cell r="Y502">
            <v>1</v>
          </cell>
          <cell r="Z502">
            <v>1.1000000000000001</v>
          </cell>
          <cell r="AA502">
            <v>1</v>
          </cell>
          <cell r="AB502">
            <v>1</v>
          </cell>
          <cell r="AC502">
            <v>0.80645161290322576</v>
          </cell>
          <cell r="AD502">
            <v>1</v>
          </cell>
          <cell r="AE502">
            <v>1.1333333333333333</v>
          </cell>
          <cell r="AF502">
            <v>0.93548387096774188</v>
          </cell>
          <cell r="AG502">
            <v>0.33333333333333331</v>
          </cell>
          <cell r="AH502">
            <v>1</v>
          </cell>
          <cell r="AI502">
            <v>1</v>
          </cell>
          <cell r="AJ502">
            <v>0.9642857142857143</v>
          </cell>
          <cell r="AK502">
            <v>3.2258064516129031E-2</v>
          </cell>
          <cell r="AL502">
            <v>0.26666666666666666</v>
          </cell>
          <cell r="AM502">
            <v>1.2903225806451613</v>
          </cell>
          <cell r="AN502">
            <v>1.2666666666666666</v>
          </cell>
          <cell r="AO502">
            <v>1.1935483870967742</v>
          </cell>
          <cell r="AP502">
            <v>1</v>
          </cell>
          <cell r="AQ502">
            <v>6.6666666666666666E-2</v>
          </cell>
          <cell r="AR502">
            <v>0.61290322580645162</v>
          </cell>
          <cell r="AS502">
            <v>1</v>
          </cell>
          <cell r="AT502">
            <v>1</v>
          </cell>
          <cell r="AU502">
            <v>1</v>
          </cell>
          <cell r="AV502">
            <v>0.35714285714285715</v>
          </cell>
          <cell r="AX502">
            <v>3.3333333333333333E-2</v>
          </cell>
          <cell r="AY502">
            <v>1.032258064516129</v>
          </cell>
          <cell r="AZ502">
            <v>0.56666666666666665</v>
          </cell>
        </row>
        <row r="503">
          <cell r="C503" t="str">
            <v>LUK / Fitchburg / 102 Day Street 1</v>
          </cell>
          <cell r="D503" t="str">
            <v>North Central Area Office</v>
          </cell>
          <cell r="E503">
            <v>0.87096774193548387</v>
          </cell>
          <cell r="F503">
            <v>1</v>
          </cell>
          <cell r="G503">
            <v>1</v>
          </cell>
          <cell r="H503">
            <v>0.87096774193548387</v>
          </cell>
          <cell r="I503">
            <v>1.3333333333333333</v>
          </cell>
          <cell r="J503">
            <v>1</v>
          </cell>
          <cell r="K503">
            <v>0.58064516129032262</v>
          </cell>
          <cell r="L503">
            <v>1</v>
          </cell>
          <cell r="M503">
            <v>1</v>
          </cell>
          <cell r="N503">
            <v>1.9666666666666668</v>
          </cell>
          <cell r="O503">
            <v>2.709677419354839</v>
          </cell>
          <cell r="P503">
            <v>2.5</v>
          </cell>
          <cell r="Q503">
            <v>1.3225806451612903</v>
          </cell>
          <cell r="R503">
            <v>1.1935483870967742</v>
          </cell>
          <cell r="S503">
            <v>1.6</v>
          </cell>
          <cell r="T503">
            <v>2.064516129032258</v>
          </cell>
          <cell r="U503">
            <v>2.0666666666666669</v>
          </cell>
          <cell r="V503">
            <v>1.8387096774193548</v>
          </cell>
          <cell r="W503">
            <v>2</v>
          </cell>
          <cell r="X503">
            <v>1.8620689655172415</v>
          </cell>
          <cell r="Y503">
            <v>0.4838709677419355</v>
          </cell>
          <cell r="AA503">
            <v>0.83870967741935476</v>
          </cell>
          <cell r="AB503">
            <v>2.8666666666666667</v>
          </cell>
          <cell r="AC503">
            <v>4.032258064516129</v>
          </cell>
          <cell r="AD503">
            <v>3.3225806451612905</v>
          </cell>
          <cell r="AE503">
            <v>2.8333333333333335</v>
          </cell>
          <cell r="AF503">
            <v>3.774193548387097</v>
          </cell>
          <cell r="AG503">
            <v>4.2333333333333334</v>
          </cell>
          <cell r="AH503">
            <v>4</v>
          </cell>
          <cell r="AI503">
            <v>3.8064516129032255</v>
          </cell>
          <cell r="AJ503">
            <v>3.8214285714285716</v>
          </cell>
          <cell r="AK503">
            <v>3.645161290322581</v>
          </cell>
          <cell r="AL503">
            <v>3.5</v>
          </cell>
          <cell r="AM503">
            <v>3.5806451612903225</v>
          </cell>
          <cell r="AN503">
            <v>3.4</v>
          </cell>
          <cell r="AO503">
            <v>3.709677419354839</v>
          </cell>
          <cell r="AP503">
            <v>2.4193548387096775</v>
          </cell>
        </row>
        <row r="504">
          <cell r="C504" t="str">
            <v>LUK / Fitchburg / 102 Day Street 2</v>
          </cell>
          <cell r="D504" t="str">
            <v>South Central Area Office</v>
          </cell>
          <cell r="F504">
            <v>6.4516129032258063E-2</v>
          </cell>
          <cell r="G504">
            <v>0.2</v>
          </cell>
          <cell r="H504">
            <v>0.32258064516129031</v>
          </cell>
          <cell r="I504">
            <v>1.0666666666666667</v>
          </cell>
          <cell r="J504">
            <v>0.61290322580645162</v>
          </cell>
          <cell r="K504">
            <v>0.93548387096774188</v>
          </cell>
          <cell r="L504">
            <v>0.39285714285714285</v>
          </cell>
          <cell r="M504">
            <v>0.83870967741935487</v>
          </cell>
          <cell r="Q504">
            <v>0.12903225806451613</v>
          </cell>
          <cell r="R504">
            <v>0.5161290322580645</v>
          </cell>
          <cell r="S504">
            <v>0.1</v>
          </cell>
          <cell r="T504">
            <v>3.2258064516129031E-2</v>
          </cell>
          <cell r="U504">
            <v>0.73333333333333328</v>
          </cell>
          <cell r="V504">
            <v>0.70967741935483863</v>
          </cell>
          <cell r="W504">
            <v>6.4516129032258063E-2</v>
          </cell>
          <cell r="Y504">
            <v>0.16129032258064516</v>
          </cell>
          <cell r="AC504">
            <v>0.58064516129032262</v>
          </cell>
          <cell r="AD504">
            <v>1.1612903225806452</v>
          </cell>
          <cell r="AE504">
            <v>0.96666666666666667</v>
          </cell>
          <cell r="AF504">
            <v>1</v>
          </cell>
          <cell r="AG504">
            <v>0.83333333333333326</v>
          </cell>
        </row>
        <row r="505">
          <cell r="C505" t="str">
            <v>LUK / Fitchburg / 102 Day Street 3</v>
          </cell>
          <cell r="D505" t="str">
            <v>Worcester East Area Office</v>
          </cell>
          <cell r="E505">
            <v>0.35483870967741937</v>
          </cell>
          <cell r="F505">
            <v>0.25806451612903225</v>
          </cell>
          <cell r="G505">
            <v>0.93333333333333335</v>
          </cell>
          <cell r="H505">
            <v>0.67741935483870963</v>
          </cell>
          <cell r="I505">
            <v>0.66666666666666663</v>
          </cell>
          <cell r="J505">
            <v>0.25806451612903225</v>
          </cell>
          <cell r="K505">
            <v>0.70967741935483875</v>
          </cell>
          <cell r="L505">
            <v>0.8571428571428571</v>
          </cell>
          <cell r="M505">
            <v>0.967741935483871</v>
          </cell>
          <cell r="N505">
            <v>0.7</v>
          </cell>
          <cell r="O505">
            <v>0.70967741935483875</v>
          </cell>
          <cell r="P505">
            <v>0.23333333333333334</v>
          </cell>
          <cell r="Q505">
            <v>0.74193548387096775</v>
          </cell>
          <cell r="R505">
            <v>1</v>
          </cell>
          <cell r="S505">
            <v>1</v>
          </cell>
          <cell r="T505">
            <v>1</v>
          </cell>
          <cell r="U505">
            <v>1</v>
          </cell>
          <cell r="V505">
            <v>1.3548387096774193</v>
          </cell>
          <cell r="W505">
            <v>1.903225806451613</v>
          </cell>
          <cell r="X505">
            <v>1.7931034482758621</v>
          </cell>
          <cell r="Y505">
            <v>0.64516129032258074</v>
          </cell>
          <cell r="Z505">
            <v>1.9666666666666666</v>
          </cell>
          <cell r="AA505">
            <v>2.3548387096774195</v>
          </cell>
          <cell r="AB505">
            <v>1.9333333333333333</v>
          </cell>
          <cell r="AC505">
            <v>0.58064516129032251</v>
          </cell>
          <cell r="AD505">
            <v>1.032258064516129</v>
          </cell>
          <cell r="AE505">
            <v>1.5</v>
          </cell>
          <cell r="AF505">
            <v>1.5161290322580645</v>
          </cell>
          <cell r="AG505">
            <v>1.5333333333333332</v>
          </cell>
          <cell r="AH505">
            <v>2.258064516129032</v>
          </cell>
          <cell r="AI505">
            <v>1.129032258064516</v>
          </cell>
          <cell r="AJ505">
            <v>2.1071428571428572</v>
          </cell>
          <cell r="AK505">
            <v>2</v>
          </cell>
          <cell r="AL505">
            <v>1.6333333333333333</v>
          </cell>
          <cell r="AM505">
            <v>1</v>
          </cell>
          <cell r="AN505">
            <v>1</v>
          </cell>
          <cell r="AO505">
            <v>1.129032258064516</v>
          </cell>
          <cell r="AP505">
            <v>1.2580645161290323</v>
          </cell>
          <cell r="AQ505">
            <v>1</v>
          </cell>
          <cell r="AR505">
            <v>1</v>
          </cell>
          <cell r="AS505">
            <v>0.5</v>
          </cell>
        </row>
        <row r="506">
          <cell r="C506" t="str">
            <v>LUK / Fitchburg / 102 Day Street 4</v>
          </cell>
          <cell r="D506" t="str">
            <v>Worcester West Area Office</v>
          </cell>
          <cell r="E506">
            <v>0.80645161290322576</v>
          </cell>
          <cell r="F506">
            <v>1</v>
          </cell>
          <cell r="G506">
            <v>1</v>
          </cell>
          <cell r="H506">
            <v>0.77419354838709675</v>
          </cell>
          <cell r="I506">
            <v>0.93333333333333335</v>
          </cell>
          <cell r="J506">
            <v>1.6129032258064515</v>
          </cell>
          <cell r="K506">
            <v>1.5483870967741935</v>
          </cell>
          <cell r="L506">
            <v>1</v>
          </cell>
          <cell r="M506">
            <v>1</v>
          </cell>
          <cell r="N506">
            <v>1</v>
          </cell>
          <cell r="O506">
            <v>1</v>
          </cell>
          <cell r="P506">
            <v>0.93333333333333335</v>
          </cell>
          <cell r="Q506">
            <v>1.3548387096774195</v>
          </cell>
          <cell r="R506">
            <v>1</v>
          </cell>
          <cell r="S506">
            <v>0.76666666666666672</v>
          </cell>
          <cell r="T506">
            <v>0.967741935483871</v>
          </cell>
          <cell r="U506">
            <v>1</v>
          </cell>
          <cell r="V506">
            <v>0.74193548387096775</v>
          </cell>
          <cell r="W506">
            <v>1</v>
          </cell>
          <cell r="X506">
            <v>0.75862068965517238</v>
          </cell>
          <cell r="Z506">
            <v>0.2</v>
          </cell>
          <cell r="AA506">
            <v>1</v>
          </cell>
          <cell r="AB506">
            <v>0.83333333333333326</v>
          </cell>
          <cell r="AC506">
            <v>0.90322580645161299</v>
          </cell>
          <cell r="AD506">
            <v>1.1935483870967742</v>
          </cell>
          <cell r="AE506">
            <v>0.9</v>
          </cell>
          <cell r="AF506">
            <v>2</v>
          </cell>
          <cell r="AG506">
            <v>2</v>
          </cell>
          <cell r="AH506">
            <v>1.7096774193548387</v>
          </cell>
          <cell r="AI506">
            <v>2</v>
          </cell>
          <cell r="AJ506">
            <v>1.6428571428571428</v>
          </cell>
          <cell r="AK506">
            <v>2.4838709677419355</v>
          </cell>
          <cell r="AL506">
            <v>2.5</v>
          </cell>
          <cell r="AM506">
            <v>2</v>
          </cell>
          <cell r="AN506">
            <v>2</v>
          </cell>
          <cell r="AO506">
            <v>1.6129032258064515</v>
          </cell>
          <cell r="AP506">
            <v>9.6774193548387094E-2</v>
          </cell>
        </row>
        <row r="507">
          <cell r="C507" t="str">
            <v>LUK / Fitchburg / 27 Myrtle Ave 1</v>
          </cell>
          <cell r="D507" t="str">
            <v>Lowell Area Office</v>
          </cell>
          <cell r="Z507">
            <v>3.3333333333333333E-2</v>
          </cell>
        </row>
        <row r="508">
          <cell r="C508" t="str">
            <v>LUK / Fitchburg / 27 Myrtle Ave 2</v>
          </cell>
          <cell r="D508" t="str">
            <v>North Central Area Office</v>
          </cell>
          <cell r="E508">
            <v>1.4816129032258065</v>
          </cell>
          <cell r="F508">
            <v>1.1612903225806452</v>
          </cell>
          <cell r="G508">
            <v>3.5333333333333332</v>
          </cell>
          <cell r="H508">
            <v>4.903225806451613</v>
          </cell>
          <cell r="I508">
            <v>5</v>
          </cell>
          <cell r="J508">
            <v>4.9677419354838701</v>
          </cell>
          <cell r="K508">
            <v>5.709677419354839</v>
          </cell>
          <cell r="L508">
            <v>3.8571428571428572</v>
          </cell>
          <cell r="M508">
            <v>4.6129032258064511</v>
          </cell>
          <cell r="N508">
            <v>5.4333333333333336</v>
          </cell>
          <cell r="O508">
            <v>5.032258064516129</v>
          </cell>
          <cell r="P508">
            <v>4.9000000000000004</v>
          </cell>
          <cell r="Q508">
            <v>5.290322580645161</v>
          </cell>
          <cell r="R508">
            <v>5.5483870967741931</v>
          </cell>
          <cell r="S508">
            <v>5.3</v>
          </cell>
          <cell r="T508">
            <v>4.967741935483871</v>
          </cell>
          <cell r="U508">
            <v>4.4000000000000004</v>
          </cell>
          <cell r="V508">
            <v>4.967741935483871</v>
          </cell>
          <cell r="W508">
            <v>4.7419354838709671</v>
          </cell>
          <cell r="X508">
            <v>4.4137931034482758</v>
          </cell>
          <cell r="Y508">
            <v>4.870967741935484</v>
          </cell>
          <cell r="Z508">
            <v>5</v>
          </cell>
          <cell r="AA508">
            <v>4.935483870967742</v>
          </cell>
          <cell r="AB508">
            <v>3.4666666666666668</v>
          </cell>
          <cell r="AC508">
            <v>2.193548387096774</v>
          </cell>
          <cell r="AD508">
            <v>2.612903225806452</v>
          </cell>
          <cell r="AE508">
            <v>1</v>
          </cell>
          <cell r="AF508">
            <v>0.61290322580645162</v>
          </cell>
          <cell r="AG508">
            <v>1.7333333333333334</v>
          </cell>
          <cell r="AH508">
            <v>2.193548387096774</v>
          </cell>
          <cell r="AI508">
            <v>2.3870967741935485</v>
          </cell>
          <cell r="AJ508">
            <v>3.0357142857142856</v>
          </cell>
          <cell r="AK508">
            <v>2.935483870967742</v>
          </cell>
          <cell r="AL508">
            <v>3.0333333333333332</v>
          </cell>
          <cell r="AM508">
            <v>3</v>
          </cell>
          <cell r="AN508">
            <v>2.8</v>
          </cell>
          <cell r="AO508">
            <v>2.612903225806452</v>
          </cell>
          <cell r="AP508">
            <v>1.903225806451613</v>
          </cell>
          <cell r="AQ508">
            <v>3</v>
          </cell>
          <cell r="AR508">
            <v>1.6774193548387097</v>
          </cell>
          <cell r="AS508">
            <v>1.4666666666666668</v>
          </cell>
          <cell r="AT508">
            <v>1.096774193548387</v>
          </cell>
          <cell r="AU508">
            <v>2.6451612903225805</v>
          </cell>
          <cell r="AV508">
            <v>3</v>
          </cell>
          <cell r="AW508">
            <v>1.6129032258064515</v>
          </cell>
          <cell r="AY508">
            <v>1.3870967741935485</v>
          </cell>
          <cell r="AZ508">
            <v>2.2333333333333334</v>
          </cell>
        </row>
        <row r="509">
          <cell r="C509" t="str">
            <v>LUK / Fitchburg / 27 Myrtle Ave 3</v>
          </cell>
          <cell r="D509" t="str">
            <v>South Central Area Office</v>
          </cell>
          <cell r="E509">
            <v>6.4516129032258063E-2</v>
          </cell>
          <cell r="F509">
            <v>0.87096774193548387</v>
          </cell>
          <cell r="I509">
            <v>3.3333333333333333E-2</v>
          </cell>
          <cell r="J509">
            <v>6.4516129032258063E-2</v>
          </cell>
          <cell r="L509">
            <v>7.1428571428571425E-2</v>
          </cell>
          <cell r="Q509">
            <v>3.2258064516129031E-2</v>
          </cell>
          <cell r="U509">
            <v>0.13333333333333333</v>
          </cell>
          <cell r="AB509">
            <v>0.13333333333333333</v>
          </cell>
          <cell r="AG509">
            <v>0.33333333333333331</v>
          </cell>
          <cell r="AH509">
            <v>0.77419354838709675</v>
          </cell>
          <cell r="AI509">
            <v>1</v>
          </cell>
          <cell r="AJ509">
            <v>1.2142857142857142</v>
          </cell>
          <cell r="AK509">
            <v>1.129032258064516</v>
          </cell>
          <cell r="AL509">
            <v>1</v>
          </cell>
          <cell r="AM509">
            <v>1</v>
          </cell>
          <cell r="AN509">
            <v>1.1000000000000001</v>
          </cell>
          <cell r="AO509">
            <v>1</v>
          </cell>
          <cell r="AP509">
            <v>1</v>
          </cell>
          <cell r="AQ509">
            <v>0.5</v>
          </cell>
          <cell r="AR509">
            <v>1</v>
          </cell>
          <cell r="AS509">
            <v>0.83333333333333337</v>
          </cell>
          <cell r="AT509">
            <v>3.2258064516129031E-2</v>
          </cell>
          <cell r="AV509">
            <v>7.1428571428571425E-2</v>
          </cell>
        </row>
        <row r="510">
          <cell r="C510" t="str">
            <v>LUK / Fitchburg / 27 Myrtle Ave 4</v>
          </cell>
          <cell r="D510" t="str">
            <v>Worcester East Area Office</v>
          </cell>
          <cell r="E510">
            <v>2</v>
          </cell>
          <cell r="F510">
            <v>3.225806451612903</v>
          </cell>
          <cell r="G510">
            <v>1.7</v>
          </cell>
          <cell r="H510">
            <v>0.54838709677419351</v>
          </cell>
          <cell r="I510">
            <v>1.9333333333333333</v>
          </cell>
          <cell r="J510">
            <v>1.064516129032258</v>
          </cell>
          <cell r="K510">
            <v>1.032258064516129</v>
          </cell>
          <cell r="L510">
            <v>0.8214285714285714</v>
          </cell>
          <cell r="M510">
            <v>1</v>
          </cell>
          <cell r="N510">
            <v>1.4666666666666668</v>
          </cell>
          <cell r="O510">
            <v>1.935483870967742</v>
          </cell>
          <cell r="P510">
            <v>1.8333333333333335</v>
          </cell>
          <cell r="Q510">
            <v>2.258064516129032</v>
          </cell>
          <cell r="R510">
            <v>2.064516129032258</v>
          </cell>
          <cell r="S510">
            <v>2</v>
          </cell>
          <cell r="T510">
            <v>2.032258064516129</v>
          </cell>
          <cell r="U510">
            <v>2.1333333333333333</v>
          </cell>
          <cell r="V510">
            <v>2.064516129032258</v>
          </cell>
          <cell r="W510">
            <v>2.032258064516129</v>
          </cell>
          <cell r="X510">
            <v>2.2758620689655173</v>
          </cell>
          <cell r="Y510">
            <v>2.064516129032258</v>
          </cell>
          <cell r="Z510">
            <v>2</v>
          </cell>
          <cell r="AA510">
            <v>1.7741935483870968</v>
          </cell>
          <cell r="AB510">
            <v>1.8666666666666667</v>
          </cell>
          <cell r="AC510">
            <v>2.4193548387096775</v>
          </cell>
          <cell r="AD510">
            <v>2.0645161290322585</v>
          </cell>
          <cell r="AE510">
            <v>1.7333333333333334</v>
          </cell>
          <cell r="AF510">
            <v>1.7096774193548387</v>
          </cell>
          <cell r="AG510">
            <v>1</v>
          </cell>
          <cell r="AH510">
            <v>1.096774193548387</v>
          </cell>
          <cell r="AI510">
            <v>1.903225806451613</v>
          </cell>
          <cell r="AJ510">
            <v>1.1071428571428572</v>
          </cell>
          <cell r="AK510">
            <v>1.161290322580645</v>
          </cell>
          <cell r="AL510">
            <v>1.4666666666666668</v>
          </cell>
          <cell r="AM510">
            <v>2.096774193548387</v>
          </cell>
          <cell r="AN510">
            <v>2.1333333333333333</v>
          </cell>
          <cell r="AO510">
            <v>1.6451612903225807</v>
          </cell>
          <cell r="AP510">
            <v>2.4838709677419355</v>
          </cell>
          <cell r="AQ510">
            <v>1.9666666666666668</v>
          </cell>
          <cell r="AR510">
            <v>1.7741935483870968</v>
          </cell>
          <cell r="AS510">
            <v>0.26666666666666666</v>
          </cell>
          <cell r="AT510">
            <v>2.064516129032258</v>
          </cell>
          <cell r="AU510">
            <v>2.161290322580645</v>
          </cell>
          <cell r="AV510">
            <v>2.8214285714285716</v>
          </cell>
          <cell r="AW510">
            <v>3</v>
          </cell>
          <cell r="AX510">
            <v>2.8333333333333335</v>
          </cell>
          <cell r="AY510">
            <v>1.2580645161290323</v>
          </cell>
          <cell r="AZ510">
            <v>1.7</v>
          </cell>
        </row>
        <row r="511">
          <cell r="C511" t="str">
            <v>LUK / Fitchburg / 27 Myrtle Ave 5</v>
          </cell>
          <cell r="D511" t="str">
            <v>Worcester West Area Office</v>
          </cell>
          <cell r="E511">
            <v>1.7419354838709675</v>
          </cell>
          <cell r="F511">
            <v>1.5161290322580645</v>
          </cell>
          <cell r="G511">
            <v>2.1666666666666665</v>
          </cell>
          <cell r="H511">
            <v>1.903225806451613</v>
          </cell>
          <cell r="I511">
            <v>1.0333333333333334</v>
          </cell>
          <cell r="J511">
            <v>2</v>
          </cell>
          <cell r="K511">
            <v>1.8064516129032255</v>
          </cell>
          <cell r="L511">
            <v>2.0714285714285712</v>
          </cell>
          <cell r="M511">
            <v>2</v>
          </cell>
          <cell r="N511">
            <v>2.0666666666666664</v>
          </cell>
          <cell r="O511">
            <v>2</v>
          </cell>
          <cell r="P511">
            <v>1.9666666666666668</v>
          </cell>
          <cell r="Q511">
            <v>1.7096774193548385</v>
          </cell>
          <cell r="R511">
            <v>1.4838709677419355</v>
          </cell>
          <cell r="S511">
            <v>2.1</v>
          </cell>
          <cell r="T511">
            <v>1.7419354838709677</v>
          </cell>
          <cell r="U511">
            <v>2.0333333333333332</v>
          </cell>
          <cell r="V511">
            <v>2</v>
          </cell>
          <cell r="W511">
            <v>2.129032258064516</v>
          </cell>
          <cell r="X511">
            <v>2</v>
          </cell>
          <cell r="Y511">
            <v>2.096774193548387</v>
          </cell>
          <cell r="Z511">
            <v>1.8333333333333333</v>
          </cell>
          <cell r="AA511">
            <v>2</v>
          </cell>
          <cell r="AB511">
            <v>2</v>
          </cell>
          <cell r="AC511">
            <v>1.6451612903225805</v>
          </cell>
          <cell r="AD511">
            <v>1.4193548387096775</v>
          </cell>
          <cell r="AE511">
            <v>2</v>
          </cell>
          <cell r="AF511">
            <v>1.903225806451613</v>
          </cell>
          <cell r="AG511">
            <v>1</v>
          </cell>
          <cell r="AH511">
            <v>1</v>
          </cell>
          <cell r="AI511">
            <v>1</v>
          </cell>
          <cell r="AJ511">
            <v>0.35714285714285715</v>
          </cell>
          <cell r="AL511">
            <v>0.2</v>
          </cell>
          <cell r="AM511">
            <v>1</v>
          </cell>
          <cell r="AN511">
            <v>0.83333333333333337</v>
          </cell>
          <cell r="AO511">
            <v>0.22580645161290322</v>
          </cell>
          <cell r="AP511">
            <v>1.2258064516129032</v>
          </cell>
          <cell r="AQ511">
            <v>1</v>
          </cell>
          <cell r="AR511">
            <v>1.7419354838709675</v>
          </cell>
          <cell r="AS511">
            <v>1.2</v>
          </cell>
          <cell r="AT511">
            <v>1</v>
          </cell>
          <cell r="AU511">
            <v>1</v>
          </cell>
          <cell r="AV511">
            <v>0.85714285714285721</v>
          </cell>
          <cell r="AW511">
            <v>0.67741935483870974</v>
          </cell>
          <cell r="AX511">
            <v>1</v>
          </cell>
          <cell r="AY511">
            <v>1</v>
          </cell>
          <cell r="AZ511">
            <v>0.9</v>
          </cell>
        </row>
        <row r="512">
          <cell r="C512" t="str">
            <v>LUK / Fitchburg / 27 Myrtle Ave 6</v>
          </cell>
          <cell r="D512" t="str">
            <v>(blank)</v>
          </cell>
          <cell r="G512">
            <v>3.3333333333333333E-2</v>
          </cell>
        </row>
        <row r="513">
          <cell r="C513" t="str">
            <v>LUK / Fitchburg / 846 Westminster 1</v>
          </cell>
          <cell r="D513" t="str">
            <v>North Central Area Office</v>
          </cell>
          <cell r="AP513">
            <v>0.19354838709677419</v>
          </cell>
          <cell r="AQ513">
            <v>2.8333333333333335</v>
          </cell>
          <cell r="AR513">
            <v>3.7419354838709671</v>
          </cell>
          <cell r="AS513">
            <v>3.7666666666666666</v>
          </cell>
          <cell r="AT513">
            <v>3.290322580645161</v>
          </cell>
          <cell r="AU513">
            <v>1.6774193548387097</v>
          </cell>
          <cell r="AV513">
            <v>2.3214285714285712</v>
          </cell>
          <cell r="AW513">
            <v>4.709677419354839</v>
          </cell>
          <cell r="AX513">
            <v>4.9000000000000004</v>
          </cell>
          <cell r="AY513">
            <v>3.8064516129032255</v>
          </cell>
          <cell r="AZ513">
            <v>3.2</v>
          </cell>
        </row>
        <row r="514">
          <cell r="C514" t="str">
            <v>LUK / Fitchburg / 846 Westminster 2</v>
          </cell>
          <cell r="D514" t="str">
            <v>South Central Area Office</v>
          </cell>
          <cell r="AT514">
            <v>3.2258064516129031E-2</v>
          </cell>
          <cell r="AW514">
            <v>3.2258064516129031E-2</v>
          </cell>
          <cell r="AX514">
            <v>0.1</v>
          </cell>
        </row>
        <row r="515">
          <cell r="C515" t="str">
            <v>LUK / Fitchburg / 846 Westminster 3</v>
          </cell>
          <cell r="D515" t="str">
            <v>Worcester East Area Office</v>
          </cell>
          <cell r="AQ515">
            <v>0.1</v>
          </cell>
          <cell r="AR515">
            <v>0.64516129032258063</v>
          </cell>
          <cell r="AS515">
            <v>0.73333333333333339</v>
          </cell>
          <cell r="AT515">
            <v>1</v>
          </cell>
          <cell r="AU515">
            <v>1.3548387096774195</v>
          </cell>
          <cell r="AV515">
            <v>2.8571428571428572</v>
          </cell>
          <cell r="AW515">
            <v>1</v>
          </cell>
          <cell r="AX515">
            <v>1.6</v>
          </cell>
          <cell r="AY515">
            <v>2.193548387096774</v>
          </cell>
          <cell r="AZ515">
            <v>1.6333333333333335</v>
          </cell>
        </row>
        <row r="516">
          <cell r="C516" t="str">
            <v>LUK / Fitchburg / 846 Westminster 4</v>
          </cell>
          <cell r="D516" t="str">
            <v>Worcester West Area Office</v>
          </cell>
          <cell r="AP516">
            <v>0.32258064516129031</v>
          </cell>
          <cell r="AQ516">
            <v>1.9333333333333333</v>
          </cell>
          <cell r="AR516">
            <v>1.3870967741935485</v>
          </cell>
          <cell r="AS516">
            <v>1</v>
          </cell>
          <cell r="AT516">
            <v>1.096774193548387</v>
          </cell>
          <cell r="AU516">
            <v>2.032258064516129</v>
          </cell>
          <cell r="AV516">
            <v>1.1428571428571428</v>
          </cell>
          <cell r="AW516">
            <v>2</v>
          </cell>
          <cell r="AX516">
            <v>1.7666666666666668</v>
          </cell>
          <cell r="AY516">
            <v>2.032258064516129</v>
          </cell>
          <cell r="AZ516">
            <v>1.8666666666666667</v>
          </cell>
        </row>
        <row r="517">
          <cell r="C517" t="str">
            <v>LUK / Fitchburg / 846 Westminster 5</v>
          </cell>
          <cell r="D517" t="str">
            <v>(blank)</v>
          </cell>
          <cell r="AZ517">
            <v>0.2</v>
          </cell>
        </row>
        <row r="518">
          <cell r="C518" t="str">
            <v>NFI / Arlington /23 Maple St 1</v>
          </cell>
          <cell r="D518" t="str">
            <v>Arlington Area Office</v>
          </cell>
          <cell r="G518">
            <v>1.8333333333333335</v>
          </cell>
          <cell r="H518">
            <v>1.7096774193548387</v>
          </cell>
          <cell r="I518">
            <v>1.8</v>
          </cell>
          <cell r="J518">
            <v>1.9032258064516128</v>
          </cell>
          <cell r="K518">
            <v>1.7096774193548387</v>
          </cell>
          <cell r="L518">
            <v>1.6785714285714286</v>
          </cell>
          <cell r="M518">
            <v>1.6774193548387095</v>
          </cell>
          <cell r="N518">
            <v>1.6</v>
          </cell>
          <cell r="O518">
            <v>1.9354838709677418</v>
          </cell>
          <cell r="P518">
            <v>1.8</v>
          </cell>
          <cell r="Q518">
            <v>1.935483870967742</v>
          </cell>
          <cell r="R518">
            <v>2</v>
          </cell>
          <cell r="S518">
            <v>1.3333333333333335</v>
          </cell>
          <cell r="T518">
            <v>1</v>
          </cell>
          <cell r="U518">
            <v>1.5333333333333334</v>
          </cell>
          <cell r="V518">
            <v>1.3225806451612903</v>
          </cell>
          <cell r="W518">
            <v>1.8064516129032258</v>
          </cell>
          <cell r="X518">
            <v>1.896551724137931</v>
          </cell>
          <cell r="Y518">
            <v>2.193548387096774</v>
          </cell>
          <cell r="Z518">
            <v>1.7</v>
          </cell>
          <cell r="AA518">
            <v>2</v>
          </cell>
          <cell r="AB518">
            <v>2</v>
          </cell>
          <cell r="AC518">
            <v>1.3870967741935483</v>
          </cell>
          <cell r="AD518">
            <v>2.129032258064516</v>
          </cell>
          <cell r="AE518">
            <v>2.0666666666666669</v>
          </cell>
          <cell r="AF518">
            <v>2.225806451612903</v>
          </cell>
          <cell r="AG518">
            <v>2.0333333333333332</v>
          </cell>
          <cell r="AH518">
            <v>1.7419354838709675</v>
          </cell>
          <cell r="AI518">
            <v>1.7096774193548387</v>
          </cell>
          <cell r="AJ518">
            <v>1.25</v>
          </cell>
          <cell r="AK518">
            <v>1.8387096774193548</v>
          </cell>
          <cell r="AL518">
            <v>2</v>
          </cell>
          <cell r="AM518">
            <v>2</v>
          </cell>
          <cell r="AN518">
            <v>2.1</v>
          </cell>
          <cell r="AO518">
            <v>2</v>
          </cell>
          <cell r="AP518">
            <v>1.6451612903225805</v>
          </cell>
          <cell r="AQ518">
            <v>1.7666666666666666</v>
          </cell>
          <cell r="AR518">
            <v>1.8709677419354838</v>
          </cell>
          <cell r="AS518">
            <v>2.333333333333333</v>
          </cell>
          <cell r="AT518">
            <v>1.9677419354838708</v>
          </cell>
          <cell r="AU518">
            <v>1.9032258064516128</v>
          </cell>
          <cell r="AV518">
            <v>2.3571428571428572</v>
          </cell>
          <cell r="AW518">
            <v>2.5483870967741935</v>
          </cell>
          <cell r="AX518">
            <v>1.8</v>
          </cell>
          <cell r="AY518">
            <v>1.4193548387096775</v>
          </cell>
          <cell r="AZ518">
            <v>2.0333333333333332</v>
          </cell>
        </row>
        <row r="519">
          <cell r="C519" t="str">
            <v>NFI / Arlington /23 Maple St 2</v>
          </cell>
          <cell r="D519" t="str">
            <v>Cambridge Area Office</v>
          </cell>
          <cell r="G519">
            <v>1.5666666666666669</v>
          </cell>
          <cell r="H519">
            <v>1.6451612903225805</v>
          </cell>
          <cell r="I519">
            <v>1.9</v>
          </cell>
          <cell r="J519">
            <v>1.8387096774193548</v>
          </cell>
          <cell r="K519">
            <v>1.8064516129032258</v>
          </cell>
          <cell r="L519">
            <v>1.8928571428571428</v>
          </cell>
          <cell r="M519">
            <v>1.6129032258064515</v>
          </cell>
          <cell r="N519">
            <v>2</v>
          </cell>
          <cell r="O519">
            <v>1.7096774193548387</v>
          </cell>
          <cell r="P519">
            <v>0.86666666666666659</v>
          </cell>
          <cell r="Q519">
            <v>1.3870967741935485</v>
          </cell>
          <cell r="R519">
            <v>1.8064516129032258</v>
          </cell>
          <cell r="S519">
            <v>0.56666666666666665</v>
          </cell>
          <cell r="T519">
            <v>0.5161290322580645</v>
          </cell>
          <cell r="U519">
            <v>1.7666666666666666</v>
          </cell>
          <cell r="V519">
            <v>1.6129032258064515</v>
          </cell>
          <cell r="W519">
            <v>1.6774193548387095</v>
          </cell>
          <cell r="X519">
            <v>2</v>
          </cell>
          <cell r="Y519">
            <v>1.7741935483870965</v>
          </cell>
          <cell r="Z519">
            <v>1.6333333333333333</v>
          </cell>
          <cell r="AA519">
            <v>1.870967741935484</v>
          </cell>
          <cell r="AB519">
            <v>1.6333333333333333</v>
          </cell>
          <cell r="AC519">
            <v>2</v>
          </cell>
          <cell r="AD519">
            <v>0.77419354838709675</v>
          </cell>
          <cell r="AE519">
            <v>0.2</v>
          </cell>
          <cell r="AF519">
            <v>1.7419354838709675</v>
          </cell>
          <cell r="AG519">
            <v>2.0333333333333332</v>
          </cell>
          <cell r="AH519">
            <v>2</v>
          </cell>
          <cell r="AI519">
            <v>1.4838709677419355</v>
          </cell>
          <cell r="AJ519">
            <v>0.75</v>
          </cell>
          <cell r="AK519">
            <v>1.935483870967742</v>
          </cell>
          <cell r="AL519">
            <v>1.5666666666666667</v>
          </cell>
          <cell r="AM519">
            <v>1.741935483870968</v>
          </cell>
          <cell r="AN519">
            <v>1.4333333333333333</v>
          </cell>
          <cell r="AO519">
            <v>2</v>
          </cell>
          <cell r="AP519">
            <v>1.7419354838709677</v>
          </cell>
          <cell r="AQ519">
            <v>0.8666666666666667</v>
          </cell>
          <cell r="AR519">
            <v>1.1935483870967742</v>
          </cell>
          <cell r="AS519">
            <v>1.2666666666666666</v>
          </cell>
          <cell r="AT519">
            <v>1.4516129032258065</v>
          </cell>
          <cell r="AU519">
            <v>1.7096774193548387</v>
          </cell>
          <cell r="AV519">
            <v>2</v>
          </cell>
          <cell r="AW519">
            <v>1.8064516129032258</v>
          </cell>
          <cell r="AX519">
            <v>1.8</v>
          </cell>
          <cell r="AY519">
            <v>1.7741935483870968</v>
          </cell>
          <cell r="AZ519">
            <v>1.7333333333333334</v>
          </cell>
        </row>
        <row r="520">
          <cell r="C520" t="str">
            <v>NFI / Arlington /23 Maple St 3</v>
          </cell>
          <cell r="D520" t="str">
            <v>Cambridge Fam &amp; Child Srvcs (Adop)</v>
          </cell>
          <cell r="AR520">
            <v>0.41935483870967744</v>
          </cell>
          <cell r="AS520">
            <v>1</v>
          </cell>
          <cell r="AT520">
            <v>0.32258064516129031</v>
          </cell>
        </row>
        <row r="521">
          <cell r="C521" t="str">
            <v>NFI / Arlington /23 Maple St 4</v>
          </cell>
          <cell r="D521" t="str">
            <v>Coastal Area Office</v>
          </cell>
          <cell r="N521">
            <v>0.1</v>
          </cell>
          <cell r="O521">
            <v>6.4516129032258063E-2</v>
          </cell>
          <cell r="S521">
            <v>0.13333333333333333</v>
          </cell>
        </row>
        <row r="522">
          <cell r="C522" t="str">
            <v>NFI / Arlington /23 Maple St 5</v>
          </cell>
          <cell r="D522" t="str">
            <v>Framingham Area Office</v>
          </cell>
          <cell r="I522">
            <v>3.3333333333333333E-2</v>
          </cell>
          <cell r="M522">
            <v>0.41935483870967738</v>
          </cell>
          <cell r="R522">
            <v>0.12903225806451613</v>
          </cell>
          <cell r="T522">
            <v>0.38709677419354838</v>
          </cell>
          <cell r="U522">
            <v>1</v>
          </cell>
          <cell r="V522">
            <v>0.93548387096774199</v>
          </cell>
          <cell r="W522">
            <v>0.5161290322580645</v>
          </cell>
          <cell r="Z522">
            <v>0.26666666666666666</v>
          </cell>
          <cell r="AE522">
            <v>3.3333333333333333E-2</v>
          </cell>
          <cell r="AH522">
            <v>3.2258064516129031E-2</v>
          </cell>
          <cell r="AJ522">
            <v>3.5714285714285712E-2</v>
          </cell>
          <cell r="AK522">
            <v>3.2258064516129031E-2</v>
          </cell>
          <cell r="AN522">
            <v>6.6666666666666666E-2</v>
          </cell>
          <cell r="AX522">
            <v>0.13333333333333333</v>
          </cell>
          <cell r="AY522">
            <v>0.22580645161290322</v>
          </cell>
        </row>
        <row r="523">
          <cell r="C523" t="str">
            <v>NFI / Arlington /23 Maple St 6</v>
          </cell>
          <cell r="D523" t="str">
            <v>Greenfield Area Office</v>
          </cell>
          <cell r="AD523">
            <v>0.16129032258064516</v>
          </cell>
          <cell r="AE523">
            <v>3.3333333333333333E-2</v>
          </cell>
        </row>
        <row r="524">
          <cell r="C524" t="str">
            <v>NFI / Arlington /23 Maple St 7</v>
          </cell>
          <cell r="D524" t="str">
            <v>Lynn Area Office</v>
          </cell>
          <cell r="AO524">
            <v>0.967741935483871</v>
          </cell>
          <cell r="AP524">
            <v>0.83870967741935487</v>
          </cell>
        </row>
        <row r="525">
          <cell r="C525" t="str">
            <v>NFI / Arlington /23 Maple St 8</v>
          </cell>
          <cell r="D525" t="str">
            <v>Malden Area Office</v>
          </cell>
          <cell r="G525">
            <v>0.8666666666666667</v>
          </cell>
          <cell r="H525">
            <v>1.7419354838709677</v>
          </cell>
          <cell r="I525">
            <v>1.8666666666666667</v>
          </cell>
          <cell r="J525">
            <v>1.8064516129032258</v>
          </cell>
          <cell r="K525">
            <v>1.9032258064516128</v>
          </cell>
          <cell r="L525">
            <v>1.5357142857142856</v>
          </cell>
          <cell r="M525">
            <v>1.5161290322580645</v>
          </cell>
          <cell r="N525">
            <v>2</v>
          </cell>
          <cell r="O525">
            <v>2</v>
          </cell>
          <cell r="P525">
            <v>2.9</v>
          </cell>
          <cell r="Q525">
            <v>2.064516129032258</v>
          </cell>
          <cell r="R525">
            <v>1.7419354838709675</v>
          </cell>
          <cell r="S525">
            <v>1.7666666666666666</v>
          </cell>
          <cell r="T525">
            <v>1.2903225806451613</v>
          </cell>
          <cell r="U525">
            <v>0.96666666666666667</v>
          </cell>
          <cell r="V525">
            <v>1</v>
          </cell>
          <cell r="W525">
            <v>1.5483870967741935</v>
          </cell>
          <cell r="X525">
            <v>2</v>
          </cell>
          <cell r="Y525">
            <v>1.3548387096774195</v>
          </cell>
          <cell r="Z525">
            <v>1.7</v>
          </cell>
          <cell r="AA525">
            <v>1.7741935483870965</v>
          </cell>
          <cell r="AB525">
            <v>1.6</v>
          </cell>
          <cell r="AC525">
            <v>1.967741935483871</v>
          </cell>
          <cell r="AD525">
            <v>0.45161290322580644</v>
          </cell>
          <cell r="AF525">
            <v>1.4193548387096775</v>
          </cell>
          <cell r="AG525">
            <v>1.4</v>
          </cell>
          <cell r="AH525">
            <v>1.129032258064516</v>
          </cell>
          <cell r="AI525">
            <v>1.7096774193548385</v>
          </cell>
          <cell r="AJ525">
            <v>2</v>
          </cell>
          <cell r="AK525">
            <v>1.838709677419355</v>
          </cell>
          <cell r="AL525">
            <v>1.7</v>
          </cell>
          <cell r="AM525">
            <v>2</v>
          </cell>
          <cell r="AN525">
            <v>1.7</v>
          </cell>
          <cell r="AO525">
            <v>0.967741935483871</v>
          </cell>
          <cell r="AP525">
            <v>0.64516129032258063</v>
          </cell>
          <cell r="AQ525">
            <v>2</v>
          </cell>
          <cell r="AR525">
            <v>1.4193548387096775</v>
          </cell>
          <cell r="AS525">
            <v>1</v>
          </cell>
          <cell r="AT525">
            <v>1.4516129032258065</v>
          </cell>
          <cell r="AU525">
            <v>1.7096774193548385</v>
          </cell>
          <cell r="AV525">
            <v>1.0357142857142858</v>
          </cell>
          <cell r="AW525">
            <v>1.064516129032258</v>
          </cell>
          <cell r="AX525">
            <v>2</v>
          </cell>
          <cell r="AY525">
            <v>2</v>
          </cell>
          <cell r="AZ525">
            <v>1.6</v>
          </cell>
        </row>
        <row r="526">
          <cell r="C526" t="str">
            <v>NFI / Arlington /23 Maple St 9</v>
          </cell>
          <cell r="D526" t="str">
            <v>Plymouth Area Office</v>
          </cell>
          <cell r="M526">
            <v>9.6774193548387094E-2</v>
          </cell>
        </row>
        <row r="527">
          <cell r="C527" t="str">
            <v>NFI / Arlington /23 Maple St 10</v>
          </cell>
          <cell r="D527" t="str">
            <v>South Central Area Office</v>
          </cell>
          <cell r="AG527">
            <v>6.6666666666666666E-2</v>
          </cell>
          <cell r="AJ527">
            <v>0.14285714285714285</v>
          </cell>
        </row>
        <row r="528">
          <cell r="C528" t="str">
            <v>Old Colony Y/Brockton/917R Montello 1</v>
          </cell>
          <cell r="D528" t="str">
            <v>Brockton Area Office</v>
          </cell>
          <cell r="E528">
            <v>8.0967741935483861</v>
          </cell>
          <cell r="F528">
            <v>8.1612903225806441</v>
          </cell>
          <cell r="G528">
            <v>9.1666666666666661</v>
          </cell>
          <cell r="H528">
            <v>8.5806451612903238</v>
          </cell>
          <cell r="I528">
            <v>9.9</v>
          </cell>
          <cell r="J528">
            <v>10.580645161290322</v>
          </cell>
          <cell r="K528">
            <v>11.193548387096774</v>
          </cell>
          <cell r="L528">
            <v>10.75</v>
          </cell>
          <cell r="M528">
            <v>12.258064516129034</v>
          </cell>
          <cell r="N528">
            <v>12.1</v>
          </cell>
          <cell r="O528">
            <v>11.32258064516129</v>
          </cell>
          <cell r="P528">
            <v>15.033333333333335</v>
          </cell>
          <cell r="Q528">
            <v>12.161290322580642</v>
          </cell>
          <cell r="R528">
            <v>9.6774193548387082</v>
          </cell>
          <cell r="S528">
            <v>9.8333333333333339</v>
          </cell>
          <cell r="T528">
            <v>9.9354838709677402</v>
          </cell>
          <cell r="U528">
            <v>11.6</v>
          </cell>
          <cell r="V528">
            <v>10.96774193548387</v>
          </cell>
          <cell r="W528">
            <v>10.258064516129032</v>
          </cell>
          <cell r="X528">
            <v>9.3793103448275854</v>
          </cell>
          <cell r="Y528">
            <v>9.9677419354838719</v>
          </cell>
          <cell r="Z528">
            <v>10.6</v>
          </cell>
          <cell r="AA528">
            <v>11.516129032258066</v>
          </cell>
          <cell r="AB528">
            <v>9.2666666666666657</v>
          </cell>
          <cell r="AC528">
            <v>9.7096774193548381</v>
          </cell>
          <cell r="AD528">
            <v>9.8064516129032278</v>
          </cell>
          <cell r="AE528">
            <v>11.433333333333334</v>
          </cell>
          <cell r="AF528">
            <v>11.806451612903226</v>
          </cell>
          <cell r="AG528">
            <v>10.266666666666666</v>
          </cell>
          <cell r="AH528">
            <v>11.419354838709678</v>
          </cell>
          <cell r="AI528">
            <v>11.193548387096776</v>
          </cell>
          <cell r="AJ528">
            <v>9.4642857142857153</v>
          </cell>
          <cell r="AK528">
            <v>9.2258064516129057</v>
          </cell>
          <cell r="AL528">
            <v>9.1</v>
          </cell>
          <cell r="AM528">
            <v>9.5806451612903238</v>
          </cell>
          <cell r="AN528">
            <v>10.3</v>
          </cell>
          <cell r="AO528">
            <v>8.3548387096774199</v>
          </cell>
          <cell r="AP528">
            <v>6.0967741935483861</v>
          </cell>
          <cell r="AQ528">
            <v>8.0666666666666664</v>
          </cell>
          <cell r="AR528">
            <v>7</v>
          </cell>
          <cell r="AS528">
            <v>5.0999999999999996</v>
          </cell>
          <cell r="AT528">
            <v>7.612903225806452</v>
          </cell>
          <cell r="AU528">
            <v>9.5161290322580641</v>
          </cell>
          <cell r="AV528">
            <v>10.142857142857146</v>
          </cell>
          <cell r="AW528">
            <v>10.032258064516128</v>
          </cell>
          <cell r="AX528">
            <v>8.4666666666666668</v>
          </cell>
          <cell r="AY528">
            <v>9.4838709677419359</v>
          </cell>
          <cell r="AZ528">
            <v>7.6333333333333337</v>
          </cell>
        </row>
        <row r="529">
          <cell r="C529" t="str">
            <v>Old Colony Y/Brockton/917R Montello 2</v>
          </cell>
          <cell r="D529" t="str">
            <v>Coastal Area Office</v>
          </cell>
          <cell r="AL529">
            <v>0.26666666666666666</v>
          </cell>
          <cell r="AO529">
            <v>0.80645161290322576</v>
          </cell>
          <cell r="AP529">
            <v>0.64516129032258063</v>
          </cell>
          <cell r="AQ529">
            <v>0.7</v>
          </cell>
        </row>
        <row r="530">
          <cell r="C530" t="str">
            <v>Old Colony Y/Brockton/917R Montello 3</v>
          </cell>
          <cell r="D530" t="str">
            <v>Fall River Area Office</v>
          </cell>
          <cell r="O530">
            <v>0.22580645161290322</v>
          </cell>
          <cell r="P530">
            <v>0.1</v>
          </cell>
          <cell r="Q530">
            <v>0.22580645161290322</v>
          </cell>
          <cell r="R530">
            <v>1</v>
          </cell>
          <cell r="S530">
            <v>1</v>
          </cell>
          <cell r="T530">
            <v>0.58064516129032262</v>
          </cell>
          <cell r="V530">
            <v>6.4516129032258063E-2</v>
          </cell>
          <cell r="Y530">
            <v>3.2258064516129031E-2</v>
          </cell>
          <cell r="Z530">
            <v>0.3</v>
          </cell>
          <cell r="AB530">
            <v>0.33333333333333337</v>
          </cell>
          <cell r="AC530">
            <v>1</v>
          </cell>
          <cell r="AD530">
            <v>1.096774193548387</v>
          </cell>
          <cell r="AE530">
            <v>0.3</v>
          </cell>
          <cell r="AX530">
            <v>3.3333333333333333E-2</v>
          </cell>
          <cell r="AY530">
            <v>0.35483870967741937</v>
          </cell>
          <cell r="AZ530">
            <v>0.3</v>
          </cell>
        </row>
        <row r="531">
          <cell r="C531" t="str">
            <v>Old Colony Y/Brockton/917R Montello 4</v>
          </cell>
          <cell r="D531" t="str">
            <v>New Bedford Area Office</v>
          </cell>
          <cell r="M531">
            <v>3.2258064516129031E-2</v>
          </cell>
          <cell r="Z531">
            <v>0.3666666666666667</v>
          </cell>
          <cell r="AB531">
            <v>0.13333333333333333</v>
          </cell>
          <cell r="AC531">
            <v>0.93548387096774188</v>
          </cell>
          <cell r="AJ531">
            <v>7.1428571428571425E-2</v>
          </cell>
          <cell r="AN531">
            <v>0.13333333333333333</v>
          </cell>
          <cell r="AO531">
            <v>9.6774193548387094E-2</v>
          </cell>
          <cell r="AP531">
            <v>1.1612903225806452</v>
          </cell>
          <cell r="AQ531">
            <v>1.2666666666666666</v>
          </cell>
          <cell r="AR531">
            <v>0.77419354838709675</v>
          </cell>
          <cell r="AS531">
            <v>0.76666666666666672</v>
          </cell>
          <cell r="AY531">
            <v>0.83870967741935476</v>
          </cell>
          <cell r="AZ531">
            <v>1</v>
          </cell>
        </row>
        <row r="532">
          <cell r="C532" t="str">
            <v>Old Colony Y/Brockton/917R Montello 5</v>
          </cell>
          <cell r="D532" t="str">
            <v>Plymouth Area Office</v>
          </cell>
          <cell r="E532">
            <v>0.22580645161290322</v>
          </cell>
          <cell r="F532">
            <v>1.032258064516129</v>
          </cell>
          <cell r="G532">
            <v>1</v>
          </cell>
          <cell r="H532">
            <v>1.8387096774193548</v>
          </cell>
          <cell r="I532">
            <v>1.9</v>
          </cell>
          <cell r="J532">
            <v>0.45161290322580644</v>
          </cell>
          <cell r="N532">
            <v>0.33333333333333331</v>
          </cell>
          <cell r="T532">
            <v>0.32258064516129031</v>
          </cell>
          <cell r="AB532">
            <v>0.93333333333333335</v>
          </cell>
          <cell r="AC532">
            <v>9.6774193548387094E-2</v>
          </cell>
          <cell r="AD532">
            <v>0.16129032258064516</v>
          </cell>
          <cell r="AG532">
            <v>0.8</v>
          </cell>
          <cell r="AH532">
            <v>0.25806451612903225</v>
          </cell>
          <cell r="AJ532">
            <v>0.4642857142857143</v>
          </cell>
          <cell r="AK532">
            <v>0.61290322580645162</v>
          </cell>
          <cell r="AL532">
            <v>3.3333333333333333E-2</v>
          </cell>
          <cell r="AM532">
            <v>0.35483870967741937</v>
          </cell>
          <cell r="AN532">
            <v>0.1</v>
          </cell>
          <cell r="AO532">
            <v>1</v>
          </cell>
          <cell r="AP532">
            <v>0.35483870967741937</v>
          </cell>
          <cell r="AR532">
            <v>0.87096774193548387</v>
          </cell>
          <cell r="AS532">
            <v>0.76666666666666672</v>
          </cell>
          <cell r="AU532">
            <v>0.77419354838709675</v>
          </cell>
          <cell r="AV532">
            <v>1</v>
          </cell>
          <cell r="AW532">
            <v>1</v>
          </cell>
          <cell r="AX532">
            <v>1</v>
          </cell>
          <cell r="AY532">
            <v>0.58064516129032251</v>
          </cell>
          <cell r="AZ532">
            <v>0.76666666666666672</v>
          </cell>
        </row>
        <row r="533">
          <cell r="C533" t="str">
            <v>Old Colony Y/Brockton/917R Montello 6</v>
          </cell>
          <cell r="D533" t="str">
            <v>Solutions for Living (PAS SE)</v>
          </cell>
          <cell r="AK533">
            <v>0.93548387096774188</v>
          </cell>
          <cell r="AL533">
            <v>1</v>
          </cell>
          <cell r="AM533">
            <v>1</v>
          </cell>
          <cell r="AN533">
            <v>0.7</v>
          </cell>
        </row>
        <row r="534">
          <cell r="C534" t="str">
            <v>Old Colony Y/Brockton/917R Montello 7</v>
          </cell>
          <cell r="D534" t="str">
            <v>Taunton/Attleboro Area Office</v>
          </cell>
          <cell r="L534">
            <v>0.39285714285714285</v>
          </cell>
          <cell r="S534">
            <v>0.1</v>
          </cell>
          <cell r="T534">
            <v>0.32258064516129031</v>
          </cell>
          <cell r="V534">
            <v>0.61290322580645162</v>
          </cell>
          <cell r="W534">
            <v>0.87096774193548387</v>
          </cell>
          <cell r="X534">
            <v>0.17241379310344829</v>
          </cell>
          <cell r="Y534">
            <v>0.29032258064516125</v>
          </cell>
          <cell r="Z534">
            <v>0.3</v>
          </cell>
          <cell r="AI534">
            <v>0.16129032258064516</v>
          </cell>
          <cell r="AJ534">
            <v>0.21428571428571427</v>
          </cell>
          <cell r="AO534">
            <v>0.38709677419354838</v>
          </cell>
          <cell r="AP534">
            <v>0.967741935483871</v>
          </cell>
          <cell r="AQ534">
            <v>1.1333333333333333</v>
          </cell>
          <cell r="AR534">
            <v>0.5161290322580645</v>
          </cell>
          <cell r="AS534">
            <v>0.7</v>
          </cell>
          <cell r="AT534">
            <v>0.74193548387096775</v>
          </cell>
          <cell r="AU534">
            <v>0.64516129032258063</v>
          </cell>
          <cell r="AV534">
            <v>0.39285714285714285</v>
          </cell>
        </row>
        <row r="535">
          <cell r="C535" t="str">
            <v>Old Colony Y/Fall River/199 N. Main 1</v>
          </cell>
          <cell r="D535" t="str">
            <v>Brockton Area Office</v>
          </cell>
          <cell r="Y535">
            <v>3.2258064516129031E-2</v>
          </cell>
          <cell r="AC535">
            <v>0.35483870967741937</v>
          </cell>
        </row>
        <row r="536">
          <cell r="C536" t="str">
            <v>Old Colony Y/Fall River/199 N. Main 2</v>
          </cell>
          <cell r="D536" t="str">
            <v>Fall River Area Office</v>
          </cell>
          <cell r="I536">
            <v>0.7</v>
          </cell>
          <cell r="J536">
            <v>0.61290322580645162</v>
          </cell>
          <cell r="V536">
            <v>0.25806451612903225</v>
          </cell>
          <cell r="W536">
            <v>3.2258064516129031E-2</v>
          </cell>
          <cell r="X536">
            <v>3.4482758620689655E-2</v>
          </cell>
          <cell r="Y536">
            <v>0.16129032258064516</v>
          </cell>
          <cell r="Z536">
            <v>3.3333333333333333E-2</v>
          </cell>
        </row>
        <row r="537">
          <cell r="C537" t="str">
            <v>Old Colony Y/Fall River/199 N. Main 3</v>
          </cell>
          <cell r="D537" t="str">
            <v>New Bedford Area Office</v>
          </cell>
          <cell r="I537">
            <v>12.633333333333333</v>
          </cell>
          <cell r="J537">
            <v>10.806451612903228</v>
          </cell>
          <cell r="K537">
            <v>12.29032258064516</v>
          </cell>
          <cell r="L537">
            <v>12.821428571428573</v>
          </cell>
          <cell r="M537">
            <v>12.516129032258066</v>
          </cell>
          <cell r="N537">
            <v>12.9</v>
          </cell>
          <cell r="O537">
            <v>12.225806451612904</v>
          </cell>
          <cell r="P537">
            <v>14.033333333333333</v>
          </cell>
          <cell r="Q537">
            <v>12.35483870967742</v>
          </cell>
          <cell r="R537">
            <v>11.903225806451612</v>
          </cell>
          <cell r="S537">
            <v>13.533333333333331</v>
          </cell>
          <cell r="T537">
            <v>13.7741935483871</v>
          </cell>
          <cell r="U537">
            <v>12.833333333333334</v>
          </cell>
          <cell r="V537">
            <v>12.483870967741936</v>
          </cell>
          <cell r="W537">
            <v>13.096774193548386</v>
          </cell>
          <cell r="X537">
            <v>13.448275862068966</v>
          </cell>
          <cell r="Y537">
            <v>13.290322580645162</v>
          </cell>
          <cell r="Z537">
            <v>13.866666666666667</v>
          </cell>
          <cell r="AA537">
            <v>11.548387096774194</v>
          </cell>
          <cell r="AB537">
            <v>5.9</v>
          </cell>
          <cell r="AC537">
            <v>8.193548387096774</v>
          </cell>
          <cell r="AD537">
            <v>1.3225806451612903</v>
          </cell>
        </row>
        <row r="538">
          <cell r="C538" t="str">
            <v>Old Colony Y/Fall River/199 N. Main 4</v>
          </cell>
          <cell r="D538" t="str">
            <v>Plymouth Area Office</v>
          </cell>
          <cell r="I538">
            <v>6.6666666666666666E-2</v>
          </cell>
          <cell r="L538">
            <v>0.9642857142857143</v>
          </cell>
          <cell r="M538">
            <v>1</v>
          </cell>
          <cell r="N538">
            <v>1</v>
          </cell>
          <cell r="O538">
            <v>1</v>
          </cell>
        </row>
        <row r="539">
          <cell r="C539" t="str">
            <v>Old Colony Y/Fall River/199 N. Main 5</v>
          </cell>
          <cell r="D539" t="str">
            <v>Taunton/Attleboro Area Office</v>
          </cell>
          <cell r="Q539">
            <v>0.70967741935483875</v>
          </cell>
          <cell r="R539">
            <v>0.25806451612903225</v>
          </cell>
          <cell r="AD539">
            <v>0.25806451612903225</v>
          </cell>
        </row>
        <row r="540">
          <cell r="C540" t="str">
            <v>Old Colony Y/NewBedford/106 bullard 1</v>
          </cell>
          <cell r="D540" t="str">
            <v>Brockton Area Office</v>
          </cell>
          <cell r="AA540">
            <v>3.2258064516129031E-2</v>
          </cell>
          <cell r="AB540">
            <v>0.43333333333333335</v>
          </cell>
          <cell r="AC540">
            <v>1</v>
          </cell>
          <cell r="AD540">
            <v>1.193548387096774</v>
          </cell>
          <cell r="AE540">
            <v>1</v>
          </cell>
          <cell r="AF540">
            <v>0.41935483870967738</v>
          </cell>
          <cell r="AH540">
            <v>9.6774193548387094E-2</v>
          </cell>
          <cell r="AI540">
            <v>0.38709677419354838</v>
          </cell>
          <cell r="AK540">
            <v>9.6774193548387094E-2</v>
          </cell>
          <cell r="AM540">
            <v>3.2258064516129031E-2</v>
          </cell>
          <cell r="AO540">
            <v>0.29032258064516131</v>
          </cell>
          <cell r="AP540">
            <v>1</v>
          </cell>
          <cell r="AQ540">
            <v>1</v>
          </cell>
          <cell r="AR540">
            <v>1</v>
          </cell>
          <cell r="AS540">
            <v>3.3333333333333333E-2</v>
          </cell>
          <cell r="AY540">
            <v>0.45161290322580644</v>
          </cell>
          <cell r="AZ540">
            <v>1.0333333333333334</v>
          </cell>
        </row>
        <row r="541">
          <cell r="C541" t="str">
            <v>Old Colony Y/NewBedford/106 bullard 2</v>
          </cell>
          <cell r="D541" t="str">
            <v>Cape Cod Area Office</v>
          </cell>
          <cell r="AW541">
            <v>9.6774193548387094E-2</v>
          </cell>
          <cell r="AY541">
            <v>3.2258064516129031E-2</v>
          </cell>
        </row>
        <row r="542">
          <cell r="C542" t="str">
            <v>Old Colony Y/NewBedford/106 bullard 3</v>
          </cell>
          <cell r="D542" t="str">
            <v>Fall River Area Office</v>
          </cell>
          <cell r="AW542">
            <v>1</v>
          </cell>
          <cell r="AX542">
            <v>6.6666666666666666E-2</v>
          </cell>
        </row>
        <row r="543">
          <cell r="C543" t="str">
            <v>Old Colony Y/NewBedford/106 bullard 4</v>
          </cell>
          <cell r="D543" t="str">
            <v>New Bedford Area Office</v>
          </cell>
          <cell r="AA543">
            <v>1.935483870967742</v>
          </cell>
          <cell r="AB543">
            <v>7.3666666666666671</v>
          </cell>
          <cell r="AC543">
            <v>3.419354838709677</v>
          </cell>
          <cell r="AD543">
            <v>7.580645161290323</v>
          </cell>
          <cell r="AE543">
            <v>11.6</v>
          </cell>
          <cell r="AF543">
            <v>11.774193548387098</v>
          </cell>
          <cell r="AG543">
            <v>12.6</v>
          </cell>
          <cell r="AH543">
            <v>10.645161290322584</v>
          </cell>
          <cell r="AI543">
            <v>12.193548387096776</v>
          </cell>
          <cell r="AJ543">
            <v>12.642857142857144</v>
          </cell>
          <cell r="AK543">
            <v>12.483870967741936</v>
          </cell>
          <cell r="AL543">
            <v>13.333333333333334</v>
          </cell>
          <cell r="AM543">
            <v>13.645161290322578</v>
          </cell>
          <cell r="AN543">
            <v>14.866666666666665</v>
          </cell>
          <cell r="AO543">
            <v>13.064516129032258</v>
          </cell>
          <cell r="AP543">
            <v>12.322580645161292</v>
          </cell>
          <cell r="AQ543">
            <v>11.6</v>
          </cell>
          <cell r="AR543">
            <v>12.290322580645158</v>
          </cell>
          <cell r="AS543">
            <v>11.533333333333337</v>
          </cell>
          <cell r="AT543">
            <v>11.161290322580646</v>
          </cell>
          <cell r="AU543">
            <v>12.483870967741936</v>
          </cell>
          <cell r="AV543">
            <v>12.892857142857144</v>
          </cell>
          <cell r="AW543">
            <v>11</v>
          </cell>
          <cell r="AX543">
            <v>12.466666666666665</v>
          </cell>
          <cell r="AY543">
            <v>11.161290322580644</v>
          </cell>
          <cell r="AZ543">
            <v>8.6999999999999993</v>
          </cell>
        </row>
        <row r="544">
          <cell r="C544" t="str">
            <v>Old Colony Y/NewBedford/106 bullard 5</v>
          </cell>
          <cell r="D544" t="str">
            <v>Park St. Area Office</v>
          </cell>
          <cell r="AS544">
            <v>0.5</v>
          </cell>
        </row>
        <row r="545">
          <cell r="C545" t="str">
            <v>Old Colony Y/NewBedford/106 bullard 6</v>
          </cell>
          <cell r="D545" t="str">
            <v>Plymouth Area Office</v>
          </cell>
          <cell r="AL545">
            <v>3.3333333333333333E-2</v>
          </cell>
          <cell r="AU545">
            <v>0.25806451612903225</v>
          </cell>
          <cell r="AW545">
            <v>0.32258064516129031</v>
          </cell>
          <cell r="AY545">
            <v>0.83870967741935487</v>
          </cell>
          <cell r="AZ545">
            <v>1</v>
          </cell>
        </row>
        <row r="546">
          <cell r="C546" t="str">
            <v>Old Colony Y/NewBedford/106 bullard 7</v>
          </cell>
          <cell r="D546" t="str">
            <v>Solutions for Living (PAS SE)</v>
          </cell>
          <cell r="AW546">
            <v>0.64516129032258063</v>
          </cell>
          <cell r="AX546">
            <v>1</v>
          </cell>
          <cell r="AY546">
            <v>0.74193548387096775</v>
          </cell>
        </row>
        <row r="547">
          <cell r="C547" t="str">
            <v>Old Colony Y/NewBedford/106 bullard 8</v>
          </cell>
          <cell r="D547" t="str">
            <v>Taunton/Attleboro Area Office</v>
          </cell>
          <cell r="AI547">
            <v>3.2258064516129031E-2</v>
          </cell>
          <cell r="AQ547">
            <v>0.7</v>
          </cell>
          <cell r="AY547">
            <v>0.22580645161290322</v>
          </cell>
          <cell r="AZ547">
            <v>0.76666666666666672</v>
          </cell>
        </row>
        <row r="548">
          <cell r="C548" t="str">
            <v>RFK / Lancaster / 220 Old Common 1</v>
          </cell>
          <cell r="D548" t="str">
            <v>Cape Cod Area Office</v>
          </cell>
          <cell r="Q548">
            <v>1.967741935483871</v>
          </cell>
          <cell r="R548">
            <v>0.54838709677419351</v>
          </cell>
        </row>
        <row r="549">
          <cell r="C549" t="str">
            <v>RFK / Lancaster / 220 Old Common 2</v>
          </cell>
          <cell r="D549" t="str">
            <v>North Central Area Office</v>
          </cell>
          <cell r="F549">
            <v>0.87096774193548376</v>
          </cell>
          <cell r="G549">
            <v>4</v>
          </cell>
          <cell r="H549">
            <v>3.967741935483871</v>
          </cell>
          <cell r="I549">
            <v>3.8</v>
          </cell>
          <cell r="J549">
            <v>4.5483870967741931</v>
          </cell>
          <cell r="K549">
            <v>5.032258064516129</v>
          </cell>
          <cell r="L549">
            <v>5.8928571428571432</v>
          </cell>
          <cell r="M549">
            <v>4.225806451612903</v>
          </cell>
          <cell r="N549">
            <v>4.5333333333333332</v>
          </cell>
          <cell r="O549">
            <v>5.7096774193548381</v>
          </cell>
          <cell r="P549">
            <v>4.9000000000000004</v>
          </cell>
          <cell r="Q549">
            <v>4.064516129032258</v>
          </cell>
          <cell r="R549">
            <v>4.9677419354838719</v>
          </cell>
          <cell r="S549">
            <v>4.3</v>
          </cell>
          <cell r="T549">
            <v>3.903225806451613</v>
          </cell>
          <cell r="U549">
            <v>5.4666666666666668</v>
          </cell>
          <cell r="V549">
            <v>4.967741935483871</v>
          </cell>
          <cell r="W549">
            <v>4.9354838709677411</v>
          </cell>
          <cell r="X549">
            <v>5</v>
          </cell>
          <cell r="Y549">
            <v>4.967741935483871</v>
          </cell>
          <cell r="Z549">
            <v>4.9666666666666668</v>
          </cell>
          <cell r="AA549">
            <v>5</v>
          </cell>
          <cell r="AB549">
            <v>4.9666666666666668</v>
          </cell>
          <cell r="AC549">
            <v>5</v>
          </cell>
          <cell r="AD549">
            <v>5.1612903225806441</v>
          </cell>
          <cell r="AE549">
            <v>4.7333333333333334</v>
          </cell>
          <cell r="AF549">
            <v>5.161290322580645</v>
          </cell>
          <cell r="AG549">
            <v>3.8666666666666667</v>
          </cell>
          <cell r="AH549">
            <v>3.5483870967741931</v>
          </cell>
          <cell r="AI549">
            <v>4.32258064516129</v>
          </cell>
          <cell r="AJ549">
            <v>3.6071428571428572</v>
          </cell>
          <cell r="AK549">
            <v>5</v>
          </cell>
          <cell r="AL549">
            <v>6.5</v>
          </cell>
          <cell r="AM549">
            <v>5.741935483870968</v>
          </cell>
          <cell r="AN549">
            <v>4.4333333333333336</v>
          </cell>
          <cell r="AO549">
            <v>4.774193548387097</v>
          </cell>
          <cell r="AP549">
            <v>4.1612903225806459</v>
          </cell>
          <cell r="AQ549">
            <v>4.1333333333333329</v>
          </cell>
          <cell r="AR549">
            <v>4.5161290322580641</v>
          </cell>
          <cell r="AS549">
            <v>4.2</v>
          </cell>
          <cell r="AT549">
            <v>4.064516129032258</v>
          </cell>
          <cell r="AU549">
            <v>3.967741935483871</v>
          </cell>
          <cell r="AV549">
            <v>3.8928571428571432</v>
          </cell>
          <cell r="AW549">
            <v>4</v>
          </cell>
          <cell r="AX549">
            <v>4.5</v>
          </cell>
          <cell r="AY549">
            <v>4.806451612903226</v>
          </cell>
          <cell r="AZ549">
            <v>5</v>
          </cell>
        </row>
        <row r="550">
          <cell r="C550" t="str">
            <v>RFK / Lancaster / 220 Old Common 3</v>
          </cell>
          <cell r="D550" t="str">
            <v>South Central Area Office</v>
          </cell>
          <cell r="F550">
            <v>0.38709677419354838</v>
          </cell>
          <cell r="G550">
            <v>1</v>
          </cell>
          <cell r="H550">
            <v>1</v>
          </cell>
          <cell r="I550">
            <v>0.7</v>
          </cell>
          <cell r="J550">
            <v>1</v>
          </cell>
          <cell r="K550">
            <v>0.87096774193548376</v>
          </cell>
          <cell r="L550">
            <v>1.8214285714285714</v>
          </cell>
          <cell r="M550">
            <v>2</v>
          </cell>
          <cell r="N550">
            <v>1.7666666666666666</v>
          </cell>
          <cell r="O550">
            <v>1.7419354838709677</v>
          </cell>
          <cell r="P550">
            <v>2.9666666666666668</v>
          </cell>
          <cell r="Q550">
            <v>3.096774193548387</v>
          </cell>
          <cell r="R550">
            <v>2.7096774193548385</v>
          </cell>
          <cell r="S550">
            <v>2.8333333333333335</v>
          </cell>
          <cell r="T550">
            <v>2.5161290322580645</v>
          </cell>
          <cell r="U550">
            <v>3</v>
          </cell>
          <cell r="V550">
            <v>3.903225806451613</v>
          </cell>
          <cell r="W550">
            <v>3.870967741935484</v>
          </cell>
          <cell r="X550">
            <v>3.4137931034482758</v>
          </cell>
          <cell r="Y550">
            <v>4</v>
          </cell>
          <cell r="Z550">
            <v>3.9</v>
          </cell>
          <cell r="AA550">
            <v>3.967741935483871</v>
          </cell>
          <cell r="AB550">
            <v>4</v>
          </cell>
          <cell r="AC550">
            <v>4.7096774193548381</v>
          </cell>
          <cell r="AD550">
            <v>4.67741935483871</v>
          </cell>
          <cell r="AE550">
            <v>5</v>
          </cell>
          <cell r="AF550">
            <v>4.290322580645161</v>
          </cell>
          <cell r="AG550">
            <v>3.9333333333333336</v>
          </cell>
          <cell r="AH550">
            <v>4.67741935483871</v>
          </cell>
          <cell r="AI550">
            <v>4</v>
          </cell>
          <cell r="AJ550">
            <v>3.8928571428571428</v>
          </cell>
          <cell r="AK550">
            <v>3</v>
          </cell>
          <cell r="AL550">
            <v>3.7</v>
          </cell>
          <cell r="AM550">
            <v>4.290322580645161</v>
          </cell>
          <cell r="AN550">
            <v>4.5999999999999996</v>
          </cell>
          <cell r="AO550">
            <v>4</v>
          </cell>
          <cell r="AP550">
            <v>3.32258064516129</v>
          </cell>
          <cell r="AQ550">
            <v>1.4666666666666666</v>
          </cell>
          <cell r="AR550">
            <v>1.870967741935484</v>
          </cell>
          <cell r="AS550">
            <v>2.0333333333333332</v>
          </cell>
          <cell r="AT550">
            <v>2.032258064516129</v>
          </cell>
          <cell r="AU550">
            <v>2.4193548387096775</v>
          </cell>
          <cell r="AV550">
            <v>3</v>
          </cell>
          <cell r="AW550">
            <v>2.6129032258064515</v>
          </cell>
          <cell r="AX550">
            <v>2.9333333333333336</v>
          </cell>
          <cell r="AY550">
            <v>2</v>
          </cell>
          <cell r="AZ550">
            <v>2</v>
          </cell>
        </row>
        <row r="551">
          <cell r="C551" t="str">
            <v>RFK / Lancaster / 220 Old Common 4</v>
          </cell>
          <cell r="D551" t="str">
            <v>Worcester East Area Office</v>
          </cell>
          <cell r="F551">
            <v>2.67741935483871</v>
          </cell>
          <cell r="G551">
            <v>3</v>
          </cell>
          <cell r="H551">
            <v>3</v>
          </cell>
          <cell r="I551">
            <v>1.9</v>
          </cell>
          <cell r="J551">
            <v>2.032258064516129</v>
          </cell>
          <cell r="K551">
            <v>2</v>
          </cell>
          <cell r="L551">
            <v>2.0714285714285716</v>
          </cell>
          <cell r="M551">
            <v>2</v>
          </cell>
          <cell r="N551">
            <v>2.0333333333333332</v>
          </cell>
          <cell r="O551">
            <v>3.3548387096774195</v>
          </cell>
          <cell r="P551">
            <v>2.9666666666666668</v>
          </cell>
          <cell r="Q551">
            <v>2.741935483870968</v>
          </cell>
          <cell r="R551">
            <v>3.32258064516129</v>
          </cell>
          <cell r="S551">
            <v>3.333333333333333</v>
          </cell>
          <cell r="T551">
            <v>3.645161290322581</v>
          </cell>
          <cell r="U551">
            <v>2.6333333333333333</v>
          </cell>
          <cell r="V551">
            <v>3.935483870967742</v>
          </cell>
          <cell r="W551">
            <v>4</v>
          </cell>
          <cell r="X551">
            <v>4</v>
          </cell>
          <cell r="Y551">
            <v>3.1612903225806455</v>
          </cell>
          <cell r="Z551">
            <v>3.7</v>
          </cell>
          <cell r="AA551">
            <v>4</v>
          </cell>
          <cell r="AB551">
            <v>3.7</v>
          </cell>
          <cell r="AC551">
            <v>2.967741935483871</v>
          </cell>
          <cell r="AD551">
            <v>3.096774193548387</v>
          </cell>
          <cell r="AE551">
            <v>2.9</v>
          </cell>
          <cell r="AF551">
            <v>3</v>
          </cell>
          <cell r="AG551">
            <v>2.8</v>
          </cell>
          <cell r="AH551">
            <v>1.096774193548387</v>
          </cell>
          <cell r="AI551">
            <v>3.225806451612903</v>
          </cell>
          <cell r="AJ551">
            <v>3.4285714285714284</v>
          </cell>
          <cell r="AK551">
            <v>1.6451612903225805</v>
          </cell>
          <cell r="AL551">
            <v>1</v>
          </cell>
          <cell r="AM551">
            <v>1.6451612903225805</v>
          </cell>
          <cell r="AN551">
            <v>3</v>
          </cell>
          <cell r="AO551">
            <v>3</v>
          </cell>
          <cell r="AP551">
            <v>3</v>
          </cell>
          <cell r="AQ551">
            <v>2.7333333333333338</v>
          </cell>
          <cell r="AR551">
            <v>3.838709677419355</v>
          </cell>
          <cell r="AS551">
            <v>3.1</v>
          </cell>
          <cell r="AT551">
            <v>2.7096774193548385</v>
          </cell>
          <cell r="AU551">
            <v>3</v>
          </cell>
          <cell r="AV551">
            <v>2.9642857142857144</v>
          </cell>
          <cell r="AW551">
            <v>3</v>
          </cell>
          <cell r="AX551">
            <v>3</v>
          </cell>
          <cell r="AY551">
            <v>3.32258064516129</v>
          </cell>
          <cell r="AZ551">
            <v>3.2</v>
          </cell>
        </row>
        <row r="552">
          <cell r="C552" t="str">
            <v>RFK / Lancaster / 220 Old Common 5</v>
          </cell>
          <cell r="D552" t="str">
            <v>Worcester West Area Office</v>
          </cell>
          <cell r="F552">
            <v>1.129032258064516</v>
          </cell>
          <cell r="G552">
            <v>2</v>
          </cell>
          <cell r="H552">
            <v>2</v>
          </cell>
          <cell r="I552">
            <v>3</v>
          </cell>
          <cell r="J552">
            <v>1.6774193548387095</v>
          </cell>
          <cell r="K552">
            <v>2</v>
          </cell>
          <cell r="L552">
            <v>2</v>
          </cell>
          <cell r="M552">
            <v>1.967741935483871</v>
          </cell>
          <cell r="N552">
            <v>3.1</v>
          </cell>
          <cell r="O552">
            <v>2.709677419354839</v>
          </cell>
          <cell r="P552">
            <v>2.8</v>
          </cell>
          <cell r="Q552">
            <v>2</v>
          </cell>
          <cell r="R552">
            <v>0.967741935483871</v>
          </cell>
          <cell r="S552">
            <v>1.1333333333333333</v>
          </cell>
          <cell r="T552">
            <v>2</v>
          </cell>
          <cell r="U552">
            <v>2</v>
          </cell>
          <cell r="V552">
            <v>2</v>
          </cell>
          <cell r="W552">
            <v>1.2903225806451613</v>
          </cell>
          <cell r="X552">
            <v>2</v>
          </cell>
          <cell r="Y552">
            <v>2</v>
          </cell>
          <cell r="Z552">
            <v>1.9</v>
          </cell>
          <cell r="AA552">
            <v>1.7419354838709677</v>
          </cell>
          <cell r="AB552">
            <v>2</v>
          </cell>
          <cell r="AC552">
            <v>2</v>
          </cell>
          <cell r="AD552">
            <v>1</v>
          </cell>
          <cell r="AE552">
            <v>1</v>
          </cell>
          <cell r="AF552">
            <v>0.93548387096774188</v>
          </cell>
          <cell r="AG552">
            <v>0.83333333333333337</v>
          </cell>
          <cell r="AH552">
            <v>1</v>
          </cell>
          <cell r="AI552">
            <v>1.967741935483871</v>
          </cell>
          <cell r="AJ552">
            <v>1.7857142857142856</v>
          </cell>
          <cell r="AK552">
            <v>1</v>
          </cell>
          <cell r="AL552">
            <v>1.1000000000000001</v>
          </cell>
          <cell r="AM552">
            <v>1.3870967741935485</v>
          </cell>
          <cell r="AN552">
            <v>1.9666666666666668</v>
          </cell>
          <cell r="AO552">
            <v>1.8064516129032258</v>
          </cell>
          <cell r="AP552">
            <v>2</v>
          </cell>
          <cell r="AQ552">
            <v>2.1</v>
          </cell>
          <cell r="AR552">
            <v>2.1935483870967745</v>
          </cell>
          <cell r="AS552">
            <v>1.9666666666666666</v>
          </cell>
          <cell r="AT552">
            <v>1.967741935483871</v>
          </cell>
          <cell r="AU552">
            <v>1.3870967741935485</v>
          </cell>
          <cell r="AV552">
            <v>1.25</v>
          </cell>
          <cell r="AW552">
            <v>3.129032258064516</v>
          </cell>
          <cell r="AX552">
            <v>3.7333333333333334</v>
          </cell>
          <cell r="AY552">
            <v>3</v>
          </cell>
          <cell r="AZ552">
            <v>3</v>
          </cell>
        </row>
        <row r="553">
          <cell r="C553" t="str">
            <v>RFK / S.Yarmouth / 137 Run Pond 1</v>
          </cell>
          <cell r="D553" t="str">
            <v>Brockton Area Office</v>
          </cell>
          <cell r="AM553">
            <v>3.2258064516129031E-2</v>
          </cell>
        </row>
        <row r="554">
          <cell r="C554" t="str">
            <v>RFK / S.Yarmouth / 137 Run Pond 2</v>
          </cell>
          <cell r="D554" t="str">
            <v>Cape Cod Area Office</v>
          </cell>
          <cell r="E554">
            <v>9</v>
          </cell>
          <cell r="F554">
            <v>9.8387096774193541</v>
          </cell>
          <cell r="G554">
            <v>8.6333333333333329</v>
          </cell>
          <cell r="H554">
            <v>8.4516129032258043</v>
          </cell>
          <cell r="I554">
            <v>9.6666666666666679</v>
          </cell>
          <cell r="J554">
            <v>9.3548387096774182</v>
          </cell>
          <cell r="K554">
            <v>7.1612903225806459</v>
          </cell>
          <cell r="L554">
            <v>8.4285714285714288</v>
          </cell>
          <cell r="M554">
            <v>9.806451612903226</v>
          </cell>
          <cell r="N554">
            <v>9.5666666666666664</v>
          </cell>
          <cell r="O554">
            <v>9.5806451612903238</v>
          </cell>
          <cell r="P554">
            <v>11.833333333333332</v>
          </cell>
          <cell r="Q554">
            <v>9.387096774193548</v>
          </cell>
          <cell r="R554">
            <v>9.5483870967741939</v>
          </cell>
          <cell r="S554">
            <v>10.266666666666666</v>
          </cell>
          <cell r="T554">
            <v>10.193548387096774</v>
          </cell>
          <cell r="U554">
            <v>11.666666666666666</v>
          </cell>
          <cell r="V554">
            <v>10.967741935483874</v>
          </cell>
          <cell r="W554">
            <v>11.516129032258064</v>
          </cell>
          <cell r="X554">
            <v>11.310344827586206</v>
          </cell>
          <cell r="Y554">
            <v>10.419354838709678</v>
          </cell>
          <cell r="Z554">
            <v>8.8666666666666654</v>
          </cell>
          <cell r="AA554">
            <v>11.709677419354838</v>
          </cell>
          <cell r="AB554">
            <v>11.833333333333332</v>
          </cell>
          <cell r="AC554">
            <v>11.774193548387096</v>
          </cell>
          <cell r="AD554">
            <v>11.032258064516128</v>
          </cell>
          <cell r="AE554">
            <v>11.7</v>
          </cell>
          <cell r="AF554">
            <v>11.580645161290322</v>
          </cell>
          <cell r="AG554">
            <v>11.666666666666666</v>
          </cell>
          <cell r="AH554">
            <v>11.67741935483871</v>
          </cell>
          <cell r="AI554">
            <v>11.258064516129034</v>
          </cell>
          <cell r="AJ554">
            <v>11.25</v>
          </cell>
          <cell r="AK554">
            <v>11.774193548387098</v>
          </cell>
          <cell r="AL554">
            <v>11.366666666666669</v>
          </cell>
          <cell r="AM554">
            <v>11.03225806451613</v>
          </cell>
          <cell r="AN554">
            <v>11.066666666666668</v>
          </cell>
          <cell r="AO554">
            <v>10.806451612903226</v>
          </cell>
          <cell r="AP554">
            <v>12</v>
          </cell>
          <cell r="AQ554">
            <v>11.266666666666667</v>
          </cell>
          <cell r="AR554">
            <v>11.806451612903226</v>
          </cell>
          <cell r="AS554">
            <v>11.966666666666667</v>
          </cell>
          <cell r="AT554">
            <v>11.161290322580644</v>
          </cell>
          <cell r="AU554">
            <v>11.161290322580644</v>
          </cell>
          <cell r="AV554">
            <v>11.357142857142858</v>
          </cell>
          <cell r="AW554">
            <v>11.838709677419354</v>
          </cell>
          <cell r="AX554">
            <v>11.633333333333333</v>
          </cell>
          <cell r="AY554">
            <v>11.096774193548386</v>
          </cell>
          <cell r="AZ554">
            <v>10.366666666666667</v>
          </cell>
        </row>
        <row r="555">
          <cell r="C555" t="str">
            <v>RFK / S.Yarmouth / 137 Run Pond 3</v>
          </cell>
          <cell r="D555" t="str">
            <v>Lynn Area Office</v>
          </cell>
          <cell r="AK555">
            <v>3.2258064516129031E-2</v>
          </cell>
        </row>
        <row r="556">
          <cell r="C556" t="str">
            <v>RFK / S.Yarmouth / 137 Run Pond 4</v>
          </cell>
          <cell r="D556" t="str">
            <v>New Bedford Area Office</v>
          </cell>
          <cell r="T556">
            <v>9.6774193548387094E-2</v>
          </cell>
          <cell r="Z556">
            <v>0.96666666666666656</v>
          </cell>
          <cell r="AA556">
            <v>9.6774193548387094E-2</v>
          </cell>
          <cell r="AX556">
            <v>0.1</v>
          </cell>
        </row>
        <row r="557">
          <cell r="C557" t="str">
            <v>RFK / S.Yarmouth / 137 Run Pond 5</v>
          </cell>
          <cell r="D557" t="str">
            <v>Plymouth Area Office</v>
          </cell>
          <cell r="E557">
            <v>0.61290322580645162</v>
          </cell>
          <cell r="F557">
            <v>1.7741935483870968</v>
          </cell>
          <cell r="G557">
            <v>1.8333333333333333</v>
          </cell>
          <cell r="H557">
            <v>2</v>
          </cell>
          <cell r="I557">
            <v>1.8666666666666665</v>
          </cell>
          <cell r="J557">
            <v>1.967741935483871</v>
          </cell>
          <cell r="K557">
            <v>2.032258064516129</v>
          </cell>
          <cell r="L557">
            <v>1.9642857142857144</v>
          </cell>
          <cell r="M557">
            <v>1.967741935483871</v>
          </cell>
          <cell r="N557">
            <v>2</v>
          </cell>
          <cell r="O557">
            <v>1.8064516129032258</v>
          </cell>
          <cell r="AO557">
            <v>0.19354838709677419</v>
          </cell>
        </row>
        <row r="558">
          <cell r="C558" t="str">
            <v>RFK / S.Yarmouth / 137 Run Pond 6</v>
          </cell>
          <cell r="D558" t="str">
            <v>Taunton/Attleboro Area Office</v>
          </cell>
          <cell r="AM558">
            <v>9.6774193548387094E-2</v>
          </cell>
        </row>
        <row r="559">
          <cell r="C559" t="str">
            <v>SPIN / Lynn / 50 Newhall Street 1</v>
          </cell>
          <cell r="D559" t="str">
            <v>Arlington Area Office</v>
          </cell>
          <cell r="U559">
            <v>3.3333333333333333E-2</v>
          </cell>
        </row>
        <row r="560">
          <cell r="C560" t="str">
            <v>SPIN / Lynn / 50 Newhall Street 2</v>
          </cell>
          <cell r="D560" t="str">
            <v>Cambridge Fam &amp; Child Srvcs (Adop)</v>
          </cell>
          <cell r="AJ560">
            <v>0.35714285714285715</v>
          </cell>
          <cell r="AK560">
            <v>0.54838709677419351</v>
          </cell>
        </row>
        <row r="561">
          <cell r="C561" t="str">
            <v>SPIN / Lynn / 50 Newhall Street 3</v>
          </cell>
          <cell r="D561" t="str">
            <v>Cape Ann Area Office</v>
          </cell>
          <cell r="M561">
            <v>9.6774193548387094E-2</v>
          </cell>
          <cell r="O561">
            <v>0.16129032258064516</v>
          </cell>
          <cell r="Q561">
            <v>0.967741935483871</v>
          </cell>
          <cell r="R561">
            <v>0.19354838709677419</v>
          </cell>
          <cell r="U561">
            <v>0.1</v>
          </cell>
          <cell r="V561">
            <v>1.032258064516129</v>
          </cell>
          <cell r="W561">
            <v>3.2258064516129031E-2</v>
          </cell>
          <cell r="X561">
            <v>0.17241379310344829</v>
          </cell>
          <cell r="Y561">
            <v>0.32258064516129031</v>
          </cell>
          <cell r="Z561">
            <v>0.1</v>
          </cell>
          <cell r="AD561">
            <v>0.16129032258064516</v>
          </cell>
          <cell r="AE561">
            <v>0.73333333333333328</v>
          </cell>
          <cell r="AJ561">
            <v>1.3928571428571428</v>
          </cell>
          <cell r="AK561">
            <v>0.93548387096774188</v>
          </cell>
          <cell r="AL561">
            <v>6.6666666666666666E-2</v>
          </cell>
          <cell r="AM561">
            <v>0.67741935483870963</v>
          </cell>
          <cell r="AO561">
            <v>0.58064516129032262</v>
          </cell>
          <cell r="AP561">
            <v>1</v>
          </cell>
          <cell r="AQ561">
            <v>1</v>
          </cell>
          <cell r="AR561">
            <v>0.12903225806451613</v>
          </cell>
          <cell r="AS561">
            <v>0.8666666666666667</v>
          </cell>
          <cell r="AT561">
            <v>0.64516129032258063</v>
          </cell>
          <cell r="AV561">
            <v>0.75</v>
          </cell>
          <cell r="AW561">
            <v>0.93548387096774188</v>
          </cell>
          <cell r="AY561">
            <v>0.41935483870967738</v>
          </cell>
          <cell r="AZ561">
            <v>1.5</v>
          </cell>
        </row>
        <row r="562">
          <cell r="C562" t="str">
            <v>SPIN / Lynn / 50 Newhall Street 4</v>
          </cell>
          <cell r="D562" t="str">
            <v>Coastal Area Office</v>
          </cell>
          <cell r="Z562">
            <v>0.2</v>
          </cell>
        </row>
        <row r="563">
          <cell r="C563" t="str">
            <v>SPIN / Lynn / 50 Newhall Street 5</v>
          </cell>
          <cell r="D563" t="str">
            <v>Harbor Area Office</v>
          </cell>
          <cell r="AF563">
            <v>0.19354838709677419</v>
          </cell>
        </row>
        <row r="564">
          <cell r="C564" t="str">
            <v>SPIN / Lynn / 50 Newhall Street 6</v>
          </cell>
          <cell r="D564" t="str">
            <v>Haverhill Area Office</v>
          </cell>
          <cell r="M564">
            <v>6.4516129032258063E-2</v>
          </cell>
          <cell r="N564">
            <v>0.3</v>
          </cell>
          <cell r="O564">
            <v>0.16129032258064516</v>
          </cell>
          <cell r="T564">
            <v>1</v>
          </cell>
          <cell r="U564">
            <v>3.3333333333333333E-2</v>
          </cell>
          <cell r="AB564">
            <v>0.6</v>
          </cell>
          <cell r="AC564">
            <v>0.4838709677419355</v>
          </cell>
          <cell r="AF564">
            <v>0.29032258064516131</v>
          </cell>
          <cell r="AM564">
            <v>0.16129032258064516</v>
          </cell>
          <cell r="AN564">
            <v>6.6666666666666666E-2</v>
          </cell>
          <cell r="AV564">
            <v>0.42857142857142855</v>
          </cell>
          <cell r="AW564">
            <v>0.67741935483870974</v>
          </cell>
        </row>
        <row r="565">
          <cell r="C565" t="str">
            <v>SPIN / Lynn / 50 Newhall Street 7</v>
          </cell>
          <cell r="D565" t="str">
            <v>Lawrence Area Office</v>
          </cell>
          <cell r="N565">
            <v>3.3333333333333333E-2</v>
          </cell>
          <cell r="AO565">
            <v>0.16129032258064516</v>
          </cell>
          <cell r="AP565">
            <v>0.38709677419354838</v>
          </cell>
        </row>
        <row r="566">
          <cell r="C566" t="str">
            <v>SPIN / Lynn / 50 Newhall Street 8</v>
          </cell>
          <cell r="D566" t="str">
            <v>Lowell Area Office</v>
          </cell>
          <cell r="O566">
            <v>9.6774193548387094E-2</v>
          </cell>
          <cell r="P566">
            <v>0.8666666666666667</v>
          </cell>
          <cell r="Q566">
            <v>0.12903225806451613</v>
          </cell>
          <cell r="Z566">
            <v>0.26666666666666666</v>
          </cell>
          <cell r="AA566">
            <v>0.12903225806451613</v>
          </cell>
          <cell r="AF566">
            <v>3.2258064516129031E-2</v>
          </cell>
          <cell r="AG566">
            <v>0.1</v>
          </cell>
          <cell r="AH566">
            <v>0.58064516129032251</v>
          </cell>
          <cell r="AM566">
            <v>6.4516129032258063E-2</v>
          </cell>
        </row>
        <row r="567">
          <cell r="C567" t="str">
            <v>SPIN / Lynn / 50 Newhall Street 9</v>
          </cell>
          <cell r="D567" t="str">
            <v>Lynn Area Office</v>
          </cell>
          <cell r="G567">
            <v>4.5</v>
          </cell>
          <cell r="H567">
            <v>10.064516129032256</v>
          </cell>
          <cell r="I567">
            <v>10.5</v>
          </cell>
          <cell r="J567">
            <v>8.2258064516129039</v>
          </cell>
          <cell r="K567">
            <v>5.354838709677419</v>
          </cell>
          <cell r="L567">
            <v>1.3214285714285712</v>
          </cell>
          <cell r="M567">
            <v>7.838709677419355</v>
          </cell>
          <cell r="N567">
            <v>10.1</v>
          </cell>
          <cell r="O567">
            <v>7.4516129032258061</v>
          </cell>
          <cell r="P567">
            <v>7.2666666666666675</v>
          </cell>
          <cell r="Q567">
            <v>8.9677419354838719</v>
          </cell>
          <cell r="R567">
            <v>7.9354838709677411</v>
          </cell>
          <cell r="S567">
            <v>6.333333333333333</v>
          </cell>
          <cell r="T567">
            <v>8.2258064516129021</v>
          </cell>
          <cell r="U567">
            <v>8.8333333333333339</v>
          </cell>
          <cell r="V567">
            <v>6.967741935483871</v>
          </cell>
          <cell r="W567">
            <v>8.3548387096774199</v>
          </cell>
          <cell r="X567">
            <v>6.4137931034482767</v>
          </cell>
          <cell r="Y567">
            <v>8.870967741935484</v>
          </cell>
          <cell r="Z567">
            <v>8.8000000000000007</v>
          </cell>
          <cell r="AA567">
            <v>8.9032258064516103</v>
          </cell>
          <cell r="AB567">
            <v>9.466666666666665</v>
          </cell>
          <cell r="AC567">
            <v>9.7741935483870961</v>
          </cell>
          <cell r="AD567">
            <v>9.0322580645161299</v>
          </cell>
          <cell r="AE567">
            <v>7.3</v>
          </cell>
          <cell r="AF567">
            <v>8.4516129032258061</v>
          </cell>
          <cell r="AG567">
            <v>9.6999999999999993</v>
          </cell>
          <cell r="AH567">
            <v>9.0967741935483879</v>
          </cell>
          <cell r="AI567">
            <v>9.4516129032258043</v>
          </cell>
          <cell r="AJ567">
            <v>5</v>
          </cell>
          <cell r="AK567">
            <v>6.129032258064516</v>
          </cell>
          <cell r="AL567">
            <v>9.4666666666666668</v>
          </cell>
          <cell r="AM567">
            <v>7.6774193548387073</v>
          </cell>
          <cell r="AN567">
            <v>11.366666666666667</v>
          </cell>
          <cell r="AO567">
            <v>7.645161290322581</v>
          </cell>
          <cell r="AP567">
            <v>6.419354838709677</v>
          </cell>
          <cell r="AQ567">
            <v>4.9666666666666677</v>
          </cell>
          <cell r="AR567">
            <v>7.3870967741935472</v>
          </cell>
          <cell r="AS567">
            <v>10.199999999999999</v>
          </cell>
          <cell r="AT567">
            <v>9.064516129032258</v>
          </cell>
          <cell r="AU567">
            <v>8.5483870967741939</v>
          </cell>
          <cell r="AV567">
            <v>8.1071428571428577</v>
          </cell>
          <cell r="AW567">
            <v>6.7419354838709662</v>
          </cell>
          <cell r="AX567">
            <v>10.5</v>
          </cell>
          <cell r="AY567">
            <v>8.806451612903226</v>
          </cell>
          <cell r="AZ567">
            <v>8.3666666666666671</v>
          </cell>
        </row>
        <row r="568">
          <cell r="C568" t="str">
            <v>SPIN / Lynn / 50 Newhall Street 10</v>
          </cell>
          <cell r="D568" t="str">
            <v>Malden Area Office</v>
          </cell>
          <cell r="P568">
            <v>0.1</v>
          </cell>
          <cell r="W568">
            <v>0.58064516129032251</v>
          </cell>
          <cell r="Z568">
            <v>0.2</v>
          </cell>
          <cell r="AB568">
            <v>0.43333333333333329</v>
          </cell>
          <cell r="AC568">
            <v>0.967741935483871</v>
          </cell>
          <cell r="AJ568">
            <v>0.35714285714285715</v>
          </cell>
          <cell r="AK568">
            <v>1</v>
          </cell>
          <cell r="AL568">
            <v>6.6666666666666666E-2</v>
          </cell>
          <cell r="AO568">
            <v>0.12903225806451613</v>
          </cell>
          <cell r="AP568">
            <v>0.77419354838709675</v>
          </cell>
          <cell r="AZ568">
            <v>0.23333333333333334</v>
          </cell>
        </row>
        <row r="569">
          <cell r="C569" t="str">
            <v>SPIN / Lynn / 50 Newhall Street 11</v>
          </cell>
          <cell r="D569" t="str">
            <v>(blank)</v>
          </cell>
          <cell r="AJ569">
            <v>0.3214285714285714</v>
          </cell>
          <cell r="AK569">
            <v>1</v>
          </cell>
        </row>
        <row r="570">
          <cell r="C570" t="str">
            <v>St Vincent's/FallRiver/2425Highland 1</v>
          </cell>
          <cell r="D570" t="str">
            <v>Brockton Area Office</v>
          </cell>
          <cell r="I570">
            <v>2</v>
          </cell>
          <cell r="J570">
            <v>1.2903225806451615</v>
          </cell>
          <cell r="L570">
            <v>0.14285714285714285</v>
          </cell>
          <cell r="S570">
            <v>0.9</v>
          </cell>
          <cell r="T570">
            <v>1</v>
          </cell>
          <cell r="U570">
            <v>1</v>
          </cell>
          <cell r="V570">
            <v>0.29032258064516131</v>
          </cell>
          <cell r="W570">
            <v>2.387096774193548</v>
          </cell>
          <cell r="X570">
            <v>2.7241379310344827</v>
          </cell>
          <cell r="Y570">
            <v>2</v>
          </cell>
          <cell r="Z570">
            <v>2.8</v>
          </cell>
          <cell r="AA570">
            <v>2.774193548387097</v>
          </cell>
          <cell r="AB570">
            <v>2.9333333333333331</v>
          </cell>
          <cell r="AC570">
            <v>2.193548387096774</v>
          </cell>
          <cell r="AD570">
            <v>2.129032258064516</v>
          </cell>
          <cell r="AE570">
            <v>1.9333333333333333</v>
          </cell>
          <cell r="AF570">
            <v>1.129032258064516</v>
          </cell>
          <cell r="AG570">
            <v>0.53333333333333333</v>
          </cell>
        </row>
        <row r="571">
          <cell r="C571" t="str">
            <v>St Vincent's/FallRiver/2425Highland 2</v>
          </cell>
          <cell r="D571" t="str">
            <v>Cape Cod Area Office</v>
          </cell>
          <cell r="I571">
            <v>0.93333333333333335</v>
          </cell>
          <cell r="J571">
            <v>1</v>
          </cell>
          <cell r="K571">
            <v>0.90322580645161288</v>
          </cell>
          <cell r="Y571">
            <v>0.93548387096774188</v>
          </cell>
          <cell r="Z571">
            <v>0.8</v>
          </cell>
          <cell r="AC571">
            <v>0.80645161290322576</v>
          </cell>
          <cell r="AD571">
            <v>1</v>
          </cell>
          <cell r="AE571">
            <v>1</v>
          </cell>
          <cell r="AF571">
            <v>0.16129032258064516</v>
          </cell>
          <cell r="AG571">
            <v>0.33333333333333331</v>
          </cell>
          <cell r="AH571">
            <v>1</v>
          </cell>
          <cell r="AI571">
            <v>0.25806451612903225</v>
          </cell>
          <cell r="AJ571">
            <v>0.2857142857142857</v>
          </cell>
          <cell r="AK571">
            <v>1.4193548387096775</v>
          </cell>
          <cell r="AL571">
            <v>1.9666666666666666</v>
          </cell>
          <cell r="AM571">
            <v>2.3548387096774195</v>
          </cell>
          <cell r="AN571">
            <v>1.2333333333333334</v>
          </cell>
          <cell r="AO571">
            <v>1</v>
          </cell>
          <cell r="AP571">
            <v>0.19354838709677419</v>
          </cell>
          <cell r="AQ571">
            <v>6.6666666666666666E-2</v>
          </cell>
          <cell r="AS571">
            <v>0.6333333333333333</v>
          </cell>
          <cell r="AT571">
            <v>1</v>
          </cell>
          <cell r="AU571">
            <v>1.838709677419355</v>
          </cell>
          <cell r="AV571">
            <v>2.5</v>
          </cell>
          <cell r="AW571">
            <v>2</v>
          </cell>
          <cell r="AX571">
            <v>0.6333333333333333</v>
          </cell>
          <cell r="AY571">
            <v>0.54838709677419351</v>
          </cell>
          <cell r="AZ571">
            <v>0.9</v>
          </cell>
        </row>
        <row r="572">
          <cell r="C572" t="str">
            <v>St Vincent's/FallRiver/2425Highland 3</v>
          </cell>
          <cell r="D572" t="str">
            <v>Coastal Area Office</v>
          </cell>
          <cell r="V572">
            <v>0.35483870967741937</v>
          </cell>
          <cell r="W572">
            <v>3.2258064516129031E-2</v>
          </cell>
        </row>
        <row r="573">
          <cell r="C573" t="str">
            <v>St Vincent's/FallRiver/2425Highland 4</v>
          </cell>
          <cell r="D573" t="str">
            <v>Fall River Area Office</v>
          </cell>
          <cell r="G573">
            <v>1.4333333333333331</v>
          </cell>
          <cell r="H573">
            <v>4.5483870967741939</v>
          </cell>
          <cell r="I573">
            <v>6</v>
          </cell>
          <cell r="J573">
            <v>5.4838709677419359</v>
          </cell>
          <cell r="K573">
            <v>5.3225806451612891</v>
          </cell>
          <cell r="L573">
            <v>6.2857142857142856</v>
          </cell>
          <cell r="M573">
            <v>6.935483870967742</v>
          </cell>
          <cell r="N573">
            <v>7.8</v>
          </cell>
          <cell r="O573">
            <v>6.32258064516129</v>
          </cell>
          <cell r="P573">
            <v>6.8333333333333339</v>
          </cell>
          <cell r="Q573">
            <v>5.645161290322581</v>
          </cell>
          <cell r="R573">
            <v>5.903225806451613</v>
          </cell>
          <cell r="S573">
            <v>5.5333333333333332</v>
          </cell>
          <cell r="T573">
            <v>6</v>
          </cell>
          <cell r="U573">
            <v>5.9333333333333336</v>
          </cell>
          <cell r="V573">
            <v>5.6451612903225801</v>
          </cell>
          <cell r="W573">
            <v>4.32258064516129</v>
          </cell>
          <cell r="X573">
            <v>5.4827586206896548</v>
          </cell>
          <cell r="Y573">
            <v>6</v>
          </cell>
          <cell r="Z573">
            <v>5.0333333333333332</v>
          </cell>
          <cell r="AA573">
            <v>4</v>
          </cell>
          <cell r="AB573">
            <v>4</v>
          </cell>
          <cell r="AC573">
            <v>3.3225806451612905</v>
          </cell>
          <cell r="AD573">
            <v>3.935483870967742</v>
          </cell>
          <cell r="AE573">
            <v>2.7333333333333334</v>
          </cell>
          <cell r="AF573">
            <v>3.8064516129032255</v>
          </cell>
          <cell r="AG573">
            <v>5.8</v>
          </cell>
          <cell r="AH573">
            <v>6.032258064516129</v>
          </cell>
          <cell r="AI573">
            <v>5.354838709677419</v>
          </cell>
          <cell r="AJ573">
            <v>7.1428571428571432</v>
          </cell>
          <cell r="AK573">
            <v>6.129032258064516</v>
          </cell>
          <cell r="AL573">
            <v>5</v>
          </cell>
          <cell r="AM573">
            <v>5.387096774193548</v>
          </cell>
          <cell r="AN573">
            <v>6.9333333333333336</v>
          </cell>
          <cell r="AO573">
            <v>7.6129032258064511</v>
          </cell>
          <cell r="AP573">
            <v>7.4838709677419359</v>
          </cell>
          <cell r="AQ573">
            <v>5.1333333333333337</v>
          </cell>
          <cell r="AR573">
            <v>3.5161290322580645</v>
          </cell>
          <cell r="AS573">
            <v>5.0999999999999996</v>
          </cell>
          <cell r="AT573">
            <v>5.5161290322580641</v>
          </cell>
          <cell r="AU573">
            <v>5.290322580645161</v>
          </cell>
          <cell r="AV573">
            <v>2.6071428571428572</v>
          </cell>
          <cell r="AW573">
            <v>5.0322580645161281</v>
          </cell>
          <cell r="AX573">
            <v>3.7666666666666666</v>
          </cell>
          <cell r="AY573">
            <v>4.5161290322580641</v>
          </cell>
          <cell r="AZ573">
            <v>5.9333333333333336</v>
          </cell>
        </row>
        <row r="574">
          <cell r="C574" t="str">
            <v>St Vincent's/FallRiver/2425Highland 5</v>
          </cell>
          <cell r="D574" t="str">
            <v>New Bedford Area Office</v>
          </cell>
          <cell r="AG574">
            <v>0.16666666666666666</v>
          </cell>
          <cell r="AH574">
            <v>1</v>
          </cell>
          <cell r="AI574">
            <v>0.87096774193548387</v>
          </cell>
          <cell r="AJ574">
            <v>0.5714285714285714</v>
          </cell>
          <cell r="AK574">
            <v>1.3870967741935485</v>
          </cell>
          <cell r="AL574">
            <v>2</v>
          </cell>
          <cell r="AM574">
            <v>0.83870967741935487</v>
          </cell>
          <cell r="AN574">
            <v>0.73333333333333328</v>
          </cell>
          <cell r="AS574">
            <v>0.33333333333333331</v>
          </cell>
          <cell r="AT574">
            <v>0.35483870967741937</v>
          </cell>
          <cell r="AU574">
            <v>1.096774193548387</v>
          </cell>
          <cell r="AV574">
            <v>0.64285714285714279</v>
          </cell>
          <cell r="AW574">
            <v>0.12903225806451613</v>
          </cell>
          <cell r="AX574">
            <v>1.4333333333333333</v>
          </cell>
          <cell r="AY574">
            <v>1.870967741935484</v>
          </cell>
          <cell r="AZ574">
            <v>0.1</v>
          </cell>
        </row>
        <row r="575">
          <cell r="C575" t="str">
            <v>St Vincent's/FallRiver/2425Highland 6</v>
          </cell>
          <cell r="D575" t="str">
            <v>New Bedford Child and Family (Adop)</v>
          </cell>
          <cell r="AC575">
            <v>1.5161290322580645</v>
          </cell>
          <cell r="AD575">
            <v>0.22580645161290322</v>
          </cell>
        </row>
        <row r="576">
          <cell r="C576" t="str">
            <v>St Vincent's/FallRiver/2425Highland 7</v>
          </cell>
          <cell r="D576" t="str">
            <v>Plymouth Area Office</v>
          </cell>
          <cell r="R576">
            <v>9.6774193548387094E-2</v>
          </cell>
          <cell r="S576">
            <v>1.3666666666666667</v>
          </cell>
          <cell r="T576">
            <v>2</v>
          </cell>
          <cell r="U576">
            <v>2</v>
          </cell>
          <cell r="V576">
            <v>0.77419354838709675</v>
          </cell>
          <cell r="AF576">
            <v>0.58064516129032262</v>
          </cell>
          <cell r="AG576">
            <v>0.6</v>
          </cell>
          <cell r="AH576">
            <v>0.41935483870967744</v>
          </cell>
          <cell r="AI576">
            <v>1</v>
          </cell>
          <cell r="AJ576">
            <v>0.10714285714285714</v>
          </cell>
          <cell r="AU576">
            <v>0.64516129032258063</v>
          </cell>
          <cell r="AV576">
            <v>0.75</v>
          </cell>
          <cell r="AW576">
            <v>3.2258064516129031E-2</v>
          </cell>
        </row>
        <row r="577">
          <cell r="C577" t="str">
            <v>St Vincent's/FallRiver/2425Highland 8</v>
          </cell>
          <cell r="D577" t="str">
            <v>Taunton/Attleboro Area Office</v>
          </cell>
          <cell r="O577">
            <v>0.87096774193548387</v>
          </cell>
          <cell r="Q577">
            <v>0.61290322580645162</v>
          </cell>
          <cell r="R577">
            <v>0.967741935483871</v>
          </cell>
          <cell r="AC577">
            <v>0.64516129032258063</v>
          </cell>
          <cell r="AD577">
            <v>1</v>
          </cell>
          <cell r="AE577">
            <v>1</v>
          </cell>
          <cell r="AF577">
            <v>0.83870967741935487</v>
          </cell>
          <cell r="AG577">
            <v>0.7</v>
          </cell>
          <cell r="AH577">
            <v>0.61290322580645162</v>
          </cell>
          <cell r="AR577">
            <v>0.12903225806451613</v>
          </cell>
          <cell r="AS577">
            <v>1.2666666666666666</v>
          </cell>
          <cell r="AT577">
            <v>1.4838709677419355</v>
          </cell>
          <cell r="AX577">
            <v>1.3</v>
          </cell>
          <cell r="AY577">
            <v>2</v>
          </cell>
          <cell r="AZ577">
            <v>2</v>
          </cell>
        </row>
        <row r="578">
          <cell r="C578" t="str">
            <v>St Vincent's/FallRiver/2425Highland 9</v>
          </cell>
          <cell r="D578" t="str">
            <v>(blank)</v>
          </cell>
          <cell r="Q578">
            <v>1</v>
          </cell>
          <cell r="R578">
            <v>0.967741935483871</v>
          </cell>
        </row>
        <row r="579">
          <cell r="C579" t="str">
            <v>TeamCoord / Bradford / 4 S. Kimball 1</v>
          </cell>
          <cell r="D579" t="str">
            <v>Cambridge Area Office</v>
          </cell>
          <cell r="T579">
            <v>3.2258064516129031E-2</v>
          </cell>
          <cell r="AY579">
            <v>6.4516129032258063E-2</v>
          </cell>
        </row>
        <row r="580">
          <cell r="C580" t="str">
            <v>TeamCoord / Bradford / 4 S. Kimball 2</v>
          </cell>
          <cell r="D580" t="str">
            <v>Cape Ann Area Office</v>
          </cell>
          <cell r="O580">
            <v>0.12903225806451613</v>
          </cell>
          <cell r="S580">
            <v>0.16666666666666666</v>
          </cell>
          <cell r="T580">
            <v>0.45161290322580644</v>
          </cell>
          <cell r="AE580">
            <v>0.43333333333333335</v>
          </cell>
          <cell r="AF580">
            <v>3.2258064516129031E-2</v>
          </cell>
        </row>
        <row r="581">
          <cell r="C581" t="str">
            <v>TeamCoord / Bradford / 4 S. Kimball 3</v>
          </cell>
          <cell r="D581" t="str">
            <v>Haverhill Area Office</v>
          </cell>
          <cell r="G581">
            <v>1.9333333333333331</v>
          </cell>
          <cell r="H581">
            <v>5.6129032258064511</v>
          </cell>
          <cell r="I581">
            <v>8.8666666666666671</v>
          </cell>
          <cell r="J581">
            <v>8.3548387096774199</v>
          </cell>
          <cell r="K581">
            <v>7.5161290322580658</v>
          </cell>
          <cell r="L581">
            <v>8.8928571428571441</v>
          </cell>
          <cell r="M581">
            <v>9.3548387096774182</v>
          </cell>
          <cell r="N581">
            <v>7.8333333333333339</v>
          </cell>
          <cell r="O581">
            <v>9.129032258064516</v>
          </cell>
          <cell r="P581">
            <v>7.9666666666666668</v>
          </cell>
          <cell r="Q581">
            <v>5.645161290322581</v>
          </cell>
          <cell r="R581">
            <v>5.064516129032258</v>
          </cell>
          <cell r="S581">
            <v>3.2666666666666666</v>
          </cell>
          <cell r="T581">
            <v>4.935483870967742</v>
          </cell>
          <cell r="U581">
            <v>5.5</v>
          </cell>
          <cell r="V581">
            <v>4.7096774193548381</v>
          </cell>
          <cell r="W581">
            <v>5.354838709677419</v>
          </cell>
          <cell r="X581">
            <v>5.4482758620689653</v>
          </cell>
          <cell r="Y581">
            <v>3.67741935483871</v>
          </cell>
          <cell r="Z581">
            <v>3.9333333333333327</v>
          </cell>
          <cell r="AA581">
            <v>4.064516129032258</v>
          </cell>
          <cell r="AB581">
            <v>2.6666666666666665</v>
          </cell>
          <cell r="AC581">
            <v>4.838709677419355</v>
          </cell>
          <cell r="AD581">
            <v>4.096774193548387</v>
          </cell>
          <cell r="AE581">
            <v>2.1666666666666665</v>
          </cell>
          <cell r="AF581">
            <v>4.4838709677419351</v>
          </cell>
          <cell r="AG581">
            <v>4.9666666666666668</v>
          </cell>
          <cell r="AH581">
            <v>4.064516129032258</v>
          </cell>
          <cell r="AI581">
            <v>5.5161290322580641</v>
          </cell>
          <cell r="AJ581">
            <v>4.1785714285714288</v>
          </cell>
          <cell r="AK581">
            <v>1.2580645161290323</v>
          </cell>
          <cell r="AL581">
            <v>2.4333333333333331</v>
          </cell>
          <cell r="AM581">
            <v>5.225806451612903</v>
          </cell>
          <cell r="AN581">
            <v>5.0333333333333332</v>
          </cell>
          <cell r="AO581">
            <v>2.225806451612903</v>
          </cell>
          <cell r="AP581">
            <v>1.5483870967741933</v>
          </cell>
          <cell r="AQ581">
            <v>2.8</v>
          </cell>
          <cell r="AR581">
            <v>3.741935483870968</v>
          </cell>
          <cell r="AS581">
            <v>2.2333333333333334</v>
          </cell>
          <cell r="AT581">
            <v>2.290322580645161</v>
          </cell>
          <cell r="AU581">
            <v>2.7419354838709675</v>
          </cell>
          <cell r="AV581">
            <v>2.6428571428571428</v>
          </cell>
          <cell r="AW581">
            <v>2.4838709677419355</v>
          </cell>
          <cell r="AX581">
            <v>4.0999999999999996</v>
          </cell>
          <cell r="AY581">
            <v>3.806451612903226</v>
          </cell>
          <cell r="AZ581">
            <v>2.666666666666667</v>
          </cell>
        </row>
        <row r="582">
          <cell r="C582" t="str">
            <v>TeamCoord / Bradford / 4 S. Kimball 4</v>
          </cell>
          <cell r="D582" t="str">
            <v>Lawrence Area Office</v>
          </cell>
          <cell r="I582">
            <v>3.3333333333333333E-2</v>
          </cell>
          <cell r="J582">
            <v>3.2258064516129031E-2</v>
          </cell>
          <cell r="M582">
            <v>6.4516129032258063E-2</v>
          </cell>
          <cell r="N582">
            <v>0.16666666666666669</v>
          </cell>
          <cell r="S582">
            <v>0.7</v>
          </cell>
          <cell r="AL582">
            <v>0.8</v>
          </cell>
          <cell r="AP582">
            <v>9.6774193548387094E-2</v>
          </cell>
          <cell r="AQ582">
            <v>0.96666666666666667</v>
          </cell>
          <cell r="AR582">
            <v>0.5161290322580645</v>
          </cell>
          <cell r="AT582">
            <v>0.70967741935483875</v>
          </cell>
          <cell r="AU582">
            <v>0.67741935483870963</v>
          </cell>
        </row>
        <row r="583">
          <cell r="C583" t="str">
            <v>TeamCoord / Bradford / 4 S. Kimball 5</v>
          </cell>
          <cell r="D583" t="str">
            <v>Lowell Area Office</v>
          </cell>
          <cell r="N583">
            <v>0.43333333333333335</v>
          </cell>
          <cell r="O583">
            <v>3.2258064516129031E-2</v>
          </cell>
          <cell r="AD583">
            <v>0.16129032258064516</v>
          </cell>
          <cell r="AE583">
            <v>0.2</v>
          </cell>
          <cell r="AF583">
            <v>0.58064516129032251</v>
          </cell>
          <cell r="AG583">
            <v>6.6666666666666666E-2</v>
          </cell>
          <cell r="AJ583">
            <v>0.4285714285714286</v>
          </cell>
          <cell r="AK583">
            <v>0.93548387096774188</v>
          </cell>
          <cell r="AL583">
            <v>0.46666666666666667</v>
          </cell>
          <cell r="AM583">
            <v>0.5161290322580645</v>
          </cell>
          <cell r="AN583">
            <v>0.26666666666666666</v>
          </cell>
          <cell r="AO583">
            <v>1.4516129032258065</v>
          </cell>
          <cell r="AP583">
            <v>0.80645161290322587</v>
          </cell>
          <cell r="AR583">
            <v>6.4516129032258063E-2</v>
          </cell>
          <cell r="AS583">
            <v>6.6666666666666666E-2</v>
          </cell>
          <cell r="AU583">
            <v>0.58064516129032262</v>
          </cell>
          <cell r="AV583">
            <v>0.64285714285714279</v>
          </cell>
          <cell r="AW583">
            <v>1</v>
          </cell>
          <cell r="AX583">
            <v>0.93333333333333335</v>
          </cell>
          <cell r="AY583">
            <v>1.870967741935484</v>
          </cell>
          <cell r="AZ583">
            <v>1.9</v>
          </cell>
        </row>
        <row r="584">
          <cell r="C584" t="str">
            <v>TeamCoord / Bradford / 4 S. Kimball 6</v>
          </cell>
          <cell r="D584" t="str">
            <v>Lynn Area Office</v>
          </cell>
          <cell r="K584">
            <v>0.93548387096774188</v>
          </cell>
          <cell r="N584">
            <v>0.73333333333333328</v>
          </cell>
          <cell r="O584">
            <v>0.19354838709677419</v>
          </cell>
          <cell r="P584">
            <v>1</v>
          </cell>
          <cell r="Q584">
            <v>0.16129032258064516</v>
          </cell>
          <cell r="AB584">
            <v>0.73333333333333328</v>
          </cell>
          <cell r="AC584">
            <v>0.4838709677419355</v>
          </cell>
          <cell r="AE584">
            <v>0.3</v>
          </cell>
          <cell r="AO584">
            <v>0.12903225806451613</v>
          </cell>
          <cell r="AP584">
            <v>0.74193548387096775</v>
          </cell>
          <cell r="AS584">
            <v>0.36666666666666664</v>
          </cell>
          <cell r="AT584">
            <v>0.35483870967741937</v>
          </cell>
          <cell r="AV584">
            <v>0.4642857142857143</v>
          </cell>
        </row>
        <row r="585">
          <cell r="C585" t="str">
            <v>TeamCoord / Bradford / 4 S. Kimball 7</v>
          </cell>
          <cell r="D585" t="str">
            <v>Solutions for Living (PAS NE)</v>
          </cell>
          <cell r="AV585">
            <v>0.25</v>
          </cell>
          <cell r="AW585">
            <v>1</v>
          </cell>
          <cell r="AX585">
            <v>0.2</v>
          </cell>
        </row>
        <row r="586">
          <cell r="C586" t="str">
            <v>TeamCoord / Haverhill / 20NewcombSt 1</v>
          </cell>
          <cell r="D586" t="str">
            <v>Cape Ann Area Office</v>
          </cell>
          <cell r="P586">
            <v>3.3333333333333333E-2</v>
          </cell>
          <cell r="AZ586">
            <v>3.3333333333333333E-2</v>
          </cell>
        </row>
        <row r="587">
          <cell r="C587" t="str">
            <v>TeamCoord / Haverhill / 20NewcombSt 2</v>
          </cell>
          <cell r="D587" t="str">
            <v>Haverhill Area Office</v>
          </cell>
          <cell r="G587">
            <v>3.3333333333333335</v>
          </cell>
          <cell r="H587">
            <v>4.258064516129032</v>
          </cell>
          <cell r="I587">
            <v>1.3</v>
          </cell>
          <cell r="O587">
            <v>1.161290322580645</v>
          </cell>
          <cell r="P587">
            <v>1.9333333333333331</v>
          </cell>
          <cell r="Q587">
            <v>5.4838709677419359</v>
          </cell>
          <cell r="R587">
            <v>1.2258064516129032</v>
          </cell>
          <cell r="S587">
            <v>2.8666666666666667</v>
          </cell>
          <cell r="T587">
            <v>3.290322580645161</v>
          </cell>
          <cell r="U587">
            <v>5.0666666666666673</v>
          </cell>
          <cell r="V587">
            <v>5.064516129032258</v>
          </cell>
          <cell r="W587">
            <v>5.0322580645161281</v>
          </cell>
          <cell r="X587">
            <v>5.931034482758621</v>
          </cell>
          <cell r="Y587">
            <v>4.419354838709677</v>
          </cell>
          <cell r="Z587">
            <v>5.5</v>
          </cell>
          <cell r="AA587">
            <v>5.1935483870967749</v>
          </cell>
          <cell r="AB587">
            <v>3.4666666666666663</v>
          </cell>
          <cell r="AC587">
            <v>2.32258064516129</v>
          </cell>
          <cell r="AD587">
            <v>2.903225806451613</v>
          </cell>
          <cell r="AE587">
            <v>5.8666666666666663</v>
          </cell>
          <cell r="AF587">
            <v>5.774193548387097</v>
          </cell>
          <cell r="AG587">
            <v>4.2</v>
          </cell>
          <cell r="AH587">
            <v>5.0645161290322571</v>
          </cell>
          <cell r="AI587">
            <v>5.161290322580645</v>
          </cell>
          <cell r="AJ587">
            <v>1.9285714285714286</v>
          </cell>
          <cell r="AK587">
            <v>1.2580645161290323</v>
          </cell>
          <cell r="AL587">
            <v>2.3333333333333335</v>
          </cell>
          <cell r="AM587">
            <v>2.096774193548387</v>
          </cell>
          <cell r="AN587">
            <v>1.3</v>
          </cell>
          <cell r="AO587">
            <v>2.096774193548387</v>
          </cell>
          <cell r="AP587">
            <v>2.6129032258064515</v>
          </cell>
          <cell r="AQ587">
            <v>3.1</v>
          </cell>
          <cell r="AR587">
            <v>4.129032258064516</v>
          </cell>
          <cell r="AS587">
            <v>3.7</v>
          </cell>
          <cell r="AT587">
            <v>2.774193548387097</v>
          </cell>
          <cell r="AU587">
            <v>3.4838709677419355</v>
          </cell>
          <cell r="AV587">
            <v>3.3928571428571428</v>
          </cell>
          <cell r="AW587">
            <v>1.2903225806451613</v>
          </cell>
          <cell r="AX587">
            <v>0.46666666666666667</v>
          </cell>
          <cell r="AY587">
            <v>2.6451612903225801</v>
          </cell>
          <cell r="AZ587">
            <v>0.93333333333333335</v>
          </cell>
        </row>
        <row r="588">
          <cell r="C588" t="str">
            <v>TeamCoord / Haverhill / 20NewcombSt 3</v>
          </cell>
          <cell r="D588" t="str">
            <v>Lawrence Area Office</v>
          </cell>
          <cell r="S588">
            <v>0.46666666666666667</v>
          </cell>
          <cell r="T588">
            <v>0.45161290322580644</v>
          </cell>
          <cell r="AA588">
            <v>9.6774193548387094E-2</v>
          </cell>
          <cell r="AB588">
            <v>1</v>
          </cell>
          <cell r="AC588">
            <v>0.41935483870967744</v>
          </cell>
          <cell r="AH588">
            <v>9.6774193548387094E-2</v>
          </cell>
          <cell r="AK588">
            <v>0.74193548387096775</v>
          </cell>
          <cell r="AQ588">
            <v>0.46666666666666662</v>
          </cell>
          <cell r="AR588">
            <v>1</v>
          </cell>
          <cell r="AS588">
            <v>0.83333333333333337</v>
          </cell>
          <cell r="AT588">
            <v>0.67741935483870974</v>
          </cell>
          <cell r="AU588">
            <v>0.83870967741935487</v>
          </cell>
          <cell r="AX588">
            <v>0.1</v>
          </cell>
        </row>
        <row r="589">
          <cell r="C589" t="str">
            <v>TeamCoord / Haverhill / 20NewcombSt 4</v>
          </cell>
          <cell r="D589" t="str">
            <v>Lowell Area Office</v>
          </cell>
          <cell r="Y589">
            <v>0.25806451612903225</v>
          </cell>
          <cell r="AB589">
            <v>0.23333333333333334</v>
          </cell>
          <cell r="AC589">
            <v>1.096774193548387</v>
          </cell>
          <cell r="AD589">
            <v>0.90322580645161288</v>
          </cell>
          <cell r="AE589">
            <v>3.3333333333333333E-2</v>
          </cell>
          <cell r="AF589">
            <v>6.4516129032258063E-2</v>
          </cell>
          <cell r="AG589">
            <v>3.3333333333333333E-2</v>
          </cell>
          <cell r="AH589">
            <v>0.12903225806451613</v>
          </cell>
          <cell r="AI589">
            <v>0.32258064516129031</v>
          </cell>
          <cell r="AJ589">
            <v>0.4642857142857143</v>
          </cell>
          <cell r="AK589">
            <v>0.64516129032258063</v>
          </cell>
          <cell r="AL589">
            <v>1.6333333333333335</v>
          </cell>
          <cell r="AM589">
            <v>1.225806451612903</v>
          </cell>
          <cell r="AO589">
            <v>0.58064516129032262</v>
          </cell>
          <cell r="AP589">
            <v>1.7096774193548387</v>
          </cell>
          <cell r="AT589">
            <v>0.58064516129032251</v>
          </cell>
          <cell r="AU589">
            <v>1</v>
          </cell>
          <cell r="AV589">
            <v>1.7857142857142856</v>
          </cell>
          <cell r="AW589">
            <v>2</v>
          </cell>
          <cell r="AX589">
            <v>1.7333333333333334</v>
          </cell>
          <cell r="AY589">
            <v>1.7419354838709677</v>
          </cell>
          <cell r="AZ589">
            <v>1.4333333333333333</v>
          </cell>
        </row>
        <row r="590">
          <cell r="C590" t="str">
            <v>TeamCoord / Haverhill / 20NewcombSt 5</v>
          </cell>
          <cell r="D590" t="str">
            <v>Lynn Area Office</v>
          </cell>
          <cell r="N590">
            <v>6.6666666666666666E-2</v>
          </cell>
          <cell r="R590">
            <v>3.2258064516129031E-2</v>
          </cell>
          <cell r="T590">
            <v>0.16129032258064516</v>
          </cell>
          <cell r="U590">
            <v>0.13333333333333333</v>
          </cell>
          <cell r="W590">
            <v>3.2258064516129031E-2</v>
          </cell>
          <cell r="AA590">
            <v>9.6774193548387094E-2</v>
          </cell>
          <cell r="AM590">
            <v>0.16129032258064516</v>
          </cell>
          <cell r="AN590">
            <v>6.6666666666666666E-2</v>
          </cell>
          <cell r="AO590">
            <v>6.4516129032258063E-2</v>
          </cell>
          <cell r="AP590">
            <v>0.54838709677419351</v>
          </cell>
          <cell r="AQ590">
            <v>6.6666666666666666E-2</v>
          </cell>
          <cell r="AV590">
            <v>3.5714285714285712E-2</v>
          </cell>
          <cell r="AW590">
            <v>0.67741935483870963</v>
          </cell>
          <cell r="AY590">
            <v>3.2258064516129031E-2</v>
          </cell>
        </row>
        <row r="591">
          <cell r="C591" t="str">
            <v>TeamCoord / Haverhill / 20NewcombSt 6</v>
          </cell>
          <cell r="D591" t="str">
            <v>New Bedford Child and Family (Adop)</v>
          </cell>
          <cell r="AY591">
            <v>0.61290322580645162</v>
          </cell>
          <cell r="AZ591">
            <v>1</v>
          </cell>
        </row>
        <row r="592">
          <cell r="C592" t="str">
            <v>TeamCoord/Wilmington/82HighSt 1</v>
          </cell>
          <cell r="D592" t="str">
            <v>Cambridge Area Office</v>
          </cell>
          <cell r="G592">
            <v>0.2</v>
          </cell>
          <cell r="H592">
            <v>1</v>
          </cell>
          <cell r="I592">
            <v>1</v>
          </cell>
          <cell r="J592">
            <v>0.19354838709677419</v>
          </cell>
          <cell r="L592">
            <v>0.4642857142857143</v>
          </cell>
          <cell r="M592">
            <v>1</v>
          </cell>
          <cell r="N592">
            <v>1</v>
          </cell>
          <cell r="O592">
            <v>1</v>
          </cell>
          <cell r="P592">
            <v>0.93333333333333335</v>
          </cell>
          <cell r="Q592">
            <v>1</v>
          </cell>
          <cell r="R592">
            <v>0.93548387096774188</v>
          </cell>
          <cell r="T592">
            <v>0.4838709677419355</v>
          </cell>
          <cell r="U592">
            <v>1</v>
          </cell>
          <cell r="V592">
            <v>1</v>
          </cell>
          <cell r="W592">
            <v>1</v>
          </cell>
          <cell r="X592">
            <v>1</v>
          </cell>
          <cell r="Y592">
            <v>1.129032258064516</v>
          </cell>
          <cell r="Z592">
            <v>0.73333333333333328</v>
          </cell>
          <cell r="AA592">
            <v>0.70967741935483875</v>
          </cell>
          <cell r="AB592">
            <v>1</v>
          </cell>
          <cell r="AC592">
            <v>0.5161290322580645</v>
          </cell>
          <cell r="AD592">
            <v>0.74193548387096775</v>
          </cell>
          <cell r="AE592">
            <v>0.26666666666666666</v>
          </cell>
          <cell r="AF592">
            <v>0.38709677419354838</v>
          </cell>
          <cell r="AG592">
            <v>1</v>
          </cell>
          <cell r="AH592">
            <v>0.93548387096774188</v>
          </cell>
          <cell r="AI592">
            <v>0.64516129032258063</v>
          </cell>
          <cell r="AK592">
            <v>0.93548387096774188</v>
          </cell>
          <cell r="AM592">
            <v>1</v>
          </cell>
          <cell r="AN592">
            <v>1</v>
          </cell>
          <cell r="AO592">
            <v>1</v>
          </cell>
          <cell r="AP592">
            <v>0.19354838709677419</v>
          </cell>
          <cell r="AQ592">
            <v>1</v>
          </cell>
          <cell r="AR592">
            <v>1</v>
          </cell>
          <cell r="AS592">
            <v>0.53333333333333333</v>
          </cell>
          <cell r="AT592">
            <v>1</v>
          </cell>
          <cell r="AU592">
            <v>1</v>
          </cell>
          <cell r="AV592">
            <v>1</v>
          </cell>
          <cell r="AW592">
            <v>1</v>
          </cell>
          <cell r="AX592">
            <v>1</v>
          </cell>
          <cell r="AY592">
            <v>1</v>
          </cell>
          <cell r="AZ592">
            <v>0.4</v>
          </cell>
        </row>
        <row r="593">
          <cell r="C593" t="str">
            <v>TeamCoord/Wilmington/82HighSt 2</v>
          </cell>
          <cell r="D593" t="str">
            <v>Cape Ann Area Office</v>
          </cell>
          <cell r="AE593">
            <v>0.2</v>
          </cell>
          <cell r="AF593">
            <v>0.19354838709677419</v>
          </cell>
        </row>
        <row r="594">
          <cell r="C594" t="str">
            <v>TeamCoord/Wilmington/82HighSt 3</v>
          </cell>
          <cell r="D594" t="str">
            <v>Lynn Area Office</v>
          </cell>
          <cell r="AK594">
            <v>0.45161290322580644</v>
          </cell>
          <cell r="AP594">
            <v>0.12903225806451613</v>
          </cell>
        </row>
        <row r="595">
          <cell r="C595" t="str">
            <v>TeamCoord/Wilmington/82HighSt 4</v>
          </cell>
          <cell r="D595" t="str">
            <v>Malden Area Office</v>
          </cell>
          <cell r="G595">
            <v>1.6333333333333333</v>
          </cell>
          <cell r="H595">
            <v>3.741935483870968</v>
          </cell>
          <cell r="I595">
            <v>1.9333333333333336</v>
          </cell>
          <cell r="J595">
            <v>3.870967741935484</v>
          </cell>
          <cell r="K595">
            <v>3.5483870967741931</v>
          </cell>
          <cell r="L595">
            <v>3.1785714285714284</v>
          </cell>
          <cell r="M595">
            <v>2.4516129032258061</v>
          </cell>
          <cell r="N595">
            <v>3.8666666666666667</v>
          </cell>
          <cell r="O595">
            <v>3.6129032258064515</v>
          </cell>
          <cell r="P595">
            <v>4.0999999999999996</v>
          </cell>
          <cell r="Q595">
            <v>3.838709677419355</v>
          </cell>
          <cell r="R595">
            <v>3.870967741935484</v>
          </cell>
          <cell r="S595">
            <v>3.7</v>
          </cell>
          <cell r="T595">
            <v>3.3225806451612909</v>
          </cell>
          <cell r="U595">
            <v>2.1333333333333333</v>
          </cell>
          <cell r="V595">
            <v>3.096774193548387</v>
          </cell>
          <cell r="W595">
            <v>3.935483870967742</v>
          </cell>
          <cell r="X595">
            <v>3.7931034482758621</v>
          </cell>
          <cell r="Y595">
            <v>3.354838709677419</v>
          </cell>
          <cell r="Z595">
            <v>2.6</v>
          </cell>
          <cell r="AA595">
            <v>2.612903225806452</v>
          </cell>
          <cell r="AB595">
            <v>3.666666666666667</v>
          </cell>
          <cell r="AC595">
            <v>3.935483870967742</v>
          </cell>
          <cell r="AD595">
            <v>3.67741935483871</v>
          </cell>
          <cell r="AE595">
            <v>2.3666666666666663</v>
          </cell>
          <cell r="AF595">
            <v>3.5161290322580645</v>
          </cell>
          <cell r="AG595">
            <v>3.8666666666666663</v>
          </cell>
          <cell r="AH595">
            <v>3.419354838709677</v>
          </cell>
          <cell r="AI595">
            <v>2.3225806451612905</v>
          </cell>
          <cell r="AJ595">
            <v>3.9285714285714284</v>
          </cell>
          <cell r="AK595">
            <v>2.5483870967741935</v>
          </cell>
          <cell r="AL595">
            <v>3.9666666666666672</v>
          </cell>
          <cell r="AM595">
            <v>3.612903225806452</v>
          </cell>
          <cell r="AN595">
            <v>3.7333333333333334</v>
          </cell>
          <cell r="AO595">
            <v>3.387096774193548</v>
          </cell>
          <cell r="AP595">
            <v>3.967741935483871</v>
          </cell>
          <cell r="AQ595">
            <v>3.833333333333333</v>
          </cell>
          <cell r="AR595">
            <v>3.870967741935484</v>
          </cell>
          <cell r="AS595">
            <v>4.0333333333333332</v>
          </cell>
          <cell r="AT595">
            <v>3.838709677419355</v>
          </cell>
          <cell r="AU595">
            <v>3.4838709677419355</v>
          </cell>
          <cell r="AV595">
            <v>3.9642857142857144</v>
          </cell>
          <cell r="AW595">
            <v>3.709677419354839</v>
          </cell>
          <cell r="AX595">
            <v>3.833333333333333</v>
          </cell>
          <cell r="AY595">
            <v>3.8064516129032255</v>
          </cell>
          <cell r="AZ595">
            <v>3.9</v>
          </cell>
        </row>
        <row r="596">
          <cell r="C596" t="str">
            <v>TeamCoord/Wilmington/82HighSt 5</v>
          </cell>
          <cell r="D596" t="str">
            <v>Park St. Area Office</v>
          </cell>
          <cell r="AJ596">
            <v>0.6428571428571429</v>
          </cell>
          <cell r="AK596">
            <v>3.2258064516129031E-2</v>
          </cell>
        </row>
        <row r="597">
          <cell r="C597" t="str">
            <v>TheHome for LW/Walpole/399Lincoln 1</v>
          </cell>
          <cell r="D597" t="str">
            <v>Arlington Area Office</v>
          </cell>
          <cell r="F597">
            <v>1</v>
          </cell>
          <cell r="G597">
            <v>2.1666666666666665</v>
          </cell>
          <cell r="H597">
            <v>3.5806451612903225</v>
          </cell>
          <cell r="I597">
            <v>2.1</v>
          </cell>
          <cell r="J597">
            <v>2.064516129032258</v>
          </cell>
          <cell r="K597">
            <v>2.8064516129032255</v>
          </cell>
          <cell r="L597">
            <v>3.8214285714285712</v>
          </cell>
          <cell r="M597">
            <v>1</v>
          </cell>
          <cell r="N597">
            <v>3.7333333333333334</v>
          </cell>
          <cell r="O597">
            <v>3.903225806451613</v>
          </cell>
          <cell r="P597">
            <v>3.7666666666666666</v>
          </cell>
          <cell r="Q597">
            <v>1.9354838709677418</v>
          </cell>
          <cell r="R597">
            <v>3.161290322580645</v>
          </cell>
          <cell r="S597">
            <v>2.4666666666666668</v>
          </cell>
          <cell r="T597">
            <v>3.096774193548387</v>
          </cell>
          <cell r="U597">
            <v>3.4666666666666668</v>
          </cell>
          <cell r="V597">
            <v>2.838709677419355</v>
          </cell>
          <cell r="W597">
            <v>2.967741935483871</v>
          </cell>
          <cell r="X597">
            <v>3.9310344827586206</v>
          </cell>
          <cell r="Y597">
            <v>4.4516129032258061</v>
          </cell>
          <cell r="Z597">
            <v>3.8</v>
          </cell>
          <cell r="AA597">
            <v>3.5483870967741935</v>
          </cell>
          <cell r="AB597">
            <v>3.4</v>
          </cell>
          <cell r="AC597">
            <v>2.7419354838709675</v>
          </cell>
          <cell r="AD597">
            <v>3.3548387096774195</v>
          </cell>
          <cell r="AE597">
            <v>2.7333333333333334</v>
          </cell>
          <cell r="AF597">
            <v>3.387096774193548</v>
          </cell>
          <cell r="AG597">
            <v>3.4</v>
          </cell>
          <cell r="AH597">
            <v>1.903225806451613</v>
          </cell>
          <cell r="AI597">
            <v>1.8709677419354835</v>
          </cell>
          <cell r="AJ597">
            <v>2.5714285714285712</v>
          </cell>
          <cell r="AK597">
            <v>3.290322580645161</v>
          </cell>
          <cell r="AL597">
            <v>2.6</v>
          </cell>
          <cell r="AM597">
            <v>3.193548387096774</v>
          </cell>
          <cell r="AN597">
            <v>3</v>
          </cell>
          <cell r="AO597">
            <v>1.838709677419355</v>
          </cell>
          <cell r="AP597">
            <v>2.7096774193548385</v>
          </cell>
          <cell r="AQ597">
            <v>0.53333333333333333</v>
          </cell>
          <cell r="AR597">
            <v>1.3225806451612905</v>
          </cell>
          <cell r="AS597">
            <v>2.6666666666666665</v>
          </cell>
          <cell r="AT597">
            <v>3.5483870967741939</v>
          </cell>
          <cell r="AU597">
            <v>1.9354838709677418</v>
          </cell>
          <cell r="AV597">
            <v>3.6071428571428572</v>
          </cell>
          <cell r="AW597">
            <v>3.3225806451612905</v>
          </cell>
          <cell r="AX597">
            <v>3</v>
          </cell>
          <cell r="AY597">
            <v>1.3548387096774195</v>
          </cell>
          <cell r="AZ597">
            <v>2.6666666666666661</v>
          </cell>
        </row>
        <row r="598">
          <cell r="C598" t="str">
            <v>TheHome for LW/Walpole/399Lincoln 2</v>
          </cell>
          <cell r="D598" t="str">
            <v>Cambridge Area Office</v>
          </cell>
          <cell r="AU598">
            <v>1</v>
          </cell>
          <cell r="AV598">
            <v>0.14285714285714285</v>
          </cell>
        </row>
        <row r="599">
          <cell r="C599" t="str">
            <v>TheHome for LW/Walpole/399Lincoln 3</v>
          </cell>
          <cell r="D599" t="str">
            <v>Coastal Area Office</v>
          </cell>
          <cell r="H599">
            <v>0.80645161290322576</v>
          </cell>
          <cell r="I599">
            <v>1</v>
          </cell>
          <cell r="J599">
            <v>0.61290322580645162</v>
          </cell>
          <cell r="K599">
            <v>0.58064516129032262</v>
          </cell>
          <cell r="L599">
            <v>0.9642857142857143</v>
          </cell>
          <cell r="M599">
            <v>0.83870967741935487</v>
          </cell>
          <cell r="N599">
            <v>0.9</v>
          </cell>
          <cell r="O599">
            <v>1</v>
          </cell>
          <cell r="P599">
            <v>0.8666666666666667</v>
          </cell>
          <cell r="Q599">
            <v>0.25806451612903225</v>
          </cell>
          <cell r="R599">
            <v>0.77419354838709675</v>
          </cell>
          <cell r="S599">
            <v>0.8666666666666667</v>
          </cell>
          <cell r="T599">
            <v>0.54838709677419351</v>
          </cell>
          <cell r="U599">
            <v>1</v>
          </cell>
          <cell r="V599">
            <v>0.38709677419354838</v>
          </cell>
          <cell r="W599">
            <v>0.5161290322580645</v>
          </cell>
          <cell r="X599">
            <v>1</v>
          </cell>
          <cell r="Y599">
            <v>1</v>
          </cell>
          <cell r="Z599">
            <v>0.96666666666666667</v>
          </cell>
          <cell r="AA599">
            <v>1</v>
          </cell>
          <cell r="AB599">
            <v>0.46666666666666667</v>
          </cell>
          <cell r="AC599">
            <v>1</v>
          </cell>
          <cell r="AD599">
            <v>1</v>
          </cell>
          <cell r="AE599">
            <v>0.56666666666666665</v>
          </cell>
          <cell r="AF599">
            <v>0.19354838709677419</v>
          </cell>
          <cell r="AG599">
            <v>0.46666666666666667</v>
          </cell>
          <cell r="AH599">
            <v>0.967741935483871</v>
          </cell>
          <cell r="AI599">
            <v>1</v>
          </cell>
          <cell r="AJ599">
            <v>1</v>
          </cell>
          <cell r="AK599">
            <v>0.83870967741935476</v>
          </cell>
          <cell r="AL599">
            <v>1</v>
          </cell>
          <cell r="AM599">
            <v>0.83870967741935476</v>
          </cell>
          <cell r="AN599">
            <v>1.0666666666666667</v>
          </cell>
          <cell r="AO599">
            <v>0.25806451612903225</v>
          </cell>
          <cell r="AP599">
            <v>0.41935483870967744</v>
          </cell>
          <cell r="AQ599">
            <v>0.26666666666666666</v>
          </cell>
          <cell r="AR599">
            <v>0.83870967741935476</v>
          </cell>
          <cell r="AS599">
            <v>0.76666666666666672</v>
          </cell>
          <cell r="AT599">
            <v>0.32258064516129031</v>
          </cell>
          <cell r="AV599">
            <v>0.17857142857142858</v>
          </cell>
          <cell r="AW599">
            <v>0.80645161290322576</v>
          </cell>
          <cell r="AY599">
            <v>6.4516129032258063E-2</v>
          </cell>
          <cell r="AZ599">
            <v>0.5</v>
          </cell>
        </row>
        <row r="600">
          <cell r="C600" t="str">
            <v>TheHome for LW/Walpole/399Lincoln 4</v>
          </cell>
          <cell r="D600" t="str">
            <v>Dimock St. Area Office</v>
          </cell>
          <cell r="P600">
            <v>0.4</v>
          </cell>
          <cell r="Q600">
            <v>3.2258064516129031E-2</v>
          </cell>
          <cell r="R600">
            <v>0.93548387096774188</v>
          </cell>
          <cell r="S600">
            <v>0.53333333333333333</v>
          </cell>
          <cell r="T600">
            <v>0.12903225806451613</v>
          </cell>
          <cell r="W600">
            <v>0.54838709677419351</v>
          </cell>
          <cell r="X600">
            <v>1</v>
          </cell>
          <cell r="Y600">
            <v>1</v>
          </cell>
          <cell r="Z600">
            <v>0.66666666666666674</v>
          </cell>
          <cell r="AA600">
            <v>1</v>
          </cell>
          <cell r="AB600">
            <v>0.36666666666666664</v>
          </cell>
          <cell r="AC600">
            <v>6.4516129032258063E-2</v>
          </cell>
          <cell r="AE600">
            <v>3.3333333333333333E-2</v>
          </cell>
          <cell r="AG600">
            <v>0.33333333333333331</v>
          </cell>
          <cell r="AH600">
            <v>0.967741935483871</v>
          </cell>
          <cell r="AI600">
            <v>0.67741935483870963</v>
          </cell>
          <cell r="AN600">
            <v>0.3</v>
          </cell>
          <cell r="AO600">
            <v>1</v>
          </cell>
          <cell r="AP600">
            <v>0.16129032258064516</v>
          </cell>
          <cell r="AQ600">
            <v>0.1</v>
          </cell>
          <cell r="AR600">
            <v>1</v>
          </cell>
          <cell r="AS600">
            <v>0.46666666666666667</v>
          </cell>
          <cell r="AV600">
            <v>0.42857142857142855</v>
          </cell>
          <cell r="AW600">
            <v>1.903225806451613</v>
          </cell>
          <cell r="AX600">
            <v>0.3</v>
          </cell>
          <cell r="AZ600">
            <v>0.4</v>
          </cell>
        </row>
        <row r="601">
          <cell r="C601" t="str">
            <v>TheHome for LW/Walpole/399Lincoln 5</v>
          </cell>
          <cell r="D601" t="str">
            <v>Framingham Area Office</v>
          </cell>
          <cell r="F601">
            <v>0.67741935483870963</v>
          </cell>
          <cell r="G601">
            <v>0.56666666666666665</v>
          </cell>
          <cell r="H601">
            <v>0.74193548387096775</v>
          </cell>
          <cell r="I601">
            <v>1</v>
          </cell>
          <cell r="J601">
            <v>1</v>
          </cell>
          <cell r="K601">
            <v>0.54838709677419351</v>
          </cell>
          <cell r="M601">
            <v>0.77419354838709675</v>
          </cell>
          <cell r="N601">
            <v>1</v>
          </cell>
          <cell r="O601">
            <v>0.67741935483870963</v>
          </cell>
          <cell r="P601">
            <v>1</v>
          </cell>
          <cell r="Q601">
            <v>0.4838709677419355</v>
          </cell>
          <cell r="R601">
            <v>0.32258064516129031</v>
          </cell>
          <cell r="S601">
            <v>1</v>
          </cell>
          <cell r="T601">
            <v>0.77419354838709675</v>
          </cell>
          <cell r="U601">
            <v>0.5</v>
          </cell>
          <cell r="V601">
            <v>0.58064516129032262</v>
          </cell>
          <cell r="W601">
            <v>1</v>
          </cell>
          <cell r="X601">
            <v>1</v>
          </cell>
          <cell r="Y601">
            <v>0.19354838709677419</v>
          </cell>
          <cell r="Z601">
            <v>0.66666666666666663</v>
          </cell>
          <cell r="AA601">
            <v>0.12903225806451613</v>
          </cell>
          <cell r="AB601">
            <v>0.8666666666666667</v>
          </cell>
          <cell r="AC601">
            <v>1</v>
          </cell>
          <cell r="AD601">
            <v>0.96774193548387089</v>
          </cell>
          <cell r="AE601">
            <v>1.5333333333333332</v>
          </cell>
          <cell r="AF601">
            <v>0.29032258064516125</v>
          </cell>
          <cell r="AG601">
            <v>1.0333333333333332</v>
          </cell>
          <cell r="AH601">
            <v>1.4516129032258065</v>
          </cell>
          <cell r="AI601">
            <v>1.1935483870967742</v>
          </cell>
          <cell r="AJ601">
            <v>1.8214285714285714</v>
          </cell>
          <cell r="AK601">
            <v>1.6774193548387095</v>
          </cell>
          <cell r="AL601">
            <v>1.1000000000000001</v>
          </cell>
          <cell r="AM601">
            <v>1.3870967741935485</v>
          </cell>
          <cell r="AN601">
            <v>1</v>
          </cell>
          <cell r="AO601">
            <v>1.7741935483870968</v>
          </cell>
          <cell r="AP601">
            <v>1</v>
          </cell>
          <cell r="AQ601">
            <v>1</v>
          </cell>
          <cell r="AR601">
            <v>2.3870967741935485</v>
          </cell>
          <cell r="AS601">
            <v>1.6</v>
          </cell>
          <cell r="AT601">
            <v>0.67741935483870963</v>
          </cell>
          <cell r="AU601">
            <v>1.3225806451612903</v>
          </cell>
          <cell r="AV601">
            <v>0.96428571428571419</v>
          </cell>
          <cell r="AW601">
            <v>1</v>
          </cell>
          <cell r="AX601">
            <v>1.3</v>
          </cell>
          <cell r="AY601">
            <v>1.129032258064516</v>
          </cell>
          <cell r="AZ601">
            <v>0.66666666666666663</v>
          </cell>
        </row>
        <row r="602">
          <cell r="C602" t="str">
            <v>TheHome for LW/Walpole/399Lincoln 6</v>
          </cell>
          <cell r="D602" t="str">
            <v>Harbor Area Office</v>
          </cell>
          <cell r="X602">
            <v>3.4482758620689655E-2</v>
          </cell>
          <cell r="AA602">
            <v>0.38709677419354838</v>
          </cell>
          <cell r="AB602">
            <v>1</v>
          </cell>
          <cell r="AC602">
            <v>0.38709677419354838</v>
          </cell>
          <cell r="AD602">
            <v>1</v>
          </cell>
          <cell r="AE602">
            <v>1</v>
          </cell>
          <cell r="AF602">
            <v>1</v>
          </cell>
          <cell r="AG602">
            <v>1</v>
          </cell>
          <cell r="AH602">
            <v>1</v>
          </cell>
          <cell r="AI602">
            <v>1</v>
          </cell>
          <cell r="AJ602">
            <v>0.2857142857142857</v>
          </cell>
          <cell r="AM602">
            <v>0.32258064516129031</v>
          </cell>
          <cell r="AN602">
            <v>1</v>
          </cell>
          <cell r="AO602">
            <v>0.16129032258064516</v>
          </cell>
          <cell r="AP602">
            <v>0.45161290322580644</v>
          </cell>
          <cell r="AQ602">
            <v>1</v>
          </cell>
        </row>
        <row r="603">
          <cell r="C603" t="str">
            <v>TheHome for LW/Walpole/399Lincoln 7</v>
          </cell>
          <cell r="D603" t="str">
            <v>Hyde Park Area Office</v>
          </cell>
          <cell r="V603">
            <v>0.77419354838709675</v>
          </cell>
          <cell r="W603">
            <v>0.967741935483871</v>
          </cell>
          <cell r="Z603">
            <v>6.6666666666666666E-2</v>
          </cell>
          <cell r="AD603">
            <v>0.22580645161290322</v>
          </cell>
          <cell r="AE603">
            <v>1</v>
          </cell>
          <cell r="AF603">
            <v>0.19354838709677419</v>
          </cell>
          <cell r="AI603">
            <v>0.5161290322580645</v>
          </cell>
          <cell r="AJ603">
            <v>1.75</v>
          </cell>
          <cell r="AK603">
            <v>1.3548387096774195</v>
          </cell>
          <cell r="AL603">
            <v>1.1333333333333333</v>
          </cell>
          <cell r="AM603">
            <v>1.838709677419355</v>
          </cell>
          <cell r="AN603">
            <v>0.5</v>
          </cell>
          <cell r="AQ603">
            <v>0.3</v>
          </cell>
          <cell r="AR603">
            <v>1</v>
          </cell>
          <cell r="AS603">
            <v>0.96666666666666656</v>
          </cell>
          <cell r="AT603">
            <v>1.5161290322580645</v>
          </cell>
          <cell r="AU603">
            <v>1.870967741935484</v>
          </cell>
          <cell r="AV603">
            <v>0.96428571428571419</v>
          </cell>
          <cell r="AY603">
            <v>0.25806451612903225</v>
          </cell>
          <cell r="AZ603">
            <v>1</v>
          </cell>
        </row>
        <row r="604">
          <cell r="C604" t="str">
            <v>TheHome for LW/Walpole/399Lincoln 8</v>
          </cell>
          <cell r="D604" t="str">
            <v>Lynn Area Office</v>
          </cell>
          <cell r="AP604">
            <v>3.2258064516129031E-2</v>
          </cell>
          <cell r="AQ604">
            <v>0.26666666666666666</v>
          </cell>
        </row>
        <row r="605">
          <cell r="C605" t="str">
            <v>TheHome for LW/Walpole/399Lincoln 9</v>
          </cell>
          <cell r="D605" t="str">
            <v>Malden Area Office</v>
          </cell>
          <cell r="Q605">
            <v>9.6774193548387094E-2</v>
          </cell>
        </row>
        <row r="606">
          <cell r="C606" t="str">
            <v>TheHome for LW/Walpole/399Lincoln 10</v>
          </cell>
          <cell r="D606" t="str">
            <v>Park St. Area Office</v>
          </cell>
          <cell r="S606">
            <v>0.43333333333333335</v>
          </cell>
          <cell r="T606">
            <v>0.5161290322580645</v>
          </cell>
          <cell r="U606">
            <v>2</v>
          </cell>
          <cell r="V606">
            <v>0.93548387096774188</v>
          </cell>
          <cell r="X606">
            <v>0.55172413793103448</v>
          </cell>
          <cell r="Z606">
            <v>1.1000000000000001</v>
          </cell>
          <cell r="AA606">
            <v>0.64516129032258063</v>
          </cell>
          <cell r="AB606">
            <v>1.0333333333333334</v>
          </cell>
          <cell r="AC606">
            <v>1.129032258064516</v>
          </cell>
          <cell r="AD606">
            <v>0.77419354838709675</v>
          </cell>
          <cell r="AF606">
            <v>0.77419354838709675</v>
          </cell>
          <cell r="AG606">
            <v>0.76666666666666672</v>
          </cell>
          <cell r="AK606">
            <v>0.64516129032258063</v>
          </cell>
          <cell r="AL606">
            <v>0.8666666666666667</v>
          </cell>
          <cell r="AN606">
            <v>3.3333333333333333E-2</v>
          </cell>
          <cell r="AO606">
            <v>1.5483870967741935</v>
          </cell>
          <cell r="AP606">
            <v>1.032258064516129</v>
          </cell>
          <cell r="AQ606">
            <v>0.8</v>
          </cell>
          <cell r="AX606">
            <v>1.3</v>
          </cell>
          <cell r="AY606">
            <v>1.967741935483871</v>
          </cell>
          <cell r="AZ606">
            <v>1</v>
          </cell>
        </row>
        <row r="607">
          <cell r="C607" t="str">
            <v>TheHome for LW/Walpole/399Lincoln 11</v>
          </cell>
          <cell r="D607" t="str">
            <v>Worcester East Area Office</v>
          </cell>
          <cell r="AF607">
            <v>0.54838709677419351</v>
          </cell>
          <cell r="AL607">
            <v>0.5</v>
          </cell>
          <cell r="AP607">
            <v>0.35483870967741937</v>
          </cell>
          <cell r="AQ607">
            <v>6.6666666666666666E-2</v>
          </cell>
          <cell r="AV607">
            <v>0.5</v>
          </cell>
          <cell r="AX607">
            <v>1</v>
          </cell>
          <cell r="AY607">
            <v>0.58064516129032262</v>
          </cell>
        </row>
        <row r="608">
          <cell r="C608" t="str">
            <v>Wayside/Framingham/1FredrickAbbotWy 1</v>
          </cell>
          <cell r="D608" t="str">
            <v>Arlington Area Office</v>
          </cell>
          <cell r="AL608">
            <v>0.2</v>
          </cell>
          <cell r="AM608">
            <v>1.903225806451613</v>
          </cell>
          <cell r="AN608">
            <v>2.3666666666666667</v>
          </cell>
          <cell r="AO608">
            <v>2.129032258064516</v>
          </cell>
          <cell r="AP608">
            <v>1.5483870967741935</v>
          </cell>
          <cell r="AQ608">
            <v>0.7</v>
          </cell>
          <cell r="AR608">
            <v>1.935483870967742</v>
          </cell>
          <cell r="AS608">
            <v>2.4666666666666668</v>
          </cell>
          <cell r="AT608">
            <v>1.7096774193548387</v>
          </cell>
          <cell r="AU608">
            <v>1.2258064516129035</v>
          </cell>
          <cell r="AV608">
            <v>1.8571428571428572</v>
          </cell>
          <cell r="AW608">
            <v>1.8387096774193548</v>
          </cell>
          <cell r="AX608">
            <v>2.5333333333333332</v>
          </cell>
          <cell r="AY608">
            <v>2.580645161290323</v>
          </cell>
          <cell r="AZ608">
            <v>1.9333333333333331</v>
          </cell>
        </row>
        <row r="609">
          <cell r="C609" t="str">
            <v>Wayside/Framingham/1FredrickAbbotWy 2</v>
          </cell>
          <cell r="D609" t="str">
            <v>Cambridge Area Office</v>
          </cell>
          <cell r="AM609">
            <v>0.96774193548387089</v>
          </cell>
          <cell r="AN609">
            <v>2.4666666666666668</v>
          </cell>
          <cell r="AO609">
            <v>2.774193548387097</v>
          </cell>
          <cell r="AP609">
            <v>2.5483870967741935</v>
          </cell>
          <cell r="AQ609">
            <v>2.4666666666666668</v>
          </cell>
          <cell r="AR609">
            <v>1.7419354838709675</v>
          </cell>
          <cell r="AS609">
            <v>2.6333333333333333</v>
          </cell>
          <cell r="AT609">
            <v>2.5806451612903225</v>
          </cell>
          <cell r="AU609">
            <v>2.6774193548387095</v>
          </cell>
          <cell r="AV609">
            <v>2.75</v>
          </cell>
          <cell r="AW609">
            <v>2.3870967741935485</v>
          </cell>
          <cell r="AX609">
            <v>3.1333333333333333</v>
          </cell>
          <cell r="AY609">
            <v>2.5483870967741935</v>
          </cell>
          <cell r="AZ609">
            <v>2.5666666666666664</v>
          </cell>
        </row>
        <row r="610">
          <cell r="C610" t="str">
            <v>Wayside/Framingham/1FredrickAbbotWy 3</v>
          </cell>
          <cell r="D610" t="str">
            <v>Coastal Area Office</v>
          </cell>
          <cell r="AM610">
            <v>9.6774193548387094E-2</v>
          </cell>
          <cell r="AO610">
            <v>0.83870967741935487</v>
          </cell>
        </row>
        <row r="611">
          <cell r="C611" t="str">
            <v>Wayside/Framingham/1FredrickAbbotWy 4</v>
          </cell>
          <cell r="D611" t="str">
            <v>Dimock St. Area Office</v>
          </cell>
          <cell r="AN611">
            <v>0.3</v>
          </cell>
          <cell r="AQ611">
            <v>3.3333333333333333E-2</v>
          </cell>
          <cell r="AR611">
            <v>1</v>
          </cell>
          <cell r="AS611">
            <v>0.43333333333333335</v>
          </cell>
          <cell r="AT611">
            <v>0.29032258064516131</v>
          </cell>
          <cell r="AU611">
            <v>1</v>
          </cell>
          <cell r="AV611">
            <v>0.46428571428571425</v>
          </cell>
          <cell r="AW611">
            <v>1.3870967741935485</v>
          </cell>
          <cell r="AX611">
            <v>0.6333333333333333</v>
          </cell>
          <cell r="AY611">
            <v>1.129032258064516</v>
          </cell>
          <cell r="AZ611">
            <v>0.1</v>
          </cell>
        </row>
        <row r="612">
          <cell r="C612" t="str">
            <v>Wayside/Framingham/1FredrickAbbotWy 5</v>
          </cell>
          <cell r="D612" t="str">
            <v>Framingham Area Office</v>
          </cell>
          <cell r="AL612">
            <v>0.66666666666666663</v>
          </cell>
          <cell r="AM612">
            <v>8.258064516129032</v>
          </cell>
          <cell r="AN612">
            <v>6.7</v>
          </cell>
          <cell r="AO612">
            <v>6.741935483870968</v>
          </cell>
          <cell r="AP612">
            <v>7.032258064516129</v>
          </cell>
          <cell r="AQ612">
            <v>8.1333333333333329</v>
          </cell>
          <cell r="AR612">
            <v>7.3548387096774199</v>
          </cell>
          <cell r="AS612">
            <v>6.6</v>
          </cell>
          <cell r="AT612">
            <v>6.967741935483871</v>
          </cell>
          <cell r="AU612">
            <v>6.419354838709677</v>
          </cell>
          <cell r="AV612">
            <v>6.7857142857142865</v>
          </cell>
          <cell r="AW612">
            <v>7.225806451612903</v>
          </cell>
          <cell r="AX612">
            <v>6.4666666666666677</v>
          </cell>
          <cell r="AY612">
            <v>7.4838709677419351</v>
          </cell>
          <cell r="AZ612">
            <v>7.6333333333333346</v>
          </cell>
        </row>
        <row r="613">
          <cell r="C613" t="str">
            <v>Wayside/Framingham/1FredrickAbbotWy 6</v>
          </cell>
          <cell r="D613" t="str">
            <v>Harbor Area Office</v>
          </cell>
          <cell r="AO613">
            <v>0.5161290322580645</v>
          </cell>
          <cell r="AP613">
            <v>2.67741935483871</v>
          </cell>
          <cell r="AQ613">
            <v>2.3333333333333335</v>
          </cell>
          <cell r="AR613">
            <v>2</v>
          </cell>
          <cell r="AS613">
            <v>1.4</v>
          </cell>
          <cell r="AT613">
            <v>0.4838709677419355</v>
          </cell>
          <cell r="AV613">
            <v>0.75</v>
          </cell>
          <cell r="AW613">
            <v>1.5161290322580645</v>
          </cell>
          <cell r="AX613">
            <v>1.2333333333333334</v>
          </cell>
          <cell r="AY613">
            <v>1</v>
          </cell>
          <cell r="AZ613">
            <v>0.26666666666666666</v>
          </cell>
        </row>
        <row r="614">
          <cell r="C614" t="str">
            <v>Wayside/Framingham/1FredrickAbbotWy 7</v>
          </cell>
          <cell r="D614" t="str">
            <v>Hyde Park Area Office</v>
          </cell>
          <cell r="AL614">
            <v>0.2</v>
          </cell>
          <cell r="AM614">
            <v>1.9032258064516128</v>
          </cell>
          <cell r="AN614">
            <v>1.3333333333333335</v>
          </cell>
          <cell r="AO614">
            <v>0.83870967741935487</v>
          </cell>
          <cell r="AR614">
            <v>0.58064516129032262</v>
          </cell>
          <cell r="AS614">
            <v>1</v>
          </cell>
          <cell r="AT614">
            <v>1.129032258064516</v>
          </cell>
          <cell r="AU614">
            <v>1</v>
          </cell>
          <cell r="AV614">
            <v>0.2857142857142857</v>
          </cell>
          <cell r="AZ614">
            <v>0.26666666666666666</v>
          </cell>
        </row>
        <row r="615">
          <cell r="C615" t="str">
            <v>Wayside/Framingham/1FredrickAbbotWy 8</v>
          </cell>
          <cell r="D615" t="str">
            <v>Lynn Area Office</v>
          </cell>
          <cell r="AN615">
            <v>3.3333333333333333E-2</v>
          </cell>
        </row>
        <row r="616">
          <cell r="C616" t="str">
            <v>Wayside/Framingham/1FredrickAbbotWy 9</v>
          </cell>
          <cell r="D616" t="str">
            <v>Malden Area Office</v>
          </cell>
          <cell r="AL616">
            <v>0.16666666666666669</v>
          </cell>
          <cell r="AM616">
            <v>5.290322580645161</v>
          </cell>
          <cell r="AN616">
            <v>4.8</v>
          </cell>
          <cell r="AO616">
            <v>5.774193548387097</v>
          </cell>
          <cell r="AP616">
            <v>5.290322580645161</v>
          </cell>
          <cell r="AQ616">
            <v>4.4000000000000004</v>
          </cell>
          <cell r="AR616">
            <v>3.9677419354838714</v>
          </cell>
          <cell r="AS616">
            <v>4.5999999999999996</v>
          </cell>
          <cell r="AT616">
            <v>4.290322580645161</v>
          </cell>
          <cell r="AU616">
            <v>3.3870967741935485</v>
          </cell>
          <cell r="AV616">
            <v>4.5</v>
          </cell>
          <cell r="AW616">
            <v>5.290322580645161</v>
          </cell>
          <cell r="AX616">
            <v>5.8666666666666645</v>
          </cell>
          <cell r="AY616">
            <v>5.129032258064516</v>
          </cell>
          <cell r="AZ616">
            <v>7.2</v>
          </cell>
        </row>
        <row r="617">
          <cell r="C617" t="str">
            <v>Wayside/Framingham/1FredrickAbbotWy 10</v>
          </cell>
          <cell r="D617" t="str">
            <v>North Central Area Office</v>
          </cell>
          <cell r="AP617">
            <v>3.2258064516129031E-2</v>
          </cell>
        </row>
        <row r="618">
          <cell r="C618" t="str">
            <v>Wayside/Framingham/1FredrickAbbotWy 11</v>
          </cell>
          <cell r="D618" t="str">
            <v>Park St. Area Office</v>
          </cell>
          <cell r="AL618">
            <v>0.26666666666666666</v>
          </cell>
          <cell r="AM618">
            <v>1.6451612903225805</v>
          </cell>
          <cell r="AN618">
            <v>6.6666666666666666E-2</v>
          </cell>
          <cell r="AO618">
            <v>0.83870967741935476</v>
          </cell>
          <cell r="AP618">
            <v>1.032258064516129</v>
          </cell>
          <cell r="AQ618">
            <v>1.5666666666666667</v>
          </cell>
          <cell r="AR618">
            <v>0.22580645161290322</v>
          </cell>
          <cell r="AS618">
            <v>0.4</v>
          </cell>
          <cell r="AT618">
            <v>1.967741935483871</v>
          </cell>
          <cell r="AU618">
            <v>1.7096774193548387</v>
          </cell>
          <cell r="AV618">
            <v>1.7857142857142856</v>
          </cell>
          <cell r="AW618">
            <v>0.35483870967741937</v>
          </cell>
          <cell r="AZ618">
            <v>0.53333333333333333</v>
          </cell>
        </row>
        <row r="619">
          <cell r="C619" t="str">
            <v>Wayside/Framingham/85Edgell Rd 1</v>
          </cell>
          <cell r="D619" t="str">
            <v>Cambridge Area Office</v>
          </cell>
          <cell r="O619">
            <v>9.6774193548387094E-2</v>
          </cell>
          <cell r="P619">
            <v>0.13333333333333333</v>
          </cell>
          <cell r="Q619">
            <v>6.4516129032258063E-2</v>
          </cell>
          <cell r="AC619">
            <v>3.2258064516129031E-2</v>
          </cell>
          <cell r="AF619">
            <v>0.22580645161290322</v>
          </cell>
        </row>
        <row r="620">
          <cell r="C620" t="str">
            <v>Wayside/Framingham/85Edgell Rd 2</v>
          </cell>
          <cell r="D620" t="str">
            <v>Coastal Area Office</v>
          </cell>
          <cell r="U620">
            <v>0.1</v>
          </cell>
          <cell r="AF620">
            <v>6.4516129032258063E-2</v>
          </cell>
        </row>
        <row r="621">
          <cell r="C621" t="str">
            <v>Wayside/Framingham/85Edgell Rd 3</v>
          </cell>
          <cell r="D621" t="str">
            <v>Framingham Area Office</v>
          </cell>
          <cell r="H621">
            <v>2.258064516129032</v>
          </cell>
          <cell r="I621">
            <v>3.3333333333333335</v>
          </cell>
          <cell r="J621">
            <v>3.6774193548387095</v>
          </cell>
          <cell r="K621">
            <v>3.7741935483870965</v>
          </cell>
          <cell r="L621">
            <v>2.25</v>
          </cell>
          <cell r="M621">
            <v>3.774193548387097</v>
          </cell>
          <cell r="N621">
            <v>3.8333333333333335</v>
          </cell>
          <cell r="O621">
            <v>3.4193548387096775</v>
          </cell>
          <cell r="P621">
            <v>3.4</v>
          </cell>
          <cell r="Q621">
            <v>3.774193548387097</v>
          </cell>
          <cell r="R621">
            <v>4.0322580645161299</v>
          </cell>
          <cell r="S621">
            <v>3.9666666666666668</v>
          </cell>
          <cell r="T621">
            <v>3.838709677419355</v>
          </cell>
          <cell r="U621">
            <v>3.6</v>
          </cell>
          <cell r="V621">
            <v>3</v>
          </cell>
          <cell r="W621">
            <v>3.4516129032258065</v>
          </cell>
          <cell r="X621">
            <v>3.9655172413793105</v>
          </cell>
          <cell r="Y621">
            <v>4</v>
          </cell>
          <cell r="Z621">
            <v>4</v>
          </cell>
          <cell r="AA621">
            <v>3.5161290322580645</v>
          </cell>
          <cell r="AB621">
            <v>3.7333333333333334</v>
          </cell>
          <cell r="AC621">
            <v>4</v>
          </cell>
          <cell r="AD621">
            <v>3.8387096774193541</v>
          </cell>
          <cell r="AE621">
            <v>4</v>
          </cell>
          <cell r="AF621">
            <v>2.419354838709677</v>
          </cell>
          <cell r="AG621">
            <v>3.5666666666666664</v>
          </cell>
          <cell r="AH621">
            <v>3.4516129032258065</v>
          </cell>
          <cell r="AI621">
            <v>2.967741935483871</v>
          </cell>
          <cell r="AJ621">
            <v>3.8928571428571428</v>
          </cell>
          <cell r="AK621">
            <v>3.935483870967742</v>
          </cell>
          <cell r="AL621">
            <v>3.6</v>
          </cell>
        </row>
        <row r="622">
          <cell r="C622" t="str">
            <v>Wayside/Framingham/85Edgell Rd 4</v>
          </cell>
          <cell r="D622" t="str">
            <v>Lynn Area Office</v>
          </cell>
          <cell r="V622">
            <v>0.83870967741935487</v>
          </cell>
          <cell r="W622">
            <v>0.5161290322580645</v>
          </cell>
        </row>
        <row r="623">
          <cell r="C623" t="str">
            <v>Wayside/Framingham/85Edgell Rd 5</v>
          </cell>
          <cell r="D623" t="str">
            <v>Malden Area Office</v>
          </cell>
          <cell r="AB623">
            <v>0.93333333333333335</v>
          </cell>
          <cell r="AC623">
            <v>0.25806451612903225</v>
          </cell>
        </row>
        <row r="624">
          <cell r="C624" t="str">
            <v>Wayside/Framingham/85Edgell Rd 6</v>
          </cell>
          <cell r="D624" t="str">
            <v>Park St. Area Office</v>
          </cell>
          <cell r="T624">
            <v>9.6774193548387094E-2</v>
          </cell>
        </row>
        <row r="625">
          <cell r="C625" t="str">
            <v>Wayside/Framingham/98DennisonAve 1</v>
          </cell>
          <cell r="D625" t="str">
            <v>Arlington Area Office</v>
          </cell>
          <cell r="L625">
            <v>0.17857142857142858</v>
          </cell>
          <cell r="P625">
            <v>6.6666666666666666E-2</v>
          </cell>
          <cell r="Q625">
            <v>0.19354838709677419</v>
          </cell>
          <cell r="X625">
            <v>3.4482758620689655E-2</v>
          </cell>
          <cell r="Y625">
            <v>9.6774193548387094E-2</v>
          </cell>
          <cell r="AE625">
            <v>0.26666666666666666</v>
          </cell>
          <cell r="AJ625">
            <v>0.6428571428571429</v>
          </cell>
          <cell r="AK625">
            <v>0.25806451612903225</v>
          </cell>
        </row>
        <row r="626">
          <cell r="C626" t="str">
            <v>Wayside/Framingham/98DennisonAve 2</v>
          </cell>
          <cell r="D626" t="str">
            <v>Cambridge Area Office</v>
          </cell>
          <cell r="H626">
            <v>1.967741935483871</v>
          </cell>
          <cell r="I626">
            <v>1.7666666666666666</v>
          </cell>
          <cell r="J626">
            <v>1</v>
          </cell>
          <cell r="K626">
            <v>0.90322580645161288</v>
          </cell>
          <cell r="L626">
            <v>2.1785714285714284</v>
          </cell>
          <cell r="M626">
            <v>3.419354838709677</v>
          </cell>
          <cell r="N626">
            <v>2.9666666666666668</v>
          </cell>
          <cell r="O626">
            <v>2.838709677419355</v>
          </cell>
          <cell r="P626">
            <v>2.9</v>
          </cell>
          <cell r="Q626">
            <v>3</v>
          </cell>
          <cell r="R626">
            <v>2</v>
          </cell>
          <cell r="S626">
            <v>0.33333333333333331</v>
          </cell>
          <cell r="T626">
            <v>0.58064516129032262</v>
          </cell>
          <cell r="U626">
            <v>2.5666666666666669</v>
          </cell>
          <cell r="V626">
            <v>2.096774193548387</v>
          </cell>
          <cell r="W626">
            <v>2.5161290322580645</v>
          </cell>
          <cell r="X626">
            <v>2.6551724137931032</v>
          </cell>
          <cell r="Y626">
            <v>2.645161290322581</v>
          </cell>
          <cell r="Z626">
            <v>2.8</v>
          </cell>
          <cell r="AA626">
            <v>1.3548387096774195</v>
          </cell>
          <cell r="AB626">
            <v>2.0666666666666664</v>
          </cell>
          <cell r="AC626">
            <v>2.903225806451613</v>
          </cell>
          <cell r="AD626">
            <v>2.5483870967741935</v>
          </cell>
          <cell r="AE626">
            <v>1.8</v>
          </cell>
          <cell r="AF626">
            <v>0.74193548387096775</v>
          </cell>
          <cell r="AG626">
            <v>1.3666666666666667</v>
          </cell>
          <cell r="AH626">
            <v>2</v>
          </cell>
          <cell r="AI626">
            <v>1.935483870967742</v>
          </cell>
          <cell r="AJ626">
            <v>2.6428571428571428</v>
          </cell>
          <cell r="AK626">
            <v>2.2903225806451615</v>
          </cell>
          <cell r="AL626">
            <v>1.1000000000000001</v>
          </cell>
        </row>
        <row r="627">
          <cell r="C627" t="str">
            <v>Wayside/Framingham/98DennisonAve 3</v>
          </cell>
          <cell r="D627" t="str">
            <v>Dimock St. Area Office</v>
          </cell>
          <cell r="AG627">
            <v>0.8</v>
          </cell>
          <cell r="AH627">
            <v>0.45161290322580644</v>
          </cell>
        </row>
        <row r="628">
          <cell r="C628" t="str">
            <v>Wayside/Framingham/98DennisonAve 4</v>
          </cell>
          <cell r="D628" t="str">
            <v>Framingham Area Office</v>
          </cell>
          <cell r="H628">
            <v>3.8064516129032255</v>
          </cell>
          <cell r="I628">
            <v>3.5</v>
          </cell>
          <cell r="J628">
            <v>2.9354838709677415</v>
          </cell>
          <cell r="K628">
            <v>2.064516129032258</v>
          </cell>
          <cell r="L628">
            <v>2.6785714285714284</v>
          </cell>
          <cell r="M628">
            <v>2.838709677419355</v>
          </cell>
          <cell r="N628">
            <v>2.9333333333333336</v>
          </cell>
          <cell r="O628">
            <v>2.387096774193548</v>
          </cell>
          <cell r="P628">
            <v>2.4666666666666668</v>
          </cell>
          <cell r="Q628">
            <v>1.6774193548387095</v>
          </cell>
          <cell r="R628">
            <v>2.709677419354839</v>
          </cell>
          <cell r="S628">
            <v>2.2333333333333334</v>
          </cell>
          <cell r="T628">
            <v>3.870967741935484</v>
          </cell>
          <cell r="U628">
            <v>2.7333333333333334</v>
          </cell>
          <cell r="V628">
            <v>2.838709677419355</v>
          </cell>
          <cell r="W628">
            <v>2.806451612903226</v>
          </cell>
          <cell r="X628">
            <v>2.7931034482758621</v>
          </cell>
          <cell r="Y628">
            <v>2.3548387096774195</v>
          </cell>
          <cell r="Z628">
            <v>3</v>
          </cell>
          <cell r="AA628">
            <v>2.32258064516129</v>
          </cell>
          <cell r="AB628">
            <v>2.9666666666666668</v>
          </cell>
          <cell r="AC628">
            <v>3</v>
          </cell>
          <cell r="AD628">
            <v>2.870967741935484</v>
          </cell>
          <cell r="AE628">
            <v>2.7666666666666666</v>
          </cell>
          <cell r="AF628">
            <v>2.387096774193548</v>
          </cell>
          <cell r="AG628">
            <v>3.3666666666666667</v>
          </cell>
          <cell r="AH628">
            <v>3</v>
          </cell>
          <cell r="AI628">
            <v>3.129032258064516</v>
          </cell>
          <cell r="AJ628">
            <v>2.3214285714285716</v>
          </cell>
          <cell r="AK628">
            <v>2.6451612903225805</v>
          </cell>
          <cell r="AL628">
            <v>3.9333333333333336</v>
          </cell>
        </row>
        <row r="629">
          <cell r="C629" t="str">
            <v>Wayside/Framingham/98DennisonAve 5</v>
          </cell>
          <cell r="D629" t="str">
            <v>Harbor Area Office</v>
          </cell>
          <cell r="AE629">
            <v>0.2</v>
          </cell>
        </row>
        <row r="630">
          <cell r="C630" t="str">
            <v>Wayside/Framingham/98DennisonAve 6</v>
          </cell>
          <cell r="D630" t="str">
            <v>Holyoke Area Office</v>
          </cell>
          <cell r="AF630">
            <v>0.93548387096774188</v>
          </cell>
        </row>
        <row r="631">
          <cell r="C631" t="str">
            <v>Wayside/Framingham/98DennisonAve 7</v>
          </cell>
          <cell r="D631" t="str">
            <v>Lynn Area Office</v>
          </cell>
          <cell r="AB631">
            <v>0.4</v>
          </cell>
          <cell r="AC631">
            <v>1</v>
          </cell>
          <cell r="AD631">
            <v>1</v>
          </cell>
          <cell r="AE631">
            <v>0.13333333333333333</v>
          </cell>
        </row>
        <row r="632">
          <cell r="C632" t="str">
            <v>Wayside/Framingham/98DennisonAve 8</v>
          </cell>
          <cell r="D632" t="str">
            <v>Malden Area Office</v>
          </cell>
          <cell r="H632">
            <v>2.838709677419355</v>
          </cell>
          <cell r="I632">
            <v>1.6666666666666665</v>
          </cell>
          <cell r="J632">
            <v>1.6774193548387097</v>
          </cell>
          <cell r="K632">
            <v>2.6774193548387095</v>
          </cell>
          <cell r="L632">
            <v>2.9642857142857144</v>
          </cell>
          <cell r="M632">
            <v>2.3548387096774195</v>
          </cell>
          <cell r="N632">
            <v>1.5333333333333332</v>
          </cell>
          <cell r="O632">
            <v>2.870967741935484</v>
          </cell>
          <cell r="P632">
            <v>2.9</v>
          </cell>
          <cell r="Q632">
            <v>2.5483870967741935</v>
          </cell>
          <cell r="R632">
            <v>2.709677419354839</v>
          </cell>
          <cell r="S632">
            <v>2.2999999999999998</v>
          </cell>
          <cell r="T632">
            <v>2.709677419354839</v>
          </cell>
          <cell r="U632">
            <v>2.3666666666666667</v>
          </cell>
          <cell r="V632">
            <v>2.903225806451613</v>
          </cell>
          <cell r="W632">
            <v>3</v>
          </cell>
          <cell r="X632">
            <v>2.896551724137931</v>
          </cell>
          <cell r="Y632">
            <v>2.258064516129032</v>
          </cell>
          <cell r="Z632">
            <v>2.4333333333333331</v>
          </cell>
          <cell r="AA632">
            <v>2.838709677419355</v>
          </cell>
          <cell r="AB632">
            <v>2.5666666666666664</v>
          </cell>
          <cell r="AC632">
            <v>1.2903225806451613</v>
          </cell>
          <cell r="AD632">
            <v>0.77419354838709675</v>
          </cell>
          <cell r="AE632">
            <v>2.2999999999999998</v>
          </cell>
          <cell r="AF632">
            <v>2.967741935483871</v>
          </cell>
          <cell r="AG632">
            <v>2.8666666666666667</v>
          </cell>
          <cell r="AH632">
            <v>1.6774193548387097</v>
          </cell>
          <cell r="AI632">
            <v>1.5483870967741935</v>
          </cell>
          <cell r="AJ632">
            <v>2.6428571428571428</v>
          </cell>
          <cell r="AK632">
            <v>2.967741935483871</v>
          </cell>
          <cell r="AL632">
            <v>2.4333333333333331</v>
          </cell>
        </row>
        <row r="633">
          <cell r="C633" t="str">
            <v>Wayside/Framingham/98DennisonAve 9</v>
          </cell>
          <cell r="D633" t="str">
            <v>New Bedford Area Office</v>
          </cell>
          <cell r="R633">
            <v>0.5161290322580645</v>
          </cell>
          <cell r="S633">
            <v>1</v>
          </cell>
        </row>
        <row r="634">
          <cell r="C634" t="str">
            <v>Wayside/Framingham/98DennisonAve 10</v>
          </cell>
          <cell r="D634" t="str">
            <v>Park St. Area Office</v>
          </cell>
          <cell r="AE634">
            <v>0.13333333333333333</v>
          </cell>
        </row>
        <row r="635">
          <cell r="C635" t="str">
            <v>Wayside/Framingham/98DennisonAve 11</v>
          </cell>
          <cell r="D635" t="str">
            <v>South Central Area Office</v>
          </cell>
          <cell r="AA635">
            <v>0.45161290322580644</v>
          </cell>
        </row>
        <row r="636">
          <cell r="C636" t="str">
            <v>Wayside/Framingham/98DennisonAve 12</v>
          </cell>
          <cell r="D636" t="str">
            <v>Worcester East Area Office</v>
          </cell>
          <cell r="AL636">
            <v>0.23333333333333334</v>
          </cell>
        </row>
        <row r="637">
          <cell r="C637" t="str">
            <v>Wayside/Waltham/558WaverleyOaksRd 1</v>
          </cell>
          <cell r="D637" t="str">
            <v>Arlington Area Office</v>
          </cell>
          <cell r="H637">
            <v>1.7741935483870968</v>
          </cell>
          <cell r="I637">
            <v>2.2333333333333334</v>
          </cell>
          <cell r="J637">
            <v>1.032258064516129</v>
          </cell>
          <cell r="K637">
            <v>2.096774193548387</v>
          </cell>
          <cell r="L637">
            <v>2</v>
          </cell>
          <cell r="M637">
            <v>1.7741935483870968</v>
          </cell>
          <cell r="N637">
            <v>2.0333333333333332</v>
          </cell>
          <cell r="O637">
            <v>1.935483870967742</v>
          </cell>
          <cell r="P637">
            <v>2</v>
          </cell>
          <cell r="Q637">
            <v>2.032258064516129</v>
          </cell>
          <cell r="R637">
            <v>2</v>
          </cell>
          <cell r="S637">
            <v>0.9</v>
          </cell>
          <cell r="T637">
            <v>1.7419354838709677</v>
          </cell>
          <cell r="U637">
            <v>1.8666666666666667</v>
          </cell>
          <cell r="V637">
            <v>1.2903225806451615</v>
          </cell>
          <cell r="W637">
            <v>1.870967741935484</v>
          </cell>
          <cell r="X637">
            <v>1.4482758620689655</v>
          </cell>
          <cell r="Y637">
            <v>1.8064516129032258</v>
          </cell>
          <cell r="Z637">
            <v>2</v>
          </cell>
          <cell r="AA637">
            <v>2</v>
          </cell>
          <cell r="AB637">
            <v>1.6</v>
          </cell>
          <cell r="AC637">
            <v>1.8064516129032258</v>
          </cell>
          <cell r="AD637">
            <v>2.032258064516129</v>
          </cell>
          <cell r="AE637">
            <v>2</v>
          </cell>
          <cell r="AF637">
            <v>1.903225806451613</v>
          </cell>
          <cell r="AG637">
            <v>0.76666666666666661</v>
          </cell>
          <cell r="AH637">
            <v>2</v>
          </cell>
          <cell r="AI637">
            <v>2.0645161290322585</v>
          </cell>
          <cell r="AJ637">
            <v>2</v>
          </cell>
          <cell r="AK637">
            <v>1.838709677419355</v>
          </cell>
          <cell r="AL637">
            <v>2.2666666666666666</v>
          </cell>
        </row>
        <row r="638">
          <cell r="C638" t="str">
            <v>Wayside/Waltham/558WaverleyOaksRd 2</v>
          </cell>
          <cell r="D638" t="str">
            <v>Cambridge Area Office</v>
          </cell>
          <cell r="O638">
            <v>3.2258064516129031E-2</v>
          </cell>
          <cell r="P638">
            <v>1</v>
          </cell>
          <cell r="Q638">
            <v>0.35483870967741937</v>
          </cell>
        </row>
        <row r="639">
          <cell r="C639" t="str">
            <v>Wayside/Waltham/558WaverleyOaksRd 3</v>
          </cell>
          <cell r="D639" t="str">
            <v>Coastal Area Office</v>
          </cell>
          <cell r="N639">
            <v>3.3333333333333333E-2</v>
          </cell>
          <cell r="O639">
            <v>0.967741935483871</v>
          </cell>
          <cell r="T639">
            <v>6.4516129032258063E-2</v>
          </cell>
          <cell r="U639">
            <v>0.33333333333333331</v>
          </cell>
          <cell r="AK639">
            <v>0.12903225806451613</v>
          </cell>
          <cell r="AL639">
            <v>0.43333333333333335</v>
          </cell>
        </row>
        <row r="640">
          <cell r="C640" t="str">
            <v>Wayside/Waltham/558WaverleyOaksRd 4</v>
          </cell>
          <cell r="D640" t="str">
            <v>Dimock St. Area Office</v>
          </cell>
          <cell r="H640">
            <v>0.25806451612903225</v>
          </cell>
          <cell r="I640">
            <v>1</v>
          </cell>
          <cell r="J640">
            <v>0.19354838709677419</v>
          </cell>
          <cell r="L640">
            <v>0.7142857142857143</v>
          </cell>
          <cell r="M640">
            <v>0.967741935483871</v>
          </cell>
          <cell r="N640">
            <v>0.8666666666666667</v>
          </cell>
          <cell r="X640">
            <v>1.3103448275862069</v>
          </cell>
          <cell r="Y640">
            <v>1.774193548387097</v>
          </cell>
          <cell r="Z640">
            <v>1.3333333333333335</v>
          </cell>
          <cell r="AA640">
            <v>1.6451612903225805</v>
          </cell>
          <cell r="AB640">
            <v>0.56666666666666665</v>
          </cell>
          <cell r="AC640">
            <v>0.70967741935483875</v>
          </cell>
          <cell r="AD640">
            <v>0.67741935483870963</v>
          </cell>
          <cell r="AK640">
            <v>0.74193548387096775</v>
          </cell>
          <cell r="AL640">
            <v>0.16666666666666666</v>
          </cell>
        </row>
        <row r="641">
          <cell r="C641" t="str">
            <v>Wayside/Waltham/558WaverleyOaksRd 5</v>
          </cell>
          <cell r="D641" t="str">
            <v>Framingham Area Office</v>
          </cell>
          <cell r="J641">
            <v>0.45161290322580644</v>
          </cell>
          <cell r="K641">
            <v>0.58064516129032262</v>
          </cell>
          <cell r="L641">
            <v>0.32142857142857145</v>
          </cell>
          <cell r="M641">
            <v>0.16129032258064516</v>
          </cell>
          <cell r="R641">
            <v>9.6774193548387094E-2</v>
          </cell>
          <cell r="S641">
            <v>0.3</v>
          </cell>
          <cell r="T641">
            <v>9.6774193548387094E-2</v>
          </cell>
          <cell r="U641">
            <v>3.3333333333333333E-2</v>
          </cell>
          <cell r="V641">
            <v>0.25806451612903225</v>
          </cell>
          <cell r="W641">
            <v>0.54838709677419351</v>
          </cell>
          <cell r="X641">
            <v>0.20689655172413793</v>
          </cell>
          <cell r="Y641">
            <v>0.25806451612903225</v>
          </cell>
          <cell r="Z641">
            <v>0.8666666666666667</v>
          </cell>
          <cell r="AA641">
            <v>3.2258064516129031E-2</v>
          </cell>
          <cell r="AB641">
            <v>0.13333333333333333</v>
          </cell>
          <cell r="AD641">
            <v>9.6774193548387094E-2</v>
          </cell>
          <cell r="AE641">
            <v>0.16666666666666666</v>
          </cell>
          <cell r="AG641">
            <v>0.1</v>
          </cell>
          <cell r="AI641">
            <v>3.2258064516129031E-2</v>
          </cell>
          <cell r="AJ641">
            <v>0.14285714285714285</v>
          </cell>
          <cell r="AK641">
            <v>0.67741935483870974</v>
          </cell>
          <cell r="AL641">
            <v>0.23333333333333334</v>
          </cell>
        </row>
        <row r="642">
          <cell r="C642" t="str">
            <v>Wayside/Waltham/558WaverleyOaksRd 6</v>
          </cell>
          <cell r="D642" t="str">
            <v>Harbor Area Office</v>
          </cell>
          <cell r="I642">
            <v>0.13333333333333333</v>
          </cell>
          <cell r="J642">
            <v>0.45161290322580644</v>
          </cell>
          <cell r="M642">
            <v>0.25806451612903225</v>
          </cell>
          <cell r="N642">
            <v>0.8666666666666667</v>
          </cell>
          <cell r="O642">
            <v>0.87096774193548376</v>
          </cell>
          <cell r="P642">
            <v>0.6</v>
          </cell>
          <cell r="Q642">
            <v>0.4838709677419355</v>
          </cell>
          <cell r="S642">
            <v>1.3666666666666667</v>
          </cell>
          <cell r="T642">
            <v>1.870967741935484</v>
          </cell>
          <cell r="V642">
            <v>2</v>
          </cell>
          <cell r="W642">
            <v>1.870967741935484</v>
          </cell>
          <cell r="Z642">
            <v>0.3</v>
          </cell>
          <cell r="AA642">
            <v>0.87096774193548387</v>
          </cell>
          <cell r="AD642">
            <v>0.45161290322580649</v>
          </cell>
          <cell r="AE642">
            <v>1</v>
          </cell>
          <cell r="AF642">
            <v>0.74193548387096775</v>
          </cell>
          <cell r="AG642">
            <v>0.13333333333333333</v>
          </cell>
          <cell r="AI642">
            <v>0.54838709677419351</v>
          </cell>
          <cell r="AJ642">
            <v>0.9285714285714286</v>
          </cell>
          <cell r="AK642">
            <v>0.54838709677419351</v>
          </cell>
        </row>
        <row r="643">
          <cell r="C643" t="str">
            <v>Wayside/Waltham/558WaverleyOaksRd 7</v>
          </cell>
          <cell r="D643" t="str">
            <v>Hyde Park Area Office</v>
          </cell>
          <cell r="J643">
            <v>0.967741935483871</v>
          </cell>
          <cell r="K643">
            <v>1.5806451612903225</v>
          </cell>
          <cell r="L643">
            <v>0.39285714285714285</v>
          </cell>
          <cell r="M643">
            <v>1</v>
          </cell>
          <cell r="N643">
            <v>0.8</v>
          </cell>
          <cell r="O643">
            <v>1.032258064516129</v>
          </cell>
          <cell r="P643">
            <v>2.4</v>
          </cell>
          <cell r="Q643">
            <v>1.2580645161290323</v>
          </cell>
          <cell r="R643">
            <v>1.3548387096774195</v>
          </cell>
          <cell r="S643">
            <v>0.9</v>
          </cell>
          <cell r="X643">
            <v>0.82758620689655171</v>
          </cell>
          <cell r="Y643">
            <v>1.2258064516129032</v>
          </cell>
          <cell r="Z643">
            <v>0.26666666666666666</v>
          </cell>
          <cell r="AB643">
            <v>0.66666666666666663</v>
          </cell>
          <cell r="AC643">
            <v>1.6129032258064515</v>
          </cell>
          <cell r="AD643">
            <v>0.16129032258064516</v>
          </cell>
          <cell r="AE643">
            <v>0.4</v>
          </cell>
          <cell r="AF643">
            <v>1</v>
          </cell>
          <cell r="AG643">
            <v>1.5666666666666667</v>
          </cell>
          <cell r="AH643">
            <v>1.032258064516129</v>
          </cell>
          <cell r="AI643">
            <v>0.70967741935483875</v>
          </cell>
          <cell r="AJ643">
            <v>0.5</v>
          </cell>
          <cell r="AK643">
            <v>0.22580645161290322</v>
          </cell>
          <cell r="AL643">
            <v>0.86666666666666659</v>
          </cell>
        </row>
        <row r="644">
          <cell r="C644" t="str">
            <v>Wayside/Waltham/558WaverleyOaksRd 8</v>
          </cell>
          <cell r="D644" t="str">
            <v>Lynn Area Office</v>
          </cell>
          <cell r="AG644">
            <v>0.9</v>
          </cell>
          <cell r="AH644">
            <v>0.12903225806451613</v>
          </cell>
          <cell r="AL644">
            <v>6.6666666666666666E-2</v>
          </cell>
        </row>
        <row r="645">
          <cell r="C645" t="str">
            <v>Wayside/Waltham/558WaverleyOaksRd 9</v>
          </cell>
          <cell r="D645" t="str">
            <v>Malden Area Office</v>
          </cell>
          <cell r="H645">
            <v>2.870967741935484</v>
          </cell>
          <cell r="I645">
            <v>1.5333333333333332</v>
          </cell>
          <cell r="J645">
            <v>1.5483870967741935</v>
          </cell>
          <cell r="K645">
            <v>2.096774193548387</v>
          </cell>
          <cell r="L645">
            <v>2</v>
          </cell>
          <cell r="M645">
            <v>2.5806451612903225</v>
          </cell>
          <cell r="N645">
            <v>2.7</v>
          </cell>
          <cell r="O645">
            <v>2.5483870967741935</v>
          </cell>
          <cell r="P645">
            <v>1.8333333333333335</v>
          </cell>
          <cell r="Q645">
            <v>2.3548387096774195</v>
          </cell>
          <cell r="R645">
            <v>2.709677419354839</v>
          </cell>
          <cell r="S645">
            <v>1.9333333333333336</v>
          </cell>
          <cell r="T645">
            <v>2.67741935483871</v>
          </cell>
          <cell r="U645">
            <v>2.4333333333333331</v>
          </cell>
          <cell r="V645">
            <v>2.3870967741935485</v>
          </cell>
          <cell r="W645">
            <v>1.8709677419354838</v>
          </cell>
          <cell r="X645">
            <v>2.7931034482758621</v>
          </cell>
          <cell r="Y645">
            <v>0.90322580645161299</v>
          </cell>
          <cell r="Z645">
            <v>1.4333333333333333</v>
          </cell>
          <cell r="AA645">
            <v>2.2903225806451615</v>
          </cell>
          <cell r="AB645">
            <v>1.9333333333333331</v>
          </cell>
          <cell r="AC645">
            <v>2.225806451612903</v>
          </cell>
          <cell r="AD645">
            <v>1.903225806451613</v>
          </cell>
          <cell r="AE645">
            <v>2.6333333333333329</v>
          </cell>
          <cell r="AF645">
            <v>2.67741935483871</v>
          </cell>
          <cell r="AG645">
            <v>1.2</v>
          </cell>
          <cell r="AH645">
            <v>1.967741935483871</v>
          </cell>
          <cell r="AI645">
            <v>2.161290322580645</v>
          </cell>
          <cell r="AJ645">
            <v>2.1071428571428572</v>
          </cell>
          <cell r="AK645">
            <v>2.806451612903226</v>
          </cell>
          <cell r="AL645">
            <v>0.26666666666666666</v>
          </cell>
        </row>
        <row r="646">
          <cell r="C646" t="str">
            <v>Wayside/Waltham/558WaverleyOaksRd 10</v>
          </cell>
          <cell r="D646" t="str">
            <v>Park St. Area Office</v>
          </cell>
          <cell r="H646">
            <v>0.45161290322580644</v>
          </cell>
          <cell r="I646">
            <v>0.53333333333333333</v>
          </cell>
          <cell r="J646">
            <v>1.4516129032258065</v>
          </cell>
          <cell r="K646">
            <v>1.2580645161290323</v>
          </cell>
          <cell r="L646">
            <v>1.5</v>
          </cell>
          <cell r="M646">
            <v>1.6129032258064515</v>
          </cell>
          <cell r="N646">
            <v>0.93333333333333324</v>
          </cell>
          <cell r="Q646">
            <v>0.67741935483870974</v>
          </cell>
          <cell r="R646">
            <v>0.4838709677419355</v>
          </cell>
          <cell r="S646">
            <v>0.6333333333333333</v>
          </cell>
          <cell r="T646">
            <v>1.3548387096774193</v>
          </cell>
          <cell r="U646">
            <v>1.8333333333333335</v>
          </cell>
          <cell r="V646">
            <v>0.74193548387096775</v>
          </cell>
          <cell r="W646">
            <v>1.3225806451612903</v>
          </cell>
          <cell r="X646">
            <v>1</v>
          </cell>
          <cell r="Y646">
            <v>0.5161290322580645</v>
          </cell>
          <cell r="Z646">
            <v>1.3333333333333333</v>
          </cell>
          <cell r="AA646">
            <v>0.64516129032258063</v>
          </cell>
          <cell r="AB646">
            <v>1.8666666666666667</v>
          </cell>
          <cell r="AC646">
            <v>1.2580645161290323</v>
          </cell>
          <cell r="AD646">
            <v>2.8064516129032255</v>
          </cell>
          <cell r="AE646">
            <v>2.6333333333333333</v>
          </cell>
          <cell r="AF646">
            <v>1.129032258064516</v>
          </cell>
          <cell r="AG646">
            <v>0.9</v>
          </cell>
          <cell r="AH646">
            <v>1.870967741935484</v>
          </cell>
          <cell r="AI646">
            <v>2.032258064516129</v>
          </cell>
          <cell r="AJ646">
            <v>1.5</v>
          </cell>
          <cell r="AK646">
            <v>1.064516129032258</v>
          </cell>
          <cell r="AL646">
            <v>1.3333333333333335</v>
          </cell>
        </row>
        <row r="647">
          <cell r="C647" t="str">
            <v>Wayside/Waltham/558WaverleyOaksRd 11</v>
          </cell>
          <cell r="D647" t="str">
            <v>Solutions for Living (PAS Metro)</v>
          </cell>
          <cell r="K647">
            <v>6.4516129032258063E-2</v>
          </cell>
        </row>
        <row r="648">
          <cell r="C648" t="str">
            <v>YOU / Boylston / 1 Elmwood Place 1</v>
          </cell>
          <cell r="D648" t="str">
            <v>Framingham Area Office</v>
          </cell>
          <cell r="AC648">
            <v>0.35483870967741937</v>
          </cell>
        </row>
        <row r="649">
          <cell r="C649" t="str">
            <v>YOU / Boylston / 1 Elmwood Place 2</v>
          </cell>
          <cell r="D649" t="str">
            <v>North Central Area Office</v>
          </cell>
          <cell r="E649">
            <v>2</v>
          </cell>
          <cell r="F649">
            <v>1.935483870967742</v>
          </cell>
          <cell r="G649">
            <v>2</v>
          </cell>
          <cell r="H649">
            <v>2</v>
          </cell>
          <cell r="I649">
            <v>1.9</v>
          </cell>
          <cell r="J649">
            <v>2</v>
          </cell>
          <cell r="K649">
            <v>2</v>
          </cell>
          <cell r="L649">
            <v>1.7857142857142856</v>
          </cell>
          <cell r="M649">
            <v>2</v>
          </cell>
          <cell r="N649">
            <v>2.8666666666666667</v>
          </cell>
          <cell r="O649">
            <v>3</v>
          </cell>
          <cell r="P649">
            <v>3</v>
          </cell>
          <cell r="Q649">
            <v>3.354838709677419</v>
          </cell>
          <cell r="R649">
            <v>3</v>
          </cell>
          <cell r="S649">
            <v>2.5666666666666664</v>
          </cell>
          <cell r="T649">
            <v>3</v>
          </cell>
          <cell r="U649">
            <v>2.4666666666666668</v>
          </cell>
          <cell r="V649">
            <v>2.967741935483871</v>
          </cell>
          <cell r="W649">
            <v>3</v>
          </cell>
          <cell r="X649">
            <v>3</v>
          </cell>
          <cell r="Y649">
            <v>2.967741935483871</v>
          </cell>
          <cell r="Z649">
            <v>2.9333333333333336</v>
          </cell>
          <cell r="AA649">
            <v>3</v>
          </cell>
          <cell r="AB649">
            <v>2.6</v>
          </cell>
          <cell r="AC649">
            <v>2.4516129032258065</v>
          </cell>
          <cell r="AD649">
            <v>2.3548387096774195</v>
          </cell>
          <cell r="AE649">
            <v>2.9333333333333336</v>
          </cell>
          <cell r="AF649">
            <v>2.645161290322581</v>
          </cell>
          <cell r="AG649">
            <v>2.9333333333333336</v>
          </cell>
          <cell r="AH649">
            <v>2.967741935483871</v>
          </cell>
          <cell r="AI649">
            <v>2.741935483870968</v>
          </cell>
          <cell r="AJ649">
            <v>3</v>
          </cell>
          <cell r="AK649">
            <v>2.709677419354839</v>
          </cell>
          <cell r="AL649">
            <v>3</v>
          </cell>
          <cell r="AM649">
            <v>2.709677419354839</v>
          </cell>
          <cell r="AN649">
            <v>3</v>
          </cell>
          <cell r="AO649">
            <v>2.096774193548387</v>
          </cell>
          <cell r="AP649">
            <v>2.5483870967741935</v>
          </cell>
          <cell r="AQ649">
            <v>1.9</v>
          </cell>
          <cell r="AR649">
            <v>2.3548387096774195</v>
          </cell>
          <cell r="AS649">
            <v>2.6333333333333333</v>
          </cell>
          <cell r="AT649">
            <v>2.129032258064516</v>
          </cell>
          <cell r="AU649">
            <v>2.806451612903226</v>
          </cell>
          <cell r="AV649">
            <v>2.4642857142857144</v>
          </cell>
          <cell r="AW649">
            <v>2</v>
          </cell>
          <cell r="AX649">
            <v>2.0333333333333332</v>
          </cell>
          <cell r="AY649">
            <v>2.6451612903225805</v>
          </cell>
          <cell r="AZ649">
            <v>1.5333333333333334</v>
          </cell>
        </row>
        <row r="650">
          <cell r="C650" t="str">
            <v>YOU / Boylston / 1 Elmwood Place 3</v>
          </cell>
          <cell r="D650" t="str">
            <v>South Central Area Office</v>
          </cell>
          <cell r="E650">
            <v>2.4838709677419355</v>
          </cell>
          <cell r="F650">
            <v>2.5806451612903225</v>
          </cell>
          <cell r="G650">
            <v>3</v>
          </cell>
          <cell r="H650">
            <v>2.838709677419355</v>
          </cell>
          <cell r="I650">
            <v>2.4333333333333331</v>
          </cell>
          <cell r="J650">
            <v>1.7419354838709677</v>
          </cell>
          <cell r="K650">
            <v>2.903225806451613</v>
          </cell>
          <cell r="L650">
            <v>1.7857142857142856</v>
          </cell>
          <cell r="M650">
            <v>1</v>
          </cell>
          <cell r="N650">
            <v>0.26666666666666666</v>
          </cell>
          <cell r="Q650">
            <v>0.61290322580645162</v>
          </cell>
          <cell r="R650">
            <v>1</v>
          </cell>
          <cell r="S650">
            <v>1</v>
          </cell>
          <cell r="T650">
            <v>1</v>
          </cell>
          <cell r="U650">
            <v>0.6</v>
          </cell>
          <cell r="V650">
            <v>1</v>
          </cell>
          <cell r="W650">
            <v>0.29032258064516125</v>
          </cell>
          <cell r="X650">
            <v>1</v>
          </cell>
          <cell r="Y650">
            <v>1</v>
          </cell>
          <cell r="Z650">
            <v>1</v>
          </cell>
          <cell r="AA650">
            <v>1</v>
          </cell>
          <cell r="AB650">
            <v>0.16666666666666666</v>
          </cell>
          <cell r="AC650">
            <v>0.67741935483870963</v>
          </cell>
          <cell r="AD650">
            <v>1.096774193548387</v>
          </cell>
          <cell r="AE650">
            <v>1</v>
          </cell>
          <cell r="AF650">
            <v>0.70967741935483875</v>
          </cell>
          <cell r="AG650">
            <v>1</v>
          </cell>
          <cell r="AH650">
            <v>1</v>
          </cell>
          <cell r="AI650">
            <v>0.87096774193548387</v>
          </cell>
          <cell r="AJ650">
            <v>1</v>
          </cell>
          <cell r="AK650">
            <v>1</v>
          </cell>
          <cell r="AL650">
            <v>1</v>
          </cell>
          <cell r="AM650">
            <v>1</v>
          </cell>
          <cell r="AN650">
            <v>1</v>
          </cell>
          <cell r="AO650">
            <v>1</v>
          </cell>
          <cell r="AP650">
            <v>0.90322580645161288</v>
          </cell>
          <cell r="AQ650">
            <v>1</v>
          </cell>
          <cell r="AR650">
            <v>1</v>
          </cell>
          <cell r="AS650">
            <v>1</v>
          </cell>
          <cell r="AT650">
            <v>0.32258064516129031</v>
          </cell>
          <cell r="AU650">
            <v>9.6774193548387094E-2</v>
          </cell>
          <cell r="AV650">
            <v>1</v>
          </cell>
          <cell r="AW650">
            <v>1.3870967741935483</v>
          </cell>
          <cell r="AX650">
            <v>1.8333333333333335</v>
          </cell>
          <cell r="AY650">
            <v>2</v>
          </cell>
          <cell r="AZ650">
            <v>2</v>
          </cell>
        </row>
        <row r="651">
          <cell r="C651" t="str">
            <v>YOU / Boylston / 1 Elmwood Place 4</v>
          </cell>
          <cell r="D651" t="str">
            <v>Worcester East Area Office</v>
          </cell>
          <cell r="E651">
            <v>2</v>
          </cell>
          <cell r="F651">
            <v>2</v>
          </cell>
          <cell r="G651">
            <v>2</v>
          </cell>
          <cell r="H651">
            <v>1.5806451612903225</v>
          </cell>
          <cell r="I651">
            <v>1</v>
          </cell>
          <cell r="J651">
            <v>2.096774193548387</v>
          </cell>
          <cell r="K651">
            <v>1.903225806451613</v>
          </cell>
          <cell r="L651">
            <v>2.1785714285714288</v>
          </cell>
          <cell r="M651">
            <v>2</v>
          </cell>
          <cell r="N651">
            <v>2.4333333333333336</v>
          </cell>
          <cell r="O651">
            <v>2.5161290322580645</v>
          </cell>
          <cell r="P651">
            <v>3</v>
          </cell>
          <cell r="Q651">
            <v>2.3548387096774195</v>
          </cell>
          <cell r="R651">
            <v>1.806451612903226</v>
          </cell>
          <cell r="S651">
            <v>2</v>
          </cell>
          <cell r="T651">
            <v>2</v>
          </cell>
          <cell r="U651">
            <v>2.2999999999999998</v>
          </cell>
          <cell r="V651">
            <v>2</v>
          </cell>
          <cell r="W651">
            <v>1.5483870967741935</v>
          </cell>
          <cell r="X651">
            <v>2</v>
          </cell>
          <cell r="Y651">
            <v>1.9677419354838708</v>
          </cell>
          <cell r="Z651">
            <v>2</v>
          </cell>
          <cell r="AA651">
            <v>2</v>
          </cell>
          <cell r="AB651">
            <v>2</v>
          </cell>
          <cell r="AC651">
            <v>2</v>
          </cell>
          <cell r="AD651">
            <v>1.3870967741935485</v>
          </cell>
          <cell r="AE651">
            <v>1</v>
          </cell>
          <cell r="AF651">
            <v>1</v>
          </cell>
          <cell r="AG651">
            <v>1</v>
          </cell>
          <cell r="AH651">
            <v>1</v>
          </cell>
          <cell r="AI651">
            <v>1</v>
          </cell>
          <cell r="AJ651">
            <v>0.9642857142857143</v>
          </cell>
          <cell r="AK651">
            <v>1.032258064516129</v>
          </cell>
          <cell r="AL651">
            <v>1.8</v>
          </cell>
          <cell r="AM651">
            <v>1.903225806451613</v>
          </cell>
          <cell r="AN651">
            <v>1.6666666666666667</v>
          </cell>
          <cell r="AO651">
            <v>2</v>
          </cell>
          <cell r="AP651">
            <v>2</v>
          </cell>
          <cell r="AQ651">
            <v>2</v>
          </cell>
          <cell r="AR651">
            <v>2</v>
          </cell>
          <cell r="AS651">
            <v>1.5333333333333332</v>
          </cell>
          <cell r="AT651">
            <v>1.7741935483870965</v>
          </cell>
          <cell r="AU651">
            <v>1.064516129032258</v>
          </cell>
          <cell r="AV651">
            <v>2.1785714285714284</v>
          </cell>
          <cell r="AW651">
            <v>2</v>
          </cell>
          <cell r="AX651">
            <v>1.2333333333333334</v>
          </cell>
          <cell r="AY651">
            <v>1</v>
          </cell>
          <cell r="AZ651">
            <v>0.96666666666666667</v>
          </cell>
        </row>
        <row r="652">
          <cell r="C652" t="str">
            <v>YOU / Boylston / 1 Elmwood Place 5</v>
          </cell>
          <cell r="D652" t="str">
            <v>Worcester West Area Office</v>
          </cell>
          <cell r="E652">
            <v>1.4516129032258065</v>
          </cell>
          <cell r="F652">
            <v>1.967741935483871</v>
          </cell>
          <cell r="G652">
            <v>1.8666666666666667</v>
          </cell>
          <cell r="H652">
            <v>2</v>
          </cell>
          <cell r="I652">
            <v>2.2000000000000002</v>
          </cell>
          <cell r="J652">
            <v>1.1612903225806452</v>
          </cell>
          <cell r="K652">
            <v>1</v>
          </cell>
          <cell r="L652">
            <v>2</v>
          </cell>
          <cell r="M652">
            <v>2</v>
          </cell>
          <cell r="N652">
            <v>2.7333333333333334</v>
          </cell>
          <cell r="O652">
            <v>2.838709677419355</v>
          </cell>
          <cell r="P652">
            <v>2.8333333333333335</v>
          </cell>
          <cell r="Q652">
            <v>2.6129032258064515</v>
          </cell>
          <cell r="R652">
            <v>2.903225806451613</v>
          </cell>
          <cell r="S652">
            <v>2.4666666666666668</v>
          </cell>
          <cell r="T652">
            <v>3</v>
          </cell>
          <cell r="U652">
            <v>2.7333333333333334</v>
          </cell>
          <cell r="V652">
            <v>3</v>
          </cell>
          <cell r="W652">
            <v>3</v>
          </cell>
          <cell r="X652">
            <v>3</v>
          </cell>
          <cell r="Y652">
            <v>2.870967741935484</v>
          </cell>
          <cell r="Z652">
            <v>3</v>
          </cell>
          <cell r="AA652">
            <v>3</v>
          </cell>
          <cell r="AB652">
            <v>3.166666666666667</v>
          </cell>
          <cell r="AC652">
            <v>2.419354838709677</v>
          </cell>
          <cell r="AD652">
            <v>2.032258064516129</v>
          </cell>
          <cell r="AE652">
            <v>3</v>
          </cell>
          <cell r="AF652">
            <v>3.1290322580645165</v>
          </cell>
          <cell r="AG652">
            <v>2.4333333333333336</v>
          </cell>
          <cell r="AH652">
            <v>2.67741935483871</v>
          </cell>
          <cell r="AI652">
            <v>3</v>
          </cell>
          <cell r="AJ652">
            <v>2.9642857142857144</v>
          </cell>
          <cell r="AK652">
            <v>2.935483870967742</v>
          </cell>
          <cell r="AL652">
            <v>2.2999999999999998</v>
          </cell>
          <cell r="AM652">
            <v>2.774193548387097</v>
          </cell>
          <cell r="AN652">
            <v>2.8</v>
          </cell>
          <cell r="AO652">
            <v>2.741935483870968</v>
          </cell>
          <cell r="AP652">
            <v>2.6774193548387095</v>
          </cell>
          <cell r="AQ652">
            <v>2.9666666666666668</v>
          </cell>
          <cell r="AR652">
            <v>3.096774193548387</v>
          </cell>
          <cell r="AS652">
            <v>2.2000000000000002</v>
          </cell>
          <cell r="AT652">
            <v>2.741935483870968</v>
          </cell>
          <cell r="AU652">
            <v>3</v>
          </cell>
          <cell r="AV652">
            <v>2.8928571428571428</v>
          </cell>
          <cell r="AW652">
            <v>2.7096774193548385</v>
          </cell>
          <cell r="AX652">
            <v>2.1333333333333333</v>
          </cell>
          <cell r="AY652">
            <v>2.8064516129032251</v>
          </cell>
          <cell r="AZ652">
            <v>2.833333333333333</v>
          </cell>
        </row>
        <row r="653">
          <cell r="C653" t="str">
            <v>YOU / Worcester / 37 Boylston 1</v>
          </cell>
          <cell r="D653" t="str">
            <v>Haverhill Area Office</v>
          </cell>
          <cell r="N653">
            <v>0.13333333333333333</v>
          </cell>
        </row>
        <row r="654">
          <cell r="C654" t="str">
            <v>YOU / Worcester / 37 Boylston 2</v>
          </cell>
          <cell r="D654" t="str">
            <v>North Central Area Office</v>
          </cell>
          <cell r="W654">
            <v>6.4516129032258063E-2</v>
          </cell>
          <cell r="AB654">
            <v>0.1</v>
          </cell>
          <cell r="AD654">
            <v>0.87096774193548387</v>
          </cell>
          <cell r="AY654">
            <v>0.90322580645161288</v>
          </cell>
          <cell r="AZ654">
            <v>0.53333333333333333</v>
          </cell>
        </row>
        <row r="655">
          <cell r="C655" t="str">
            <v>YOU / Worcester / 37 Boylston 3</v>
          </cell>
          <cell r="D655" t="str">
            <v>South Central Area Office</v>
          </cell>
          <cell r="E655">
            <v>1</v>
          </cell>
          <cell r="F655">
            <v>1.6451612903225805</v>
          </cell>
          <cell r="G655">
            <v>2</v>
          </cell>
          <cell r="H655">
            <v>2</v>
          </cell>
          <cell r="I655">
            <v>1.9666666666666666</v>
          </cell>
          <cell r="J655">
            <v>1</v>
          </cell>
          <cell r="K655">
            <v>1.7419354838709677</v>
          </cell>
          <cell r="L655">
            <v>2.1428571428571432</v>
          </cell>
          <cell r="M655">
            <v>4</v>
          </cell>
          <cell r="N655">
            <v>2.5333333333333332</v>
          </cell>
          <cell r="O655">
            <v>2</v>
          </cell>
          <cell r="P655">
            <v>1.3333333333333335</v>
          </cell>
          <cell r="Q655">
            <v>0.83870967741935487</v>
          </cell>
          <cell r="R655">
            <v>1</v>
          </cell>
          <cell r="S655">
            <v>1</v>
          </cell>
          <cell r="T655">
            <v>1</v>
          </cell>
          <cell r="U655">
            <v>1</v>
          </cell>
          <cell r="V655">
            <v>0.83870967741935487</v>
          </cell>
          <cell r="W655">
            <v>0.90322580645161288</v>
          </cell>
          <cell r="X655">
            <v>1</v>
          </cell>
          <cell r="Y655">
            <v>0.61290322580645162</v>
          </cell>
          <cell r="Z655">
            <v>0.46666666666666667</v>
          </cell>
          <cell r="AA655">
            <v>1</v>
          </cell>
          <cell r="AB655">
            <v>0.26666666666666666</v>
          </cell>
          <cell r="AC655">
            <v>1</v>
          </cell>
          <cell r="AD655">
            <v>1</v>
          </cell>
          <cell r="AE655">
            <v>1</v>
          </cell>
          <cell r="AF655">
            <v>1</v>
          </cell>
          <cell r="AG655">
            <v>0.43333333333333335</v>
          </cell>
          <cell r="AH655">
            <v>0.19354838709677419</v>
          </cell>
          <cell r="AI655">
            <v>1</v>
          </cell>
          <cell r="AJ655">
            <v>1</v>
          </cell>
          <cell r="AK655">
            <v>0.61290322580645162</v>
          </cell>
          <cell r="AL655">
            <v>0.8666666666666667</v>
          </cell>
          <cell r="AM655">
            <v>1.064516129032258</v>
          </cell>
          <cell r="AN655">
            <v>1</v>
          </cell>
          <cell r="AO655">
            <v>1</v>
          </cell>
          <cell r="AP655">
            <v>1</v>
          </cell>
          <cell r="AQ655">
            <v>1.7</v>
          </cell>
          <cell r="AR655">
            <v>1.6774193548387095</v>
          </cell>
          <cell r="AS655">
            <v>1</v>
          </cell>
          <cell r="AT655">
            <v>3.2258064516129031E-2</v>
          </cell>
        </row>
        <row r="656">
          <cell r="C656" t="str">
            <v>YOU / Worcester / 37 Boylston 4</v>
          </cell>
          <cell r="D656" t="str">
            <v>Worcester East Area Office</v>
          </cell>
          <cell r="E656">
            <v>2</v>
          </cell>
          <cell r="F656">
            <v>2</v>
          </cell>
          <cell r="G656">
            <v>2.2333333333333334</v>
          </cell>
          <cell r="H656">
            <v>2</v>
          </cell>
          <cell r="I656">
            <v>1.7333333333333334</v>
          </cell>
          <cell r="J656">
            <v>2</v>
          </cell>
          <cell r="K656">
            <v>2.4838709677419355</v>
          </cell>
          <cell r="L656">
            <v>1.9285714285714286</v>
          </cell>
          <cell r="M656">
            <v>1.8064516129032258</v>
          </cell>
          <cell r="N656">
            <v>1.8666666666666667</v>
          </cell>
          <cell r="O656">
            <v>2</v>
          </cell>
          <cell r="P656">
            <v>2.3666666666666667</v>
          </cell>
          <cell r="Q656">
            <v>2.7096774193548385</v>
          </cell>
          <cell r="R656">
            <v>2.870967741935484</v>
          </cell>
          <cell r="S656">
            <v>2.8666666666666667</v>
          </cell>
          <cell r="T656">
            <v>3</v>
          </cell>
          <cell r="U656">
            <v>4</v>
          </cell>
          <cell r="V656">
            <v>3.4193548387096775</v>
          </cell>
          <cell r="W656">
            <v>2.5483870967741935</v>
          </cell>
          <cell r="X656">
            <v>2.6551724137931032</v>
          </cell>
          <cell r="Y656">
            <v>3.3548387096774195</v>
          </cell>
          <cell r="Z656">
            <v>3.5</v>
          </cell>
          <cell r="AA656">
            <v>2.967741935483871</v>
          </cell>
          <cell r="AB656">
            <v>3.6</v>
          </cell>
          <cell r="AC656">
            <v>2.6774193548387095</v>
          </cell>
          <cell r="AD656">
            <v>3.774193548387097</v>
          </cell>
          <cell r="AE656">
            <v>3.9666666666666668</v>
          </cell>
          <cell r="AF656">
            <v>2.387096774193548</v>
          </cell>
          <cell r="AG656">
            <v>2.4333333333333336</v>
          </cell>
          <cell r="AH656">
            <v>4.096774193548387</v>
          </cell>
          <cell r="AI656">
            <v>4</v>
          </cell>
          <cell r="AJ656">
            <v>4</v>
          </cell>
          <cell r="AK656">
            <v>4</v>
          </cell>
          <cell r="AL656">
            <v>2.2999999999999998</v>
          </cell>
          <cell r="AM656">
            <v>2</v>
          </cell>
          <cell r="AN656">
            <v>2.8</v>
          </cell>
          <cell r="AO656">
            <v>2.67741935483871</v>
          </cell>
          <cell r="AP656">
            <v>2.935483870967742</v>
          </cell>
          <cell r="AQ656">
            <v>1.5</v>
          </cell>
          <cell r="AR656">
            <v>2</v>
          </cell>
          <cell r="AS656">
            <v>2.5</v>
          </cell>
          <cell r="AT656">
            <v>3</v>
          </cell>
          <cell r="AU656">
            <v>2.967741935483871</v>
          </cell>
          <cell r="AV656">
            <v>3</v>
          </cell>
          <cell r="AW656">
            <v>2.935483870967742</v>
          </cell>
          <cell r="AX656">
            <v>2.1</v>
          </cell>
          <cell r="AY656">
            <v>1.967741935483871</v>
          </cell>
          <cell r="AZ656">
            <v>2.5</v>
          </cell>
        </row>
        <row r="657">
          <cell r="C657" t="str">
            <v>YOU / Worcester / 37 Boylston 5</v>
          </cell>
          <cell r="D657" t="str">
            <v>Worcester West Area Office</v>
          </cell>
          <cell r="E657">
            <v>1.6451612903225805</v>
          </cell>
          <cell r="F657">
            <v>1.8709677419354838</v>
          </cell>
          <cell r="G657">
            <v>1.6666666666666665</v>
          </cell>
          <cell r="H657">
            <v>1.935483870967742</v>
          </cell>
          <cell r="I657">
            <v>2</v>
          </cell>
          <cell r="J657">
            <v>2.419354838709677</v>
          </cell>
          <cell r="K657">
            <v>2.161290322580645</v>
          </cell>
          <cell r="L657">
            <v>2.25</v>
          </cell>
          <cell r="M657">
            <v>2</v>
          </cell>
          <cell r="N657">
            <v>2</v>
          </cell>
          <cell r="O657">
            <v>2</v>
          </cell>
          <cell r="P657">
            <v>1.8333333333333333</v>
          </cell>
          <cell r="Q657">
            <v>2</v>
          </cell>
          <cell r="R657">
            <v>1.8709677419354838</v>
          </cell>
          <cell r="S657">
            <v>1.9</v>
          </cell>
          <cell r="T657">
            <v>2</v>
          </cell>
          <cell r="U657">
            <v>1</v>
          </cell>
          <cell r="V657">
            <v>1.3870967741935485</v>
          </cell>
          <cell r="W657">
            <v>2</v>
          </cell>
          <cell r="X657">
            <v>2</v>
          </cell>
          <cell r="Y657">
            <v>1.4516129032258065</v>
          </cell>
          <cell r="Z657">
            <v>2</v>
          </cell>
          <cell r="AA657">
            <v>2</v>
          </cell>
          <cell r="AB657">
            <v>1.8666666666666667</v>
          </cell>
          <cell r="AC657">
            <v>1.9032258064516128</v>
          </cell>
          <cell r="AD657">
            <v>1.129032258064516</v>
          </cell>
          <cell r="AE657">
            <v>2</v>
          </cell>
          <cell r="AF657">
            <v>2</v>
          </cell>
          <cell r="AG657">
            <v>2.6333333333333333</v>
          </cell>
          <cell r="AH657">
            <v>1.032258064516129</v>
          </cell>
          <cell r="AI657">
            <v>2</v>
          </cell>
          <cell r="AJ657">
            <v>1.7857142857142856</v>
          </cell>
          <cell r="AK657">
            <v>1.838709677419355</v>
          </cell>
          <cell r="AL657">
            <v>2</v>
          </cell>
          <cell r="AM657">
            <v>2</v>
          </cell>
          <cell r="AN657">
            <v>2</v>
          </cell>
          <cell r="AO657">
            <v>2</v>
          </cell>
          <cell r="AP657">
            <v>1.903225806451613</v>
          </cell>
          <cell r="AQ657">
            <v>1.7333333333333334</v>
          </cell>
          <cell r="AR657">
            <v>2</v>
          </cell>
          <cell r="AS657">
            <v>2.2000000000000002</v>
          </cell>
          <cell r="AT657">
            <v>2</v>
          </cell>
          <cell r="AU657">
            <v>2</v>
          </cell>
          <cell r="AV657">
            <v>1.8571428571428572</v>
          </cell>
          <cell r="AW657">
            <v>2</v>
          </cell>
          <cell r="AX657">
            <v>2</v>
          </cell>
          <cell r="AY657">
            <v>2</v>
          </cell>
          <cell r="AZ657">
            <v>1</v>
          </cell>
        </row>
      </sheetData>
      <sheetData sheetId="10"/>
      <sheetData sheetId="11"/>
      <sheetData sheetId="12"/>
      <sheetData sheetId="13"/>
      <sheetData sheetId="14">
        <row r="2">
          <cell r="A2" t="str">
            <v>Bay State CS / Plymouth / 475 State</v>
          </cell>
        </row>
        <row r="3">
          <cell r="A3" t="str">
            <v>Bay State CS / S.Weymouth/ 911 Main</v>
          </cell>
        </row>
        <row r="4">
          <cell r="A4" t="str">
            <v>Brandon/Natick/27Winter St</v>
          </cell>
        </row>
        <row r="5">
          <cell r="A5" t="str">
            <v>Caritas St Mary's /Dorch /90Cushing</v>
          </cell>
        </row>
        <row r="6">
          <cell r="A6" t="str">
            <v>CFP / Dorchester / 31 Athelwold St</v>
          </cell>
        </row>
        <row r="7">
          <cell r="A7" t="str">
            <v>Community Care/S.Attleboro/543Newpo</v>
          </cell>
        </row>
        <row r="8">
          <cell r="A8" t="str">
            <v>EliotCommunityHS / Waltham/ 130Dale</v>
          </cell>
        </row>
        <row r="9">
          <cell r="A9" t="str">
            <v>EliotCommunityHS/Arling/734-736Mass</v>
          </cell>
        </row>
        <row r="10">
          <cell r="A10" t="str">
            <v>EliotCommunityHS/Dedham/20Harvey</v>
          </cell>
        </row>
        <row r="11">
          <cell r="A11" t="str">
            <v>EliotCommunityHS/JamPlain/281HydePk</v>
          </cell>
        </row>
        <row r="12">
          <cell r="A12" t="str">
            <v>EliotCommunityHS/Lynn/12OrchardSt</v>
          </cell>
        </row>
        <row r="13">
          <cell r="A13" t="str">
            <v>EliotCommunityHS/Medford/159Allston</v>
          </cell>
        </row>
        <row r="14">
          <cell r="A14" t="str">
            <v>EliotCommunityHS/NewBedford/163Coun</v>
          </cell>
        </row>
        <row r="15">
          <cell r="A15" t="str">
            <v>EliotCommunityHS/Wakefield/18 Lafay</v>
          </cell>
        </row>
        <row r="16">
          <cell r="A16" t="str">
            <v>Gandara / Greenfield / 107 Conway</v>
          </cell>
        </row>
        <row r="17">
          <cell r="A17" t="str">
            <v>Gandara / Holyoke / 27-29 Canby St</v>
          </cell>
        </row>
        <row r="18">
          <cell r="A18" t="str">
            <v>Gandara / Springfield / 25 Moorland</v>
          </cell>
        </row>
        <row r="19">
          <cell r="A19" t="str">
            <v>Gandara / Springfield / 353 MapleSt</v>
          </cell>
        </row>
        <row r="20">
          <cell r="A20" t="str">
            <v>GermaineLawrence/Arlington/18Clarem</v>
          </cell>
        </row>
        <row r="21">
          <cell r="A21" t="str">
            <v>Harbor Schools/ Merrimac /100W.Main</v>
          </cell>
        </row>
        <row r="22">
          <cell r="A22" t="str">
            <v>HES / Beverly / 6 Echo Ave.</v>
          </cell>
        </row>
        <row r="23">
          <cell r="A23" t="str">
            <v>HES / Haverhill / 8-10 Howard St</v>
          </cell>
        </row>
        <row r="24">
          <cell r="A24" t="str">
            <v>HES / Salem / 39 1/2 Mason St</v>
          </cell>
        </row>
        <row r="25">
          <cell r="A25" t="str">
            <v>ItalianHome/E. Freetown/9PinewoodCt</v>
          </cell>
        </row>
        <row r="26">
          <cell r="A26" t="str">
            <v>ItalianHome/JamPl/1125CentreSt</v>
          </cell>
        </row>
        <row r="27">
          <cell r="A27" t="str">
            <v>Key / Fall River / 62 County St</v>
          </cell>
        </row>
        <row r="28">
          <cell r="A28" t="str">
            <v>Key / Methuen / 175 Lowell St</v>
          </cell>
        </row>
        <row r="29">
          <cell r="A29" t="str">
            <v>Key / Methuen / 19 Mystic St</v>
          </cell>
        </row>
        <row r="30">
          <cell r="A30" t="str">
            <v>Key / Pittsfield / 369 West St</v>
          </cell>
        </row>
        <row r="31">
          <cell r="A31" t="str">
            <v>Key / Worcester / 2 Norton St</v>
          </cell>
        </row>
        <row r="32">
          <cell r="A32" t="str">
            <v>LUK / Fitchburg / 101 South St</v>
          </cell>
        </row>
        <row r="33">
          <cell r="A33" t="str">
            <v>LUK / Fitchburg / 102 Day Street</v>
          </cell>
        </row>
        <row r="34">
          <cell r="A34" t="str">
            <v>LUK / Fitchburg / 27 Myrtle Ave</v>
          </cell>
        </row>
        <row r="35">
          <cell r="A35" t="str">
            <v>LUK / Fitchburg / 846 Westminster</v>
          </cell>
        </row>
        <row r="36">
          <cell r="A36" t="str">
            <v>NFI / Arlington /23 Maple St</v>
          </cell>
        </row>
        <row r="37">
          <cell r="A37" t="str">
            <v>Old Colony Y/Brockton/917R Montello</v>
          </cell>
        </row>
        <row r="38">
          <cell r="A38" t="str">
            <v>Old Colony Y/Fall River/199 N. Main</v>
          </cell>
        </row>
        <row r="39">
          <cell r="A39" t="str">
            <v>Old Colony Y/NewBedford/106 bullard</v>
          </cell>
        </row>
        <row r="40">
          <cell r="A40" t="str">
            <v>RFK / Lancaster / 220 Old Common</v>
          </cell>
        </row>
        <row r="41">
          <cell r="A41" t="str">
            <v>RFK / S.Yarmouth / 137 Run Pond</v>
          </cell>
        </row>
        <row r="42">
          <cell r="A42" t="str">
            <v>SPIN / Lynn / 50 Newhall Street</v>
          </cell>
        </row>
        <row r="43">
          <cell r="A43" t="str">
            <v>St Vincent's/FallRiver/2425Highland</v>
          </cell>
        </row>
        <row r="44">
          <cell r="A44" t="str">
            <v>TeamCoord / Bradford / 4 S. Kimball</v>
          </cell>
        </row>
        <row r="45">
          <cell r="A45" t="str">
            <v>TeamCoord / Haverhill / 20NewcombSt</v>
          </cell>
        </row>
        <row r="46">
          <cell r="A46" t="str">
            <v>TeamCoord/Wilmington/82HighSt</v>
          </cell>
        </row>
        <row r="47">
          <cell r="A47" t="str">
            <v>TheHome for LW/Walpole/399Lincoln</v>
          </cell>
        </row>
        <row r="48">
          <cell r="A48" t="str">
            <v>Wayside/Framingham/1FredrickAbbotWy</v>
          </cell>
        </row>
        <row r="49">
          <cell r="A49" t="str">
            <v>Wayside/Framingham/85Edgell Rd</v>
          </cell>
        </row>
        <row r="50">
          <cell r="A50" t="str">
            <v>Wayside/Framingham/98DennisonAve</v>
          </cell>
        </row>
        <row r="51">
          <cell r="A51" t="str">
            <v>Wayside/Waltham/558WaverleyOaksRd</v>
          </cell>
        </row>
        <row r="52">
          <cell r="A52" t="str">
            <v>YOU / Boylston / 1 Elmwood Place</v>
          </cell>
        </row>
        <row r="53">
          <cell r="A53" t="str">
            <v>YOU / Worcester / 37 Boylston</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Y16 Spend"/>
      <sheetName val="Pivot ORIG"/>
      <sheetName val="Pivot ORIG 2"/>
      <sheetName val="PivotData"/>
      <sheetName val="UFR Category Data"/>
      <sheetName val="Sheet2"/>
      <sheetName val="DC Avg Data"/>
      <sheetName val="TF &amp; Admin"/>
      <sheetName val="FY16 REBASED Rates"/>
      <sheetName val="Sheet5"/>
      <sheetName val="Current Model Budgets"/>
      <sheetName val="Proposed FY21 Model Budgets "/>
      <sheetName val="Proposed FY21 Model Budgets (2)"/>
      <sheetName val="Fall CAF"/>
      <sheetName val="Spring CAF"/>
      <sheetName val="FY16 UFR Data "/>
      <sheetName val="Fiscal Impact"/>
      <sheetName val="Spring 2019 CAF"/>
      <sheetName val="Sheet3"/>
      <sheetName val="CAF 2019 Fall"/>
      <sheetName val="Changes to models"/>
      <sheetName val="Sheet4"/>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2">
          <cell r="P22">
            <v>6.489074586789525</v>
          </cell>
        </row>
      </sheetData>
      <sheetData sheetId="13"/>
      <sheetData sheetId="14">
        <row r="27">
          <cell r="BK27">
            <v>9.5693779904305488E-3</v>
          </cell>
        </row>
      </sheetData>
      <sheetData sheetId="15"/>
      <sheetData sheetId="16"/>
      <sheetData sheetId="17"/>
      <sheetData sheetId="18"/>
      <sheetData sheetId="19"/>
      <sheetData sheetId="20"/>
      <sheetData sheetId="2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2022 BLS SALARY CHART (53_PCT)"/>
      <sheetName val="M2021 BLS  SALARY CHART Median"/>
      <sheetName val="Sheet1"/>
      <sheetName val="M2021 all details"/>
      <sheetName val="DC  CNA  DC III"/>
      <sheetName val="Case Social Worker.Manager"/>
      <sheetName val="Clinical"/>
      <sheetName val="Nursing"/>
      <sheetName val="Management"/>
      <sheetName val="Therapies"/>
      <sheetName val="M2022 53_PCT"/>
    </sheetNames>
    <sheetDataSet>
      <sheetData sheetId="0"/>
      <sheetData sheetId="1"/>
      <sheetData sheetId="2"/>
      <sheetData sheetId="3"/>
      <sheetData sheetId="4">
        <row r="11">
          <cell r="I11">
            <v>19.121599999999997</v>
          </cell>
          <cell r="J11">
            <v>39772.927999999993</v>
          </cell>
        </row>
        <row r="19">
          <cell r="I19">
            <v>25.580080000000002</v>
          </cell>
        </row>
      </sheetData>
      <sheetData sheetId="5">
        <row r="4">
          <cell r="J4">
            <v>28.180799999999998</v>
          </cell>
        </row>
        <row r="11">
          <cell r="J11">
            <v>30.9283</v>
          </cell>
        </row>
      </sheetData>
      <sheetData sheetId="6">
        <row r="6">
          <cell r="J6">
            <v>38.753100000000003</v>
          </cell>
        </row>
        <row r="12">
          <cell r="J12">
            <v>48.742200000000004</v>
          </cell>
        </row>
      </sheetData>
      <sheetData sheetId="7">
        <row r="2">
          <cell r="J2">
            <v>31.575200000000002</v>
          </cell>
        </row>
        <row r="6">
          <cell r="J6">
            <v>49.162799999999997</v>
          </cell>
        </row>
        <row r="11">
          <cell r="J11">
            <v>65.162400000000005</v>
          </cell>
        </row>
      </sheetData>
      <sheetData sheetId="8">
        <row r="2">
          <cell r="J2">
            <v>38.180400000000006</v>
          </cell>
        </row>
      </sheetData>
      <sheetData sheetId="9">
        <row r="2">
          <cell r="M2">
            <v>32.740400000000001</v>
          </cell>
        </row>
        <row r="8">
          <cell r="M8">
            <v>38.017499999999998</v>
          </cell>
        </row>
        <row r="14">
          <cell r="M14">
            <v>41.25168</v>
          </cell>
        </row>
        <row r="18">
          <cell r="M18">
            <v>42.756720000000001</v>
          </cell>
        </row>
      </sheetData>
      <sheetData sheetId="10">
        <row r="33">
          <cell r="N33">
            <v>135424.64000000001</v>
          </cell>
        </row>
        <row r="34">
          <cell r="N34">
            <v>40890.303999999996</v>
          </cell>
        </row>
        <row r="35">
          <cell r="N35">
            <v>62490.688000000002</v>
          </cell>
        </row>
        <row r="36">
          <cell r="N36">
            <v>51538.240000000005</v>
          </cell>
        </row>
        <row r="37">
          <cell r="N37">
            <v>50652.160000000003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mendA"/>
      <sheetName val="DATA  ENTRY"/>
      <sheetName val="FullerSEE"/>
      <sheetName val="SummaryNarrative"/>
    </sheetNames>
    <sheetDataSet>
      <sheetData sheetId="0" refreshError="1">
        <row r="2">
          <cell r="B2" t="str">
            <v>ATTACHMENT A: AMENDMENT FORM         1999</v>
          </cell>
        </row>
        <row r="4">
          <cell r="J4" t="str">
            <v>Service Contract:</v>
          </cell>
        </row>
        <row r="5">
          <cell r="J5" t="str">
            <v>2631 9631 317</v>
          </cell>
        </row>
        <row r="8">
          <cell r="C8" t="str">
            <v>1) Highlight any significant programmatic or fiscal changes:</v>
          </cell>
          <cell r="O8" t="str">
            <v>Amendment #</v>
          </cell>
          <cell r="S8">
            <v>1</v>
          </cell>
        </row>
        <row r="12">
          <cell r="C12" t="str">
            <v>None</v>
          </cell>
        </row>
        <row r="13">
          <cell r="C13" t="str">
            <v xml:space="preserve"> </v>
          </cell>
        </row>
        <row r="26">
          <cell r="C26" t="str">
            <v>2) Identify any modification to the outcome measures or performance based objectives:</v>
          </cell>
        </row>
        <row r="28">
          <cell r="C28" t="str">
            <v>Per agreement with the Fuller Area office of the Department of Mental Health, the Attachment 2: Performance</v>
          </cell>
        </row>
        <row r="29">
          <cell r="C29" t="str">
            <v>Measures have been amended. Please see the amended Perofrmance Measures, attached.</v>
          </cell>
        </row>
        <row r="33">
          <cell r="C33" t="str">
            <v>1) Highlight any significant programmatic or fiscal changes:</v>
          </cell>
          <cell r="O33" t="str">
            <v>Amendment #</v>
          </cell>
        </row>
        <row r="44">
          <cell r="C44" t="str">
            <v>2) Identify any modification to the outcome measures or performance based objectives:</v>
          </cell>
        </row>
        <row r="50">
          <cell r="B50" t="str">
            <v>Attach a copy of the Attachment A: Renewal Summary Form</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1. FY15 UFR - Aggregate"/>
      <sheetName val="1. FY15 UFR - Pivot"/>
      <sheetName val="2a. FY13 Units"/>
      <sheetName val="3. CAF Spring 2015"/>
      <sheetName val="2b. Staff %"/>
      <sheetName val="2c. Service Length"/>
      <sheetName val="2d. FTE"/>
      <sheetName val="2e. Volunteers"/>
      <sheetName val="Workspace 1"/>
      <sheetName val="Workspace 2"/>
      <sheetName val="4. Rate Calculations"/>
      <sheetName val="Complete UFR List"/>
      <sheetName val="5. Fiscal Impact"/>
      <sheetName val="BARCC"/>
      <sheetName val="Center for H&amp;H"/>
      <sheetName val="Eliz. F."/>
      <sheetName val="Health Imp."/>
      <sheetName val="Ind. House"/>
      <sheetName val="Marthas Vineyard CS"/>
      <sheetName val="NELCWIT"/>
      <sheetName val="New Hope"/>
      <sheetName val="Pathways for Change"/>
      <sheetName val="Safe Place"/>
      <sheetName val="South Middlesex"/>
      <sheetName val="Wayside Y&amp;F"/>
      <sheetName val="YWCA Lawrence"/>
      <sheetName val="YWCA Western MA"/>
    </sheetNames>
    <sheetDataSet>
      <sheetData sheetId="0"/>
      <sheetData sheetId="1"/>
      <sheetData sheetId="2"/>
      <sheetData sheetId="3"/>
      <sheetData sheetId="4"/>
      <sheetData sheetId="5"/>
      <sheetData sheetId="6">
        <row r="16">
          <cell r="C16">
            <v>1.25</v>
          </cell>
        </row>
      </sheetData>
      <sheetData sheetId="7"/>
      <sheetData sheetId="8"/>
      <sheetData sheetId="9"/>
      <sheetData sheetId="10"/>
      <sheetData sheetId="11"/>
      <sheetData sheetId="12">
        <row r="3">
          <cell r="A3">
            <v>102</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Universal"/>
      <sheetName val="AllAgencyByDivisionFC"/>
      <sheetName val="FY16 Vs FY15 Comparison FC"/>
      <sheetName val="TreasurersReportDetail"/>
      <sheetName val="TreasurersReportSummary -dnu"/>
      <sheetName val="FY16 Vs FY15 Comparison"/>
      <sheetName val="Admin"/>
      <sheetName val="Development"/>
      <sheetName val="BCA"/>
      <sheetName val="DD"/>
      <sheetName val="EI"/>
      <sheetName val="MH"/>
      <sheetName val="AS"/>
      <sheetName val="CASPAR"/>
      <sheetName val="KC"/>
      <sheetName val="All Agency"/>
      <sheetName val="All Programs"/>
      <sheetName val="All Agency by Division"/>
      <sheetName val="All Bay Cove"/>
      <sheetName val="A150 Development"/>
      <sheetName val="All Admin"/>
      <sheetName val="A112 Central Administration"/>
      <sheetName val="A113 Advocacy"/>
      <sheetName val="A114 Accounting"/>
      <sheetName val="A115 Rep Payee"/>
      <sheetName val="A117 QI &amp; Special Projects"/>
      <sheetName val="A120 Information Services"/>
      <sheetName val="A122 Training &amp; CLC"/>
      <sheetName val="A130 Human Resources"/>
      <sheetName val="A140 Property"/>
      <sheetName val="A145 Housing"/>
      <sheetName val="O172 Canal Street"/>
      <sheetName val="B671 Bay Cove Academy"/>
      <sheetName val="All DD"/>
      <sheetName val="D802 DD Non-Res Central Costs"/>
      <sheetName val="All DD by Program"/>
      <sheetName val="All DD Housing Support"/>
      <sheetName val="All DD Residential"/>
      <sheetName val="D401 DD Residential Centralized"/>
      <sheetName val="D404 Res Social Rec"/>
      <sheetName val="D361 Bourne St"/>
      <sheetName val="D362 Center Ave"/>
      <sheetName val="D363 Plymouth St"/>
      <sheetName val="D366 Pat Ree Drive"/>
      <sheetName val="D372 Caswell 1"/>
      <sheetName val="D373 Caswell 2"/>
      <sheetName val="D374 Caswell 3"/>
      <sheetName val="D375 Caswell 4"/>
      <sheetName val="D411 Williams House"/>
      <sheetName val="D412 Juliette St"/>
      <sheetName val="D413 Marlowe House"/>
      <sheetName val="D415 Pond St"/>
      <sheetName val="D416 Quincy Adams"/>
      <sheetName val="D417 Columbia Rd"/>
      <sheetName val="D418 Willers St"/>
      <sheetName val="D420 Dorchester Ave"/>
      <sheetName val="D421 Brett House"/>
      <sheetName val="D422 Canterbury St"/>
      <sheetName val="D424 Harbor Point"/>
      <sheetName val="D431 Truman Highway"/>
      <sheetName val="D432 Utica St"/>
      <sheetName val="D433 Mill St"/>
      <sheetName val="D434 Winthrop St"/>
      <sheetName val="D435 Washington Ave"/>
      <sheetName val="D436 Carol Circle"/>
      <sheetName val="D437 Freeland St"/>
      <sheetName val="D438 Orlando Street I &amp; II"/>
      <sheetName val="D439 Cook Ave"/>
      <sheetName val="D444 Hyde Park Ave"/>
      <sheetName val="D446 Connors House"/>
      <sheetName val="D448 Columbia West"/>
      <sheetName val="D449 Kittredge Street"/>
      <sheetName val="D471 Zelma Lacey Ass Living"/>
      <sheetName val="D491 Adelaide St Residential"/>
      <sheetName val="D492 Revere House"/>
      <sheetName val="All DD SH"/>
      <sheetName val="D825 Lindsay Supported Housing"/>
      <sheetName val="D826 Adelaide St Supp Housing"/>
      <sheetName val="D831 Individual Supports"/>
      <sheetName val="D832 SEAD"/>
      <sheetName val="All Family and Parent Support"/>
      <sheetName val="D856 Parent Support"/>
      <sheetName val="All Family Support"/>
      <sheetName val="D844 Family Support Services"/>
      <sheetName val="D845 Family Sup Financial Assis"/>
      <sheetName val="All DD Day Programs"/>
      <sheetName val="O862 Bradston Street"/>
      <sheetName val="D874 Social Recreation"/>
      <sheetName val="All CBDS"/>
      <sheetName val="D863 CHES CBDS"/>
      <sheetName val="D873 City Square CBDS"/>
      <sheetName val="All Day Hab"/>
      <sheetName val="D866 Bradston Day Hab"/>
      <sheetName val="D876 Charlestown Day Hab"/>
      <sheetName val="F651 Early Intervention"/>
      <sheetName val="All Kit Clark"/>
      <sheetName val="K191 KCSS Administration"/>
      <sheetName val="All KC Occupancy"/>
      <sheetName val="O192 1500 Dorchester Ave"/>
      <sheetName val="O193 645 Washington Street"/>
      <sheetName val="K105 Kit Clark Clinic"/>
      <sheetName val="All Long Term Services"/>
      <sheetName val="All ADH"/>
      <sheetName val="K910 ADH AGO"/>
      <sheetName val="K911 Adult Day Health"/>
      <sheetName val="ADH Staffing"/>
      <sheetName val="All In Home Services"/>
      <sheetName val="K912 Foley Assisted Living"/>
      <sheetName val="K914 Homecare Program"/>
      <sheetName val="All Social and Health"/>
      <sheetName val="K921 Health Clinic"/>
      <sheetName val="K925 Senior Center"/>
      <sheetName val="K926 Fit for Life"/>
      <sheetName val="K928 SNAP"/>
      <sheetName val="All Housing and Homeless"/>
      <sheetName val="K933 MHSA YMCA"/>
      <sheetName val="K934 Congregate Housing"/>
      <sheetName val="K935 Cardinal Medeiros Center"/>
      <sheetName val="K937 Home Repair Program"/>
      <sheetName val="All Nutrition and Trans"/>
      <sheetName val="All Nutrition"/>
      <sheetName val="Meals"/>
      <sheetName val="All Public Nutrition"/>
      <sheetName val="All Private Nutrition"/>
      <sheetName val="K941 Public Nutrition"/>
      <sheetName val="K942 Private Nutrition"/>
      <sheetName val="K945 ADH Nutrition"/>
      <sheetName val="All Transportation"/>
      <sheetName val="K943 Transporation Private Food"/>
      <sheetName val="K944 Transporation Public Nutri"/>
      <sheetName val="K951 ADH Transportation"/>
      <sheetName val="K952 Private Transportation"/>
      <sheetName val="Vehicle List"/>
      <sheetName val="All MH + Clinic"/>
      <sheetName val="L206 Mental Health Clinic"/>
      <sheetName val="All MH"/>
      <sheetName val="All MH by Program"/>
      <sheetName val="M200 MH Non-CBFS Central Costs"/>
      <sheetName val="O177 Bowker Street"/>
      <sheetName val="O180 1960 Washington Street"/>
      <sheetName val="O181 3313 Washington Street"/>
      <sheetName val="M202 TPP"/>
      <sheetName val="M208 Bay View Inn"/>
      <sheetName val="M605 Home At Last"/>
      <sheetName val="M608 Health Home"/>
      <sheetName val="M609 CMMI Health Outreach"/>
      <sheetName val="M808 Boston Night Center"/>
      <sheetName val="All CCA CCS"/>
      <sheetName val="M214 CCA CCS - Brighton"/>
      <sheetName val="M215 CCA CCS - Carney"/>
      <sheetName val="All BEST"/>
      <sheetName val="All BEST CCS + Fuller"/>
      <sheetName val="M203 BEST CCS (Fuller)"/>
      <sheetName val="M204 BEST UCC"/>
      <sheetName val="M213 Longwood CCS"/>
      <sheetName val="All North Suffolk"/>
      <sheetName val="M209 Staniford House"/>
      <sheetName val="M400 Harbor House"/>
      <sheetName val="All MH Day Programs"/>
      <sheetName val="M750 PACT"/>
      <sheetName val="M821 Day Treatment"/>
      <sheetName val="M841 Employment Services"/>
      <sheetName val="All Clubs"/>
      <sheetName val="M801 Center Club"/>
      <sheetName val="M802 Transitions"/>
      <sheetName val="M803 Ruby Rogers"/>
      <sheetName val="All FBC CBFS"/>
      <sheetName val="O178 Amory Street"/>
      <sheetName val="M201 MH CBFS Centralized Costs"/>
      <sheetName val="M601 Wellness Center"/>
      <sheetName val="All Safety Net"/>
      <sheetName val="M603 Safety Net Respite"/>
      <sheetName val="M604 Safety Net Outreach"/>
      <sheetName val="All Teams"/>
      <sheetName val="M610 CBFS Teams - Occupancy"/>
      <sheetName val="M611 CBFS Team 2"/>
      <sheetName val="M612 CBFS Team 3"/>
      <sheetName val="M613 CBFS Team 4"/>
      <sheetName val="M614 CBFS Team 5"/>
      <sheetName val="All CBFS Residential"/>
      <sheetName val="M620 Hamilton"/>
      <sheetName val="M621 Gordon"/>
      <sheetName val="M622 Perrin Street"/>
      <sheetName val="M623 Walnut Residence"/>
      <sheetName val="M624 Speedwell"/>
      <sheetName val="M625 Walk Hill"/>
      <sheetName val="M626 Bowdoin"/>
      <sheetName val="M627 Bailey"/>
      <sheetName val="M628 Astoria Street"/>
      <sheetName val="M629 Dudley"/>
      <sheetName val="M630 Fessenden"/>
      <sheetName val="M631 Vincent"/>
      <sheetName val="M632 Betances"/>
      <sheetName val="M633 Stanley"/>
      <sheetName val="M634 Daly House"/>
      <sheetName val="M636 Lyon &amp; Orchardfield"/>
      <sheetName val="M637 Central Ave"/>
      <sheetName val="M638 Bartlett"/>
      <sheetName val="M639 Winston"/>
      <sheetName val="M640 Maple"/>
      <sheetName val="M641 Hollander"/>
      <sheetName val="M642 Pleasant St"/>
      <sheetName val="M643 Boylston Place"/>
      <sheetName val="M644 Charles"/>
      <sheetName val="M645 Harvard street"/>
      <sheetName val="M647 Tremont"/>
      <sheetName val="M648 Fenway"/>
      <sheetName val="M649 Fuller"/>
      <sheetName val="M650 Souris"/>
      <sheetName val="M651 Hosmer Street"/>
      <sheetName val="M653 Bay Cove Modified Apts"/>
      <sheetName val="M654 Norfolk"/>
      <sheetName val="M659 Dorchester Street "/>
      <sheetName val="M660 Aspinwall"/>
      <sheetName val="M661 Stanwood"/>
      <sheetName val="All AS"/>
      <sheetName val="S512 Andrew House ATS"/>
      <sheetName val="S531 New Hope TSS"/>
      <sheetName val="S543 Bay Cove Treatment Center"/>
      <sheetName val="S557 Charlestown Recovery House"/>
      <sheetName val="All Chelsea ASAP"/>
      <sheetName val="S571 Chelsea ASAP"/>
      <sheetName val="S572 DSS Family Services"/>
      <sheetName val="S573 Outpatient Counseling"/>
      <sheetName val="S574 Driver Alcohol Ed"/>
      <sheetName val="S575 Youth Program"/>
      <sheetName val="S578 Chelsea Batterers"/>
      <sheetName val="S581 Drug Free Communities"/>
      <sheetName val="All CASPAR"/>
      <sheetName val="S701 CASPAR Centralized Costs"/>
      <sheetName val="O702 Middlesex Ave"/>
      <sheetName val="All CASPAR Programs"/>
      <sheetName val="All Emergency Services"/>
      <sheetName val="S721 Shelter"/>
      <sheetName val="S725 First Step"/>
      <sheetName val="All Support Services"/>
      <sheetName val="S761 Phoenix Outpatient Svcs"/>
      <sheetName val="S771 Youth Services"/>
      <sheetName val="S791 Employment Services"/>
      <sheetName val="All Mens Residential"/>
      <sheetName val="S741 Highland Ave"/>
      <sheetName val="S742 Summit Ave"/>
      <sheetName val="S743 Hagan Manor"/>
      <sheetName val="All Womens Residential"/>
      <sheetName val="S751 WomanPlace"/>
      <sheetName val="S752 New Day"/>
      <sheetName val="S753 Grow-House"/>
      <sheetName val="All Intercompany"/>
      <sheetName val="X901 BayCove Group Homes I"/>
      <sheetName val="X902 BayCove Group Homes II"/>
      <sheetName val="X903 BayCove Group Homes III"/>
      <sheetName val="X904 BayCove Moseley"/>
      <sheetName val="X906 BayCove Hamilton"/>
      <sheetName val="X907 HUD 7"/>
      <sheetName val="2015 Orig Budget"/>
    </sheetNames>
    <sheetDataSet>
      <sheetData sheetId="0" refreshError="1"/>
      <sheetData sheetId="1" refreshError="1">
        <row r="7">
          <cell r="C7">
            <v>7.6499999999999999E-2</v>
          </cell>
        </row>
        <row r="8">
          <cell r="C8">
            <v>0.1285</v>
          </cell>
        </row>
        <row r="9">
          <cell r="C9">
            <v>2.3E-3</v>
          </cell>
        </row>
        <row r="10">
          <cell r="C10">
            <v>0.02</v>
          </cell>
        </row>
        <row r="11">
          <cell r="C11">
            <v>50</v>
          </cell>
        </row>
        <row r="12">
          <cell r="C12">
            <v>0.02</v>
          </cell>
        </row>
        <row r="13">
          <cell r="C13">
            <v>0.109</v>
          </cell>
        </row>
        <row r="14">
          <cell r="C14">
            <v>11.15</v>
          </cell>
        </row>
        <row r="17">
          <cell r="C17">
            <v>52.4</v>
          </cell>
        </row>
        <row r="18">
          <cell r="C18">
            <v>52.285714285714285</v>
          </cell>
        </row>
        <row r="19">
          <cell r="C19">
            <v>0.03</v>
          </cell>
        </row>
        <row r="20">
          <cell r="C20">
            <v>0.03</v>
          </cell>
        </row>
        <row r="21">
          <cell r="C21">
            <v>0.03</v>
          </cell>
        </row>
        <row r="22">
          <cell r="C22">
            <v>0.01</v>
          </cell>
        </row>
        <row r="23">
          <cell r="C23">
            <v>0.03</v>
          </cell>
        </row>
        <row r="24">
          <cell r="C24">
            <v>0.03</v>
          </cell>
        </row>
        <row r="25">
          <cell r="C25">
            <v>0.05</v>
          </cell>
        </row>
        <row r="30">
          <cell r="C30">
            <v>31</v>
          </cell>
          <cell r="D30">
            <v>31</v>
          </cell>
          <cell r="E30">
            <v>30</v>
          </cell>
          <cell r="F30">
            <v>31</v>
          </cell>
          <cell r="G30">
            <v>30</v>
          </cell>
          <cell r="H30">
            <v>31</v>
          </cell>
          <cell r="I30">
            <v>31</v>
          </cell>
          <cell r="J30">
            <v>29</v>
          </cell>
          <cell r="K30">
            <v>31</v>
          </cell>
          <cell r="L30">
            <v>30</v>
          </cell>
          <cell r="M30">
            <v>31</v>
          </cell>
          <cell r="N30">
            <v>30</v>
          </cell>
        </row>
        <row r="31">
          <cell r="C31">
            <v>23</v>
          </cell>
          <cell r="D31">
            <v>21</v>
          </cell>
          <cell r="E31">
            <v>22</v>
          </cell>
          <cell r="F31">
            <v>22</v>
          </cell>
          <cell r="G31">
            <v>21</v>
          </cell>
          <cell r="H31">
            <v>23</v>
          </cell>
          <cell r="I31">
            <v>21</v>
          </cell>
          <cell r="J31">
            <v>21</v>
          </cell>
          <cell r="K31">
            <v>23</v>
          </cell>
          <cell r="L31">
            <v>21</v>
          </cell>
          <cell r="M31">
            <v>22</v>
          </cell>
          <cell r="N31">
            <v>22</v>
          </cell>
        </row>
        <row r="33">
          <cell r="C33">
            <v>5</v>
          </cell>
          <cell r="D33">
            <v>4</v>
          </cell>
          <cell r="E33">
            <v>4</v>
          </cell>
          <cell r="F33">
            <v>5</v>
          </cell>
          <cell r="G33">
            <v>4</v>
          </cell>
          <cell r="H33">
            <v>5</v>
          </cell>
          <cell r="I33">
            <v>4</v>
          </cell>
          <cell r="J33">
            <v>4</v>
          </cell>
          <cell r="K33">
            <v>5</v>
          </cell>
          <cell r="L33">
            <v>4</v>
          </cell>
          <cell r="M33">
            <v>4</v>
          </cell>
          <cell r="N33">
            <v>5</v>
          </cell>
        </row>
        <row r="35">
          <cell r="B35" t="str">
            <v>DISTRIBUTION FOR VACATION BUYBACK</v>
          </cell>
          <cell r="C35">
            <v>0.11273627238600022</v>
          </cell>
          <cell r="D35">
            <v>8.4201725671216074E-2</v>
          </cell>
          <cell r="E35">
            <v>5.2132930663845105E-2</v>
          </cell>
          <cell r="F35">
            <v>6.2362634168389455E-2</v>
          </cell>
          <cell r="G35">
            <v>7.8957880368337438E-2</v>
          </cell>
          <cell r="H35">
            <v>0.11340406968814248</v>
          </cell>
          <cell r="I35">
            <v>8.2846422722826857E-2</v>
          </cell>
          <cell r="J35">
            <v>7.8949799086628136E-2</v>
          </cell>
          <cell r="K35">
            <v>7.8437634590311528E-2</v>
          </cell>
          <cell r="L35">
            <v>8.7033625381253546E-2</v>
          </cell>
          <cell r="M35">
            <v>7.6279140597660097E-2</v>
          </cell>
          <cell r="N35">
            <v>9.265786467538914E-2</v>
          </cell>
        </row>
        <row r="37">
          <cell r="C37">
            <v>8.7786259541984726E-2</v>
          </cell>
          <cell r="D37">
            <v>8.0152671755725186E-2</v>
          </cell>
          <cell r="E37">
            <v>8.3969465648854963E-2</v>
          </cell>
          <cell r="F37">
            <v>8.3969465648854963E-2</v>
          </cell>
          <cell r="G37">
            <v>8.0152671755725186E-2</v>
          </cell>
          <cell r="H37">
            <v>8.7786259541984726E-2</v>
          </cell>
          <cell r="I37">
            <v>8.0152671755725186E-2</v>
          </cell>
          <cell r="J37">
            <v>8.0152671755725186E-2</v>
          </cell>
          <cell r="K37">
            <v>8.7786259541984726E-2</v>
          </cell>
          <cell r="L37">
            <v>8.0152671755725186E-2</v>
          </cell>
          <cell r="M37">
            <v>8.3969465648854963E-2</v>
          </cell>
          <cell r="N37">
            <v>8.3969465648854963E-2</v>
          </cell>
        </row>
        <row r="38">
          <cell r="C38">
            <v>8.4699453551912565E-2</v>
          </cell>
          <cell r="D38">
            <v>8.4699453551912565E-2</v>
          </cell>
          <cell r="E38">
            <v>8.1967213114754092E-2</v>
          </cell>
          <cell r="F38">
            <v>8.4699453551912565E-2</v>
          </cell>
          <cell r="G38">
            <v>8.1967213114754092E-2</v>
          </cell>
          <cell r="H38">
            <v>8.4699453551912565E-2</v>
          </cell>
          <cell r="I38">
            <v>8.4699453551912565E-2</v>
          </cell>
          <cell r="J38">
            <v>7.9234972677595633E-2</v>
          </cell>
          <cell r="K38">
            <v>8.4699453551912565E-2</v>
          </cell>
          <cell r="L38">
            <v>8.1967213114754092E-2</v>
          </cell>
          <cell r="M38">
            <v>8.4699453551912565E-2</v>
          </cell>
          <cell r="N38">
            <v>8.1967213114754092E-2</v>
          </cell>
        </row>
        <row r="49">
          <cell r="C49">
            <v>42189</v>
          </cell>
        </row>
        <row r="50">
          <cell r="C50">
            <v>42254</v>
          </cell>
        </row>
        <row r="51">
          <cell r="C51">
            <v>42289</v>
          </cell>
        </row>
        <row r="52">
          <cell r="C52">
            <v>42319</v>
          </cell>
        </row>
        <row r="53">
          <cell r="C53">
            <v>42334</v>
          </cell>
        </row>
        <row r="54">
          <cell r="C54">
            <v>42363</v>
          </cell>
        </row>
        <row r="55">
          <cell r="C55">
            <v>42370</v>
          </cell>
        </row>
        <row r="56">
          <cell r="C56">
            <v>42387</v>
          </cell>
        </row>
        <row r="57">
          <cell r="C57">
            <v>42415</v>
          </cell>
        </row>
        <row r="58">
          <cell r="C58">
            <v>42478</v>
          </cell>
        </row>
        <row r="59">
          <cell r="C59">
            <v>42520</v>
          </cell>
        </row>
        <row r="72">
          <cell r="B72">
            <v>1</v>
          </cell>
          <cell r="F72">
            <v>215.35999999999999</v>
          </cell>
        </row>
        <row r="73">
          <cell r="B73">
            <v>2</v>
          </cell>
          <cell r="F73">
            <v>256.96000000000004</v>
          </cell>
        </row>
        <row r="74">
          <cell r="B74">
            <v>3</v>
          </cell>
          <cell r="F74">
            <v>272.55999999999995</v>
          </cell>
        </row>
        <row r="75">
          <cell r="B75">
            <v>4</v>
          </cell>
          <cell r="F75">
            <v>288.15999999999997</v>
          </cell>
        </row>
        <row r="76">
          <cell r="B76">
            <v>5</v>
          </cell>
          <cell r="F76">
            <v>303.76</v>
          </cell>
        </row>
        <row r="77">
          <cell r="B77">
            <v>6</v>
          </cell>
          <cell r="F77">
            <v>319.36</v>
          </cell>
        </row>
        <row r="78">
          <cell r="B78">
            <v>7</v>
          </cell>
          <cell r="F78">
            <v>334.96</v>
          </cell>
        </row>
        <row r="85">
          <cell r="B85">
            <v>5090</v>
          </cell>
        </row>
        <row r="86">
          <cell r="B86">
            <v>5110</v>
          </cell>
        </row>
        <row r="87">
          <cell r="B87">
            <v>5130</v>
          </cell>
        </row>
        <row r="88">
          <cell r="B88">
            <v>5160</v>
          </cell>
        </row>
        <row r="89">
          <cell r="B89">
            <v>5230</v>
          </cell>
        </row>
        <row r="90">
          <cell r="B90">
            <v>5250</v>
          </cell>
        </row>
        <row r="91">
          <cell r="B91">
            <v>5320</v>
          </cell>
        </row>
        <row r="92">
          <cell r="B92">
            <v>5330</v>
          </cell>
        </row>
        <row r="93">
          <cell r="B93">
            <v>5340</v>
          </cell>
        </row>
        <row r="94">
          <cell r="B94">
            <v>5350</v>
          </cell>
        </row>
        <row r="95">
          <cell r="B95">
            <v>5410</v>
          </cell>
        </row>
        <row r="96">
          <cell r="B96">
            <v>5420</v>
          </cell>
        </row>
        <row r="97">
          <cell r="B97">
            <v>5430</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Util by Contract &amp; Month"/>
      <sheetName val="Util by Claimability, Contr, Mo"/>
      <sheetName val="Util by Month &amp; Attend Code"/>
      <sheetName val="Tech Stuff"/>
    </sheetNames>
    <sheetDataSet>
      <sheetData sheetId="0" refreshError="1"/>
      <sheetData sheetId="1" refreshError="1"/>
      <sheetData sheetId="2" refreshError="1"/>
      <sheetData sheetId="3"/>
      <sheetData sheetId="4">
        <row r="4">
          <cell r="E4"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JennProject"/>
      <sheetName val="Rates"/>
      <sheetName val="Descriptions"/>
      <sheetName val="OP Counseling0713"/>
      <sheetName val="Family &amp; Group 0717"/>
      <sheetName val="DayTxMulti Models"/>
      <sheetName val="DayTx 1209"/>
      <sheetName val="DayTx 0717"/>
      <sheetName val="Rec Coaching0713"/>
      <sheetName val="PsychoEd 0713"/>
      <sheetName val="Telephone0717"/>
      <sheetName val="In-Home Therapy"/>
      <sheetName val="acupuncture"/>
      <sheetName val="Sxn35_031813"/>
      <sheetName val="ad_data"/>
      <sheetName val="For Memo"/>
      <sheetName val="Hours0413"/>
      <sheetName val="Spring13CAF"/>
      <sheetName val="DCI &amp;II"/>
      <sheetName val="Support3385FY11"/>
      <sheetName val="Rate Chart"/>
      <sheetName val="Hours0213"/>
      <sheetName val="Sxn35_020513"/>
      <sheetName val="Models OP020513"/>
      <sheetName val="Family &amp; Group 020513"/>
      <sheetName val="DayTx 020513"/>
      <sheetName val="Rec Coaching020513"/>
      <sheetName val="PsychoEd 020513"/>
      <sheetName val="Telephone020513"/>
      <sheetName val="Other ProgExpNOTRAVEL"/>
      <sheetName val="Travel"/>
      <sheetName val="Hours122412"/>
      <sheetName val="Hours012913"/>
      <sheetName val="Family &amp; Group 012913"/>
      <sheetName val="Sxn35_122412"/>
      <sheetName val="Models OP122412"/>
      <sheetName val="All Srvs"/>
      <sheetName val="DayTx 012913"/>
      <sheetName val="InHomeTh"/>
      <sheetName val="Rec Coaching"/>
      <sheetName val="PsychoEd"/>
      <sheetName val="Phone Rec"/>
      <sheetName val="Clean3385"/>
      <sheetName val="CatsRevised"/>
      <sheetName val="CAF-USE!"/>
      <sheetName val="CAF1012"/>
      <sheetName val="Category Detail"/>
      <sheetName val="Admin3385"/>
      <sheetName val="AdminALL"/>
      <sheetName val="medical FTE3385"/>
      <sheetName val="medicalALL"/>
      <sheetName val="SupportALL"/>
      <sheetName val="prog mgmtALL"/>
      <sheetName val="prog mgmt3385"/>
      <sheetName val="Occ3385"/>
      <sheetName val="OtherDC3385"/>
      <sheetName val="OtherProgExp3385"/>
      <sheetName val="Clean3397"/>
      <sheetName val="Clean ALL"/>
      <sheetName val="RawDataCalcs"/>
      <sheetName val="Spring12CAF"/>
      <sheetName val="for pres"/>
      <sheetName val="Source"/>
      <sheetName val="Sheet1"/>
      <sheetName val="Sheet2"/>
      <sheetName val="Sheet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row r="69">
          <cell r="L69">
            <v>0</v>
          </cell>
        </row>
        <row r="70">
          <cell r="L70">
            <v>138.34594029064516</v>
          </cell>
          <cell r="M70">
            <v>1.6121217240410697</v>
          </cell>
          <cell r="N70">
            <v>5.4201934845606958</v>
          </cell>
          <cell r="O70">
            <v>5.6051310381454744</v>
          </cell>
          <cell r="P70">
            <v>23.436665346994968</v>
          </cell>
          <cell r="Q70">
            <v>0.92053721849469439</v>
          </cell>
          <cell r="R70">
            <v>11.59497914093591</v>
          </cell>
          <cell r="S70">
            <v>8.4116592125473808</v>
          </cell>
          <cell r="T70">
            <v>0.46671774746888461</v>
          </cell>
          <cell r="U70">
            <v>3.9338161659253364E-2</v>
          </cell>
          <cell r="V70">
            <v>0.58271691190153574</v>
          </cell>
          <cell r="W70">
            <v>0</v>
          </cell>
          <cell r="X70">
            <v>0.413026454258828</v>
          </cell>
          <cell r="Y70">
            <v>0.38527440192993595</v>
          </cell>
          <cell r="Z70">
            <v>104140.81014276663</v>
          </cell>
          <cell r="AA70">
            <v>119850.46256141673</v>
          </cell>
          <cell r="AB70">
            <v>75365.537857882664</v>
          </cell>
          <cell r="AC70">
            <v>87713.345102379797</v>
          </cell>
          <cell r="AD70">
            <v>274645.34062789753</v>
          </cell>
          <cell r="AE70">
            <v>121952.79082577181</v>
          </cell>
          <cell r="AF70">
            <v>154328.03077759975</v>
          </cell>
          <cell r="AG70">
            <v>136602.72124390997</v>
          </cell>
          <cell r="AH70">
            <v>98487.179042254633</v>
          </cell>
          <cell r="AI70">
            <v>0</v>
          </cell>
          <cell r="AJ70">
            <v>0</v>
          </cell>
          <cell r="AK70">
            <v>0</v>
          </cell>
          <cell r="AL70">
            <v>0</v>
          </cell>
          <cell r="AM70">
            <v>0</v>
          </cell>
          <cell r="AN70">
            <v>0</v>
          </cell>
          <cell r="AO70">
            <v>0</v>
          </cell>
          <cell r="AP70">
            <v>0</v>
          </cell>
          <cell r="AQ70">
            <v>0</v>
          </cell>
          <cell r="AR70">
            <v>0</v>
          </cell>
          <cell r="AS70">
            <v>0</v>
          </cell>
          <cell r="AT70">
            <v>90054.432328579147</v>
          </cell>
          <cell r="AU70">
            <v>80904.917812941465</v>
          </cell>
          <cell r="AV70">
            <v>88445.472988569614</v>
          </cell>
          <cell r="AW70">
            <v>88962.667673004456</v>
          </cell>
          <cell r="AX70">
            <v>87006.455707487185</v>
          </cell>
          <cell r="AY70">
            <v>0</v>
          </cell>
          <cell r="AZ70">
            <v>92814.39611887827</v>
          </cell>
          <cell r="BA70">
            <v>89473.942823657431</v>
          </cell>
          <cell r="BB70">
            <v>44612.240694392625</v>
          </cell>
          <cell r="BC70">
            <v>64756.115162231254</v>
          </cell>
          <cell r="BD70">
            <v>106328.730294454</v>
          </cell>
          <cell r="BE70">
            <v>50740.864225570673</v>
          </cell>
          <cell r="BF70">
            <v>59950.457068107869</v>
          </cell>
          <cell r="BG70">
            <v>54804.33860692798</v>
          </cell>
          <cell r="BH70">
            <v>46138.069908205027</v>
          </cell>
          <cell r="BI70">
            <v>61613.675135025253</v>
          </cell>
          <cell r="BJ70">
            <v>0</v>
          </cell>
          <cell r="BK70">
            <v>0</v>
          </cell>
          <cell r="BL70">
            <v>72575.347538446978</v>
          </cell>
          <cell r="BM70">
            <v>45583.045099364717</v>
          </cell>
          <cell r="BN70">
            <v>101647.49540813078</v>
          </cell>
          <cell r="BO70">
            <v>230643.84677380655</v>
          </cell>
          <cell r="BP70">
            <v>78869.379225986195</v>
          </cell>
          <cell r="BQ70">
            <v>86360.302370659803</v>
          </cell>
          <cell r="BR70">
            <v>77554.0591949628</v>
          </cell>
          <cell r="BS70">
            <v>48543.721681209252</v>
          </cell>
          <cell r="BT70">
            <v>401174.62449437141</v>
          </cell>
          <cell r="BU70">
            <v>0.36734300679566534</v>
          </cell>
          <cell r="BV70">
            <v>39854.580999063852</v>
          </cell>
          <cell r="BW70">
            <v>397460.95524425292</v>
          </cell>
          <cell r="BX70">
            <v>220929.03675012017</v>
          </cell>
          <cell r="BY70">
            <v>73116.746399449621</v>
          </cell>
          <cell r="BZ70">
            <v>426731.08874848648</v>
          </cell>
          <cell r="CA70">
            <v>0</v>
          </cell>
          <cell r="CB70">
            <v>0.3754633001969977</v>
          </cell>
          <cell r="CC70">
            <v>326853.12352586945</v>
          </cell>
          <cell r="CD70">
            <v>731946.13492775045</v>
          </cell>
          <cell r="CE70">
            <v>1081621.3826737017</v>
          </cell>
          <cell r="CF70">
            <v>38284.146059391795</v>
          </cell>
          <cell r="CG70">
            <v>492556.26564952999</v>
          </cell>
          <cell r="CH70">
            <v>251715.22154656344</v>
          </cell>
          <cell r="CI70">
            <v>1847772.4943053746</v>
          </cell>
          <cell r="CJ70">
            <v>397460.95524425292</v>
          </cell>
          <cell r="CK70">
            <v>293560.85875181464</v>
          </cell>
          <cell r="CL70">
            <v>73116.746399449621</v>
          </cell>
          <cell r="CM70">
            <v>132008.85730024381</v>
          </cell>
          <cell r="CN70">
            <v>426731.08874848648</v>
          </cell>
          <cell r="CO70">
            <v>2970080.5789479301</v>
          </cell>
          <cell r="CP70">
            <v>0.80537059546179424</v>
          </cell>
          <cell r="CQ70">
            <v>0.37093975763931697</v>
          </cell>
          <cell r="CR70">
            <v>0.20574269547048349</v>
          </cell>
          <cell r="CS70">
            <v>8.3526124092440091E-2</v>
          </cell>
          <cell r="CT70">
            <v>0.11034676620508195</v>
          </cell>
          <cell r="CU70">
            <v>0.30130144809040948</v>
          </cell>
          <cell r="CV70">
            <v>159.80339991905998</v>
          </cell>
          <cell r="CW70">
            <v>21.570061984351696</v>
          </cell>
          <cell r="CX70">
            <v>28.340504505659595</v>
          </cell>
          <cell r="CY70">
            <v>8.7270938744645665</v>
          </cell>
          <cell r="CZ70">
            <v>12.861931125800801</v>
          </cell>
          <cell r="DA70">
            <v>41.329439736192214</v>
          </cell>
          <cell r="DB70">
            <v>263.99145603631479</v>
          </cell>
        </row>
      </sheetData>
      <sheetData sheetId="60" refreshError="1"/>
      <sheetData sheetId="61" refreshError="1"/>
      <sheetData sheetId="62" refreshError="1"/>
      <sheetData sheetId="63" refreshError="1"/>
      <sheetData sheetId="64" refreshError="1"/>
      <sheetData sheetId="65"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RawDataCalcs"/>
      <sheetName val="CleanData (2)"/>
      <sheetName val="RawDataCalcs (2)"/>
      <sheetName val="Lookups"/>
      <sheetName val="Source"/>
      <sheetName val="Sheet1"/>
      <sheetName val="Transposed RawDataCalcs"/>
      <sheetName val="Transposed Clean Data"/>
      <sheetName val="Transposed Source"/>
      <sheetName val="Transposed RawDataCalcs &amp; Calcs"/>
    </sheetNames>
    <sheetDataSet>
      <sheetData sheetId="0"/>
      <sheetData sheetId="1"/>
      <sheetData sheetId="2"/>
      <sheetData sheetId="3"/>
      <sheetData sheetId="4"/>
      <sheetData sheetId="5"/>
      <sheetData sheetId="6">
        <row r="4">
          <cell r="A4" t="str">
            <v>Associates For Human Services Inc</v>
          </cell>
        </row>
        <row r="34">
          <cell r="L34">
            <v>0</v>
          </cell>
          <cell r="M34">
            <v>0.79029091117448558</v>
          </cell>
          <cell r="N34">
            <v>0</v>
          </cell>
          <cell r="O34">
            <v>0</v>
          </cell>
          <cell r="P34">
            <v>0</v>
          </cell>
          <cell r="Q34">
            <v>0</v>
          </cell>
          <cell r="R34">
            <v>0</v>
          </cell>
          <cell r="S34">
            <v>0</v>
          </cell>
          <cell r="T34">
            <v>0</v>
          </cell>
          <cell r="U34">
            <v>0</v>
          </cell>
          <cell r="V34">
            <v>0</v>
          </cell>
          <cell r="W34">
            <v>0</v>
          </cell>
          <cell r="X34">
            <v>0</v>
          </cell>
          <cell r="Y34">
            <v>0</v>
          </cell>
          <cell r="Z34">
            <v>46956.620119375693</v>
          </cell>
          <cell r="AA34">
            <v>17680</v>
          </cell>
          <cell r="AB34">
            <v>39867.641875293193</v>
          </cell>
          <cell r="AC34">
            <v>41031.086504828323</v>
          </cell>
          <cell r="AD34">
            <v>0</v>
          </cell>
          <cell r="AE34">
            <v>0</v>
          </cell>
          <cell r="AF34">
            <v>0</v>
          </cell>
          <cell r="AG34">
            <v>33944.118844784767</v>
          </cell>
          <cell r="AH34">
            <v>17680</v>
          </cell>
          <cell r="AI34">
            <v>0</v>
          </cell>
          <cell r="AJ34">
            <v>29753.902816591464</v>
          </cell>
          <cell r="AK34">
            <v>30930.825880294266</v>
          </cell>
          <cell r="AL34">
            <v>18569.0381892203</v>
          </cell>
          <cell r="AM34">
            <v>18442.473919768927</v>
          </cell>
          <cell r="AN34">
            <v>38606.161015285972</v>
          </cell>
          <cell r="AO34">
            <v>27075.185897627798</v>
          </cell>
          <cell r="AP34">
            <v>0</v>
          </cell>
          <cell r="AQ34">
            <v>0</v>
          </cell>
          <cell r="AR34">
            <v>0</v>
          </cell>
          <cell r="AS34">
            <v>20355.422680841988</v>
          </cell>
          <cell r="AT34">
            <v>71628.834700450796</v>
          </cell>
          <cell r="AU34">
            <v>20461.641675358544</v>
          </cell>
          <cell r="AV34">
            <v>21763.519947861987</v>
          </cell>
          <cell r="AW34">
            <v>30028.595208686409</v>
          </cell>
          <cell r="AX34">
            <v>20500.552365271986</v>
          </cell>
          <cell r="AY34">
            <v>0</v>
          </cell>
          <cell r="AZ34">
            <v>0</v>
          </cell>
          <cell r="BA34">
            <v>26069.349097187373</v>
          </cell>
          <cell r="BB34">
            <v>17680</v>
          </cell>
          <cell r="BC34">
            <v>27212.519009187054</v>
          </cell>
          <cell r="BD34">
            <v>41756.507202167428</v>
          </cell>
          <cell r="BE34">
            <v>28667.992486020263</v>
          </cell>
          <cell r="BF34">
            <v>19660.985016893599</v>
          </cell>
          <cell r="BG34">
            <v>17680</v>
          </cell>
          <cell r="BH34">
            <v>17680</v>
          </cell>
          <cell r="BI34">
            <v>17680</v>
          </cell>
          <cell r="BJ34">
            <v>0</v>
          </cell>
          <cell r="BK34">
            <v>0</v>
          </cell>
          <cell r="BL34">
            <v>37248.882698669069</v>
          </cell>
          <cell r="BM34">
            <v>17680</v>
          </cell>
          <cell r="BN34">
            <v>37585.774536606972</v>
          </cell>
          <cell r="BO34">
            <v>33596.29852940391</v>
          </cell>
          <cell r="BP34">
            <v>25417.773521214607</v>
          </cell>
          <cell r="BQ34">
            <v>30055.921442748004</v>
          </cell>
          <cell r="BR34">
            <v>21970.169720181879</v>
          </cell>
          <cell r="BS34">
            <v>17680</v>
          </cell>
          <cell r="BT34">
            <v>-1122614.5665450124</v>
          </cell>
          <cell r="BU34">
            <v>0.13027098074394894</v>
          </cell>
          <cell r="BV34">
            <v>-16766.898501709318</v>
          </cell>
          <cell r="BW34">
            <v>-1108530.6212166082</v>
          </cell>
          <cell r="BX34">
            <v>-1474513.4431397212</v>
          </cell>
          <cell r="BY34">
            <v>-359587.75471530249</v>
          </cell>
          <cell r="BZ34">
            <v>-675414.15673018876</v>
          </cell>
          <cell r="CA34">
            <v>-10318274.104858737</v>
          </cell>
          <cell r="CB34">
            <v>3.9667448114237239E-2</v>
          </cell>
          <cell r="CC34">
            <v>-354564.67376116331</v>
          </cell>
          <cell r="CD34">
            <v>-3143047.8255827245</v>
          </cell>
          <cell r="CE34">
            <v>-597214.63617941493</v>
          </cell>
          <cell r="CF34">
            <v>-629519.18501455639</v>
          </cell>
          <cell r="CG34">
            <v>-2933297.7765657566</v>
          </cell>
          <cell r="CH34">
            <v>-312958.42871704738</v>
          </cell>
          <cell r="CI34">
            <v>-6950335.2468438176</v>
          </cell>
          <cell r="CJ34">
            <v>-1108530.6212166082</v>
          </cell>
          <cell r="CK34">
            <v>-461138.95556240936</v>
          </cell>
          <cell r="CL34">
            <v>-359587.75471530249</v>
          </cell>
          <cell r="CM34">
            <v>-293888.7390341704</v>
          </cell>
          <cell r="CN34">
            <v>-675414.15673018876</v>
          </cell>
          <cell r="CO34">
            <v>-9523712.744866835</v>
          </cell>
          <cell r="CP34">
            <v>0.53755430053228481</v>
          </cell>
          <cell r="CQ34">
            <v>8.426975069624898E-2</v>
          </cell>
          <cell r="CR34">
            <v>-4.8713603045017345E-3</v>
          </cell>
          <cell r="CS34">
            <v>9.7952431306347933E-3</v>
          </cell>
          <cell r="CT34">
            <v>-3.9893498199197908E-2</v>
          </cell>
          <cell r="CU34">
            <v>3.8691458414040758E-2</v>
          </cell>
          <cell r="CV34">
            <v>5.6665121955921194</v>
          </cell>
          <cell r="CW34">
            <v>1.0474528769120166</v>
          </cell>
          <cell r="CX34">
            <v>-0.93418082786395029</v>
          </cell>
          <cell r="CY34">
            <v>-0.56422902479690396</v>
          </cell>
          <cell r="CZ34">
            <v>-0.51027554355606819</v>
          </cell>
          <cell r="DA34">
            <v>0.50401661976240408</v>
          </cell>
          <cell r="DB34">
            <v>9.2791732149199646</v>
          </cell>
        </row>
        <row r="35">
          <cell r="L35">
            <v>325.54527652063496</v>
          </cell>
          <cell r="M35">
            <v>1.145059670647806</v>
          </cell>
          <cell r="N35">
            <v>12.658929241568668</v>
          </cell>
          <cell r="O35">
            <v>95.943355157776523</v>
          </cell>
          <cell r="P35">
            <v>25.947712752140522</v>
          </cell>
          <cell r="Q35">
            <v>33.680418140703352</v>
          </cell>
          <cell r="R35">
            <v>117.98676225403045</v>
          </cell>
          <cell r="S35">
            <v>18.677306003027208</v>
          </cell>
          <cell r="T35">
            <v>4.0568192104597958E-2</v>
          </cell>
          <cell r="U35">
            <v>0.13171437587406293</v>
          </cell>
          <cell r="V35">
            <v>5.1755918785346619E-2</v>
          </cell>
          <cell r="W35">
            <v>0.16497859077952676</v>
          </cell>
          <cell r="X35">
            <v>0.2982878564398192</v>
          </cell>
          <cell r="Y35">
            <v>5.4787394269923656E-2</v>
          </cell>
          <cell r="Z35">
            <v>91413.434936079429</v>
          </cell>
          <cell r="AA35">
            <v>171213.94858211145</v>
          </cell>
          <cell r="AB35">
            <v>71268.467153171412</v>
          </cell>
          <cell r="AC35">
            <v>67499.431340421332</v>
          </cell>
          <cell r="AD35">
            <v>0</v>
          </cell>
          <cell r="AE35">
            <v>0</v>
          </cell>
          <cell r="AF35">
            <v>0</v>
          </cell>
          <cell r="AG35">
            <v>76170.539456675135</v>
          </cell>
          <cell r="AH35">
            <v>51194.094846967935</v>
          </cell>
          <cell r="AI35">
            <v>0</v>
          </cell>
          <cell r="AJ35">
            <v>96651.607294339352</v>
          </cell>
          <cell r="AK35">
            <v>103711.82144639676</v>
          </cell>
          <cell r="AL35">
            <v>108951.50925611406</v>
          </cell>
          <cell r="AM35">
            <v>124826.37579975859</v>
          </cell>
          <cell r="AN35">
            <v>56811.862618938139</v>
          </cell>
          <cell r="AO35">
            <v>55812.854748790807</v>
          </cell>
          <cell r="AP35">
            <v>0</v>
          </cell>
          <cell r="AQ35">
            <v>0</v>
          </cell>
          <cell r="AR35">
            <v>0</v>
          </cell>
          <cell r="AS35">
            <v>25027.576232617906</v>
          </cell>
          <cell r="AT35">
            <v>93184.103761087666</v>
          </cell>
          <cell r="AU35">
            <v>97525.123689390195</v>
          </cell>
          <cell r="AV35">
            <v>84456.375281292596</v>
          </cell>
          <cell r="AW35">
            <v>57934.015020761828</v>
          </cell>
          <cell r="AX35">
            <v>101633.94724195503</v>
          </cell>
          <cell r="AY35">
            <v>0</v>
          </cell>
          <cell r="AZ35">
            <v>0</v>
          </cell>
          <cell r="BA35">
            <v>66765.076206888509</v>
          </cell>
          <cell r="BB35">
            <v>97217.62868695044</v>
          </cell>
          <cell r="BC35">
            <v>54127.822372828719</v>
          </cell>
          <cell r="BD35">
            <v>61930.062581382372</v>
          </cell>
          <cell r="BE35">
            <v>62552.309754750124</v>
          </cell>
          <cell r="BF35">
            <v>61773.475248805931</v>
          </cell>
          <cell r="BG35">
            <v>57364.818493992512</v>
          </cell>
          <cell r="BH35">
            <v>61457.801192826271</v>
          </cell>
          <cell r="BI35">
            <v>59460.337150228035</v>
          </cell>
          <cell r="BJ35">
            <v>0</v>
          </cell>
          <cell r="BK35">
            <v>0</v>
          </cell>
          <cell r="BL35">
            <v>56935.273604014816</v>
          </cell>
          <cell r="BM35">
            <v>23906.767042588603</v>
          </cell>
          <cell r="BN35">
            <v>98552.058845081687</v>
          </cell>
          <cell r="BO35">
            <v>92467.250108432359</v>
          </cell>
          <cell r="BP35">
            <v>82220.484062892225</v>
          </cell>
          <cell r="BQ35">
            <v>56623.272837053592</v>
          </cell>
          <cell r="BR35">
            <v>55887.670848124704</v>
          </cell>
          <cell r="BS35">
            <v>51288.876636076719</v>
          </cell>
          <cell r="BT35">
            <v>2112574.116174642</v>
          </cell>
          <cell r="BU35">
            <v>0.25527956514613798</v>
          </cell>
          <cell r="BV35">
            <v>23380.416398015204</v>
          </cell>
          <cell r="BW35">
            <v>2091876.652949932</v>
          </cell>
          <cell r="BX35">
            <v>2741064.8572137947</v>
          </cell>
          <cell r="BY35">
            <v>635817.59101159882</v>
          </cell>
          <cell r="BZ35">
            <v>1513613.2335450135</v>
          </cell>
          <cell r="CA35">
            <v>18919408.888917986</v>
          </cell>
          <cell r="CB35">
            <v>0.19870561791457902</v>
          </cell>
          <cell r="CC35">
            <v>806865.11746486695</v>
          </cell>
          <cell r="CD35">
            <v>5168304.2633605022</v>
          </cell>
          <cell r="CE35">
            <v>1093155.1880312669</v>
          </cell>
          <cell r="CF35">
            <v>1069094.8390886304</v>
          </cell>
          <cell r="CG35">
            <v>4684667.7461953871</v>
          </cell>
          <cell r="CH35">
            <v>617900.22797630657</v>
          </cell>
          <cell r="CI35">
            <v>12419720.103140112</v>
          </cell>
          <cell r="CJ35">
            <v>2091876.652949932</v>
          </cell>
          <cell r="CK35">
            <v>820656.7340809278</v>
          </cell>
          <cell r="CL35">
            <v>635817.59101159882</v>
          </cell>
          <cell r="CM35">
            <v>482804.03681194817</v>
          </cell>
          <cell r="CN35">
            <v>1513613.2335450135</v>
          </cell>
          <cell r="CO35">
            <v>17639305.62230387</v>
          </cell>
          <cell r="CP35">
            <v>0.76215046939141795</v>
          </cell>
          <cell r="CQ35">
            <v>0.16600060800221017</v>
          </cell>
          <cell r="CR35">
            <v>8.5226674012795239E-2</v>
          </cell>
          <cell r="CS35">
            <v>5.5898307580515283E-2</v>
          </cell>
          <cell r="CT35">
            <v>9.7875058126419362E-2</v>
          </cell>
          <cell r="CU35">
            <v>0.20945045379962196</v>
          </cell>
          <cell r="CV35">
            <v>62.28479778701265</v>
          </cell>
          <cell r="CW35">
            <v>12.10204980934472</v>
          </cell>
          <cell r="CX35">
            <v>5.3536231730866977</v>
          </cell>
          <cell r="CY35">
            <v>4.4618604338916112</v>
          </cell>
          <cell r="CZ35">
            <v>2.5061718808094016</v>
          </cell>
          <cell r="DA35">
            <v>13.087601389791917</v>
          </cell>
          <cell r="DB35">
            <v>95.726227555066657</v>
          </cell>
        </row>
      </sheetData>
      <sheetData sheetId="7"/>
      <sheetData sheetId="8"/>
      <sheetData sheetId="9"/>
      <sheetData sheetId="10"/>
      <sheetData sheetId="11"/>
      <sheetData sheetId="12"/>
      <sheetData sheetId="13"/>
      <sheetData sheetId="14"/>
      <sheetData sheetId="1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Total Expenses=YR1 rate"/>
      <sheetName val="RateOptions"/>
      <sheetName val="GeogVar"/>
      <sheetName val="CostDrivers"/>
      <sheetName val="CostSummary"/>
      <sheetName val="CleanData"/>
      <sheetName val="RawDataCalcs"/>
      <sheetName val="RawContractData"/>
      <sheetName val="Source"/>
      <sheetName val="Benchmark Statistics"/>
      <sheetName val="CleanData (2)"/>
      <sheetName val="RawDataCalcs (2)"/>
      <sheetName val="Lookups"/>
      <sheetName val="Source1"/>
    </sheetNames>
    <sheetDataSet>
      <sheetData sheetId="0"/>
      <sheetData sheetId="1"/>
      <sheetData sheetId="2"/>
      <sheetData sheetId="3"/>
      <sheetData sheetId="4"/>
      <sheetData sheetId="5"/>
      <sheetData sheetId="6">
        <row r="4">
          <cell r="Z4">
            <v>65246</v>
          </cell>
        </row>
      </sheetData>
      <sheetData sheetId="7">
        <row r="4">
          <cell r="A4" t="str">
            <v>Community Healthlink, Inc.</v>
          </cell>
        </row>
        <row r="12">
          <cell r="L12">
            <v>0</v>
          </cell>
          <cell r="M12">
            <v>0.47942206821686489</v>
          </cell>
          <cell r="N12">
            <v>0.59107516603638444</v>
          </cell>
          <cell r="O12">
            <v>0</v>
          </cell>
          <cell r="P12">
            <v>0.14716929384611976</v>
          </cell>
          <cell r="Q12">
            <v>0.77728942548679902</v>
          </cell>
          <cell r="R12">
            <v>3.9793460642052985</v>
          </cell>
          <cell r="S12">
            <v>0</v>
          </cell>
          <cell r="T12">
            <v>6.8799860627629245E-2</v>
          </cell>
          <cell r="U12">
            <v>0</v>
          </cell>
          <cell r="V12">
            <v>0</v>
          </cell>
          <cell r="W12">
            <v>5.5124194334010168E-2</v>
          </cell>
          <cell r="X12">
            <v>0.10885459283877919</v>
          </cell>
          <cell r="Y12">
            <v>2.6944466327065229E-2</v>
          </cell>
          <cell r="Z12">
            <v>37657.202763269961</v>
          </cell>
          <cell r="AA12">
            <v>41481.381742527206</v>
          </cell>
          <cell r="AB12">
            <v>0</v>
          </cell>
          <cell r="AC12">
            <v>23180.701871100842</v>
          </cell>
          <cell r="AD12">
            <v>0</v>
          </cell>
          <cell r="AE12">
            <v>0</v>
          </cell>
          <cell r="AF12">
            <v>17680</v>
          </cell>
          <cell r="AG12">
            <v>30932.575823280509</v>
          </cell>
          <cell r="AH12">
            <v>0</v>
          </cell>
          <cell r="AI12">
            <v>0</v>
          </cell>
          <cell r="AJ12">
            <v>0</v>
          </cell>
          <cell r="AK12">
            <v>0</v>
          </cell>
          <cell r="AL12">
            <v>0</v>
          </cell>
          <cell r="AM12">
            <v>0</v>
          </cell>
          <cell r="AN12">
            <v>17680</v>
          </cell>
          <cell r="AO12">
            <v>34886.084346898184</v>
          </cell>
          <cell r="AP12">
            <v>0</v>
          </cell>
          <cell r="AQ12">
            <v>0</v>
          </cell>
          <cell r="AR12">
            <v>0</v>
          </cell>
          <cell r="AS12">
            <v>0</v>
          </cell>
          <cell r="AT12">
            <v>0</v>
          </cell>
          <cell r="AU12">
            <v>0</v>
          </cell>
          <cell r="AV12">
            <v>0</v>
          </cell>
          <cell r="AW12">
            <v>29311.548012080879</v>
          </cell>
          <cell r="AX12">
            <v>24465.648402802188</v>
          </cell>
          <cell r="AY12">
            <v>0</v>
          </cell>
          <cell r="AZ12">
            <v>0</v>
          </cell>
          <cell r="BA12">
            <v>17680</v>
          </cell>
          <cell r="BB12">
            <v>0</v>
          </cell>
          <cell r="BC12">
            <v>19175.405214616003</v>
          </cell>
          <cell r="BD12">
            <v>30701.478943232476</v>
          </cell>
          <cell r="BE12">
            <v>17680</v>
          </cell>
          <cell r="BF12">
            <v>17680</v>
          </cell>
          <cell r="BG12">
            <v>20600.958294636763</v>
          </cell>
          <cell r="BH12">
            <v>17680</v>
          </cell>
          <cell r="BI12">
            <v>17680</v>
          </cell>
          <cell r="BJ12">
            <v>17680</v>
          </cell>
          <cell r="BK12">
            <v>0</v>
          </cell>
          <cell r="BL12">
            <v>26322.226006430636</v>
          </cell>
          <cell r="BM12">
            <v>17680</v>
          </cell>
          <cell r="BN12">
            <v>38685.831484193477</v>
          </cell>
          <cell r="BO12">
            <v>23961.524385988574</v>
          </cell>
          <cell r="BP12">
            <v>30587.443549548538</v>
          </cell>
          <cell r="BQ12">
            <v>30374.501516037635</v>
          </cell>
          <cell r="BR12">
            <v>24065.321450444375</v>
          </cell>
          <cell r="BS12">
            <v>17680</v>
          </cell>
          <cell r="BT12">
            <v>31503.545017618279</v>
          </cell>
          <cell r="BU12">
            <v>0.10875010040212529</v>
          </cell>
          <cell r="BV12">
            <v>-665.86045161233085</v>
          </cell>
          <cell r="BW12">
            <v>30515.853243324513</v>
          </cell>
          <cell r="BX12">
            <v>-16660.640829909837</v>
          </cell>
          <cell r="BY12">
            <v>-9135.1790957685735</v>
          </cell>
          <cell r="BZ12">
            <v>32296.395852713424</v>
          </cell>
          <cell r="CA12">
            <v>334845.21992346627</v>
          </cell>
          <cell r="CB12">
            <v>0.10234530988206607</v>
          </cell>
          <cell r="CC12">
            <v>28765.51864806415</v>
          </cell>
          <cell r="CD12">
            <v>-5284.7957360897844</v>
          </cell>
          <cell r="CE12">
            <v>-25513.097684307293</v>
          </cell>
          <cell r="CF12">
            <v>-18906.352557716724</v>
          </cell>
          <cell r="CG12">
            <v>104276.06801952093</v>
          </cell>
          <cell r="CH12">
            <v>-14888.551594883442</v>
          </cell>
          <cell r="CI12">
            <v>216681.70258684226</v>
          </cell>
          <cell r="CJ12">
            <v>30515.853243324513</v>
          </cell>
          <cell r="CK12">
            <v>37966.399759004111</v>
          </cell>
          <cell r="CL12">
            <v>-9135.1790957685735</v>
          </cell>
          <cell r="CM12">
            <v>-8350.2509393528308</v>
          </cell>
          <cell r="CN12">
            <v>32296.395852713424</v>
          </cell>
          <cell r="CO12">
            <v>349550.20301367302</v>
          </cell>
          <cell r="CP12">
            <v>0.42294613762647371</v>
          </cell>
          <cell r="CQ12">
            <v>7.35905594988258E-2</v>
          </cell>
          <cell r="CR12">
            <v>8.2962594909753024E-2</v>
          </cell>
          <cell r="CS12">
            <v>1.7892516626277867E-2</v>
          </cell>
          <cell r="CT12">
            <v>-2.4732885317140137E-3</v>
          </cell>
          <cell r="CU12">
            <v>0.10586298753888759</v>
          </cell>
          <cell r="CV12">
            <v>42.600838212563545</v>
          </cell>
          <cell r="CW12">
            <v>5.3071657252094475</v>
          </cell>
          <cell r="CX12">
            <v>9.4706980108063252</v>
          </cell>
          <cell r="CY12">
            <v>-1.1700110965968467</v>
          </cell>
          <cell r="CZ12">
            <v>0.97393317189613549</v>
          </cell>
          <cell r="DA12">
            <v>13.160797782723682</v>
          </cell>
          <cell r="DB12">
            <v>80.826561365641552</v>
          </cell>
        </row>
        <row r="13">
          <cell r="L13">
            <v>22.480065146407</v>
          </cell>
          <cell r="M13">
            <v>1.0747456362248122</v>
          </cell>
          <cell r="N13">
            <v>2.7329248339636161</v>
          </cell>
          <cell r="O13">
            <v>0.29078784028338911</v>
          </cell>
          <cell r="P13">
            <v>3.2028307061538803</v>
          </cell>
          <cell r="Q13">
            <v>1.222710574513201</v>
          </cell>
          <cell r="R13">
            <v>16.372653935794702</v>
          </cell>
          <cell r="S13">
            <v>1.8165771771769958</v>
          </cell>
          <cell r="T13">
            <v>0.2110486242208556</v>
          </cell>
          <cell r="U13">
            <v>3.4194407243989366E-2</v>
          </cell>
          <cell r="V13">
            <v>0.29486276909909559</v>
          </cell>
          <cell r="W13">
            <v>7.0209138999323156E-2</v>
          </cell>
          <cell r="X13">
            <v>1.5136605586763723</v>
          </cell>
          <cell r="Y13">
            <v>5.6085836703237808E-2</v>
          </cell>
          <cell r="Z13">
            <v>72052.353271212793</v>
          </cell>
          <cell r="AA13">
            <v>117026.19825747277</v>
          </cell>
          <cell r="AB13">
            <v>0</v>
          </cell>
          <cell r="AC13">
            <v>67914.273684454718</v>
          </cell>
          <cell r="AD13">
            <v>0</v>
          </cell>
          <cell r="AE13">
            <v>0</v>
          </cell>
          <cell r="AF13">
            <v>53455.555555555555</v>
          </cell>
          <cell r="AG13">
            <v>131907.42417671951</v>
          </cell>
          <cell r="AH13">
            <v>0</v>
          </cell>
          <cell r="AI13">
            <v>0</v>
          </cell>
          <cell r="AJ13">
            <v>0</v>
          </cell>
          <cell r="AK13">
            <v>0</v>
          </cell>
          <cell r="AL13">
            <v>0</v>
          </cell>
          <cell r="AM13">
            <v>0</v>
          </cell>
          <cell r="AN13">
            <v>33021.102040816324</v>
          </cell>
          <cell r="AO13">
            <v>40539.29362929229</v>
          </cell>
          <cell r="AP13">
            <v>0</v>
          </cell>
          <cell r="AQ13">
            <v>0</v>
          </cell>
          <cell r="AR13">
            <v>0</v>
          </cell>
          <cell r="AS13">
            <v>0</v>
          </cell>
          <cell r="AT13">
            <v>0</v>
          </cell>
          <cell r="AU13">
            <v>0</v>
          </cell>
          <cell r="AV13">
            <v>0</v>
          </cell>
          <cell r="AW13">
            <v>41423.482202344065</v>
          </cell>
          <cell r="AX13">
            <v>45416.588620337287</v>
          </cell>
          <cell r="AY13">
            <v>0</v>
          </cell>
          <cell r="AZ13">
            <v>0</v>
          </cell>
          <cell r="BA13">
            <v>46311.377761028903</v>
          </cell>
          <cell r="BB13">
            <v>0</v>
          </cell>
          <cell r="BC13">
            <v>49620.594785383997</v>
          </cell>
          <cell r="BD13">
            <v>38093.165287536744</v>
          </cell>
          <cell r="BE13">
            <v>40410.526315789473</v>
          </cell>
          <cell r="BF13">
            <v>37251.243231968059</v>
          </cell>
          <cell r="BG13">
            <v>22717.334880124985</v>
          </cell>
          <cell r="BH13">
            <v>43556.327965630728</v>
          </cell>
          <cell r="BI13">
            <v>25381.428571428572</v>
          </cell>
          <cell r="BJ13">
            <v>23444.833333333336</v>
          </cell>
          <cell r="BK13">
            <v>0</v>
          </cell>
          <cell r="BL13">
            <v>37511.068903385298</v>
          </cell>
          <cell r="BM13">
            <v>93123.892778139023</v>
          </cell>
          <cell r="BN13">
            <v>75161.12445450385</v>
          </cell>
          <cell r="BO13">
            <v>120235.51265104848</v>
          </cell>
          <cell r="BP13">
            <v>39356.546406253517</v>
          </cell>
          <cell r="BQ13">
            <v>41923.151828633563</v>
          </cell>
          <cell r="BR13">
            <v>34860.115494120335</v>
          </cell>
          <cell r="BS13">
            <v>39268.080811067135</v>
          </cell>
          <cell r="BT13">
            <v>163298.52298238172</v>
          </cell>
          <cell r="BU13">
            <v>0.30951402011544682</v>
          </cell>
          <cell r="BV13">
            <v>1049.4056009049723</v>
          </cell>
          <cell r="BW13">
            <v>163902.66960738285</v>
          </cell>
          <cell r="BX13">
            <v>33115.928829909841</v>
          </cell>
          <cell r="BY13">
            <v>128723.77509576856</v>
          </cell>
          <cell r="BZ13">
            <v>235075.35593657917</v>
          </cell>
          <cell r="CA13">
            <v>1129686.2829272412</v>
          </cell>
          <cell r="CB13">
            <v>0.26182901402968572</v>
          </cell>
          <cell r="CC13">
            <v>147377.24535193585</v>
          </cell>
          <cell r="CD13">
            <v>16435.075736089784</v>
          </cell>
          <cell r="CE13">
            <v>121361.9336843073</v>
          </cell>
          <cell r="CF13">
            <v>62410.420557716723</v>
          </cell>
          <cell r="CG13">
            <v>413661.7199804791</v>
          </cell>
          <cell r="CH13">
            <v>40855.207594883439</v>
          </cell>
          <cell r="CI13">
            <v>653868.68941315776</v>
          </cell>
          <cell r="CJ13">
            <v>163902.66960738285</v>
          </cell>
          <cell r="CK13">
            <v>142570.37624099589</v>
          </cell>
          <cell r="CL13">
            <v>128723.77509576856</v>
          </cell>
          <cell r="CM13">
            <v>42639.914939352835</v>
          </cell>
          <cell r="CN13">
            <v>235075.35593657917</v>
          </cell>
          <cell r="CO13">
            <v>1317205.4996263271</v>
          </cell>
          <cell r="CP13">
            <v>0.63910146780055677</v>
          </cell>
          <cell r="CQ13">
            <v>0.15684808047742871</v>
          </cell>
          <cell r="CR13">
            <v>0.13469498808628508</v>
          </cell>
          <cell r="CS13">
            <v>0.11500826593670618</v>
          </cell>
          <cell r="CT13">
            <v>4.1578822468167242E-2</v>
          </cell>
          <cell r="CU13">
            <v>0.2119868675623521</v>
          </cell>
          <cell r="CV13">
            <v>143.50182671064113</v>
          </cell>
          <cell r="CW13">
            <v>32.845811714322963</v>
          </cell>
          <cell r="CX13">
            <v>28.993534782884005</v>
          </cell>
          <cell r="CY13">
            <v>22.748648622541225</v>
          </cell>
          <cell r="CZ13">
            <v>4.0384890780000875</v>
          </cell>
          <cell r="DA13">
            <v>37.670291443995474</v>
          </cell>
          <cell r="DB13">
            <v>259.3154627933456</v>
          </cell>
        </row>
      </sheetData>
      <sheetData sheetId="8">
        <row r="4">
          <cell r="BO4">
            <v>1</v>
          </cell>
        </row>
      </sheetData>
      <sheetData sheetId="9">
        <row r="3">
          <cell r="A3" t="str">
            <v>Community Healthlink, Inc.</v>
          </cell>
        </row>
      </sheetData>
      <sheetData sheetId="10"/>
      <sheetData sheetId="11"/>
      <sheetData sheetId="12"/>
      <sheetData sheetId="13"/>
      <sheetData sheetId="1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scalImpact"/>
      <sheetName val="RateOptions"/>
      <sheetName val="GeogVar"/>
      <sheetName val="CostDrivers"/>
      <sheetName val="CostSummary"/>
      <sheetName val="CleanData"/>
      <sheetName val="CleanData (2)"/>
      <sheetName val="RawDataCalcs (2)"/>
      <sheetName val="Lookups"/>
      <sheetName val="RawDataCalcs"/>
      <sheetName val="Source"/>
      <sheetName val="FICurrentRate"/>
      <sheetName val="Model Budget"/>
      <sheetName val="Worksheet"/>
      <sheetName val="FamStabSalaries"/>
    </sheetNames>
    <sheetDataSet>
      <sheetData sheetId="0"/>
      <sheetData sheetId="1"/>
      <sheetData sheetId="2"/>
      <sheetData sheetId="3"/>
      <sheetData sheetId="4"/>
      <sheetData sheetId="5"/>
      <sheetData sheetId="6"/>
      <sheetData sheetId="7"/>
      <sheetData sheetId="8"/>
      <sheetData sheetId="9">
        <row r="16">
          <cell r="L16">
            <v>0</v>
          </cell>
        </row>
        <row r="17">
          <cell r="L17">
            <v>13.715630301246565</v>
          </cell>
          <cell r="M17">
            <v>1.5606998071978428</v>
          </cell>
          <cell r="N17">
            <v>0.94922482111054507</v>
          </cell>
          <cell r="O17">
            <v>0</v>
          </cell>
          <cell r="P17">
            <v>0</v>
          </cell>
          <cell r="Q17">
            <v>0</v>
          </cell>
          <cell r="R17">
            <v>12.278325920854748</v>
          </cell>
          <cell r="S17">
            <v>0.26594159209584445</v>
          </cell>
          <cell r="T17">
            <v>9.3352270138168464E-2</v>
          </cell>
          <cell r="U17">
            <v>0</v>
          </cell>
          <cell r="V17">
            <v>0</v>
          </cell>
          <cell r="W17">
            <v>0</v>
          </cell>
          <cell r="X17">
            <v>3.5337729155301019</v>
          </cell>
          <cell r="Y17">
            <v>1.0843633294937423</v>
          </cell>
          <cell r="Z17">
            <v>635149.05965226574</v>
          </cell>
          <cell r="AA17">
            <v>0</v>
          </cell>
          <cell r="AB17">
            <v>289423.88155425119</v>
          </cell>
          <cell r="AC17">
            <v>0</v>
          </cell>
          <cell r="AD17">
            <v>0</v>
          </cell>
          <cell r="AE17">
            <v>0</v>
          </cell>
          <cell r="AF17">
            <v>0</v>
          </cell>
          <cell r="AG17">
            <v>0</v>
          </cell>
          <cell r="AH17">
            <v>0</v>
          </cell>
          <cell r="AI17">
            <v>0</v>
          </cell>
          <cell r="AJ17">
            <v>0</v>
          </cell>
          <cell r="AK17">
            <v>0</v>
          </cell>
          <cell r="AL17">
            <v>0</v>
          </cell>
          <cell r="AM17">
            <v>0</v>
          </cell>
          <cell r="AN17">
            <v>0</v>
          </cell>
          <cell r="AO17">
            <v>0</v>
          </cell>
          <cell r="AP17">
            <v>0</v>
          </cell>
          <cell r="AQ17">
            <v>0</v>
          </cell>
          <cell r="AR17">
            <v>0</v>
          </cell>
          <cell r="AS17">
            <v>0</v>
          </cell>
          <cell r="AT17">
            <v>0</v>
          </cell>
          <cell r="AU17">
            <v>0</v>
          </cell>
          <cell r="AV17">
            <v>0</v>
          </cell>
          <cell r="AW17">
            <v>0</v>
          </cell>
          <cell r="AX17">
            <v>0</v>
          </cell>
          <cell r="AY17">
            <v>0</v>
          </cell>
          <cell r="AZ17">
            <v>0</v>
          </cell>
          <cell r="BA17">
            <v>0</v>
          </cell>
          <cell r="BB17">
            <v>0</v>
          </cell>
          <cell r="BC17">
            <v>0</v>
          </cell>
          <cell r="BD17">
            <v>95399.979722212971</v>
          </cell>
          <cell r="BE17">
            <v>0</v>
          </cell>
          <cell r="BF17">
            <v>0</v>
          </cell>
          <cell r="BG17">
            <v>0</v>
          </cell>
          <cell r="BH17">
            <v>149082.9837242121</v>
          </cell>
          <cell r="BI17">
            <v>0</v>
          </cell>
          <cell r="BJ17">
            <v>0</v>
          </cell>
          <cell r="BK17">
            <v>0</v>
          </cell>
          <cell r="BL17">
            <v>110054.81441723154</v>
          </cell>
          <cell r="BM17">
            <v>0</v>
          </cell>
          <cell r="BN17">
            <v>400007.34183446097</v>
          </cell>
          <cell r="BO17">
            <v>0</v>
          </cell>
          <cell r="BP17">
            <v>0</v>
          </cell>
          <cell r="BQ17">
            <v>0</v>
          </cell>
          <cell r="BR17">
            <v>87486.515622537816</v>
          </cell>
          <cell r="BS17">
            <v>149082.9837242121</v>
          </cell>
          <cell r="BT17">
            <v>64201.596502157932</v>
          </cell>
          <cell r="BU17">
            <v>0.23470344685741057</v>
          </cell>
          <cell r="BV17">
            <v>16.01243811628002</v>
          </cell>
          <cell r="BW17">
            <v>64179.066581320978</v>
          </cell>
          <cell r="BX17">
            <v>0</v>
          </cell>
          <cell r="BY17">
            <v>449.55555555555554</v>
          </cell>
          <cell r="BZ17">
            <v>58166.527683455301</v>
          </cell>
          <cell r="CA17">
            <v>358246.58334140829</v>
          </cell>
          <cell r="CB17">
            <v>0.18701432287169942</v>
          </cell>
          <cell r="CC17">
            <v>33444.303378043827</v>
          </cell>
          <cell r="CD17">
            <v>0</v>
          </cell>
          <cell r="CE17">
            <v>0</v>
          </cell>
          <cell r="CF17">
            <v>0</v>
          </cell>
          <cell r="CG17">
            <v>227049.79214470668</v>
          </cell>
          <cell r="CH17">
            <v>6717.7836214752688</v>
          </cell>
          <cell r="CI17">
            <v>266623.66945053823</v>
          </cell>
          <cell r="CJ17">
            <v>64179.066581320978</v>
          </cell>
          <cell r="CK17">
            <v>35766.888888888891</v>
          </cell>
          <cell r="CL17">
            <v>449.55555555555554</v>
          </cell>
          <cell r="CM17">
            <v>9716</v>
          </cell>
          <cell r="CN17">
            <v>58166.527683455301</v>
          </cell>
          <cell r="CO17">
            <v>416412.14015876781</v>
          </cell>
          <cell r="CP17">
            <v>0.87831108535723879</v>
          </cell>
          <cell r="CQ17">
            <v>0.16744893411282175</v>
          </cell>
          <cell r="CR17">
            <v>0</v>
          </cell>
          <cell r="CS17">
            <v>0</v>
          </cell>
          <cell r="CT17">
            <v>0</v>
          </cell>
          <cell r="CU17">
            <v>0.15916705613811943</v>
          </cell>
          <cell r="CV17">
            <v>243.99908573780101</v>
          </cell>
          <cell r="CW17">
            <v>32.103055682549908</v>
          </cell>
          <cell r="CX17">
            <v>5.5659646574679247</v>
          </cell>
          <cell r="CY17">
            <v>6.9958847736625515E-2</v>
          </cell>
          <cell r="CZ17">
            <v>1.5119825708061001</v>
          </cell>
          <cell r="DA17">
            <v>32.83724687471225</v>
          </cell>
          <cell r="DB17">
            <v>302.50137230893381</v>
          </cell>
        </row>
      </sheetData>
      <sheetData sheetId="10"/>
      <sheetData sheetId="11"/>
      <sheetData sheetId="12"/>
      <sheetData sheetId="13"/>
      <sheetData sheetId="1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E6955-E8A0-4893-BE80-9CF7743733CE}">
  <dimension ref="B1:AE282"/>
  <sheetViews>
    <sheetView zoomScale="120" zoomScaleNormal="120" workbookViewId="0">
      <selection activeCell="H18" sqref="H18"/>
    </sheetView>
  </sheetViews>
  <sheetFormatPr defaultColWidth="9.140625" defaultRowHeight="15" customHeight="1"/>
  <cols>
    <col min="1" max="1" width="1" style="29" customWidth="1"/>
    <col min="2" max="2" width="45" style="29" hidden="1" customWidth="1"/>
    <col min="3" max="3" width="10.140625" style="29" hidden="1" customWidth="1"/>
    <col min="4" max="4" width="4.85546875" style="29" hidden="1" customWidth="1"/>
    <col min="5" max="5" width="15.7109375" style="29" hidden="1" customWidth="1"/>
    <col min="6" max="6" width="1.42578125" style="31" customWidth="1"/>
    <col min="7" max="7" width="28.140625" style="105" customWidth="1"/>
    <col min="8" max="8" width="9.42578125" style="105" customWidth="1"/>
    <col min="9" max="9" width="8.7109375" style="105" customWidth="1"/>
    <col min="10" max="10" width="11.5703125" style="105" customWidth="1"/>
    <col min="11" max="11" width="12.5703125" style="106" hidden="1" customWidth="1"/>
    <col min="12" max="12" width="45" style="105" hidden="1" customWidth="1"/>
    <col min="13" max="13" width="7.42578125" style="105" hidden="1" customWidth="1"/>
    <col min="14" max="14" width="4.85546875" style="105" hidden="1" customWidth="1"/>
    <col min="15" max="15" width="9" style="105" hidden="1" customWidth="1"/>
    <col min="16" max="23" width="0" style="105" hidden="1" customWidth="1"/>
    <col min="24" max="24" width="0.85546875" style="105" customWidth="1"/>
    <col min="25" max="25" width="30.28515625" style="105" customWidth="1"/>
    <col min="26" max="26" width="7.42578125" style="105" bestFit="1" customWidth="1"/>
    <col min="27" max="27" width="7.5703125" style="105" customWidth="1"/>
    <col min="28" max="28" width="6.5703125" style="105" customWidth="1"/>
    <col min="29" max="29" width="6.28515625" style="29" customWidth="1"/>
    <col min="30" max="16384" width="9.140625" style="29"/>
  </cols>
  <sheetData>
    <row r="1" spans="2:31" ht="15" customHeight="1" thickBot="1">
      <c r="F1" s="29"/>
      <c r="G1" s="820" t="s">
        <v>0</v>
      </c>
      <c r="H1" s="821"/>
      <c r="I1" s="821"/>
      <c r="J1" s="821"/>
      <c r="K1" s="821"/>
      <c r="L1" s="821"/>
      <c r="M1" s="821"/>
      <c r="N1" s="821"/>
      <c r="O1" s="821"/>
      <c r="P1" s="821"/>
      <c r="Q1" s="821"/>
      <c r="R1" s="821"/>
      <c r="S1" s="821"/>
      <c r="T1" s="821"/>
      <c r="U1" s="821"/>
      <c r="V1" s="821"/>
      <c r="W1" s="821"/>
      <c r="X1" s="821"/>
      <c r="Y1" s="821"/>
      <c r="Z1" s="821"/>
      <c r="AA1" s="821"/>
      <c r="AB1" s="822"/>
      <c r="AE1" s="30"/>
    </row>
    <row r="2" spans="2:31" ht="13.9" customHeight="1" thickBot="1">
      <c r="B2" s="823" t="s">
        <v>2</v>
      </c>
      <c r="C2" s="823"/>
      <c r="D2" s="823"/>
      <c r="E2" s="823"/>
      <c r="G2" s="820" t="s">
        <v>1</v>
      </c>
      <c r="H2" s="821"/>
      <c r="I2" s="821"/>
      <c r="J2" s="821"/>
      <c r="K2" s="821"/>
      <c r="L2" s="821"/>
      <c r="M2" s="821"/>
      <c r="N2" s="821"/>
      <c r="O2" s="821"/>
      <c r="P2" s="821"/>
      <c r="Q2" s="821"/>
      <c r="R2" s="821"/>
      <c r="S2" s="821"/>
      <c r="T2" s="821"/>
      <c r="U2" s="821"/>
      <c r="V2" s="821"/>
      <c r="W2" s="821"/>
      <c r="X2" s="821"/>
      <c r="Y2" s="821"/>
      <c r="Z2" s="821"/>
      <c r="AA2" s="821"/>
      <c r="AB2" s="822"/>
    </row>
    <row r="3" spans="2:31" ht="13.5" thickBot="1">
      <c r="B3" s="824" t="s">
        <v>5</v>
      </c>
      <c r="C3" s="825"/>
      <c r="D3" s="825"/>
      <c r="E3" s="826"/>
      <c r="F3" s="32"/>
      <c r="G3" s="827" t="s">
        <v>4</v>
      </c>
      <c r="H3" s="828"/>
      <c r="I3" s="828"/>
      <c r="J3" s="828"/>
      <c r="K3" s="828"/>
      <c r="L3" s="828"/>
      <c r="M3" s="828"/>
      <c r="N3" s="828"/>
      <c r="O3" s="828"/>
      <c r="P3" s="828"/>
      <c r="Q3" s="828"/>
      <c r="R3" s="828"/>
      <c r="S3" s="828"/>
      <c r="T3" s="828"/>
      <c r="U3" s="828"/>
      <c r="V3" s="828"/>
      <c r="W3" s="828"/>
      <c r="X3" s="828"/>
      <c r="Y3" s="828"/>
      <c r="Z3" s="828"/>
      <c r="AA3" s="828"/>
      <c r="AB3" s="829"/>
    </row>
    <row r="4" spans="2:31" ht="15" customHeight="1" thickBot="1">
      <c r="B4" s="33" t="s">
        <v>12</v>
      </c>
      <c r="C4" s="830" t="s">
        <v>13</v>
      </c>
      <c r="D4" s="830"/>
      <c r="E4" s="34">
        <v>1664.7</v>
      </c>
      <c r="F4" s="35"/>
      <c r="G4" s="36" t="s">
        <v>86</v>
      </c>
      <c r="H4" s="37" t="s">
        <v>16</v>
      </c>
      <c r="I4" s="831" t="s">
        <v>11</v>
      </c>
      <c r="J4" s="832"/>
      <c r="K4" s="832"/>
      <c r="L4" s="832"/>
      <c r="M4" s="832"/>
      <c r="N4" s="832"/>
      <c r="O4" s="832"/>
      <c r="P4" s="832"/>
      <c r="Q4" s="832"/>
      <c r="R4" s="832"/>
      <c r="S4" s="832"/>
      <c r="T4" s="832"/>
      <c r="U4" s="832"/>
      <c r="V4" s="832"/>
      <c r="W4" s="832"/>
      <c r="X4" s="832"/>
      <c r="Y4" s="832"/>
      <c r="Z4" s="832"/>
      <c r="AA4" s="832"/>
      <c r="AB4" s="833"/>
    </row>
    <row r="5" spans="2:31" s="44" customFormat="1" ht="13.9" customHeight="1">
      <c r="B5" s="38"/>
      <c r="C5" s="39" t="s">
        <v>16</v>
      </c>
      <c r="D5" s="39" t="s">
        <v>17</v>
      </c>
      <c r="E5" s="40" t="s">
        <v>18</v>
      </c>
      <c r="F5" s="41"/>
      <c r="G5" s="42" t="s">
        <v>15</v>
      </c>
      <c r="H5" s="43">
        <v>69600</v>
      </c>
      <c r="I5" s="817" t="s">
        <v>336</v>
      </c>
      <c r="J5" s="818"/>
      <c r="K5" s="818"/>
      <c r="L5" s="818"/>
      <c r="M5" s="818"/>
      <c r="N5" s="818"/>
      <c r="O5" s="818"/>
      <c r="P5" s="818"/>
      <c r="Q5" s="818"/>
      <c r="R5" s="818"/>
      <c r="S5" s="818"/>
      <c r="T5" s="818"/>
      <c r="U5" s="818"/>
      <c r="V5" s="818"/>
      <c r="W5" s="818"/>
      <c r="X5" s="818"/>
      <c r="Y5" s="818"/>
      <c r="Z5" s="818"/>
      <c r="AA5" s="818"/>
      <c r="AB5" s="819"/>
    </row>
    <row r="6" spans="2:31" s="44" customFormat="1" ht="12.75">
      <c r="B6" s="45" t="s">
        <v>15</v>
      </c>
      <c r="C6" s="46">
        <v>50346.250729022722</v>
      </c>
      <c r="D6" s="47">
        <v>0.05</v>
      </c>
      <c r="E6" s="48">
        <v>2517.3125364511361</v>
      </c>
      <c r="F6" s="49"/>
      <c r="G6" s="50" t="s">
        <v>19</v>
      </c>
      <c r="H6" s="51">
        <v>63627.199999999997</v>
      </c>
      <c r="I6" s="817" t="s">
        <v>336</v>
      </c>
      <c r="J6" s="818"/>
      <c r="K6" s="818"/>
      <c r="L6" s="818"/>
      <c r="M6" s="818"/>
      <c r="N6" s="818"/>
      <c r="O6" s="818"/>
      <c r="P6" s="818"/>
      <c r="Q6" s="818"/>
      <c r="R6" s="818"/>
      <c r="S6" s="818"/>
      <c r="T6" s="818"/>
      <c r="U6" s="818"/>
      <c r="V6" s="818"/>
      <c r="W6" s="818"/>
      <c r="X6" s="818"/>
      <c r="Y6" s="818"/>
      <c r="Z6" s="818"/>
      <c r="AA6" s="818"/>
      <c r="AB6" s="819"/>
    </row>
    <row r="7" spans="2:31" s="44" customFormat="1" ht="13.9" customHeight="1">
      <c r="B7" s="45" t="s">
        <v>22</v>
      </c>
      <c r="C7" s="46">
        <v>25636.758994376789</v>
      </c>
      <c r="D7" s="47">
        <v>1</v>
      </c>
      <c r="E7" s="48">
        <v>25636.758994376789</v>
      </c>
      <c r="F7" s="49"/>
      <c r="G7" s="50" t="s">
        <v>21</v>
      </c>
      <c r="H7" s="51">
        <v>59904</v>
      </c>
      <c r="I7" s="817" t="s">
        <v>336</v>
      </c>
      <c r="J7" s="818"/>
      <c r="K7" s="818"/>
      <c r="L7" s="818"/>
      <c r="M7" s="818"/>
      <c r="N7" s="818"/>
      <c r="O7" s="818"/>
      <c r="P7" s="818"/>
      <c r="Q7" s="818"/>
      <c r="R7" s="818"/>
      <c r="S7" s="818"/>
      <c r="T7" s="818"/>
      <c r="U7" s="818"/>
      <c r="V7" s="818"/>
      <c r="W7" s="818"/>
      <c r="X7" s="818"/>
      <c r="Y7" s="818"/>
      <c r="Z7" s="818"/>
      <c r="AA7" s="818"/>
      <c r="AB7" s="819"/>
    </row>
    <row r="8" spans="2:31" s="44" customFormat="1" ht="27.6" customHeight="1">
      <c r="B8" s="52" t="s">
        <v>24</v>
      </c>
      <c r="C8" s="53"/>
      <c r="D8" s="54">
        <v>1.05</v>
      </c>
      <c r="E8" s="55">
        <v>28154.071530827925</v>
      </c>
      <c r="F8" s="56"/>
      <c r="G8" s="50" t="s">
        <v>23</v>
      </c>
      <c r="H8" s="51">
        <v>54412.800000000003</v>
      </c>
      <c r="I8" s="817" t="s">
        <v>336</v>
      </c>
      <c r="J8" s="818"/>
      <c r="K8" s="818"/>
      <c r="L8" s="818"/>
      <c r="M8" s="818"/>
      <c r="N8" s="818"/>
      <c r="O8" s="818"/>
      <c r="P8" s="818"/>
      <c r="Q8" s="818"/>
      <c r="R8" s="818"/>
      <c r="S8" s="818"/>
      <c r="T8" s="818"/>
      <c r="U8" s="818"/>
      <c r="V8" s="818"/>
      <c r="W8" s="818"/>
      <c r="X8" s="818"/>
      <c r="Y8" s="818"/>
      <c r="Z8" s="818"/>
      <c r="AA8" s="818"/>
      <c r="AB8" s="819"/>
    </row>
    <row r="9" spans="2:31" s="44" customFormat="1" ht="13.9" customHeight="1">
      <c r="B9" s="57"/>
      <c r="C9" s="58"/>
      <c r="D9" s="59"/>
      <c r="E9" s="60"/>
      <c r="F9" s="61"/>
      <c r="G9" s="50" t="s">
        <v>26</v>
      </c>
      <c r="H9" s="51">
        <v>45375.199999999997</v>
      </c>
      <c r="I9" s="817" t="s">
        <v>336</v>
      </c>
      <c r="J9" s="818"/>
      <c r="K9" s="818"/>
      <c r="L9" s="818"/>
      <c r="M9" s="818"/>
      <c r="N9" s="818"/>
      <c r="O9" s="818"/>
      <c r="P9" s="818"/>
      <c r="Q9" s="818"/>
      <c r="R9" s="818"/>
      <c r="S9" s="818"/>
      <c r="T9" s="818"/>
      <c r="U9" s="818"/>
      <c r="V9" s="818"/>
      <c r="W9" s="818"/>
      <c r="X9" s="818"/>
      <c r="Y9" s="818"/>
      <c r="Z9" s="818"/>
      <c r="AA9" s="818"/>
      <c r="AB9" s="819"/>
    </row>
    <row r="10" spans="2:31" s="44" customFormat="1" ht="13.9" customHeight="1">
      <c r="B10" s="62" t="s">
        <v>29</v>
      </c>
      <c r="C10" s="63">
        <v>0.20676407024615401</v>
      </c>
      <c r="D10" s="58"/>
      <c r="E10" s="48">
        <v>5821.2504237153498</v>
      </c>
      <c r="F10" s="49"/>
      <c r="G10" s="50" t="s">
        <v>28</v>
      </c>
      <c r="H10" s="51">
        <v>45210.880000000005</v>
      </c>
      <c r="I10" s="817" t="s">
        <v>336</v>
      </c>
      <c r="J10" s="818"/>
      <c r="K10" s="818"/>
      <c r="L10" s="818"/>
      <c r="M10" s="818"/>
      <c r="N10" s="818"/>
      <c r="O10" s="818"/>
      <c r="P10" s="818"/>
      <c r="Q10" s="818"/>
      <c r="R10" s="818"/>
      <c r="S10" s="818"/>
      <c r="T10" s="818"/>
      <c r="U10" s="818"/>
      <c r="V10" s="818"/>
      <c r="W10" s="818"/>
      <c r="X10" s="818"/>
      <c r="Y10" s="818"/>
      <c r="Z10" s="818"/>
      <c r="AA10" s="818"/>
      <c r="AB10" s="819"/>
    </row>
    <row r="11" spans="2:31" s="44" customFormat="1" ht="14.45" customHeight="1" thickBot="1">
      <c r="B11" s="64" t="s">
        <v>32</v>
      </c>
      <c r="C11" s="65"/>
      <c r="D11" s="66"/>
      <c r="E11" s="67">
        <v>33975.321954543273</v>
      </c>
      <c r="F11" s="56"/>
      <c r="G11" s="50" t="s">
        <v>31</v>
      </c>
      <c r="H11" s="51">
        <v>35900.800000000003</v>
      </c>
      <c r="I11" s="817" t="s">
        <v>336</v>
      </c>
      <c r="J11" s="818"/>
      <c r="K11" s="818"/>
      <c r="L11" s="818"/>
      <c r="M11" s="818"/>
      <c r="N11" s="818"/>
      <c r="O11" s="818"/>
      <c r="P11" s="818"/>
      <c r="Q11" s="818"/>
      <c r="R11" s="818"/>
      <c r="S11" s="818"/>
      <c r="T11" s="818"/>
      <c r="U11" s="818"/>
      <c r="V11" s="818"/>
      <c r="W11" s="818"/>
      <c r="X11" s="818"/>
      <c r="Y11" s="818"/>
      <c r="Z11" s="818"/>
      <c r="AA11" s="818"/>
      <c r="AB11" s="819"/>
    </row>
    <row r="12" spans="2:31" s="44" customFormat="1" ht="15" customHeight="1" thickTop="1" thickBot="1">
      <c r="B12" s="62" t="s">
        <v>35</v>
      </c>
      <c r="C12" s="63"/>
      <c r="D12" s="68"/>
      <c r="E12" s="48">
        <v>1152.4197555347644</v>
      </c>
      <c r="F12" s="49"/>
      <c r="G12" s="69" t="s">
        <v>34</v>
      </c>
      <c r="H12" s="70">
        <v>34927.359999999993</v>
      </c>
      <c r="I12" s="817" t="s">
        <v>336</v>
      </c>
      <c r="J12" s="818"/>
      <c r="K12" s="818"/>
      <c r="L12" s="818"/>
      <c r="M12" s="818"/>
      <c r="N12" s="818"/>
      <c r="O12" s="818"/>
      <c r="P12" s="818"/>
      <c r="Q12" s="818"/>
      <c r="R12" s="818"/>
      <c r="S12" s="818"/>
      <c r="T12" s="818"/>
      <c r="U12" s="818"/>
      <c r="V12" s="818"/>
      <c r="W12" s="818"/>
      <c r="X12" s="818"/>
      <c r="Y12" s="818"/>
      <c r="Z12" s="818"/>
      <c r="AA12" s="818"/>
      <c r="AB12" s="819"/>
    </row>
    <row r="13" spans="2:31" s="44" customFormat="1" ht="13.5" thickBot="1">
      <c r="B13" s="62"/>
      <c r="C13" s="63"/>
      <c r="D13" s="68"/>
      <c r="E13" s="48"/>
      <c r="F13" s="49"/>
      <c r="G13" s="837" t="s">
        <v>37</v>
      </c>
      <c r="H13" s="838"/>
      <c r="I13" s="838"/>
      <c r="J13" s="838"/>
      <c r="K13" s="838"/>
      <c r="L13" s="838"/>
      <c r="M13" s="838"/>
      <c r="N13" s="838"/>
      <c r="O13" s="838"/>
      <c r="P13" s="838"/>
      <c r="Q13" s="838"/>
      <c r="R13" s="838"/>
      <c r="S13" s="838"/>
      <c r="T13" s="838"/>
      <c r="U13" s="838"/>
      <c r="V13" s="838"/>
      <c r="W13" s="838"/>
      <c r="X13" s="838"/>
      <c r="Y13" s="838"/>
      <c r="Z13" s="838"/>
      <c r="AA13" s="838"/>
      <c r="AB13" s="839"/>
    </row>
    <row r="14" spans="2:31" s="44" customFormat="1" ht="12.75">
      <c r="B14" s="71" t="s">
        <v>41</v>
      </c>
      <c r="C14" s="72"/>
      <c r="D14" s="68"/>
      <c r="E14" s="73">
        <v>123.82500000000003</v>
      </c>
      <c r="F14" s="74"/>
      <c r="G14" s="42" t="s">
        <v>15</v>
      </c>
      <c r="H14" s="75">
        <v>0.05</v>
      </c>
      <c r="I14" s="817" t="s">
        <v>40</v>
      </c>
      <c r="J14" s="818"/>
      <c r="K14" s="818"/>
      <c r="L14" s="818"/>
      <c r="M14" s="818"/>
      <c r="N14" s="818"/>
      <c r="O14" s="818"/>
      <c r="P14" s="818"/>
      <c r="Q14" s="818"/>
      <c r="R14" s="818"/>
      <c r="S14" s="818"/>
      <c r="T14" s="818"/>
      <c r="U14" s="818"/>
      <c r="V14" s="818"/>
      <c r="W14" s="818"/>
      <c r="X14" s="818"/>
      <c r="Y14" s="818"/>
      <c r="Z14" s="818"/>
      <c r="AA14" s="818"/>
      <c r="AB14" s="819"/>
    </row>
    <row r="15" spans="2:31" s="44" customFormat="1" ht="13.5" thickBot="1">
      <c r="B15" s="52" t="s">
        <v>42</v>
      </c>
      <c r="C15" s="53"/>
      <c r="D15" s="53"/>
      <c r="E15" s="55">
        <v>35251.566710078034</v>
      </c>
      <c r="F15" s="56"/>
      <c r="G15" s="69" t="s">
        <v>43</v>
      </c>
      <c r="H15" s="76">
        <v>0.05</v>
      </c>
      <c r="I15" s="817" t="s">
        <v>40</v>
      </c>
      <c r="J15" s="818"/>
      <c r="K15" s="818"/>
      <c r="L15" s="818"/>
      <c r="M15" s="818"/>
      <c r="N15" s="818"/>
      <c r="O15" s="818"/>
      <c r="P15" s="818"/>
      <c r="Q15" s="818"/>
      <c r="R15" s="818"/>
      <c r="S15" s="818"/>
      <c r="T15" s="818"/>
      <c r="U15" s="818"/>
      <c r="V15" s="818"/>
      <c r="W15" s="818"/>
      <c r="X15" s="818"/>
      <c r="Y15" s="818"/>
      <c r="Z15" s="818"/>
      <c r="AA15" s="818"/>
      <c r="AB15" s="819"/>
    </row>
    <row r="16" spans="2:31" s="44" customFormat="1" ht="13.5" thickBot="1">
      <c r="B16" s="62" t="s">
        <v>44</v>
      </c>
      <c r="C16" s="63">
        <v>0.10308211953017005</v>
      </c>
      <c r="D16" s="58"/>
      <c r="E16" s="48">
        <v>3633.8062132340269</v>
      </c>
      <c r="F16" s="49"/>
      <c r="G16" s="77" t="s">
        <v>45</v>
      </c>
      <c r="H16" s="78"/>
      <c r="I16" s="840" t="s">
        <v>46</v>
      </c>
      <c r="J16" s="841"/>
      <c r="K16" s="841"/>
      <c r="L16" s="841"/>
      <c r="M16" s="841"/>
      <c r="N16" s="841"/>
      <c r="O16" s="841"/>
      <c r="P16" s="841"/>
      <c r="Q16" s="841"/>
      <c r="R16" s="841"/>
      <c r="S16" s="841"/>
      <c r="T16" s="841"/>
      <c r="U16" s="841"/>
      <c r="V16" s="841"/>
      <c r="W16" s="841"/>
      <c r="X16" s="841"/>
      <c r="Y16" s="841"/>
      <c r="Z16" s="841"/>
      <c r="AA16" s="841"/>
      <c r="AB16" s="842"/>
    </row>
    <row r="17" spans="2:29" s="44" customFormat="1" ht="12.75">
      <c r="B17" s="62"/>
      <c r="C17" s="63"/>
      <c r="D17" s="58"/>
      <c r="E17" s="48"/>
      <c r="F17" s="49"/>
      <c r="G17" s="42" t="s">
        <v>47</v>
      </c>
      <c r="H17" s="79">
        <v>0.24220000000000003</v>
      </c>
      <c r="I17" s="834" t="s">
        <v>48</v>
      </c>
      <c r="J17" s="835"/>
      <c r="K17" s="835"/>
      <c r="L17" s="835"/>
      <c r="M17" s="835"/>
      <c r="N17" s="835"/>
      <c r="O17" s="835"/>
      <c r="P17" s="835"/>
      <c r="Q17" s="835"/>
      <c r="R17" s="835"/>
      <c r="S17" s="835"/>
      <c r="T17" s="835"/>
      <c r="U17" s="835"/>
      <c r="V17" s="835"/>
      <c r="W17" s="835"/>
      <c r="X17" s="835"/>
      <c r="Y17" s="835"/>
      <c r="Z17" s="835"/>
      <c r="AA17" s="835"/>
      <c r="AB17" s="836"/>
    </row>
    <row r="18" spans="2:29" s="44" customFormat="1" ht="13.5" thickBot="1">
      <c r="B18" s="80" t="s">
        <v>49</v>
      </c>
      <c r="C18" s="81"/>
      <c r="D18" s="81"/>
      <c r="E18" s="82">
        <v>38885.372923312061</v>
      </c>
      <c r="F18" s="56"/>
      <c r="G18" s="50" t="s">
        <v>342</v>
      </c>
      <c r="H18" s="83">
        <v>71.816067773572371</v>
      </c>
      <c r="I18" s="817" t="s">
        <v>337</v>
      </c>
      <c r="J18" s="818"/>
      <c r="K18" s="818"/>
      <c r="L18" s="818"/>
      <c r="M18" s="818"/>
      <c r="N18" s="818"/>
      <c r="O18" s="818"/>
      <c r="P18" s="818"/>
      <c r="Q18" s="818"/>
      <c r="R18" s="818"/>
      <c r="S18" s="818"/>
      <c r="T18" s="818"/>
      <c r="U18" s="818"/>
      <c r="V18" s="818"/>
      <c r="W18" s="818"/>
      <c r="X18" s="818"/>
      <c r="Y18" s="818"/>
      <c r="Z18" s="818"/>
      <c r="AA18" s="818"/>
      <c r="AB18" s="819"/>
    </row>
    <row r="19" spans="2:29" s="44" customFormat="1" ht="14.45" customHeight="1" thickTop="1">
      <c r="B19" s="62" t="s">
        <v>51</v>
      </c>
      <c r="C19" s="63">
        <v>3.3718689788053743E-2</v>
      </c>
      <c r="D19" s="58"/>
      <c r="E19" s="84">
        <v>40196.536750206003</v>
      </c>
      <c r="F19" s="85"/>
      <c r="G19" s="86" t="s">
        <v>504</v>
      </c>
      <c r="H19" s="87">
        <v>162.25527972288054</v>
      </c>
      <c r="I19" s="817" t="s">
        <v>337</v>
      </c>
      <c r="J19" s="818"/>
      <c r="K19" s="818"/>
      <c r="L19" s="818"/>
      <c r="M19" s="818"/>
      <c r="N19" s="818"/>
      <c r="O19" s="818"/>
      <c r="P19" s="818"/>
      <c r="Q19" s="818"/>
      <c r="R19" s="818"/>
      <c r="S19" s="818"/>
      <c r="T19" s="818"/>
      <c r="U19" s="818"/>
      <c r="V19" s="818"/>
      <c r="W19" s="818"/>
      <c r="X19" s="818"/>
      <c r="Y19" s="818"/>
      <c r="Z19" s="818"/>
      <c r="AA19" s="818"/>
      <c r="AB19" s="819"/>
    </row>
    <row r="20" spans="2:29" s="44" customFormat="1" ht="12.75">
      <c r="B20" s="62"/>
      <c r="C20" s="58"/>
      <c r="D20" s="58"/>
      <c r="E20" s="88" t="s">
        <v>53</v>
      </c>
      <c r="F20" s="89"/>
      <c r="G20" s="90" t="s">
        <v>41</v>
      </c>
      <c r="H20" s="87">
        <v>3850.5000000000005</v>
      </c>
      <c r="I20" s="817" t="s">
        <v>52</v>
      </c>
      <c r="J20" s="818"/>
      <c r="K20" s="818"/>
      <c r="L20" s="818"/>
      <c r="M20" s="818"/>
      <c r="N20" s="818"/>
      <c r="O20" s="818"/>
      <c r="P20" s="818"/>
      <c r="Q20" s="818"/>
      <c r="R20" s="818"/>
      <c r="S20" s="818"/>
      <c r="T20" s="818"/>
      <c r="U20" s="818"/>
      <c r="V20" s="818"/>
      <c r="W20" s="818"/>
      <c r="X20" s="818"/>
      <c r="Y20" s="818"/>
      <c r="Z20" s="818"/>
      <c r="AA20" s="818"/>
      <c r="AB20" s="819"/>
      <c r="AC20" s="91"/>
    </row>
    <row r="21" spans="2:29" ht="14.45" customHeight="1" thickBot="1">
      <c r="B21" s="92" t="s">
        <v>55</v>
      </c>
      <c r="C21" s="93"/>
      <c r="D21" s="94"/>
      <c r="E21" s="95">
        <v>24.136414819610742</v>
      </c>
      <c r="F21" s="96"/>
      <c r="G21" s="97" t="s">
        <v>54</v>
      </c>
      <c r="H21" s="98">
        <v>63627.199999999997</v>
      </c>
      <c r="I21" s="817" t="s">
        <v>336</v>
      </c>
      <c r="J21" s="818"/>
      <c r="K21" s="818"/>
      <c r="L21" s="818"/>
      <c r="M21" s="818"/>
      <c r="N21" s="818"/>
      <c r="O21" s="818"/>
      <c r="P21" s="818"/>
      <c r="Q21" s="818"/>
      <c r="R21" s="818"/>
      <c r="S21" s="818"/>
      <c r="T21" s="818"/>
      <c r="U21" s="818"/>
      <c r="V21" s="818"/>
      <c r="W21" s="818"/>
      <c r="X21" s="818"/>
      <c r="Y21" s="818"/>
      <c r="Z21" s="818"/>
      <c r="AA21" s="818"/>
      <c r="AB21" s="819"/>
      <c r="AC21" s="99"/>
    </row>
    <row r="22" spans="2:29" ht="12.75">
      <c r="G22" s="97" t="s">
        <v>56</v>
      </c>
      <c r="H22" s="98">
        <v>4403.0028000000002</v>
      </c>
      <c r="I22" s="834" t="s">
        <v>505</v>
      </c>
      <c r="J22" s="835"/>
      <c r="K22" s="835"/>
      <c r="L22" s="835"/>
      <c r="M22" s="835"/>
      <c r="N22" s="835"/>
      <c r="O22" s="835"/>
      <c r="P22" s="835"/>
      <c r="Q22" s="835"/>
      <c r="R22" s="835"/>
      <c r="S22" s="835"/>
      <c r="T22" s="835"/>
      <c r="U22" s="835"/>
      <c r="V22" s="835"/>
      <c r="W22" s="835"/>
      <c r="X22" s="835"/>
      <c r="Y22" s="835"/>
      <c r="Z22" s="835"/>
      <c r="AA22" s="835"/>
      <c r="AB22" s="836"/>
      <c r="AC22" s="100"/>
    </row>
    <row r="23" spans="2:29" ht="13.5" thickBot="1">
      <c r="G23" s="101" t="s">
        <v>44</v>
      </c>
      <c r="H23" s="102">
        <v>0.12</v>
      </c>
      <c r="I23" s="834" t="s">
        <v>271</v>
      </c>
      <c r="J23" s="835"/>
      <c r="K23" s="835"/>
      <c r="L23" s="835"/>
      <c r="M23" s="835"/>
      <c r="N23" s="835"/>
      <c r="O23" s="835"/>
      <c r="P23" s="835"/>
      <c r="Q23" s="835"/>
      <c r="R23" s="835"/>
      <c r="S23" s="835"/>
      <c r="T23" s="835"/>
      <c r="U23" s="835"/>
      <c r="V23" s="835"/>
      <c r="W23" s="835"/>
      <c r="X23" s="835"/>
      <c r="Y23" s="835"/>
      <c r="Z23" s="835"/>
      <c r="AA23" s="835"/>
      <c r="AB23" s="836"/>
    </row>
    <row r="24" spans="2:29" ht="13.5" thickBot="1">
      <c r="B24" s="824" t="s">
        <v>59</v>
      </c>
      <c r="C24" s="825"/>
      <c r="D24" s="825"/>
      <c r="E24" s="826"/>
      <c r="F24" s="32"/>
      <c r="G24" s="103" t="s">
        <v>58</v>
      </c>
      <c r="H24" s="104">
        <v>2.3077627802923752E-2</v>
      </c>
      <c r="I24" s="843" t="s">
        <v>273</v>
      </c>
      <c r="J24" s="844"/>
      <c r="K24" s="844"/>
      <c r="L24" s="844"/>
      <c r="M24" s="844"/>
      <c r="N24" s="844"/>
      <c r="O24" s="844"/>
      <c r="P24" s="844"/>
      <c r="Q24" s="844"/>
      <c r="R24" s="844"/>
      <c r="S24" s="844"/>
      <c r="T24" s="844"/>
      <c r="U24" s="844"/>
      <c r="V24" s="844"/>
      <c r="W24" s="844"/>
      <c r="X24" s="844"/>
      <c r="Y24" s="844"/>
      <c r="Z24" s="844"/>
      <c r="AA24" s="844"/>
      <c r="AB24" s="845"/>
    </row>
    <row r="25" spans="2:29" ht="17.25" customHeight="1">
      <c r="B25" s="33" t="s">
        <v>12</v>
      </c>
      <c r="C25" s="830" t="s">
        <v>13</v>
      </c>
      <c r="D25" s="830"/>
      <c r="E25" s="34">
        <v>1607.3625</v>
      </c>
      <c r="F25" s="35"/>
    </row>
    <row r="26" spans="2:29" ht="15" customHeight="1" thickBot="1">
      <c r="B26" s="107"/>
      <c r="C26" s="108" t="s">
        <v>16</v>
      </c>
      <c r="D26" s="108" t="s">
        <v>17</v>
      </c>
      <c r="E26" s="109" t="s">
        <v>18</v>
      </c>
      <c r="F26" s="110"/>
      <c r="G26" s="846" t="s">
        <v>0</v>
      </c>
      <c r="H26" s="846"/>
      <c r="I26" s="846"/>
      <c r="J26" s="846"/>
      <c r="K26" s="846"/>
      <c r="L26" s="846"/>
      <c r="M26" s="846"/>
      <c r="N26" s="846"/>
      <c r="O26" s="846"/>
      <c r="P26" s="846"/>
      <c r="Q26" s="846"/>
      <c r="R26" s="846"/>
      <c r="S26" s="846"/>
      <c r="T26" s="846"/>
      <c r="U26" s="846"/>
      <c r="V26" s="846"/>
      <c r="W26" s="846"/>
      <c r="X26" s="846"/>
      <c r="Y26" s="846"/>
      <c r="Z26" s="846"/>
      <c r="AA26" s="846"/>
      <c r="AB26" s="846"/>
    </row>
    <row r="27" spans="2:29" ht="15" customHeight="1" thickBot="1">
      <c r="B27" s="111" t="s">
        <v>15</v>
      </c>
      <c r="C27" s="112">
        <v>50346.250729022722</v>
      </c>
      <c r="D27" s="113">
        <v>0.05</v>
      </c>
      <c r="E27" s="114">
        <v>2517.3125364511361</v>
      </c>
      <c r="F27" s="115"/>
      <c r="G27" s="846" t="s">
        <v>1</v>
      </c>
      <c r="H27" s="823"/>
      <c r="I27" s="823"/>
      <c r="J27" s="823"/>
      <c r="L27" s="823" t="s">
        <v>3</v>
      </c>
      <c r="M27" s="823"/>
      <c r="N27" s="823"/>
      <c r="O27" s="823"/>
    </row>
    <row r="28" spans="2:29" ht="15" customHeight="1" thickBot="1">
      <c r="B28" s="111" t="s">
        <v>61</v>
      </c>
      <c r="C28" s="112">
        <v>28568.95905882353</v>
      </c>
      <c r="D28" s="113">
        <v>1</v>
      </c>
      <c r="E28" s="114">
        <v>28568.95905882353</v>
      </c>
      <c r="F28" s="115"/>
      <c r="G28" s="848" t="s">
        <v>196</v>
      </c>
      <c r="H28" s="849"/>
      <c r="I28" s="849"/>
      <c r="J28" s="850"/>
      <c r="K28" s="116" t="s">
        <v>6</v>
      </c>
      <c r="L28" s="848" t="s">
        <v>5</v>
      </c>
      <c r="M28" s="849"/>
      <c r="N28" s="849"/>
      <c r="O28" s="850"/>
      <c r="Y28" s="117" t="s">
        <v>7</v>
      </c>
      <c r="Z28" s="118" t="s">
        <v>8</v>
      </c>
      <c r="AA28" s="118" t="s">
        <v>9</v>
      </c>
      <c r="AB28" s="119" t="s">
        <v>10</v>
      </c>
    </row>
    <row r="29" spans="2:29" ht="15" customHeight="1">
      <c r="B29" s="120" t="s">
        <v>24</v>
      </c>
      <c r="C29" s="120"/>
      <c r="D29" s="121">
        <v>1.05</v>
      </c>
      <c r="E29" s="122">
        <v>31086.271595274666</v>
      </c>
      <c r="F29" s="123"/>
      <c r="G29" s="124" t="s">
        <v>12</v>
      </c>
      <c r="H29" s="851" t="s">
        <v>13</v>
      </c>
      <c r="I29" s="851"/>
      <c r="J29" s="125">
        <v>1882.65</v>
      </c>
      <c r="K29" s="126"/>
      <c r="L29" s="124" t="s">
        <v>12</v>
      </c>
      <c r="M29" s="851" t="s">
        <v>13</v>
      </c>
      <c r="N29" s="851"/>
      <c r="O29" s="125">
        <v>1882.65</v>
      </c>
      <c r="Y29" s="127" t="s">
        <v>14</v>
      </c>
      <c r="Z29" s="128">
        <v>52</v>
      </c>
      <c r="AA29" s="128">
        <v>40</v>
      </c>
      <c r="AB29" s="129">
        <v>2080</v>
      </c>
    </row>
    <row r="30" spans="2:29" ht="15" customHeight="1">
      <c r="B30" s="130"/>
      <c r="C30" s="131"/>
      <c r="D30" s="130"/>
      <c r="E30" s="132"/>
      <c r="F30" s="133"/>
      <c r="G30" s="134"/>
      <c r="H30" s="135" t="s">
        <v>16</v>
      </c>
      <c r="I30" s="135" t="s">
        <v>17</v>
      </c>
      <c r="J30" s="136" t="s">
        <v>18</v>
      </c>
      <c r="K30" s="137"/>
      <c r="L30" s="134"/>
      <c r="M30" s="135" t="s">
        <v>16</v>
      </c>
      <c r="N30" s="135" t="s">
        <v>17</v>
      </c>
      <c r="O30" s="136" t="s">
        <v>18</v>
      </c>
      <c r="P30" s="138"/>
      <c r="Q30" s="138"/>
      <c r="R30" s="138"/>
      <c r="S30" s="138"/>
      <c r="T30" s="138"/>
      <c r="U30" s="138"/>
      <c r="V30" s="138"/>
      <c r="W30" s="138"/>
      <c r="X30" s="138"/>
      <c r="Y30" s="139"/>
      <c r="Z30" s="140"/>
      <c r="AA30" s="140"/>
      <c r="AB30" s="141"/>
    </row>
    <row r="31" spans="2:29" ht="15" customHeight="1">
      <c r="B31" s="131" t="s">
        <v>29</v>
      </c>
      <c r="C31" s="142">
        <v>0.20676407024615401</v>
      </c>
      <c r="D31" s="131"/>
      <c r="E31" s="114">
        <v>6427.5240438163928</v>
      </c>
      <c r="F31" s="115"/>
      <c r="G31" s="143" t="s">
        <v>15</v>
      </c>
      <c r="H31" s="144">
        <v>69600</v>
      </c>
      <c r="I31" s="145">
        <v>0.05</v>
      </c>
      <c r="J31" s="146">
        <v>3480</v>
      </c>
      <c r="K31" s="147"/>
      <c r="L31" s="143" t="s">
        <v>15</v>
      </c>
      <c r="M31" s="56" t="e">
        <v>#REF!</v>
      </c>
      <c r="N31" s="145">
        <v>0.05</v>
      </c>
      <c r="O31" s="146" t="e">
        <v>#REF!</v>
      </c>
      <c r="P31" s="138"/>
      <c r="Q31" s="138"/>
      <c r="R31" s="138"/>
      <c r="S31" s="138"/>
      <c r="T31" s="138"/>
      <c r="U31" s="138"/>
      <c r="V31" s="138"/>
      <c r="W31" s="138"/>
      <c r="X31" s="138"/>
      <c r="Y31" s="148" t="s">
        <v>340</v>
      </c>
      <c r="Z31" s="149">
        <v>3</v>
      </c>
      <c r="AA31" s="150">
        <v>40</v>
      </c>
      <c r="AB31" s="151">
        <v>120</v>
      </c>
    </row>
    <row r="32" spans="2:29" ht="15" customHeight="1" thickBot="1">
      <c r="B32" s="152" t="s">
        <v>32</v>
      </c>
      <c r="C32" s="152"/>
      <c r="D32" s="153"/>
      <c r="E32" s="154">
        <v>37513.795639091055</v>
      </c>
      <c r="F32" s="123"/>
      <c r="G32" s="143" t="s">
        <v>34</v>
      </c>
      <c r="H32" s="144">
        <v>34927.359999999993</v>
      </c>
      <c r="I32" s="145">
        <v>1</v>
      </c>
      <c r="J32" s="146">
        <v>34927.359999999993</v>
      </c>
      <c r="K32" s="147"/>
      <c r="L32" s="143" t="s">
        <v>34</v>
      </c>
      <c r="M32" s="56" t="e">
        <v>#REF!</v>
      </c>
      <c r="N32" s="145">
        <v>1</v>
      </c>
      <c r="O32" s="146" t="e">
        <v>#REF!</v>
      </c>
      <c r="P32" s="138"/>
      <c r="Q32" s="138"/>
      <c r="R32" s="138"/>
      <c r="S32" s="138"/>
      <c r="T32" s="138"/>
      <c r="U32" s="138"/>
      <c r="V32" s="138"/>
      <c r="W32" s="138"/>
      <c r="X32" s="138"/>
      <c r="Y32" s="155"/>
      <c r="Z32" s="156"/>
      <c r="AA32" s="150"/>
      <c r="AB32" s="151"/>
    </row>
    <row r="33" spans="2:28" ht="15" customHeight="1" thickTop="1">
      <c r="B33" s="131" t="s">
        <v>38</v>
      </c>
      <c r="C33" s="157"/>
      <c r="D33" s="158"/>
      <c r="E33" s="114">
        <v>135</v>
      </c>
      <c r="F33" s="115"/>
      <c r="G33" s="159" t="s">
        <v>24</v>
      </c>
      <c r="H33" s="160"/>
      <c r="I33" s="161">
        <v>1.05</v>
      </c>
      <c r="J33" s="162">
        <v>38407.359999999993</v>
      </c>
      <c r="K33" s="147"/>
      <c r="L33" s="159" t="s">
        <v>24</v>
      </c>
      <c r="M33" s="160"/>
      <c r="N33" s="161">
        <v>1.05</v>
      </c>
      <c r="O33" s="162" t="e">
        <v>#REF!</v>
      </c>
      <c r="P33" s="138"/>
      <c r="Q33" s="138"/>
      <c r="R33" s="138"/>
      <c r="S33" s="138"/>
      <c r="T33" s="138"/>
      <c r="U33" s="138"/>
      <c r="V33" s="138"/>
      <c r="W33" s="138"/>
      <c r="X33" s="138"/>
      <c r="Y33" s="163" t="s">
        <v>25</v>
      </c>
      <c r="Z33" s="164">
        <v>0.1</v>
      </c>
      <c r="AA33" s="165">
        <v>40</v>
      </c>
      <c r="AB33" s="166">
        <v>4</v>
      </c>
    </row>
    <row r="34" spans="2:28" ht="15" customHeight="1">
      <c r="B34" s="131" t="s">
        <v>35</v>
      </c>
      <c r="C34" s="112"/>
      <c r="D34" s="158"/>
      <c r="E34" s="114">
        <v>1152.4197555347644</v>
      </c>
      <c r="F34" s="115"/>
      <c r="G34" s="167"/>
      <c r="H34" s="168"/>
      <c r="I34" s="168"/>
      <c r="J34" s="169"/>
      <c r="K34" s="147"/>
      <c r="L34" s="167"/>
      <c r="M34" s="168"/>
      <c r="N34" s="168"/>
      <c r="O34" s="169"/>
      <c r="P34" s="138"/>
      <c r="Q34" s="138"/>
      <c r="R34" s="138"/>
      <c r="S34" s="138"/>
      <c r="T34" s="138"/>
      <c r="U34" s="138"/>
      <c r="V34" s="138"/>
      <c r="W34" s="138"/>
      <c r="X34" s="138"/>
      <c r="Y34" s="170" t="s">
        <v>27</v>
      </c>
      <c r="Z34" s="171">
        <v>48.9</v>
      </c>
      <c r="AA34" s="172">
        <v>1.5</v>
      </c>
      <c r="AB34" s="173">
        <v>73.349999999999994</v>
      </c>
    </row>
    <row r="35" spans="2:28" ht="15" customHeight="1">
      <c r="B35" s="174" t="s">
        <v>41</v>
      </c>
      <c r="C35" s="175"/>
      <c r="D35" s="158"/>
      <c r="E35" s="176">
        <v>123.82500000000003</v>
      </c>
      <c r="F35" s="177"/>
      <c r="G35" s="167" t="s">
        <v>29</v>
      </c>
      <c r="H35" s="178">
        <v>0.24220000000000003</v>
      </c>
      <c r="I35" s="168"/>
      <c r="J35" s="146">
        <v>9302.2625919999991</v>
      </c>
      <c r="K35" s="147"/>
      <c r="L35" s="167" t="s">
        <v>29</v>
      </c>
      <c r="M35" s="178">
        <v>0.24220000000000003</v>
      </c>
      <c r="N35" s="168"/>
      <c r="O35" s="146" t="e">
        <v>#REF!</v>
      </c>
      <c r="P35" s="138"/>
      <c r="Q35" s="138"/>
      <c r="R35" s="138"/>
      <c r="S35" s="138"/>
      <c r="T35" s="138"/>
      <c r="U35" s="138"/>
      <c r="V35" s="138"/>
      <c r="W35" s="138"/>
      <c r="X35" s="138"/>
      <c r="Y35" s="155" t="s">
        <v>30</v>
      </c>
      <c r="Z35" s="179"/>
      <c r="AA35" s="179"/>
      <c r="AB35" s="151">
        <v>197.35</v>
      </c>
    </row>
    <row r="36" spans="2:28" ht="18.75" customHeight="1" thickBot="1">
      <c r="B36" s="120" t="s">
        <v>42</v>
      </c>
      <c r="C36" s="120"/>
      <c r="D36" s="120"/>
      <c r="E36" s="122">
        <v>38925.040394625816</v>
      </c>
      <c r="F36" s="123"/>
      <c r="G36" s="180" t="s">
        <v>32</v>
      </c>
      <c r="H36" s="181"/>
      <c r="I36" s="182"/>
      <c r="J36" s="183">
        <v>47709.622591999992</v>
      </c>
      <c r="K36" s="147"/>
      <c r="L36" s="180" t="s">
        <v>32</v>
      </c>
      <c r="M36" s="181"/>
      <c r="N36" s="182"/>
      <c r="O36" s="183" t="e">
        <v>#REF!</v>
      </c>
      <c r="P36" s="138"/>
      <c r="Q36" s="138"/>
      <c r="R36" s="138"/>
      <c r="S36" s="138"/>
      <c r="T36" s="138"/>
      <c r="U36" s="138"/>
      <c r="V36" s="138"/>
      <c r="W36" s="138"/>
      <c r="X36" s="138"/>
      <c r="Y36" s="170" t="s">
        <v>33</v>
      </c>
      <c r="Z36" s="184"/>
      <c r="AA36" s="184"/>
      <c r="AB36" s="173">
        <v>1882.65</v>
      </c>
    </row>
    <row r="37" spans="2:28" ht="15" customHeight="1" thickTop="1" thickBot="1">
      <c r="B37" s="131" t="s">
        <v>44</v>
      </c>
      <c r="C37" s="142">
        <v>0.10308211953017005</v>
      </c>
      <c r="D37" s="131"/>
      <c r="E37" s="114">
        <v>4012.4756666755156</v>
      </c>
      <c r="F37" s="115"/>
      <c r="G37" s="167" t="s">
        <v>504</v>
      </c>
      <c r="H37" s="178"/>
      <c r="I37" s="185"/>
      <c r="J37" s="186">
        <v>170.36804370902459</v>
      </c>
      <c r="K37" s="147"/>
      <c r="L37" s="167" t="s">
        <v>504</v>
      </c>
      <c r="M37" s="178"/>
      <c r="N37" s="185"/>
      <c r="O37" s="186">
        <v>170.36804370902459</v>
      </c>
      <c r="P37" s="138"/>
      <c r="Q37" s="138"/>
      <c r="R37" s="138"/>
      <c r="S37" s="138"/>
      <c r="T37" s="138"/>
      <c r="U37" s="138"/>
      <c r="V37" s="138"/>
      <c r="W37" s="138"/>
      <c r="X37" s="138"/>
      <c r="Y37" s="187" t="s">
        <v>36</v>
      </c>
      <c r="Z37" s="188"/>
      <c r="AA37" s="188"/>
      <c r="AB37" s="189">
        <v>1</v>
      </c>
    </row>
    <row r="38" spans="2:28" ht="15" customHeight="1" thickBot="1">
      <c r="B38" s="131"/>
      <c r="C38" s="142"/>
      <c r="D38" s="131"/>
      <c r="E38" s="114"/>
      <c r="F38" s="115"/>
      <c r="G38" s="190" t="s">
        <v>342</v>
      </c>
      <c r="H38" s="178"/>
      <c r="I38" s="185"/>
      <c r="J38" s="186">
        <v>75.406871162250994</v>
      </c>
      <c r="K38" s="116"/>
      <c r="L38" s="167" t="s">
        <v>41</v>
      </c>
      <c r="M38" s="191"/>
      <c r="N38" s="185"/>
      <c r="O38" s="186">
        <v>192.52500000000003</v>
      </c>
      <c r="P38" s="138"/>
      <c r="Q38" s="138"/>
      <c r="R38" s="138"/>
      <c r="S38" s="138"/>
      <c r="T38" s="138"/>
      <c r="U38" s="138"/>
      <c r="V38" s="138"/>
      <c r="W38" s="138"/>
      <c r="X38" s="138"/>
      <c r="Y38" s="192" t="s">
        <v>39</v>
      </c>
      <c r="Z38" s="193"/>
      <c r="AA38" s="194"/>
      <c r="AB38" s="195">
        <v>1882.65</v>
      </c>
    </row>
    <row r="39" spans="2:28" ht="15" customHeight="1" thickBot="1">
      <c r="B39" s="196" t="s">
        <v>49</v>
      </c>
      <c r="C39" s="197"/>
      <c r="D39" s="197"/>
      <c r="E39" s="198">
        <v>42937.516061301329</v>
      </c>
      <c r="F39" s="123"/>
      <c r="G39" s="167" t="s">
        <v>41</v>
      </c>
      <c r="H39" s="191"/>
      <c r="I39" s="185"/>
      <c r="J39" s="199">
        <v>192.52500000000003</v>
      </c>
      <c r="K39" s="147"/>
      <c r="L39" s="159" t="s">
        <v>42</v>
      </c>
      <c r="M39" s="160"/>
      <c r="N39" s="160"/>
      <c r="O39" s="162" t="e">
        <v>#REF!</v>
      </c>
      <c r="P39" s="138"/>
      <c r="Q39" s="138"/>
      <c r="R39" s="138"/>
      <c r="S39" s="138"/>
      <c r="T39" s="138"/>
      <c r="U39" s="138"/>
      <c r="V39" s="138"/>
      <c r="W39" s="138"/>
      <c r="X39" s="138"/>
      <c r="Y39" s="847"/>
      <c r="Z39" s="847"/>
      <c r="AA39" s="847"/>
      <c r="AB39" s="847"/>
    </row>
    <row r="40" spans="2:28" ht="15" customHeight="1" thickTop="1">
      <c r="B40" s="131" t="s">
        <v>51</v>
      </c>
      <c r="C40" s="142">
        <v>3.3718689788053743E-2</v>
      </c>
      <c r="D40" s="131"/>
      <c r="E40" s="200">
        <v>44385.312845641922</v>
      </c>
      <c r="F40" s="201"/>
      <c r="G40" s="159" t="s">
        <v>42</v>
      </c>
      <c r="H40" s="160"/>
      <c r="I40" s="160"/>
      <c r="J40" s="162">
        <v>48147.922506871269</v>
      </c>
      <c r="K40" s="147"/>
      <c r="L40" s="167" t="s">
        <v>44</v>
      </c>
      <c r="M40" s="178">
        <v>0.12</v>
      </c>
      <c r="N40" s="168"/>
      <c r="O40" s="146" t="e">
        <v>#REF!</v>
      </c>
      <c r="P40" s="138"/>
      <c r="Q40" s="138"/>
      <c r="R40" s="138"/>
      <c r="S40" s="138"/>
      <c r="T40" s="138"/>
      <c r="U40" s="138"/>
      <c r="V40" s="138"/>
      <c r="W40" s="138"/>
      <c r="X40" s="138"/>
      <c r="Y40" s="202"/>
      <c r="Z40" s="202"/>
      <c r="AA40" s="202"/>
      <c r="AB40" s="202"/>
    </row>
    <row r="41" spans="2:28" ht="15" customHeight="1">
      <c r="B41" s="131"/>
      <c r="C41" s="131"/>
      <c r="D41" s="131"/>
      <c r="E41" s="203" t="s">
        <v>53</v>
      </c>
      <c r="F41" s="204"/>
      <c r="G41" s="167" t="s">
        <v>44</v>
      </c>
      <c r="H41" s="178">
        <v>0.12</v>
      </c>
      <c r="I41" s="168"/>
      <c r="J41" s="146">
        <v>5777.750700824552</v>
      </c>
      <c r="K41" s="147"/>
      <c r="L41" s="167"/>
      <c r="M41" s="178"/>
      <c r="N41" s="168"/>
      <c r="O41" s="146"/>
      <c r="P41" s="138"/>
      <c r="Q41" s="138"/>
      <c r="R41" s="138"/>
      <c r="S41" s="138"/>
      <c r="T41" s="138"/>
      <c r="U41" s="138"/>
      <c r="V41" s="138"/>
      <c r="W41" s="138"/>
      <c r="X41" s="138"/>
      <c r="Y41" s="202"/>
      <c r="Z41" s="138"/>
      <c r="AA41" s="138"/>
      <c r="AB41" s="138"/>
    </row>
    <row r="42" spans="2:28" ht="15" customHeight="1" thickBot="1">
      <c r="B42" s="130"/>
      <c r="C42" s="130"/>
      <c r="D42" s="209"/>
      <c r="E42" s="209"/>
      <c r="F42" s="96"/>
      <c r="G42" s="205" t="s">
        <v>49</v>
      </c>
      <c r="H42" s="206"/>
      <c r="I42" s="206"/>
      <c r="J42" s="207">
        <v>53925.673207695821</v>
      </c>
      <c r="K42" s="210"/>
      <c r="L42" s="167" t="s">
        <v>50</v>
      </c>
      <c r="M42" s="178"/>
      <c r="N42" s="168"/>
      <c r="O42" s="211" t="e">
        <v>#REF!</v>
      </c>
      <c r="P42" s="138"/>
      <c r="Q42" s="138"/>
      <c r="R42" s="138"/>
      <c r="S42" s="138"/>
      <c r="T42" s="138"/>
      <c r="U42" s="138"/>
      <c r="V42" s="138"/>
      <c r="W42" s="138"/>
      <c r="X42" s="138"/>
      <c r="Y42" s="208"/>
      <c r="Z42" s="138"/>
      <c r="AA42" s="138"/>
      <c r="AB42" s="138"/>
    </row>
    <row r="43" spans="2:28" ht="14.25" customHeight="1" thickTop="1" thickBot="1">
      <c r="G43" s="167" t="s">
        <v>341</v>
      </c>
      <c r="H43" s="178">
        <v>2.3077627802923752E-2</v>
      </c>
      <c r="I43" s="168"/>
      <c r="J43" s="212">
        <v>1111.1398350975908</v>
      </c>
      <c r="K43" s="213"/>
      <c r="L43" s="167" t="s">
        <v>51</v>
      </c>
      <c r="M43" s="178" t="e">
        <v>#REF!</v>
      </c>
      <c r="N43" s="168"/>
      <c r="O43" s="214" t="e">
        <v>#REF!</v>
      </c>
      <c r="P43" s="138"/>
      <c r="Q43" s="138"/>
      <c r="R43" s="138"/>
      <c r="S43" s="138"/>
      <c r="T43" s="138"/>
      <c r="U43" s="138"/>
      <c r="V43" s="138"/>
      <c r="W43" s="138"/>
      <c r="X43" s="138"/>
      <c r="Y43" s="202"/>
      <c r="Z43" s="138"/>
      <c r="AA43" s="138"/>
      <c r="AB43" s="138"/>
    </row>
    <row r="44" spans="2:28" ht="15" customHeight="1" thickBot="1">
      <c r="G44" s="215" t="s">
        <v>10</v>
      </c>
      <c r="H44" s="216"/>
      <c r="I44" s="217"/>
      <c r="J44" s="218">
        <v>55036.813042793416</v>
      </c>
      <c r="K44" s="219"/>
      <c r="L44" s="215"/>
      <c r="M44" s="217"/>
      <c r="N44" s="220"/>
      <c r="O44" s="221"/>
      <c r="P44" s="138"/>
      <c r="Q44" s="138"/>
      <c r="R44" s="222"/>
      <c r="S44" s="138"/>
      <c r="T44" s="138"/>
      <c r="U44" s="138"/>
      <c r="V44" s="138"/>
      <c r="W44" s="138"/>
      <c r="X44" s="138"/>
      <c r="Y44" s="202"/>
      <c r="Z44" s="138"/>
      <c r="AA44" s="138"/>
      <c r="AB44" s="138"/>
    </row>
    <row r="45" spans="2:28" ht="15" hidden="1" customHeight="1" thickBot="1">
      <c r="B45" s="825" t="s">
        <v>66</v>
      </c>
      <c r="C45" s="825"/>
      <c r="D45" s="825"/>
      <c r="E45" s="826"/>
      <c r="F45" s="32"/>
      <c r="G45" s="223" t="s">
        <v>338</v>
      </c>
      <c r="H45" s="224"/>
      <c r="I45" s="225"/>
      <c r="J45" s="226">
        <v>29.133693486730625</v>
      </c>
      <c r="K45" s="227"/>
      <c r="P45" s="228"/>
      <c r="R45" s="229"/>
      <c r="Y45" s="1"/>
      <c r="Z45" s="230"/>
    </row>
    <row r="46" spans="2:28" ht="15" customHeight="1" thickBot="1">
      <c r="B46" s="231" t="s">
        <v>12</v>
      </c>
      <c r="C46" s="830" t="s">
        <v>13</v>
      </c>
      <c r="D46" s="830"/>
      <c r="E46" s="34">
        <v>1582</v>
      </c>
      <c r="F46" s="35"/>
      <c r="G46" s="232" t="s">
        <v>339</v>
      </c>
      <c r="H46" s="233"/>
      <c r="I46" s="234"/>
      <c r="J46" s="479">
        <v>7.2834233716826562</v>
      </c>
      <c r="K46" s="126"/>
      <c r="Y46" s="2"/>
      <c r="Z46" s="106"/>
    </row>
    <row r="47" spans="2:28" ht="15" customHeight="1" thickBot="1">
      <c r="B47" s="107"/>
      <c r="C47" s="108" t="s">
        <v>16</v>
      </c>
      <c r="D47" s="108" t="s">
        <v>17</v>
      </c>
      <c r="E47" s="109" t="s">
        <v>18</v>
      </c>
      <c r="F47" s="110"/>
      <c r="H47" s="425" t="s">
        <v>274</v>
      </c>
      <c r="I47" s="466">
        <v>0.12225321597575592</v>
      </c>
      <c r="J47" s="426">
        <v>6.49</v>
      </c>
      <c r="K47" s="126"/>
      <c r="L47" s="848" t="s">
        <v>57</v>
      </c>
      <c r="M47" s="849"/>
      <c r="N47" s="849"/>
      <c r="O47" s="850"/>
      <c r="Y47" s="3"/>
      <c r="Z47" s="235"/>
    </row>
    <row r="48" spans="2:28" ht="15" customHeight="1" thickBot="1">
      <c r="B48" s="111" t="s">
        <v>15</v>
      </c>
      <c r="C48" s="112">
        <v>50346.250729022722</v>
      </c>
      <c r="D48" s="113">
        <v>0.05</v>
      </c>
      <c r="E48" s="114">
        <v>2517.3125364511361</v>
      </c>
      <c r="F48" s="115"/>
      <c r="I48" s="424"/>
      <c r="K48" s="126"/>
      <c r="L48" s="236"/>
      <c r="M48" s="237"/>
      <c r="N48" s="237"/>
      <c r="O48" s="238"/>
      <c r="Y48" s="239"/>
    </row>
    <row r="49" spans="2:28" ht="15" customHeight="1" thickBot="1">
      <c r="B49" s="240" t="s">
        <v>61</v>
      </c>
      <c r="C49" s="112">
        <v>28568.95905882353</v>
      </c>
      <c r="D49" s="113">
        <v>1</v>
      </c>
      <c r="E49" s="114">
        <v>28568.95905882353</v>
      </c>
      <c r="F49" s="115"/>
      <c r="G49" s="848" t="s">
        <v>57</v>
      </c>
      <c r="H49" s="849"/>
      <c r="I49" s="849"/>
      <c r="J49" s="850"/>
      <c r="K49" s="126"/>
      <c r="L49" s="124" t="s">
        <v>12</v>
      </c>
      <c r="M49" s="851" t="s">
        <v>13</v>
      </c>
      <c r="N49" s="851"/>
      <c r="O49" s="125">
        <v>1676.5</v>
      </c>
      <c r="P49" s="241"/>
      <c r="Y49" s="117" t="s">
        <v>7</v>
      </c>
      <c r="Z49" s="242" t="s">
        <v>8</v>
      </c>
      <c r="AA49" s="242" t="s">
        <v>9</v>
      </c>
      <c r="AB49" s="243" t="s">
        <v>10</v>
      </c>
    </row>
    <row r="50" spans="2:28" ht="15" customHeight="1">
      <c r="B50" s="244" t="s">
        <v>24</v>
      </c>
      <c r="C50" s="120"/>
      <c r="D50" s="121">
        <v>1.05</v>
      </c>
      <c r="E50" s="122">
        <v>31086.271595274666</v>
      </c>
      <c r="F50" s="123"/>
      <c r="G50" s="124" t="s">
        <v>12</v>
      </c>
      <c r="H50" s="851" t="s">
        <v>13</v>
      </c>
      <c r="I50" s="851"/>
      <c r="J50" s="125">
        <v>1676.5</v>
      </c>
      <c r="K50" s="245"/>
      <c r="L50" s="246"/>
      <c r="M50" s="247" t="s">
        <v>16</v>
      </c>
      <c r="N50" s="247" t="s">
        <v>17</v>
      </c>
      <c r="O50" s="248" t="s">
        <v>18</v>
      </c>
      <c r="Y50" s="127" t="s">
        <v>14</v>
      </c>
      <c r="Z50" s="128">
        <v>52</v>
      </c>
      <c r="AA50" s="128">
        <v>40</v>
      </c>
      <c r="AB50" s="249">
        <v>2080</v>
      </c>
    </row>
    <row r="51" spans="2:28" ht="15" customHeight="1">
      <c r="B51" s="250"/>
      <c r="C51" s="131"/>
      <c r="D51" s="130"/>
      <c r="E51" s="132"/>
      <c r="F51" s="133"/>
      <c r="G51" s="246"/>
      <c r="H51" s="247" t="s">
        <v>16</v>
      </c>
      <c r="I51" s="247" t="s">
        <v>17</v>
      </c>
      <c r="J51" s="248" t="s">
        <v>18</v>
      </c>
      <c r="K51" s="251"/>
      <c r="L51" s="252" t="s">
        <v>15</v>
      </c>
      <c r="M51" s="123">
        <v>69600</v>
      </c>
      <c r="N51" s="253">
        <v>0.05</v>
      </c>
      <c r="O51" s="254">
        <v>3480</v>
      </c>
      <c r="Y51" s="127"/>
      <c r="Z51" s="128"/>
      <c r="AA51" s="128"/>
      <c r="AB51" s="129"/>
    </row>
    <row r="52" spans="2:28" ht="15" customHeight="1">
      <c r="B52" s="255" t="s">
        <v>29</v>
      </c>
      <c r="C52" s="142">
        <v>0.20676407024615401</v>
      </c>
      <c r="D52" s="131"/>
      <c r="E52" s="114">
        <v>6427.5240438163928</v>
      </c>
      <c r="F52" s="115"/>
      <c r="G52" s="252" t="s">
        <v>15</v>
      </c>
      <c r="H52" s="123">
        <v>69600</v>
      </c>
      <c r="I52" s="253">
        <v>0.05</v>
      </c>
      <c r="J52" s="254">
        <v>3480</v>
      </c>
      <c r="K52" s="251"/>
      <c r="L52" s="252" t="s">
        <v>34</v>
      </c>
      <c r="M52" s="123">
        <v>34927.359999999993</v>
      </c>
      <c r="N52" s="253">
        <v>1</v>
      </c>
      <c r="O52" s="254">
        <v>34927.359999999993</v>
      </c>
      <c r="Y52" s="148" t="s">
        <v>60</v>
      </c>
      <c r="Z52" s="256">
        <v>4</v>
      </c>
      <c r="AA52" s="257">
        <v>40</v>
      </c>
      <c r="AB52" s="258">
        <v>160</v>
      </c>
    </row>
    <row r="53" spans="2:28" ht="15" customHeight="1" thickBot="1">
      <c r="B53" s="259" t="s">
        <v>32</v>
      </c>
      <c r="C53" s="152"/>
      <c r="D53" s="153"/>
      <c r="E53" s="154">
        <v>37513.795639091055</v>
      </c>
      <c r="F53" s="123"/>
      <c r="G53" s="252" t="s">
        <v>34</v>
      </c>
      <c r="H53" s="260">
        <v>34927.359999999993</v>
      </c>
      <c r="I53" s="253">
        <v>1</v>
      </c>
      <c r="J53" s="254">
        <v>34927.359999999993</v>
      </c>
      <c r="K53" s="251"/>
      <c r="L53" s="261" t="s">
        <v>24</v>
      </c>
      <c r="M53" s="262"/>
      <c r="N53" s="263">
        <v>1.05</v>
      </c>
      <c r="O53" s="264">
        <v>38407.359999999993</v>
      </c>
      <c r="Y53" s="155"/>
      <c r="Z53" s="265"/>
      <c r="AA53" s="257"/>
      <c r="AB53" s="151"/>
    </row>
    <row r="54" spans="2:28" ht="15" customHeight="1" thickTop="1">
      <c r="B54" s="255" t="s">
        <v>69</v>
      </c>
      <c r="C54" s="266"/>
      <c r="D54" s="158"/>
      <c r="E54" s="114">
        <v>180</v>
      </c>
      <c r="F54" s="115"/>
      <c r="G54" s="261" t="s">
        <v>24</v>
      </c>
      <c r="H54" s="262"/>
      <c r="I54" s="263">
        <v>1.05</v>
      </c>
      <c r="J54" s="264">
        <v>38407.359999999993</v>
      </c>
      <c r="K54" s="251"/>
      <c r="L54" s="267"/>
      <c r="M54" s="268"/>
      <c r="N54" s="268"/>
      <c r="O54" s="269"/>
      <c r="Y54" s="148" t="s">
        <v>62</v>
      </c>
      <c r="Z54" s="256">
        <v>47.9</v>
      </c>
      <c r="AA54" s="257">
        <v>2</v>
      </c>
      <c r="AB54" s="258">
        <v>95.8</v>
      </c>
    </row>
    <row r="55" spans="2:28" ht="15" customHeight="1">
      <c r="B55" s="255" t="s">
        <v>70</v>
      </c>
      <c r="C55" s="112"/>
      <c r="D55" s="158"/>
      <c r="E55" s="114">
        <v>1152.4197555347644</v>
      </c>
      <c r="F55" s="115"/>
      <c r="G55" s="267"/>
      <c r="H55" s="268"/>
      <c r="I55" s="268"/>
      <c r="J55" s="269"/>
      <c r="K55" s="251"/>
      <c r="L55" s="267" t="s">
        <v>29</v>
      </c>
      <c r="M55" s="270">
        <v>0.24220000000000003</v>
      </c>
      <c r="N55" s="268"/>
      <c r="O55" s="254">
        <v>9302.2625919999991</v>
      </c>
      <c r="Y55" s="148" t="s">
        <v>63</v>
      </c>
      <c r="Z55" s="256">
        <v>0.1</v>
      </c>
      <c r="AA55" s="257">
        <v>40</v>
      </c>
      <c r="AB55" s="258">
        <v>4</v>
      </c>
    </row>
    <row r="56" spans="2:28" ht="15" customHeight="1" thickBot="1">
      <c r="B56" s="271" t="s">
        <v>56</v>
      </c>
      <c r="C56" s="272"/>
      <c r="D56" s="158"/>
      <c r="E56" s="273">
        <v>4039</v>
      </c>
      <c r="F56" s="274"/>
      <c r="G56" s="267" t="s">
        <v>29</v>
      </c>
      <c r="H56" s="270">
        <v>0.24220000000000003</v>
      </c>
      <c r="I56" s="268"/>
      <c r="J56" s="254">
        <v>9302.2625919999991</v>
      </c>
      <c r="K56" s="251"/>
      <c r="L56" s="275" t="s">
        <v>32</v>
      </c>
      <c r="M56" s="276"/>
      <c r="N56" s="277"/>
      <c r="O56" s="278">
        <v>47709.622591999992</v>
      </c>
      <c r="Y56" s="279" t="s">
        <v>27</v>
      </c>
      <c r="Z56" s="280">
        <v>47.9</v>
      </c>
      <c r="AA56" s="281">
        <v>3</v>
      </c>
      <c r="AB56" s="282">
        <v>143.69999999999999</v>
      </c>
    </row>
    <row r="57" spans="2:28" ht="15" customHeight="1" thickTop="1" thickBot="1">
      <c r="B57" s="283" t="s">
        <v>71</v>
      </c>
      <c r="C57" s="175"/>
      <c r="D57" s="158"/>
      <c r="E57" s="176">
        <v>123.82500000000003</v>
      </c>
      <c r="F57" s="177"/>
      <c r="G57" s="275" t="s">
        <v>32</v>
      </c>
      <c r="H57" s="276"/>
      <c r="I57" s="277"/>
      <c r="J57" s="278">
        <v>47709.622591999992</v>
      </c>
      <c r="K57" s="251"/>
      <c r="L57" s="267" t="s">
        <v>504</v>
      </c>
      <c r="M57" s="284"/>
      <c r="N57" s="285"/>
      <c r="O57" s="286">
        <v>170.36804370902459</v>
      </c>
      <c r="Y57" s="148" t="s">
        <v>30</v>
      </c>
      <c r="Z57" s="287"/>
      <c r="AA57" s="287"/>
      <c r="AB57" s="258">
        <v>403.5</v>
      </c>
    </row>
    <row r="58" spans="2:28" ht="15" customHeight="1" thickTop="1">
      <c r="B58" s="244" t="s">
        <v>42</v>
      </c>
      <c r="C58" s="120"/>
      <c r="D58" s="120"/>
      <c r="E58" s="122">
        <v>43009.040394625816</v>
      </c>
      <c r="F58" s="123"/>
      <c r="G58" s="267" t="s">
        <v>504</v>
      </c>
      <c r="H58" s="284"/>
      <c r="I58" s="285"/>
      <c r="J58" s="286">
        <v>170.36804370902459</v>
      </c>
      <c r="K58" s="251"/>
      <c r="L58" s="267" t="s">
        <v>342</v>
      </c>
      <c r="M58" s="123"/>
      <c r="N58" s="285"/>
      <c r="O58" s="286">
        <v>75.406871162250994</v>
      </c>
      <c r="Y58" s="279" t="s">
        <v>33</v>
      </c>
      <c r="Z58" s="288"/>
      <c r="AA58" s="288"/>
      <c r="AB58" s="282">
        <v>1676.5</v>
      </c>
    </row>
    <row r="59" spans="2:28" ht="15" customHeight="1" thickBot="1">
      <c r="B59" s="255" t="s">
        <v>44</v>
      </c>
      <c r="C59" s="142">
        <v>0.10308211953017005</v>
      </c>
      <c r="D59" s="131"/>
      <c r="E59" s="114">
        <v>4433.46304283673</v>
      </c>
      <c r="F59" s="115"/>
      <c r="G59" s="267" t="s">
        <v>342</v>
      </c>
      <c r="H59" s="123"/>
      <c r="I59" s="285"/>
      <c r="J59" s="286">
        <v>75.406871162250994</v>
      </c>
      <c r="K59" s="126"/>
      <c r="L59" s="267" t="s">
        <v>41</v>
      </c>
      <c r="M59" s="289"/>
      <c r="N59" s="285"/>
      <c r="O59" s="286">
        <v>192.52500000000003</v>
      </c>
      <c r="Y59" s="148" t="s">
        <v>36</v>
      </c>
      <c r="Z59" s="290"/>
      <c r="AA59" s="290"/>
      <c r="AB59" s="291">
        <v>1</v>
      </c>
    </row>
    <row r="60" spans="2:28" ht="15" customHeight="1" thickBot="1">
      <c r="B60" s="255"/>
      <c r="C60" s="142"/>
      <c r="D60" s="131"/>
      <c r="E60" s="114"/>
      <c r="F60" s="115"/>
      <c r="G60" s="267" t="s">
        <v>41</v>
      </c>
      <c r="H60" s="289"/>
      <c r="I60" s="285"/>
      <c r="J60" s="292">
        <v>192.52500000000003</v>
      </c>
      <c r="K60" s="251"/>
      <c r="L60" s="261" t="s">
        <v>42</v>
      </c>
      <c r="M60" s="262"/>
      <c r="N60" s="262"/>
      <c r="O60" s="264">
        <v>48147.922506871269</v>
      </c>
      <c r="Y60" s="293" t="s">
        <v>39</v>
      </c>
      <c r="Z60" s="294"/>
      <c r="AA60" s="295"/>
      <c r="AB60" s="296">
        <v>1676.5</v>
      </c>
    </row>
    <row r="61" spans="2:28" ht="15" customHeight="1" thickBot="1">
      <c r="B61" s="297" t="s">
        <v>49</v>
      </c>
      <c r="C61" s="197"/>
      <c r="D61" s="197"/>
      <c r="E61" s="198">
        <v>47442.503437462547</v>
      </c>
      <c r="F61" s="123"/>
      <c r="G61" s="261" t="s">
        <v>42</v>
      </c>
      <c r="H61" s="262"/>
      <c r="I61" s="262"/>
      <c r="J61" s="264">
        <v>48147.922506871269</v>
      </c>
      <c r="K61" s="251"/>
      <c r="L61" s="267" t="s">
        <v>44</v>
      </c>
      <c r="M61" s="270">
        <v>0.12</v>
      </c>
      <c r="N61" s="268"/>
      <c r="O61" s="254">
        <v>5777.750700824552</v>
      </c>
      <c r="Y61" s="847"/>
      <c r="Z61" s="847"/>
      <c r="AA61" s="847"/>
      <c r="AB61" s="847"/>
    </row>
    <row r="62" spans="2:28" ht="15" customHeight="1" thickTop="1">
      <c r="B62" s="255" t="s">
        <v>51</v>
      </c>
      <c r="C62" s="142">
        <v>3.3718689788053743E-2</v>
      </c>
      <c r="D62" s="131"/>
      <c r="E62" s="200">
        <v>49042.202493639023</v>
      </c>
      <c r="F62" s="201"/>
      <c r="G62" s="267" t="s">
        <v>44</v>
      </c>
      <c r="H62" s="178">
        <v>0.12</v>
      </c>
      <c r="I62" s="268"/>
      <c r="J62" s="254">
        <v>5777.750700824552</v>
      </c>
      <c r="K62" s="251"/>
      <c r="L62" s="267"/>
      <c r="M62" s="270"/>
      <c r="N62" s="268"/>
      <c r="O62" s="254"/>
      <c r="Y62" s="239"/>
    </row>
    <row r="63" spans="2:28" ht="15" customHeight="1" thickBot="1">
      <c r="B63" s="92" t="s">
        <v>55</v>
      </c>
      <c r="C63" s="93"/>
      <c r="D63" s="94"/>
      <c r="E63" s="95">
        <v>31.000127998507601</v>
      </c>
      <c r="F63" s="96"/>
      <c r="G63" s="298" t="s">
        <v>49</v>
      </c>
      <c r="H63" s="299"/>
      <c r="I63" s="299"/>
      <c r="J63" s="300">
        <v>53925.673207695821</v>
      </c>
      <c r="K63" s="301"/>
      <c r="L63" s="267" t="s">
        <v>50</v>
      </c>
      <c r="M63" s="270"/>
      <c r="N63" s="268"/>
      <c r="O63" s="302" t="e">
        <v>#REF!</v>
      </c>
      <c r="Y63" s="239"/>
    </row>
    <row r="64" spans="2:28" ht="15" customHeight="1" thickBot="1">
      <c r="G64" s="267" t="s">
        <v>341</v>
      </c>
      <c r="H64" s="270">
        <v>2.3077627802923752E-2</v>
      </c>
      <c r="I64" s="268"/>
      <c r="J64" s="303">
        <v>1111.1398350975908</v>
      </c>
      <c r="K64" s="304"/>
      <c r="L64" s="267" t="s">
        <v>51</v>
      </c>
      <c r="M64" s="270" t="e">
        <v>#REF!</v>
      </c>
      <c r="N64" s="268"/>
      <c r="O64" s="305" t="e">
        <v>#REF!</v>
      </c>
      <c r="Y64" s="239"/>
    </row>
    <row r="65" spans="2:28" ht="15" customHeight="1" thickBot="1">
      <c r="G65" s="223" t="s">
        <v>10</v>
      </c>
      <c r="H65" s="306"/>
      <c r="I65" s="224"/>
      <c r="J65" s="307">
        <v>55036.813042793416</v>
      </c>
      <c r="K65" s="301"/>
      <c r="L65" s="223" t="s">
        <v>64</v>
      </c>
      <c r="M65" s="224"/>
      <c r="N65" s="225"/>
      <c r="O65" s="308" t="e">
        <v>#REF!</v>
      </c>
      <c r="Y65" s="309"/>
    </row>
    <row r="66" spans="2:28" ht="15" hidden="1" customHeight="1" thickBot="1">
      <c r="G66" s="223" t="s">
        <v>338</v>
      </c>
      <c r="H66" s="224"/>
      <c r="I66" s="225"/>
      <c r="J66" s="226">
        <v>32.828400264117754</v>
      </c>
      <c r="K66" s="106">
        <v>8.2071000660294384</v>
      </c>
      <c r="Y66" s="1"/>
    </row>
    <row r="67" spans="2:28" ht="15" customHeight="1" thickBot="1">
      <c r="B67" s="824" t="s">
        <v>73</v>
      </c>
      <c r="C67" s="825"/>
      <c r="D67" s="825"/>
      <c r="E67" s="826"/>
      <c r="F67" s="32"/>
      <c r="G67" s="232" t="s">
        <v>339</v>
      </c>
      <c r="H67" s="233"/>
      <c r="I67" s="234"/>
      <c r="J67" s="310">
        <v>8.1971000660294386</v>
      </c>
      <c r="K67" s="106">
        <v>2.0492750165073597</v>
      </c>
      <c r="Y67" s="2"/>
      <c r="Z67" s="311"/>
    </row>
    <row r="68" spans="2:28" ht="15" customHeight="1" thickBot="1">
      <c r="B68" s="33" t="s">
        <v>12</v>
      </c>
      <c r="C68" s="830" t="s">
        <v>13</v>
      </c>
      <c r="D68" s="830"/>
      <c r="E68" s="34">
        <v>1550.125</v>
      </c>
      <c r="F68" s="35"/>
      <c r="H68" s="425" t="s">
        <v>274</v>
      </c>
      <c r="I68" s="466">
        <v>0.10176076156309653</v>
      </c>
      <c r="J68" s="426">
        <v>7.44</v>
      </c>
      <c r="K68" s="126"/>
      <c r="L68" s="848" t="s">
        <v>65</v>
      </c>
      <c r="M68" s="849"/>
      <c r="N68" s="849"/>
      <c r="O68" s="850"/>
      <c r="Y68" s="3"/>
      <c r="Z68" s="235"/>
    </row>
    <row r="69" spans="2:28" ht="15" customHeight="1" thickBot="1">
      <c r="B69" s="312"/>
      <c r="C69" s="108" t="s">
        <v>16</v>
      </c>
      <c r="D69" s="108" t="s">
        <v>17</v>
      </c>
      <c r="E69" s="109" t="s">
        <v>18</v>
      </c>
      <c r="F69" s="110"/>
      <c r="K69" s="245"/>
      <c r="L69" s="124" t="s">
        <v>12</v>
      </c>
      <c r="M69" s="851" t="s">
        <v>13</v>
      </c>
      <c r="N69" s="851"/>
      <c r="O69" s="125">
        <v>1649.65</v>
      </c>
      <c r="Y69" s="239"/>
    </row>
    <row r="70" spans="2:28" ht="15" customHeight="1" thickBot="1">
      <c r="B70" s="240" t="s">
        <v>15</v>
      </c>
      <c r="C70" s="112">
        <v>50346.250729022722</v>
      </c>
      <c r="D70" s="113">
        <v>0.05</v>
      </c>
      <c r="E70" s="114">
        <v>2517.3125364511361</v>
      </c>
      <c r="F70" s="115"/>
      <c r="G70" s="848" t="s">
        <v>65</v>
      </c>
      <c r="H70" s="849"/>
      <c r="I70" s="849"/>
      <c r="J70" s="850"/>
      <c r="K70" s="251"/>
      <c r="L70" s="246"/>
      <c r="M70" s="247" t="s">
        <v>16</v>
      </c>
      <c r="N70" s="247" t="s">
        <v>17</v>
      </c>
      <c r="O70" s="248" t="s">
        <v>18</v>
      </c>
      <c r="Y70" s="117" t="s">
        <v>7</v>
      </c>
      <c r="Z70" s="242" t="s">
        <v>8</v>
      </c>
      <c r="AA70" s="242" t="s">
        <v>9</v>
      </c>
      <c r="AB70" s="243" t="s">
        <v>10</v>
      </c>
    </row>
    <row r="71" spans="2:28" ht="15" customHeight="1">
      <c r="B71" s="313" t="s">
        <v>74</v>
      </c>
      <c r="C71" s="112">
        <v>29462.513825353475</v>
      </c>
      <c r="D71" s="113">
        <v>0.65</v>
      </c>
      <c r="E71" s="114">
        <v>19150.633986479759</v>
      </c>
      <c r="F71" s="115"/>
      <c r="G71" s="124" t="s">
        <v>12</v>
      </c>
      <c r="H71" s="851" t="s">
        <v>13</v>
      </c>
      <c r="I71" s="851"/>
      <c r="J71" s="125">
        <v>1649.65</v>
      </c>
      <c r="K71" s="251"/>
      <c r="L71" s="252" t="s">
        <v>15</v>
      </c>
      <c r="M71" s="123">
        <v>69600</v>
      </c>
      <c r="N71" s="253">
        <v>0.05</v>
      </c>
      <c r="O71" s="254">
        <v>3480</v>
      </c>
      <c r="Y71" s="127" t="s">
        <v>14</v>
      </c>
      <c r="Z71" s="128">
        <v>52</v>
      </c>
      <c r="AA71" s="128">
        <v>40</v>
      </c>
      <c r="AB71" s="249">
        <v>2080</v>
      </c>
    </row>
    <row r="72" spans="2:28" ht="15" customHeight="1">
      <c r="B72" s="313" t="s">
        <v>61</v>
      </c>
      <c r="C72" s="112">
        <v>28568.95905882353</v>
      </c>
      <c r="D72" s="113">
        <v>0.35</v>
      </c>
      <c r="E72" s="114">
        <v>9999.1356705882354</v>
      </c>
      <c r="F72" s="115"/>
      <c r="G72" s="246"/>
      <c r="H72" s="247" t="s">
        <v>16</v>
      </c>
      <c r="I72" s="247" t="s">
        <v>17</v>
      </c>
      <c r="J72" s="248" t="s">
        <v>18</v>
      </c>
      <c r="K72" s="251"/>
      <c r="L72" s="252" t="s">
        <v>34</v>
      </c>
      <c r="M72" s="123">
        <v>34927.359999999993</v>
      </c>
      <c r="N72" s="253">
        <v>1</v>
      </c>
      <c r="O72" s="254">
        <v>34927.359999999993</v>
      </c>
      <c r="Y72" s="127" t="s">
        <v>67</v>
      </c>
      <c r="Z72" s="128"/>
      <c r="AA72" s="128"/>
      <c r="AB72" s="129"/>
    </row>
    <row r="73" spans="2:28" ht="15" customHeight="1">
      <c r="B73" s="244" t="s">
        <v>24</v>
      </c>
      <c r="C73" s="120"/>
      <c r="D73" s="121">
        <v>1.05</v>
      </c>
      <c r="E73" s="122">
        <v>31667.082193519131</v>
      </c>
      <c r="F73" s="123"/>
      <c r="G73" s="252" t="s">
        <v>15</v>
      </c>
      <c r="H73" s="123">
        <v>69600</v>
      </c>
      <c r="I73" s="253">
        <v>0.05</v>
      </c>
      <c r="J73" s="254">
        <v>3480</v>
      </c>
      <c r="K73" s="251"/>
      <c r="L73" s="261" t="s">
        <v>24</v>
      </c>
      <c r="M73" s="262"/>
      <c r="N73" s="263">
        <v>1.05</v>
      </c>
      <c r="O73" s="264">
        <v>38407.359999999993</v>
      </c>
      <c r="Y73" s="148" t="s">
        <v>68</v>
      </c>
      <c r="Z73" s="256">
        <v>4</v>
      </c>
      <c r="AA73" s="257">
        <v>40</v>
      </c>
      <c r="AB73" s="258">
        <v>160</v>
      </c>
    </row>
    <row r="74" spans="2:28" ht="15" customHeight="1">
      <c r="B74" s="250"/>
      <c r="C74" s="131"/>
      <c r="D74" s="130"/>
      <c r="E74" s="132"/>
      <c r="F74" s="133"/>
      <c r="G74" s="252" t="s">
        <v>34</v>
      </c>
      <c r="H74" s="260">
        <v>34927.359999999993</v>
      </c>
      <c r="I74" s="253">
        <v>1</v>
      </c>
      <c r="J74" s="254">
        <v>34927.359999999993</v>
      </c>
      <c r="K74" s="251"/>
      <c r="L74" s="267"/>
      <c r="M74" s="268"/>
      <c r="N74" s="268"/>
      <c r="O74" s="269"/>
      <c r="Y74" s="155"/>
      <c r="Z74" s="265"/>
      <c r="AA74" s="257"/>
      <c r="AB74" s="151"/>
    </row>
    <row r="75" spans="2:28" ht="15" customHeight="1">
      <c r="B75" s="255" t="s">
        <v>29</v>
      </c>
      <c r="C75" s="142">
        <v>0.20676407024615401</v>
      </c>
      <c r="D75" s="131"/>
      <c r="E75" s="114">
        <v>6547.6148071515227</v>
      </c>
      <c r="F75" s="115"/>
      <c r="G75" s="261" t="s">
        <v>24</v>
      </c>
      <c r="H75" s="262"/>
      <c r="I75" s="263">
        <v>1.05</v>
      </c>
      <c r="J75" s="264">
        <v>38407.359999999993</v>
      </c>
      <c r="K75" s="251"/>
      <c r="L75" s="267" t="s">
        <v>29</v>
      </c>
      <c r="M75" s="270">
        <v>0.24220000000000003</v>
      </c>
      <c r="N75" s="268"/>
      <c r="O75" s="254">
        <v>9302.2625919999991</v>
      </c>
      <c r="Y75" s="148" t="s">
        <v>62</v>
      </c>
      <c r="Z75" s="256">
        <v>47.7</v>
      </c>
      <c r="AA75" s="257">
        <v>2.5</v>
      </c>
      <c r="AB75" s="258">
        <v>119.25</v>
      </c>
    </row>
    <row r="76" spans="2:28" ht="15" customHeight="1" thickBot="1">
      <c r="B76" s="259" t="s">
        <v>32</v>
      </c>
      <c r="C76" s="152"/>
      <c r="D76" s="153"/>
      <c r="E76" s="154">
        <v>38214.697000670654</v>
      </c>
      <c r="F76" s="123"/>
      <c r="G76" s="267"/>
      <c r="H76" s="268"/>
      <c r="I76" s="268"/>
      <c r="J76" s="269"/>
      <c r="K76" s="251"/>
      <c r="L76" s="275" t="s">
        <v>32</v>
      </c>
      <c r="M76" s="276"/>
      <c r="N76" s="277"/>
      <c r="O76" s="278">
        <v>47709.622591999992</v>
      </c>
      <c r="Y76" s="148" t="s">
        <v>63</v>
      </c>
      <c r="Z76" s="256">
        <v>0.2</v>
      </c>
      <c r="AA76" s="257">
        <v>40</v>
      </c>
      <c r="AB76" s="258">
        <v>8</v>
      </c>
    </row>
    <row r="77" spans="2:28" ht="15" customHeight="1" thickTop="1">
      <c r="B77" s="240" t="s">
        <v>69</v>
      </c>
      <c r="C77" s="157"/>
      <c r="D77" s="158"/>
      <c r="E77" s="114">
        <v>180</v>
      </c>
      <c r="F77" s="115"/>
      <c r="G77" s="267" t="s">
        <v>29</v>
      </c>
      <c r="H77" s="270">
        <v>0.24220000000000003</v>
      </c>
      <c r="I77" s="268"/>
      <c r="J77" s="254">
        <v>9302.2625919999991</v>
      </c>
      <c r="K77" s="251"/>
      <c r="L77" s="267" t="s">
        <v>342</v>
      </c>
      <c r="M77" s="96"/>
      <c r="N77" s="285"/>
      <c r="O77" s="314">
        <v>75.406871162250994</v>
      </c>
      <c r="Y77" s="279" t="s">
        <v>27</v>
      </c>
      <c r="Z77" s="280">
        <v>47.7</v>
      </c>
      <c r="AA77" s="281">
        <v>3</v>
      </c>
      <c r="AB77" s="282">
        <v>143.10000000000002</v>
      </c>
    </row>
    <row r="78" spans="2:28" ht="15" customHeight="1" thickBot="1">
      <c r="B78" s="255" t="s">
        <v>70</v>
      </c>
      <c r="C78" s="157"/>
      <c r="D78" s="158"/>
      <c r="E78" s="114">
        <v>1152.4197555347644</v>
      </c>
      <c r="F78" s="115"/>
      <c r="G78" s="275" t="s">
        <v>32</v>
      </c>
      <c r="H78" s="276"/>
      <c r="I78" s="277"/>
      <c r="J78" s="278">
        <v>47709.622591999992</v>
      </c>
      <c r="K78" s="251"/>
      <c r="L78" s="267" t="s">
        <v>70</v>
      </c>
      <c r="M78" s="123"/>
      <c r="N78" s="285"/>
      <c r="O78" s="314">
        <v>170.36804370902459</v>
      </c>
      <c r="Y78" s="148" t="s">
        <v>30</v>
      </c>
      <c r="Z78" s="287"/>
      <c r="AA78" s="287"/>
      <c r="AB78" s="258">
        <v>430.35</v>
      </c>
    </row>
    <row r="79" spans="2:28" ht="15" customHeight="1" thickTop="1">
      <c r="B79" s="283" t="s">
        <v>56</v>
      </c>
      <c r="C79" s="157"/>
      <c r="D79" s="158"/>
      <c r="E79" s="273">
        <v>4039</v>
      </c>
      <c r="F79" s="274"/>
      <c r="G79" s="267" t="s">
        <v>342</v>
      </c>
      <c r="H79" s="96"/>
      <c r="I79" s="285"/>
      <c r="J79" s="314">
        <v>75.406871162250994</v>
      </c>
      <c r="K79" s="126"/>
      <c r="L79" s="267" t="s">
        <v>56</v>
      </c>
      <c r="M79" s="260"/>
      <c r="N79" s="285"/>
      <c r="O79" s="314">
        <v>4403.0028000000002</v>
      </c>
      <c r="Y79" s="279" t="s">
        <v>33</v>
      </c>
      <c r="Z79" s="288"/>
      <c r="AA79" s="288"/>
      <c r="AB79" s="282">
        <v>1649.65</v>
      </c>
    </row>
    <row r="80" spans="2:28" ht="15" customHeight="1" thickBot="1">
      <c r="B80" s="283" t="s">
        <v>41</v>
      </c>
      <c r="C80" s="315"/>
      <c r="D80" s="158"/>
      <c r="E80" s="176">
        <v>123.82500000000003</v>
      </c>
      <c r="F80" s="177"/>
      <c r="G80" s="267" t="s">
        <v>70</v>
      </c>
      <c r="H80" s="123"/>
      <c r="I80" s="285"/>
      <c r="J80" s="314">
        <v>170.36804370902459</v>
      </c>
      <c r="K80" s="251"/>
      <c r="L80" s="267" t="s">
        <v>71</v>
      </c>
      <c r="M80" s="289"/>
      <c r="N80" s="285"/>
      <c r="O80" s="314">
        <v>192.52500000000003</v>
      </c>
      <c r="Y80" s="148" t="s">
        <v>36</v>
      </c>
      <c r="Z80" s="290"/>
      <c r="AA80" s="290"/>
      <c r="AB80" s="291">
        <v>1</v>
      </c>
    </row>
    <row r="81" spans="2:28" ht="15" customHeight="1" thickBot="1">
      <c r="B81" s="244" t="s">
        <v>42</v>
      </c>
      <c r="C81" s="120"/>
      <c r="D81" s="120"/>
      <c r="E81" s="122">
        <v>43709.941756205415</v>
      </c>
      <c r="F81" s="123"/>
      <c r="G81" s="267" t="s">
        <v>56</v>
      </c>
      <c r="H81" s="260"/>
      <c r="I81" s="285"/>
      <c r="J81" s="316">
        <v>4403.0028000000002</v>
      </c>
      <c r="K81" s="251"/>
      <c r="L81" s="261" t="s">
        <v>42</v>
      </c>
      <c r="M81" s="262"/>
      <c r="N81" s="262"/>
      <c r="O81" s="264">
        <v>52550.925306871271</v>
      </c>
      <c r="Y81" s="293" t="s">
        <v>39</v>
      </c>
      <c r="Z81" s="294"/>
      <c r="AA81" s="295"/>
      <c r="AB81" s="296">
        <v>1649.65</v>
      </c>
    </row>
    <row r="82" spans="2:28" ht="15" customHeight="1">
      <c r="B82" s="255" t="s">
        <v>44</v>
      </c>
      <c r="C82" s="142">
        <v>0.10308211953017005</v>
      </c>
      <c r="D82" s="131"/>
      <c r="E82" s="114">
        <v>4505.7134407699377</v>
      </c>
      <c r="F82" s="115"/>
      <c r="G82" s="267" t="s">
        <v>71</v>
      </c>
      <c r="H82" s="289"/>
      <c r="I82" s="285"/>
      <c r="J82" s="317">
        <v>192.52500000000003</v>
      </c>
      <c r="K82" s="251"/>
      <c r="L82" s="267" t="s">
        <v>44</v>
      </c>
      <c r="M82" s="270">
        <v>0.12</v>
      </c>
      <c r="N82" s="268"/>
      <c r="O82" s="254">
        <v>6306.1110368245527</v>
      </c>
      <c r="Y82" s="852"/>
      <c r="Z82" s="853"/>
      <c r="AA82" s="853"/>
      <c r="AB82" s="853"/>
    </row>
    <row r="83" spans="2:28" ht="15" customHeight="1">
      <c r="B83" s="255"/>
      <c r="C83" s="142"/>
      <c r="D83" s="131"/>
      <c r="E83" s="114"/>
      <c r="F83" s="115"/>
      <c r="G83" s="261" t="s">
        <v>42</v>
      </c>
      <c r="H83" s="262"/>
      <c r="I83" s="262"/>
      <c r="J83" s="264">
        <v>52550.925306871271</v>
      </c>
      <c r="K83" s="251"/>
      <c r="L83" s="267"/>
      <c r="M83" s="270"/>
      <c r="N83" s="268"/>
      <c r="O83" s="254"/>
      <c r="Y83" s="239"/>
    </row>
    <row r="84" spans="2:28" ht="15" customHeight="1" thickBot="1">
      <c r="B84" s="297" t="s">
        <v>49</v>
      </c>
      <c r="C84" s="197"/>
      <c r="D84" s="197"/>
      <c r="E84" s="198">
        <v>48215.655196975349</v>
      </c>
      <c r="F84" s="123"/>
      <c r="G84" s="267" t="s">
        <v>44</v>
      </c>
      <c r="H84" s="178">
        <v>0.12</v>
      </c>
      <c r="I84" s="268"/>
      <c r="J84" s="254">
        <v>6306.1110368245527</v>
      </c>
      <c r="K84" s="301"/>
      <c r="L84" s="298" t="s">
        <v>49</v>
      </c>
      <c r="M84" s="299"/>
      <c r="N84" s="299"/>
      <c r="O84" s="300">
        <v>58857.036343695821</v>
      </c>
      <c r="Y84" s="239"/>
    </row>
    <row r="85" spans="2:28" ht="15" customHeight="1" thickTop="1" thickBot="1">
      <c r="B85" s="255"/>
      <c r="C85" s="131"/>
      <c r="D85" s="131"/>
      <c r="E85" s="203" t="s">
        <v>53</v>
      </c>
      <c r="F85" s="204"/>
      <c r="G85" s="298" t="s">
        <v>49</v>
      </c>
      <c r="H85" s="299"/>
      <c r="I85" s="299"/>
      <c r="J85" s="300">
        <v>58857.036343695821</v>
      </c>
      <c r="K85" s="301"/>
      <c r="L85" s="267" t="s">
        <v>51</v>
      </c>
      <c r="M85" s="270" t="e">
        <v>#REF!</v>
      </c>
      <c r="N85" s="268"/>
      <c r="O85" s="305" t="e">
        <v>#REF!</v>
      </c>
      <c r="Y85" s="239"/>
    </row>
    <row r="86" spans="2:28" ht="15" customHeight="1" thickTop="1" thickBot="1">
      <c r="B86" s="92" t="s">
        <v>55</v>
      </c>
      <c r="C86" s="93"/>
      <c r="D86" s="94"/>
      <c r="E86" s="95">
        <v>32.153164368995995</v>
      </c>
      <c r="F86" s="96"/>
      <c r="G86" s="267" t="s">
        <v>341</v>
      </c>
      <c r="H86" s="270">
        <v>2.3077627802923752E-2</v>
      </c>
      <c r="I86" s="268"/>
      <c r="J86" s="303">
        <v>1212.7506949312219</v>
      </c>
      <c r="L86" s="223" t="s">
        <v>64</v>
      </c>
      <c r="M86" s="224"/>
      <c r="N86" s="225"/>
      <c r="O86" s="308" t="e">
        <v>#REF!</v>
      </c>
      <c r="Y86" s="239"/>
    </row>
    <row r="87" spans="2:28" ht="15" customHeight="1" thickBot="1">
      <c r="G87" s="267" t="s">
        <v>10</v>
      </c>
      <c r="H87" s="270"/>
      <c r="I87" s="268"/>
      <c r="J87" s="305">
        <v>60069.787038627044</v>
      </c>
      <c r="K87" s="126"/>
      <c r="Y87" s="239"/>
    </row>
    <row r="88" spans="2:28" ht="15" hidden="1" customHeight="1" thickBot="1">
      <c r="G88" s="223" t="s">
        <v>338</v>
      </c>
      <c r="H88" s="224"/>
      <c r="I88" s="225"/>
      <c r="J88" s="226">
        <v>36.413655647335517</v>
      </c>
      <c r="K88" s="126">
        <v>9.1034139118338793</v>
      </c>
      <c r="Y88" s="1"/>
    </row>
    <row r="89" spans="2:28" ht="15" customHeight="1" thickBot="1">
      <c r="G89" s="232" t="s">
        <v>339</v>
      </c>
      <c r="H89" s="233"/>
      <c r="I89" s="234"/>
      <c r="J89" s="310">
        <v>9.0934139118338795</v>
      </c>
      <c r="K89" s="126">
        <v>2.2733534779584699</v>
      </c>
      <c r="Y89" s="2"/>
      <c r="Z89" s="311"/>
    </row>
    <row r="90" spans="2:28" ht="15" customHeight="1" thickBot="1">
      <c r="B90" s="824" t="s">
        <v>77</v>
      </c>
      <c r="C90" s="825"/>
      <c r="D90" s="825"/>
      <c r="E90" s="826"/>
      <c r="F90" s="32"/>
      <c r="H90" s="425" t="s">
        <v>274</v>
      </c>
      <c r="I90" s="466">
        <v>0.10491056036863658</v>
      </c>
      <c r="J90" s="426">
        <v>8.23</v>
      </c>
      <c r="K90" s="245"/>
      <c r="L90" s="848" t="s">
        <v>72</v>
      </c>
      <c r="M90" s="849"/>
      <c r="N90" s="849"/>
      <c r="O90" s="850"/>
      <c r="Y90" s="3"/>
      <c r="Z90" s="235"/>
    </row>
    <row r="91" spans="2:28" ht="15" customHeight="1" thickBot="1">
      <c r="B91" s="33" t="s">
        <v>12</v>
      </c>
      <c r="C91" s="830" t="s">
        <v>13</v>
      </c>
      <c r="D91" s="830"/>
      <c r="E91" s="34">
        <v>1453.7249999999999</v>
      </c>
      <c r="F91" s="35"/>
      <c r="K91" s="251"/>
      <c r="L91" s="124" t="s">
        <v>12</v>
      </c>
      <c r="M91" s="851" t="s">
        <v>13</v>
      </c>
      <c r="N91" s="851"/>
      <c r="O91" s="125">
        <v>1645.65</v>
      </c>
      <c r="Y91" s="239"/>
    </row>
    <row r="92" spans="2:28" ht="15" customHeight="1" thickBot="1">
      <c r="B92" s="312"/>
      <c r="C92" s="108" t="s">
        <v>16</v>
      </c>
      <c r="D92" s="108" t="s">
        <v>17</v>
      </c>
      <c r="E92" s="109" t="s">
        <v>18</v>
      </c>
      <c r="F92" s="110"/>
      <c r="G92" s="848" t="s">
        <v>197</v>
      </c>
      <c r="H92" s="849"/>
      <c r="I92" s="849"/>
      <c r="J92" s="850"/>
      <c r="K92" s="251"/>
      <c r="L92" s="246"/>
      <c r="M92" s="247" t="s">
        <v>16</v>
      </c>
      <c r="N92" s="247" t="s">
        <v>17</v>
      </c>
      <c r="O92" s="248" t="s">
        <v>18</v>
      </c>
      <c r="Y92" s="117" t="s">
        <v>7</v>
      </c>
      <c r="Z92" s="242" t="s">
        <v>8</v>
      </c>
      <c r="AA92" s="242" t="s">
        <v>9</v>
      </c>
      <c r="AB92" s="243" t="s">
        <v>10</v>
      </c>
    </row>
    <row r="93" spans="2:28" ht="15" customHeight="1">
      <c r="B93" s="240" t="s">
        <v>15</v>
      </c>
      <c r="C93" s="112">
        <v>50346.250729022722</v>
      </c>
      <c r="D93" s="113">
        <v>0.05</v>
      </c>
      <c r="E93" s="114">
        <v>2517.3125364511361</v>
      </c>
      <c r="F93" s="115"/>
      <c r="G93" s="124" t="s">
        <v>12</v>
      </c>
      <c r="H93" s="851" t="s">
        <v>13</v>
      </c>
      <c r="I93" s="851"/>
      <c r="J93" s="125">
        <v>1645.65</v>
      </c>
      <c r="K93" s="251"/>
      <c r="L93" s="252" t="s">
        <v>15</v>
      </c>
      <c r="M93" s="123">
        <v>69600</v>
      </c>
      <c r="N93" s="253">
        <v>0.05</v>
      </c>
      <c r="O93" s="254">
        <v>3480</v>
      </c>
      <c r="Y93" s="127" t="s">
        <v>14</v>
      </c>
      <c r="Z93" s="128">
        <v>52</v>
      </c>
      <c r="AA93" s="128">
        <v>40</v>
      </c>
      <c r="AB93" s="249">
        <v>2080</v>
      </c>
    </row>
    <row r="94" spans="2:28" ht="15" customHeight="1">
      <c r="B94" s="240" t="s">
        <v>78</v>
      </c>
      <c r="C94" s="112">
        <v>34049.646718511503</v>
      </c>
      <c r="D94" s="113">
        <v>0.05</v>
      </c>
      <c r="E94" s="114">
        <v>1702.4823359255752</v>
      </c>
      <c r="F94" s="115"/>
      <c r="G94" s="246"/>
      <c r="H94" s="247" t="s">
        <v>16</v>
      </c>
      <c r="I94" s="247" t="s">
        <v>17</v>
      </c>
      <c r="J94" s="248" t="s">
        <v>18</v>
      </c>
      <c r="K94" s="251"/>
      <c r="L94" s="252" t="s">
        <v>28</v>
      </c>
      <c r="M94" s="123">
        <v>45210.880000000005</v>
      </c>
      <c r="N94" s="253">
        <v>0.65</v>
      </c>
      <c r="O94" s="254">
        <v>29387.072000000004</v>
      </c>
      <c r="Y94" s="127"/>
      <c r="Z94" s="128"/>
      <c r="AA94" s="128"/>
      <c r="AB94" s="129"/>
    </row>
    <row r="95" spans="2:28" ht="15.75" customHeight="1">
      <c r="B95" s="313" t="s">
        <v>74</v>
      </c>
      <c r="C95" s="112">
        <v>29462.513825353475</v>
      </c>
      <c r="D95" s="113">
        <v>0.95</v>
      </c>
      <c r="E95" s="114">
        <v>27989.388134085799</v>
      </c>
      <c r="F95" s="115"/>
      <c r="G95" s="252" t="s">
        <v>15</v>
      </c>
      <c r="H95" s="123">
        <v>69600</v>
      </c>
      <c r="I95" s="253">
        <v>0.05</v>
      </c>
      <c r="J95" s="254">
        <v>3480</v>
      </c>
      <c r="K95" s="251"/>
      <c r="L95" s="252" t="s">
        <v>34</v>
      </c>
      <c r="M95" s="123">
        <v>34927.359999999993</v>
      </c>
      <c r="N95" s="253">
        <v>0.35</v>
      </c>
      <c r="O95" s="254">
        <v>12224.575999999997</v>
      </c>
      <c r="Y95" s="127" t="s">
        <v>67</v>
      </c>
      <c r="Z95" s="128"/>
      <c r="AA95" s="128"/>
      <c r="AB95" s="129"/>
    </row>
    <row r="96" spans="2:28" ht="13.5" customHeight="1">
      <c r="B96" s="244" t="s">
        <v>24</v>
      </c>
      <c r="C96" s="120"/>
      <c r="D96" s="121">
        <v>1.05</v>
      </c>
      <c r="E96" s="122">
        <v>32209.18300646251</v>
      </c>
      <c r="F96" s="123"/>
      <c r="G96" s="252" t="s">
        <v>28</v>
      </c>
      <c r="H96" s="260">
        <v>45210.880000000005</v>
      </c>
      <c r="I96" s="253">
        <v>0.2</v>
      </c>
      <c r="J96" s="254">
        <v>9042.1760000000013</v>
      </c>
      <c r="K96" s="251"/>
      <c r="L96" s="261" t="s">
        <v>24</v>
      </c>
      <c r="M96" s="262"/>
      <c r="N96" s="263">
        <v>1.05</v>
      </c>
      <c r="O96" s="264">
        <v>45091.648000000001</v>
      </c>
      <c r="Y96" s="148" t="s">
        <v>60</v>
      </c>
      <c r="Z96" s="256">
        <v>4</v>
      </c>
      <c r="AA96" s="257">
        <v>40</v>
      </c>
      <c r="AB96" s="258">
        <v>160</v>
      </c>
    </row>
    <row r="97" spans="2:29" ht="15" customHeight="1">
      <c r="B97" s="250"/>
      <c r="C97" s="131"/>
      <c r="D97" s="130"/>
      <c r="E97" s="132"/>
      <c r="F97" s="133"/>
      <c r="G97" s="252" t="s">
        <v>34</v>
      </c>
      <c r="H97" s="260">
        <v>34927.359999999993</v>
      </c>
      <c r="I97" s="253">
        <v>0.8</v>
      </c>
      <c r="J97" s="254">
        <v>27941.887999999995</v>
      </c>
      <c r="K97" s="251"/>
      <c r="L97" s="267"/>
      <c r="M97" s="268"/>
      <c r="N97" s="268"/>
      <c r="O97" s="269"/>
      <c r="Y97" s="155"/>
      <c r="Z97" s="265"/>
      <c r="AA97" s="257"/>
      <c r="AB97" s="151"/>
    </row>
    <row r="98" spans="2:29" ht="15" customHeight="1">
      <c r="B98" s="255" t="s">
        <v>29</v>
      </c>
      <c r="C98" s="142">
        <v>0.20676407024615401</v>
      </c>
      <c r="D98" s="131"/>
      <c r="E98" s="114">
        <v>6659.7017777194442</v>
      </c>
      <c r="F98" s="115"/>
      <c r="G98" s="261" t="s">
        <v>24</v>
      </c>
      <c r="H98" s="262"/>
      <c r="I98" s="263">
        <v>1.05</v>
      </c>
      <c r="J98" s="264">
        <v>40464.063999999998</v>
      </c>
      <c r="K98" s="251"/>
      <c r="L98" s="267" t="s">
        <v>29</v>
      </c>
      <c r="M98" s="270">
        <v>0.24220000000000003</v>
      </c>
      <c r="N98" s="268"/>
      <c r="O98" s="254">
        <v>10921.197145600001</v>
      </c>
      <c r="Y98" s="148" t="s">
        <v>62</v>
      </c>
      <c r="Z98" s="256">
        <v>47.7</v>
      </c>
      <c r="AA98" s="257">
        <v>2.5</v>
      </c>
      <c r="AB98" s="258">
        <v>119.25</v>
      </c>
    </row>
    <row r="99" spans="2:29" ht="15" customHeight="1" thickBot="1">
      <c r="B99" s="259" t="s">
        <v>32</v>
      </c>
      <c r="C99" s="152"/>
      <c r="D99" s="153"/>
      <c r="E99" s="154">
        <v>38868.884784181952</v>
      </c>
      <c r="F99" s="123"/>
      <c r="G99" s="267"/>
      <c r="H99" s="268"/>
      <c r="I99" s="268"/>
      <c r="J99" s="269"/>
      <c r="K99" s="251"/>
      <c r="L99" s="275" t="s">
        <v>32</v>
      </c>
      <c r="M99" s="276"/>
      <c r="N99" s="277"/>
      <c r="O99" s="278">
        <v>56012.845145600004</v>
      </c>
      <c r="Y99" s="148" t="s">
        <v>75</v>
      </c>
      <c r="Z99" s="256">
        <v>47.7</v>
      </c>
      <c r="AA99" s="257">
        <v>3</v>
      </c>
      <c r="AB99" s="258">
        <v>143.10000000000002</v>
      </c>
    </row>
    <row r="100" spans="2:29" ht="15.75" customHeight="1" thickTop="1">
      <c r="B100" s="240" t="s">
        <v>38</v>
      </c>
      <c r="C100" s="318"/>
      <c r="D100" s="158"/>
      <c r="E100" s="114">
        <v>202.5</v>
      </c>
      <c r="F100" s="115"/>
      <c r="G100" s="267" t="s">
        <v>29</v>
      </c>
      <c r="H100" s="270">
        <v>0.24220000000000003</v>
      </c>
      <c r="I100" s="268"/>
      <c r="J100" s="254">
        <v>9800.396300800001</v>
      </c>
      <c r="K100" s="251"/>
      <c r="L100" s="252" t="s">
        <v>342</v>
      </c>
      <c r="M100" s="284"/>
      <c r="N100" s="285"/>
      <c r="O100" s="314">
        <v>75.406871162250994</v>
      </c>
      <c r="Y100" s="279" t="s">
        <v>63</v>
      </c>
      <c r="Z100" s="281">
        <v>0.3</v>
      </c>
      <c r="AA100" s="281">
        <v>40</v>
      </c>
      <c r="AB100" s="282">
        <v>12</v>
      </c>
    </row>
    <row r="101" spans="2:29" ht="15" customHeight="1" thickBot="1">
      <c r="B101" s="255" t="s">
        <v>70</v>
      </c>
      <c r="C101" s="112"/>
      <c r="D101" s="158"/>
      <c r="E101" s="114">
        <v>1152.4197555347644</v>
      </c>
      <c r="F101" s="115"/>
      <c r="G101" s="275" t="s">
        <v>32</v>
      </c>
      <c r="H101" s="276"/>
      <c r="I101" s="277"/>
      <c r="J101" s="278">
        <v>50264.460300799998</v>
      </c>
      <c r="K101" s="251"/>
      <c r="L101" s="252" t="s">
        <v>70</v>
      </c>
      <c r="M101" s="284"/>
      <c r="N101" s="285"/>
      <c r="O101" s="314">
        <v>170.36804370902459</v>
      </c>
      <c r="Y101" s="148" t="s">
        <v>30</v>
      </c>
      <c r="Z101" s="287"/>
      <c r="AA101" s="287"/>
      <c r="AB101" s="258">
        <v>434.35</v>
      </c>
    </row>
    <row r="102" spans="2:29" ht="15" customHeight="1" thickTop="1">
      <c r="B102" s="283" t="s">
        <v>56</v>
      </c>
      <c r="C102" s="112"/>
      <c r="D102" s="158"/>
      <c r="E102" s="114">
        <v>4039</v>
      </c>
      <c r="F102" s="115"/>
      <c r="G102" s="252" t="s">
        <v>342</v>
      </c>
      <c r="H102" s="284"/>
      <c r="I102" s="285"/>
      <c r="J102" s="314">
        <v>75.406871162250994</v>
      </c>
      <c r="K102" s="126"/>
      <c r="L102" s="252" t="s">
        <v>56</v>
      </c>
      <c r="M102" s="284"/>
      <c r="N102" s="285"/>
      <c r="O102" s="314">
        <v>4403.0028000000002</v>
      </c>
      <c r="Y102" s="279" t="s">
        <v>33</v>
      </c>
      <c r="Z102" s="288"/>
      <c r="AA102" s="288"/>
      <c r="AB102" s="282">
        <v>1645.65</v>
      </c>
    </row>
    <row r="103" spans="2:29" ht="15" customHeight="1" thickBot="1">
      <c r="B103" s="283" t="s">
        <v>41</v>
      </c>
      <c r="C103" s="175"/>
      <c r="D103" s="158"/>
      <c r="E103" s="176">
        <v>247.65000000000006</v>
      </c>
      <c r="F103" s="177"/>
      <c r="G103" s="252" t="s">
        <v>70</v>
      </c>
      <c r="H103" s="284"/>
      <c r="I103" s="285"/>
      <c r="J103" s="314">
        <v>170.36804370902459</v>
      </c>
      <c r="K103" s="251"/>
      <c r="L103" s="252" t="s">
        <v>41</v>
      </c>
      <c r="M103" s="319"/>
      <c r="N103" s="285"/>
      <c r="O103" s="314">
        <v>192.52500000000003</v>
      </c>
      <c r="Y103" s="148" t="s">
        <v>36</v>
      </c>
      <c r="Z103" s="290"/>
      <c r="AA103" s="290"/>
      <c r="AB103" s="291">
        <v>1</v>
      </c>
    </row>
    <row r="104" spans="2:29" ht="15" customHeight="1" thickBot="1">
      <c r="B104" s="244" t="s">
        <v>42</v>
      </c>
      <c r="C104" s="120"/>
      <c r="D104" s="120"/>
      <c r="E104" s="122">
        <v>44510.454539716717</v>
      </c>
      <c r="F104" s="123"/>
      <c r="G104" s="252" t="s">
        <v>56</v>
      </c>
      <c r="H104" s="284"/>
      <c r="I104" s="285"/>
      <c r="J104" s="314">
        <v>4403.0028000000002</v>
      </c>
      <c r="K104" s="251"/>
      <c r="L104" s="261" t="s">
        <v>42</v>
      </c>
      <c r="M104" s="262"/>
      <c r="N104" s="262"/>
      <c r="O104" s="264">
        <v>60854.147860471283</v>
      </c>
      <c r="Y104" s="293" t="s">
        <v>39</v>
      </c>
      <c r="Z104" s="294"/>
      <c r="AA104" s="295"/>
      <c r="AB104" s="296">
        <v>1645.65</v>
      </c>
    </row>
    <row r="105" spans="2:29" ht="15" customHeight="1">
      <c r="B105" s="255" t="s">
        <v>44</v>
      </c>
      <c r="C105" s="142">
        <v>0.10308211953017005</v>
      </c>
      <c r="D105" s="131"/>
      <c r="E105" s="114">
        <v>4588.2319952052785</v>
      </c>
      <c r="F105" s="115"/>
      <c r="G105" s="252" t="s">
        <v>41</v>
      </c>
      <c r="H105" s="319"/>
      <c r="I105" s="285"/>
      <c r="J105" s="317">
        <v>192.52500000000003</v>
      </c>
      <c r="K105" s="251"/>
      <c r="L105" s="267" t="s">
        <v>44</v>
      </c>
      <c r="M105" s="270">
        <v>0.12</v>
      </c>
      <c r="N105" s="268"/>
      <c r="O105" s="254">
        <v>7302.4977432565538</v>
      </c>
      <c r="Y105" s="852"/>
      <c r="Z105" s="854"/>
      <c r="AA105" s="854"/>
      <c r="AB105" s="854"/>
    </row>
    <row r="106" spans="2:29" ht="15" customHeight="1">
      <c r="B106" s="255"/>
      <c r="C106" s="142"/>
      <c r="D106" s="131"/>
      <c r="E106" s="114"/>
      <c r="F106" s="115"/>
      <c r="G106" s="261" t="s">
        <v>42</v>
      </c>
      <c r="H106" s="262"/>
      <c r="I106" s="262"/>
      <c r="J106" s="264">
        <v>55105.763015671277</v>
      </c>
      <c r="K106" s="251"/>
      <c r="L106" s="267"/>
      <c r="M106" s="270"/>
      <c r="N106" s="268"/>
      <c r="O106" s="254"/>
      <c r="Y106" s="239"/>
    </row>
    <row r="107" spans="2:29" ht="15" customHeight="1" thickBot="1">
      <c r="B107" s="297" t="s">
        <v>49</v>
      </c>
      <c r="C107" s="197"/>
      <c r="D107" s="197"/>
      <c r="E107" s="198">
        <v>49098.686534921995</v>
      </c>
      <c r="F107" s="123"/>
      <c r="G107" s="267" t="s">
        <v>44</v>
      </c>
      <c r="H107" s="178">
        <v>0.12</v>
      </c>
      <c r="I107" s="268"/>
      <c r="J107" s="254">
        <v>6612.6915618805533</v>
      </c>
      <c r="K107" s="301"/>
      <c r="L107" s="298" t="s">
        <v>49</v>
      </c>
      <c r="M107" s="299"/>
      <c r="N107" s="299"/>
      <c r="O107" s="300">
        <v>68156.64560372784</v>
      </c>
      <c r="Y107" s="239"/>
      <c r="AC107" s="31"/>
    </row>
    <row r="108" spans="2:29" ht="15.75" customHeight="1" thickTop="1" thickBot="1">
      <c r="B108" s="255"/>
      <c r="C108" s="131"/>
      <c r="D108" s="131"/>
      <c r="E108" s="203" t="s">
        <v>53</v>
      </c>
      <c r="F108" s="204"/>
      <c r="G108" s="298" t="s">
        <v>49</v>
      </c>
      <c r="H108" s="299"/>
      <c r="I108" s="299"/>
      <c r="J108" s="300">
        <v>61718.454577551827</v>
      </c>
      <c r="K108" s="301"/>
      <c r="L108" s="267" t="s">
        <v>51</v>
      </c>
      <c r="M108" s="270" t="e">
        <v>#REF!</v>
      </c>
      <c r="N108" s="268"/>
      <c r="O108" s="305" t="e">
        <v>#REF!</v>
      </c>
      <c r="Y108" s="309"/>
    </row>
    <row r="109" spans="2:29" ht="15" customHeight="1" thickTop="1" thickBot="1">
      <c r="B109" s="92" t="s">
        <v>55</v>
      </c>
      <c r="C109" s="93"/>
      <c r="D109" s="94"/>
      <c r="E109" s="95">
        <v>34.893226308410405</v>
      </c>
      <c r="F109" s="96"/>
      <c r="G109" s="267" t="s">
        <v>341</v>
      </c>
      <c r="H109" s="270">
        <v>2.3077627802923752E-2</v>
      </c>
      <c r="I109" s="268"/>
      <c r="J109" s="303">
        <v>1271.7102886717828</v>
      </c>
      <c r="K109" s="301"/>
      <c r="L109" s="223" t="s">
        <v>64</v>
      </c>
      <c r="M109" s="224"/>
      <c r="N109" s="225"/>
      <c r="O109" s="308" t="e">
        <v>#REF!</v>
      </c>
      <c r="Y109" s="239"/>
    </row>
    <row r="110" spans="2:29" ht="15" customHeight="1" thickBot="1">
      <c r="G110" s="267" t="s">
        <v>10</v>
      </c>
      <c r="H110" s="270"/>
      <c r="I110" s="268"/>
      <c r="J110" s="305">
        <v>62990.164866223611</v>
      </c>
      <c r="K110" s="126"/>
      <c r="Y110" s="239"/>
    </row>
    <row r="111" spans="2:29" ht="15" hidden="1" customHeight="1" thickBot="1">
      <c r="G111" s="223" t="s">
        <v>338</v>
      </c>
      <c r="H111" s="224"/>
      <c r="I111" s="225"/>
      <c r="J111" s="226">
        <v>38.206768976528181</v>
      </c>
      <c r="K111" s="126">
        <v>9.5516922441320453</v>
      </c>
      <c r="Y111" s="1"/>
    </row>
    <row r="112" spans="2:29" ht="15" customHeight="1" thickBot="1">
      <c r="G112" s="232" t="s">
        <v>339</v>
      </c>
      <c r="H112" s="233"/>
      <c r="I112" s="234"/>
      <c r="J112" s="310">
        <v>9.5416922441320455</v>
      </c>
      <c r="K112" s="126">
        <v>2.3854230610330114</v>
      </c>
      <c r="Y112" s="2"/>
      <c r="Z112" s="311"/>
    </row>
    <row r="113" spans="2:28" ht="15" customHeight="1" thickBot="1">
      <c r="B113" s="824" t="s">
        <v>80</v>
      </c>
      <c r="C113" s="825"/>
      <c r="D113" s="825"/>
      <c r="E113" s="826"/>
      <c r="F113" s="32"/>
      <c r="H113" s="425" t="s">
        <v>274</v>
      </c>
      <c r="I113" s="466">
        <v>0.10564220673604226</v>
      </c>
      <c r="J113" s="426">
        <v>8.6300000000000008</v>
      </c>
      <c r="K113" s="245"/>
      <c r="L113" s="848" t="s">
        <v>76</v>
      </c>
      <c r="M113" s="849"/>
      <c r="N113" s="849"/>
      <c r="O113" s="850"/>
      <c r="Y113" s="3"/>
      <c r="Z113" s="235"/>
    </row>
    <row r="114" spans="2:28" ht="15" customHeight="1" thickBot="1">
      <c r="B114" s="33" t="s">
        <v>12</v>
      </c>
      <c r="C114" s="830" t="s">
        <v>13</v>
      </c>
      <c r="D114" s="830"/>
      <c r="E114" s="34">
        <v>1337.75</v>
      </c>
      <c r="F114" s="35"/>
      <c r="K114" s="251"/>
      <c r="L114" s="124" t="s">
        <v>12</v>
      </c>
      <c r="M114" s="851" t="s">
        <v>13</v>
      </c>
      <c r="N114" s="851"/>
      <c r="O114" s="125">
        <v>1574.1</v>
      </c>
      <c r="Y114" s="239"/>
    </row>
    <row r="115" spans="2:28" ht="15" customHeight="1" thickBot="1">
      <c r="B115" s="312"/>
      <c r="C115" s="108" t="s">
        <v>16</v>
      </c>
      <c r="D115" s="108" t="s">
        <v>17</v>
      </c>
      <c r="E115" s="109" t="s">
        <v>18</v>
      </c>
      <c r="F115" s="110"/>
      <c r="G115" s="848" t="s">
        <v>198</v>
      </c>
      <c r="H115" s="849"/>
      <c r="I115" s="849"/>
      <c r="J115" s="850"/>
      <c r="K115" s="251"/>
      <c r="L115" s="246"/>
      <c r="M115" s="247" t="s">
        <v>16</v>
      </c>
      <c r="N115" s="247" t="s">
        <v>17</v>
      </c>
      <c r="O115" s="248" t="s">
        <v>18</v>
      </c>
      <c r="Y115" s="117" t="s">
        <v>7</v>
      </c>
      <c r="Z115" s="242" t="s">
        <v>8</v>
      </c>
      <c r="AA115" s="242" t="s">
        <v>9</v>
      </c>
      <c r="AB115" s="243" t="s">
        <v>10</v>
      </c>
    </row>
    <row r="116" spans="2:28" ht="15" customHeight="1">
      <c r="B116" s="240" t="s">
        <v>15</v>
      </c>
      <c r="C116" s="112">
        <v>50346.250729022722</v>
      </c>
      <c r="D116" s="113">
        <v>0.05</v>
      </c>
      <c r="E116" s="114">
        <v>2517.3125364511361</v>
      </c>
      <c r="F116" s="115"/>
      <c r="G116" s="124" t="s">
        <v>12</v>
      </c>
      <c r="H116" s="851" t="s">
        <v>13</v>
      </c>
      <c r="I116" s="851"/>
      <c r="J116" s="125">
        <v>1574.1</v>
      </c>
      <c r="K116" s="251"/>
      <c r="L116" s="252" t="s">
        <v>15</v>
      </c>
      <c r="M116" s="123">
        <v>69600</v>
      </c>
      <c r="N116" s="253">
        <v>0.05</v>
      </c>
      <c r="O116" s="254">
        <v>3480</v>
      </c>
      <c r="Y116" s="127" t="s">
        <v>14</v>
      </c>
      <c r="Z116" s="128">
        <v>52</v>
      </c>
      <c r="AA116" s="128">
        <v>40</v>
      </c>
      <c r="AB116" s="249">
        <v>2080</v>
      </c>
    </row>
    <row r="117" spans="2:28" ht="15" customHeight="1">
      <c r="B117" s="240" t="s">
        <v>78</v>
      </c>
      <c r="C117" s="112">
        <v>34049.646718511503</v>
      </c>
      <c r="D117" s="113">
        <v>0.3</v>
      </c>
      <c r="E117" s="114">
        <v>10214.894015553451</v>
      </c>
      <c r="F117" s="115"/>
      <c r="G117" s="246"/>
      <c r="H117" s="247" t="s">
        <v>16</v>
      </c>
      <c r="I117" s="247" t="s">
        <v>17</v>
      </c>
      <c r="J117" s="248" t="s">
        <v>18</v>
      </c>
      <c r="K117" s="251"/>
      <c r="L117" s="252" t="s">
        <v>28</v>
      </c>
      <c r="M117" s="123">
        <v>45210.880000000005</v>
      </c>
      <c r="N117" s="253">
        <v>0.05</v>
      </c>
      <c r="O117" s="254">
        <v>2260.5440000000003</v>
      </c>
      <c r="Y117" s="127" t="s">
        <v>67</v>
      </c>
      <c r="Z117" s="128"/>
      <c r="AA117" s="128"/>
      <c r="AB117" s="129"/>
    </row>
    <row r="118" spans="2:28" ht="15" customHeight="1">
      <c r="B118" s="313" t="s">
        <v>74</v>
      </c>
      <c r="C118" s="112">
        <v>29462.513825353475</v>
      </c>
      <c r="D118" s="113">
        <v>0.7</v>
      </c>
      <c r="E118" s="114">
        <v>20623.759677747432</v>
      </c>
      <c r="F118" s="115"/>
      <c r="G118" s="252" t="s">
        <v>15</v>
      </c>
      <c r="H118" s="123">
        <v>69600</v>
      </c>
      <c r="I118" s="253">
        <v>0.05</v>
      </c>
      <c r="J118" s="254">
        <v>3480</v>
      </c>
      <c r="K118" s="251"/>
      <c r="L118" s="252" t="s">
        <v>34</v>
      </c>
      <c r="M118" s="123">
        <v>34927.359999999993</v>
      </c>
      <c r="N118" s="253">
        <v>0.95</v>
      </c>
      <c r="O118" s="254">
        <v>33180.991999999991</v>
      </c>
      <c r="Y118" s="148"/>
      <c r="Z118" s="265"/>
      <c r="AA118" s="265"/>
      <c r="AB118" s="258"/>
    </row>
    <row r="119" spans="2:28" ht="15" customHeight="1">
      <c r="B119" s="244" t="s">
        <v>24</v>
      </c>
      <c r="C119" s="120"/>
      <c r="D119" s="121">
        <v>1.0499999999999998</v>
      </c>
      <c r="E119" s="122">
        <v>33355.966229752019</v>
      </c>
      <c r="F119" s="123"/>
      <c r="G119" s="252" t="s">
        <v>28</v>
      </c>
      <c r="H119" s="260">
        <v>45210.880000000005</v>
      </c>
      <c r="I119" s="253">
        <v>0.4</v>
      </c>
      <c r="J119" s="254">
        <v>18084.352000000003</v>
      </c>
      <c r="K119" s="251"/>
      <c r="L119" s="261" t="s">
        <v>24</v>
      </c>
      <c r="M119" s="262"/>
      <c r="N119" s="263">
        <v>1.05</v>
      </c>
      <c r="O119" s="264">
        <v>38921.535999999993</v>
      </c>
      <c r="Y119" s="148" t="s">
        <v>60</v>
      </c>
      <c r="Z119" s="256">
        <v>4</v>
      </c>
      <c r="AA119" s="257">
        <v>40</v>
      </c>
      <c r="AB119" s="258">
        <v>160</v>
      </c>
    </row>
    <row r="120" spans="2:28" ht="15" customHeight="1">
      <c r="B120" s="250"/>
      <c r="C120" s="131"/>
      <c r="D120" s="130"/>
      <c r="E120" s="132"/>
      <c r="F120" s="133"/>
      <c r="G120" s="252" t="s">
        <v>34</v>
      </c>
      <c r="H120" s="260">
        <v>34927.359999999993</v>
      </c>
      <c r="I120" s="253">
        <v>0.6</v>
      </c>
      <c r="J120" s="254">
        <v>20956.415999999994</v>
      </c>
      <c r="K120" s="251"/>
      <c r="L120" s="267"/>
      <c r="M120" s="268"/>
      <c r="N120" s="268"/>
      <c r="O120" s="269"/>
      <c r="Y120" s="155"/>
      <c r="Z120" s="265"/>
      <c r="AA120" s="257"/>
      <c r="AB120" s="151"/>
    </row>
    <row r="121" spans="2:28" ht="15" customHeight="1">
      <c r="B121" s="255" t="s">
        <v>29</v>
      </c>
      <c r="C121" s="142">
        <v>0.20676407024615401</v>
      </c>
      <c r="D121" s="131"/>
      <c r="E121" s="114">
        <v>6896.8153446567876</v>
      </c>
      <c r="F121" s="115"/>
      <c r="G121" s="261" t="s">
        <v>24</v>
      </c>
      <c r="H121" s="262"/>
      <c r="I121" s="263">
        <v>1.05</v>
      </c>
      <c r="J121" s="264">
        <v>42520.767999999996</v>
      </c>
      <c r="K121" s="251"/>
      <c r="L121" s="267" t="s">
        <v>29</v>
      </c>
      <c r="M121" s="270">
        <v>0.24220000000000003</v>
      </c>
      <c r="N121" s="268"/>
      <c r="O121" s="254">
        <v>9426.7960191999991</v>
      </c>
      <c r="Y121" s="148" t="s">
        <v>62</v>
      </c>
      <c r="Z121" s="256">
        <v>47.7</v>
      </c>
      <c r="AA121" s="257">
        <v>4</v>
      </c>
      <c r="AB121" s="258">
        <v>190.8</v>
      </c>
    </row>
    <row r="122" spans="2:28" ht="15" customHeight="1" thickBot="1">
      <c r="B122" s="259" t="s">
        <v>32</v>
      </c>
      <c r="C122" s="152"/>
      <c r="D122" s="153"/>
      <c r="E122" s="154">
        <v>40252.781574408808</v>
      </c>
      <c r="F122" s="123"/>
      <c r="G122" s="267"/>
      <c r="H122" s="268"/>
      <c r="I122" s="268"/>
      <c r="J122" s="269"/>
      <c r="K122" s="251"/>
      <c r="L122" s="275" t="s">
        <v>32</v>
      </c>
      <c r="M122" s="276"/>
      <c r="N122" s="277"/>
      <c r="O122" s="278">
        <v>48348.332019199996</v>
      </c>
      <c r="Y122" s="148" t="s">
        <v>75</v>
      </c>
      <c r="Z122" s="256">
        <v>47.7</v>
      </c>
      <c r="AA122" s="257">
        <v>3</v>
      </c>
      <c r="AB122" s="258">
        <v>143.10000000000002</v>
      </c>
    </row>
    <row r="123" spans="2:28" ht="15" customHeight="1" thickTop="1">
      <c r="B123" s="240" t="s">
        <v>69</v>
      </c>
      <c r="C123" s="320"/>
      <c r="D123" s="158"/>
      <c r="E123" s="114">
        <v>382.5</v>
      </c>
      <c r="F123" s="115"/>
      <c r="G123" s="267" t="s">
        <v>29</v>
      </c>
      <c r="H123" s="270">
        <v>0.24220000000000003</v>
      </c>
      <c r="I123" s="268"/>
      <c r="J123" s="254">
        <v>10298.530009600001</v>
      </c>
      <c r="K123" s="126"/>
      <c r="L123" s="252" t="s">
        <v>342</v>
      </c>
      <c r="M123" s="321"/>
      <c r="N123" s="285"/>
      <c r="O123" s="314">
        <v>75.406871162250994</v>
      </c>
      <c r="Y123" s="279" t="s">
        <v>63</v>
      </c>
      <c r="Z123" s="281">
        <v>0.3</v>
      </c>
      <c r="AA123" s="281">
        <v>40</v>
      </c>
      <c r="AB123" s="282">
        <v>12</v>
      </c>
    </row>
    <row r="124" spans="2:28" ht="15" customHeight="1" thickBot="1">
      <c r="B124" s="255" t="s">
        <v>70</v>
      </c>
      <c r="C124" s="322"/>
      <c r="D124" s="158"/>
      <c r="E124" s="114">
        <v>1152.4197555347644</v>
      </c>
      <c r="F124" s="115"/>
      <c r="G124" s="275" t="s">
        <v>32</v>
      </c>
      <c r="H124" s="276"/>
      <c r="I124" s="277"/>
      <c r="J124" s="278">
        <v>52819.298009599996</v>
      </c>
      <c r="K124" s="251"/>
      <c r="L124" s="252" t="s">
        <v>70</v>
      </c>
      <c r="M124" s="123"/>
      <c r="N124" s="285"/>
      <c r="O124" s="314">
        <v>170.36804370902459</v>
      </c>
      <c r="Y124" s="148" t="s">
        <v>30</v>
      </c>
      <c r="Z124" s="287"/>
      <c r="AA124" s="287"/>
      <c r="AB124" s="258">
        <v>505.90000000000003</v>
      </c>
    </row>
    <row r="125" spans="2:28" ht="15" customHeight="1" thickTop="1">
      <c r="B125" s="283" t="s">
        <v>56</v>
      </c>
      <c r="C125" s="322"/>
      <c r="D125" s="158"/>
      <c r="E125" s="273">
        <v>4039</v>
      </c>
      <c r="F125" s="274"/>
      <c r="G125" s="252" t="s">
        <v>342</v>
      </c>
      <c r="H125" s="321"/>
      <c r="I125" s="285"/>
      <c r="J125" s="314">
        <v>75.406871162250994</v>
      </c>
      <c r="K125" s="251"/>
      <c r="L125" s="252" t="s">
        <v>56</v>
      </c>
      <c r="M125" s="123"/>
      <c r="N125" s="285"/>
      <c r="O125" s="314">
        <v>4403.0028000000002</v>
      </c>
      <c r="Y125" s="279" t="s">
        <v>33</v>
      </c>
      <c r="Z125" s="288"/>
      <c r="AA125" s="288"/>
      <c r="AB125" s="282">
        <v>1574.1</v>
      </c>
    </row>
    <row r="126" spans="2:28" ht="15" customHeight="1" thickBot="1">
      <c r="B126" s="283" t="s">
        <v>41</v>
      </c>
      <c r="C126" s="322"/>
      <c r="D126" s="158"/>
      <c r="E126" s="176">
        <v>247.65000000000003</v>
      </c>
      <c r="F126" s="177"/>
      <c r="G126" s="252" t="s">
        <v>70</v>
      </c>
      <c r="H126" s="123"/>
      <c r="I126" s="285"/>
      <c r="J126" s="314">
        <v>170.36804370902459</v>
      </c>
      <c r="K126" s="251"/>
      <c r="L126" s="252" t="s">
        <v>41</v>
      </c>
      <c r="M126" s="289"/>
      <c r="N126" s="285"/>
      <c r="O126" s="314">
        <v>192.52500000000003</v>
      </c>
      <c r="Y126" s="148" t="s">
        <v>36</v>
      </c>
      <c r="Z126" s="290"/>
      <c r="AA126" s="290"/>
      <c r="AB126" s="291">
        <v>1</v>
      </c>
    </row>
    <row r="127" spans="2:28" ht="15" customHeight="1" thickBot="1">
      <c r="B127" s="244" t="s">
        <v>42</v>
      </c>
      <c r="C127" s="120"/>
      <c r="D127" s="120"/>
      <c r="E127" s="122">
        <v>46074.351329943573</v>
      </c>
      <c r="F127" s="123"/>
      <c r="G127" s="252" t="s">
        <v>56</v>
      </c>
      <c r="H127" s="123"/>
      <c r="I127" s="285"/>
      <c r="J127" s="314">
        <v>4403.0028000000002</v>
      </c>
      <c r="K127" s="251"/>
      <c r="L127" s="261" t="s">
        <v>42</v>
      </c>
      <c r="M127" s="262"/>
      <c r="N127" s="262"/>
      <c r="O127" s="264">
        <v>53189.634734071275</v>
      </c>
      <c r="Y127" s="293" t="s">
        <v>39</v>
      </c>
      <c r="Z127" s="294"/>
      <c r="AA127" s="295"/>
      <c r="AB127" s="296">
        <v>1574.1</v>
      </c>
    </row>
    <row r="128" spans="2:28" ht="15" customHeight="1">
      <c r="B128" s="255" t="s">
        <v>44</v>
      </c>
      <c r="C128" s="142">
        <v>0.10308211953017005</v>
      </c>
      <c r="D128" s="131"/>
      <c r="E128" s="114">
        <v>4749.4417910682923</v>
      </c>
      <c r="F128" s="115"/>
      <c r="G128" s="252" t="s">
        <v>41</v>
      </c>
      <c r="H128" s="289"/>
      <c r="I128" s="285"/>
      <c r="J128" s="317">
        <v>192.52500000000003</v>
      </c>
      <c r="K128" s="301"/>
      <c r="L128" s="267" t="s">
        <v>44</v>
      </c>
      <c r="M128" s="270">
        <v>0.12</v>
      </c>
      <c r="N128" s="268"/>
      <c r="O128" s="254">
        <v>6382.7561680885528</v>
      </c>
      <c r="Y128" s="239"/>
      <c r="AB128" s="323"/>
    </row>
    <row r="129" spans="2:28" ht="15" customHeight="1">
      <c r="B129" s="255"/>
      <c r="C129" s="142"/>
      <c r="D129" s="131"/>
      <c r="E129" s="114"/>
      <c r="F129" s="115"/>
      <c r="G129" s="261" t="s">
        <v>42</v>
      </c>
      <c r="H129" s="262"/>
      <c r="I129" s="262"/>
      <c r="J129" s="264">
        <v>57660.600724471275</v>
      </c>
      <c r="K129" s="304"/>
      <c r="L129" s="267"/>
      <c r="M129" s="270"/>
      <c r="N129" s="268"/>
      <c r="O129" s="254"/>
      <c r="Y129" s="239"/>
    </row>
    <row r="130" spans="2:28" ht="15" customHeight="1" thickBot="1">
      <c r="B130" s="297" t="s">
        <v>49</v>
      </c>
      <c r="C130" s="197"/>
      <c r="D130" s="197"/>
      <c r="E130" s="198">
        <v>50823.793121011862</v>
      </c>
      <c r="F130" s="123"/>
      <c r="G130" s="267" t="s">
        <v>44</v>
      </c>
      <c r="H130" s="178">
        <v>0.12</v>
      </c>
      <c r="I130" s="268"/>
      <c r="J130" s="254">
        <v>6919.272086936553</v>
      </c>
      <c r="K130" s="301"/>
      <c r="L130" s="298" t="s">
        <v>49</v>
      </c>
      <c r="M130" s="299"/>
      <c r="N130" s="299"/>
      <c r="O130" s="300">
        <v>59572.39090215983</v>
      </c>
      <c r="Y130" s="239"/>
    </row>
    <row r="131" spans="2:28" ht="15" customHeight="1" thickTop="1" thickBot="1">
      <c r="B131" s="255"/>
      <c r="C131" s="131"/>
      <c r="D131" s="131"/>
      <c r="E131" s="203" t="s">
        <v>53</v>
      </c>
      <c r="F131" s="204"/>
      <c r="G131" s="298" t="s">
        <v>49</v>
      </c>
      <c r="H131" s="299"/>
      <c r="I131" s="299"/>
      <c r="J131" s="300">
        <v>64579.872811407826</v>
      </c>
      <c r="K131" s="126"/>
      <c r="L131" s="267" t="s">
        <v>51</v>
      </c>
      <c r="M131" s="270" t="e">
        <v>#REF!</v>
      </c>
      <c r="N131" s="268"/>
      <c r="O131" s="305" t="e">
        <v>#REF!</v>
      </c>
      <c r="Y131" s="239"/>
      <c r="AA131" s="230"/>
    </row>
    <row r="132" spans="2:28" ht="15" customHeight="1" thickTop="1" thickBot="1">
      <c r="B132" s="92" t="s">
        <v>55</v>
      </c>
      <c r="C132" s="93"/>
      <c r="D132" s="94"/>
      <c r="E132" s="95">
        <v>39.273036692290397</v>
      </c>
      <c r="F132" s="96"/>
      <c r="G132" s="267" t="s">
        <v>341</v>
      </c>
      <c r="H132" s="270">
        <v>2.3077627802923752E-2</v>
      </c>
      <c r="I132" s="268"/>
      <c r="J132" s="303">
        <v>1330.6698824123437</v>
      </c>
      <c r="K132" s="126"/>
      <c r="L132" s="223" t="s">
        <v>64</v>
      </c>
      <c r="M132" s="224"/>
      <c r="N132" s="225"/>
      <c r="O132" s="308" t="e">
        <v>#REF!</v>
      </c>
      <c r="Y132" s="239"/>
    </row>
    <row r="133" spans="2:28" ht="15" customHeight="1" thickBot="1">
      <c r="B133" s="130"/>
      <c r="C133" s="130"/>
      <c r="D133" s="209"/>
      <c r="E133" s="209"/>
      <c r="F133" s="96"/>
      <c r="G133" s="267" t="s">
        <v>10</v>
      </c>
      <c r="H133" s="270"/>
      <c r="I133" s="268"/>
      <c r="J133" s="305">
        <v>65910.542693820171</v>
      </c>
      <c r="K133" s="245"/>
      <c r="Y133" s="239"/>
    </row>
    <row r="134" spans="2:28" ht="15" hidden="1" customHeight="1" thickBot="1">
      <c r="G134" s="223" t="s">
        <v>338</v>
      </c>
      <c r="H134" s="224"/>
      <c r="I134" s="225"/>
      <c r="J134" s="308">
        <v>41.741890409643716</v>
      </c>
      <c r="K134" s="245">
        <v>10.435472602410929</v>
      </c>
      <c r="Y134" s="1"/>
    </row>
    <row r="135" spans="2:28" ht="15" customHeight="1" thickBot="1">
      <c r="G135" s="232" t="s">
        <v>339</v>
      </c>
      <c r="H135" s="233"/>
      <c r="I135" s="234"/>
      <c r="J135" s="310">
        <v>10.425472602410929</v>
      </c>
      <c r="K135" s="251">
        <v>2.6063681506027323</v>
      </c>
      <c r="Y135" s="4"/>
      <c r="Z135" s="311"/>
      <c r="AA135" s="311"/>
    </row>
    <row r="136" spans="2:28" ht="15" customHeight="1" thickBot="1">
      <c r="B136" s="824" t="s">
        <v>82</v>
      </c>
      <c r="C136" s="825"/>
      <c r="D136" s="825"/>
      <c r="E136" s="826"/>
      <c r="F136" s="32"/>
      <c r="H136" s="425" t="s">
        <v>274</v>
      </c>
      <c r="I136" s="466">
        <v>0.10791419791827089</v>
      </c>
      <c r="J136" s="426">
        <v>9.41</v>
      </c>
      <c r="K136" s="251"/>
      <c r="L136" s="848" t="s">
        <v>79</v>
      </c>
      <c r="M136" s="849"/>
      <c r="N136" s="849"/>
      <c r="O136" s="850"/>
      <c r="Y136" s="3"/>
      <c r="Z136" s="235"/>
      <c r="AA136" s="235"/>
    </row>
    <row r="137" spans="2:28" ht="15" customHeight="1" thickBot="1">
      <c r="B137" s="33" t="s">
        <v>12</v>
      </c>
      <c r="C137" s="830" t="s">
        <v>13</v>
      </c>
      <c r="D137" s="830"/>
      <c r="E137" s="34">
        <v>1319.15</v>
      </c>
      <c r="F137" s="35"/>
      <c r="K137" s="251"/>
      <c r="L137" s="124" t="s">
        <v>12</v>
      </c>
      <c r="M137" s="851" t="s">
        <v>13</v>
      </c>
      <c r="N137" s="851"/>
      <c r="O137" s="125">
        <v>1497.825</v>
      </c>
      <c r="Y137" s="239"/>
    </row>
    <row r="138" spans="2:28" ht="15" customHeight="1" thickBot="1">
      <c r="B138" s="312"/>
      <c r="C138" s="108" t="s">
        <v>16</v>
      </c>
      <c r="D138" s="108" t="s">
        <v>17</v>
      </c>
      <c r="E138" s="109" t="s">
        <v>18</v>
      </c>
      <c r="F138" s="110"/>
      <c r="G138" s="848" t="s">
        <v>199</v>
      </c>
      <c r="H138" s="849"/>
      <c r="I138" s="849"/>
      <c r="J138" s="850"/>
      <c r="K138" s="251"/>
      <c r="L138" s="246"/>
      <c r="M138" s="247" t="s">
        <v>16</v>
      </c>
      <c r="N138" s="247" t="s">
        <v>17</v>
      </c>
      <c r="O138" s="248" t="s">
        <v>18</v>
      </c>
      <c r="Y138" s="117" t="s">
        <v>7</v>
      </c>
      <c r="Z138" s="242" t="s">
        <v>8</v>
      </c>
      <c r="AA138" s="242" t="s">
        <v>9</v>
      </c>
      <c r="AB138" s="243" t="s">
        <v>10</v>
      </c>
    </row>
    <row r="139" spans="2:28" ht="15" customHeight="1">
      <c r="B139" s="240" t="s">
        <v>15</v>
      </c>
      <c r="C139" s="112">
        <v>50346.250729022722</v>
      </c>
      <c r="D139" s="113">
        <v>0.05</v>
      </c>
      <c r="E139" s="114">
        <v>2517.3125364511361</v>
      </c>
      <c r="F139" s="115"/>
      <c r="G139" s="124" t="s">
        <v>12</v>
      </c>
      <c r="H139" s="851" t="s">
        <v>13</v>
      </c>
      <c r="I139" s="851"/>
      <c r="J139" s="125">
        <v>1497.825</v>
      </c>
      <c r="K139" s="251"/>
      <c r="L139" s="252" t="s">
        <v>15</v>
      </c>
      <c r="M139" s="123">
        <v>69600</v>
      </c>
      <c r="N139" s="253">
        <v>0.05</v>
      </c>
      <c r="O139" s="254">
        <v>3480</v>
      </c>
      <c r="Y139" s="127" t="s">
        <v>14</v>
      </c>
      <c r="Z139" s="128">
        <v>52</v>
      </c>
      <c r="AA139" s="128">
        <v>40</v>
      </c>
      <c r="AB139" s="249">
        <v>2080</v>
      </c>
    </row>
    <row r="140" spans="2:28" ht="15" customHeight="1">
      <c r="B140" s="240" t="s">
        <v>43</v>
      </c>
      <c r="C140" s="112">
        <v>50000</v>
      </c>
      <c r="D140" s="113">
        <v>0.05</v>
      </c>
      <c r="E140" s="114">
        <v>2500</v>
      </c>
      <c r="F140" s="115"/>
      <c r="G140" s="246"/>
      <c r="H140" s="247" t="s">
        <v>16</v>
      </c>
      <c r="I140" s="247" t="s">
        <v>17</v>
      </c>
      <c r="J140" s="248" t="s">
        <v>18</v>
      </c>
      <c r="K140" s="251"/>
      <c r="L140" s="252" t="s">
        <v>28</v>
      </c>
      <c r="M140" s="123">
        <v>45210.880000000005</v>
      </c>
      <c r="N140" s="253">
        <v>0.3</v>
      </c>
      <c r="O140" s="254">
        <v>13563.264000000001</v>
      </c>
      <c r="Y140" s="127" t="s">
        <v>67</v>
      </c>
      <c r="Z140" s="128"/>
      <c r="AA140" s="128"/>
      <c r="AB140" s="129"/>
    </row>
    <row r="141" spans="2:28" ht="15" customHeight="1">
      <c r="B141" s="313" t="s">
        <v>78</v>
      </c>
      <c r="C141" s="112">
        <v>34049.646718511503</v>
      </c>
      <c r="D141" s="113">
        <v>0.55000000000000004</v>
      </c>
      <c r="E141" s="114">
        <v>18727.305695181327</v>
      </c>
      <c r="F141" s="115"/>
      <c r="G141" s="252" t="s">
        <v>15</v>
      </c>
      <c r="H141" s="123">
        <v>69600</v>
      </c>
      <c r="I141" s="253">
        <v>0.05</v>
      </c>
      <c r="J141" s="254">
        <v>3480</v>
      </c>
      <c r="K141" s="251"/>
      <c r="L141" s="252" t="s">
        <v>34</v>
      </c>
      <c r="M141" s="123">
        <v>34927.359999999993</v>
      </c>
      <c r="N141" s="253">
        <v>0.7</v>
      </c>
      <c r="O141" s="254">
        <v>24449.151999999995</v>
      </c>
      <c r="Y141" s="148" t="s">
        <v>60</v>
      </c>
      <c r="Z141" s="256">
        <v>4</v>
      </c>
      <c r="AA141" s="257">
        <v>40</v>
      </c>
      <c r="AB141" s="258">
        <v>160</v>
      </c>
    </row>
    <row r="142" spans="2:28" ht="15" customHeight="1">
      <c r="B142" s="240" t="s">
        <v>74</v>
      </c>
      <c r="C142" s="112">
        <v>29462.513825353475</v>
      </c>
      <c r="D142" s="113">
        <v>0.45</v>
      </c>
      <c r="E142" s="114">
        <v>13258.131221409065</v>
      </c>
      <c r="F142" s="115"/>
      <c r="G142" s="252" t="s">
        <v>28</v>
      </c>
      <c r="H142" s="260">
        <v>45210.880000000005</v>
      </c>
      <c r="I142" s="253">
        <v>0.6</v>
      </c>
      <c r="J142" s="254">
        <v>27126.528000000002</v>
      </c>
      <c r="K142" s="251"/>
      <c r="L142" s="261" t="s">
        <v>24</v>
      </c>
      <c r="M142" s="262"/>
      <c r="N142" s="263">
        <v>1.0499999999999998</v>
      </c>
      <c r="O142" s="264">
        <v>41492.415999999997</v>
      </c>
      <c r="Y142" s="148"/>
      <c r="Z142" s="256"/>
      <c r="AA142" s="257"/>
      <c r="AB142" s="258"/>
    </row>
    <row r="143" spans="2:28" ht="15" customHeight="1">
      <c r="B143" s="244" t="s">
        <v>24</v>
      </c>
      <c r="C143" s="120"/>
      <c r="D143" s="121">
        <v>1.1000000000000001</v>
      </c>
      <c r="E143" s="122">
        <v>37002.749453041528</v>
      </c>
      <c r="F143" s="123"/>
      <c r="G143" s="252" t="s">
        <v>34</v>
      </c>
      <c r="H143" s="260">
        <v>34927.359999999993</v>
      </c>
      <c r="I143" s="253">
        <v>0.4</v>
      </c>
      <c r="J143" s="254">
        <v>13970.943999999998</v>
      </c>
      <c r="K143" s="251"/>
      <c r="L143" s="267"/>
      <c r="M143" s="268"/>
      <c r="N143" s="268"/>
      <c r="O143" s="269"/>
      <c r="Y143" s="155"/>
      <c r="Z143" s="265"/>
      <c r="AA143" s="257"/>
      <c r="AB143" s="151"/>
    </row>
    <row r="144" spans="2:28" ht="15" customHeight="1">
      <c r="B144" s="250"/>
      <c r="C144" s="131"/>
      <c r="D144" s="130"/>
      <c r="E144" s="132"/>
      <c r="F144" s="133"/>
      <c r="G144" s="261" t="s">
        <v>24</v>
      </c>
      <c r="H144" s="262"/>
      <c r="I144" s="263">
        <v>1.05</v>
      </c>
      <c r="J144" s="264">
        <v>44577.472000000002</v>
      </c>
      <c r="K144" s="251"/>
      <c r="L144" s="267" t="s">
        <v>29</v>
      </c>
      <c r="M144" s="270">
        <v>0.24220000000000003</v>
      </c>
      <c r="N144" s="268"/>
      <c r="O144" s="254">
        <v>10049.463155200001</v>
      </c>
      <c r="Y144" s="148" t="s">
        <v>62</v>
      </c>
      <c r="Z144" s="256">
        <v>47.55</v>
      </c>
      <c r="AA144" s="257">
        <v>4.5</v>
      </c>
      <c r="AB144" s="258">
        <v>213.97499999999999</v>
      </c>
    </row>
    <row r="145" spans="2:28" ht="15" customHeight="1" thickBot="1">
      <c r="B145" s="255" t="s">
        <v>29</v>
      </c>
      <c r="C145" s="142">
        <v>0.20676407024615401</v>
      </c>
      <c r="D145" s="131"/>
      <c r="E145" s="114">
        <v>7650.8390872095151</v>
      </c>
      <c r="F145" s="115"/>
      <c r="G145" s="267"/>
      <c r="H145" s="268"/>
      <c r="I145" s="268"/>
      <c r="J145" s="269"/>
      <c r="K145" s="126"/>
      <c r="L145" s="275" t="s">
        <v>32</v>
      </c>
      <c r="M145" s="276"/>
      <c r="N145" s="277"/>
      <c r="O145" s="278">
        <v>51541.879155199997</v>
      </c>
      <c r="Y145" s="148" t="s">
        <v>75</v>
      </c>
      <c r="Z145" s="256">
        <v>47.55</v>
      </c>
      <c r="AA145" s="257">
        <v>4</v>
      </c>
      <c r="AB145" s="258">
        <v>190.2</v>
      </c>
    </row>
    <row r="146" spans="2:28" ht="15" customHeight="1" thickTop="1" thickBot="1">
      <c r="B146" s="259" t="s">
        <v>32</v>
      </c>
      <c r="C146" s="152"/>
      <c r="D146" s="153"/>
      <c r="E146" s="154">
        <v>44653.588540251047</v>
      </c>
      <c r="F146" s="123"/>
      <c r="G146" s="267" t="s">
        <v>29</v>
      </c>
      <c r="H146" s="270">
        <v>0.24220000000000003</v>
      </c>
      <c r="I146" s="268"/>
      <c r="J146" s="254">
        <v>10796.663718400001</v>
      </c>
      <c r="K146" s="251"/>
      <c r="L146" s="252" t="s">
        <v>342</v>
      </c>
      <c r="M146" s="324"/>
      <c r="N146" s="285"/>
      <c r="O146" s="314">
        <v>75.406871162250994</v>
      </c>
      <c r="Y146" s="279" t="s">
        <v>63</v>
      </c>
      <c r="Z146" s="281">
        <v>0.45</v>
      </c>
      <c r="AA146" s="281">
        <v>40</v>
      </c>
      <c r="AB146" s="282">
        <v>18</v>
      </c>
    </row>
    <row r="147" spans="2:28" ht="15" customHeight="1" thickTop="1" thickBot="1">
      <c r="B147" s="240" t="s">
        <v>38</v>
      </c>
      <c r="C147" s="318"/>
      <c r="D147" s="158"/>
      <c r="E147" s="114">
        <v>382.5</v>
      </c>
      <c r="F147" s="115"/>
      <c r="G147" s="275" t="s">
        <v>32</v>
      </c>
      <c r="H147" s="276"/>
      <c r="I147" s="277"/>
      <c r="J147" s="278">
        <v>55374.135718400001</v>
      </c>
      <c r="K147" s="251"/>
      <c r="L147" s="252" t="s">
        <v>70</v>
      </c>
      <c r="M147" s="325"/>
      <c r="N147" s="285"/>
      <c r="O147" s="314">
        <v>170.36804370902459</v>
      </c>
      <c r="Y147" s="148" t="s">
        <v>30</v>
      </c>
      <c r="Z147" s="287"/>
      <c r="AA147" s="287"/>
      <c r="AB147" s="258">
        <v>582.17499999999995</v>
      </c>
    </row>
    <row r="148" spans="2:28" ht="15" customHeight="1" thickTop="1">
      <c r="B148" s="255" t="s">
        <v>70</v>
      </c>
      <c r="C148" s="112"/>
      <c r="D148" s="158"/>
      <c r="E148" s="114">
        <v>1152.4197555347644</v>
      </c>
      <c r="F148" s="115"/>
      <c r="G148" s="252" t="s">
        <v>342</v>
      </c>
      <c r="H148" s="324"/>
      <c r="I148" s="285"/>
      <c r="J148" s="314">
        <v>75.406871162250994</v>
      </c>
      <c r="K148" s="251"/>
      <c r="L148" s="252" t="s">
        <v>56</v>
      </c>
      <c r="M148" s="325"/>
      <c r="N148" s="285"/>
      <c r="O148" s="314">
        <v>4403.0028000000002</v>
      </c>
      <c r="Y148" s="279" t="s">
        <v>33</v>
      </c>
      <c r="Z148" s="288"/>
      <c r="AA148" s="288"/>
      <c r="AB148" s="282">
        <v>1497.825</v>
      </c>
    </row>
    <row r="149" spans="2:28" ht="15" customHeight="1" thickBot="1">
      <c r="B149" s="283" t="s">
        <v>56</v>
      </c>
      <c r="C149" s="112"/>
      <c r="D149" s="158"/>
      <c r="E149" s="114">
        <v>4039</v>
      </c>
      <c r="F149" s="115"/>
      <c r="G149" s="252" t="s">
        <v>70</v>
      </c>
      <c r="H149" s="325"/>
      <c r="I149" s="285"/>
      <c r="J149" s="314">
        <v>170.36804370902459</v>
      </c>
      <c r="K149" s="251"/>
      <c r="L149" s="252" t="s">
        <v>41</v>
      </c>
      <c r="M149" s="325"/>
      <c r="N149" s="285"/>
      <c r="O149" s="314">
        <v>192.52500000000003</v>
      </c>
      <c r="Y149" s="148" t="s">
        <v>36</v>
      </c>
      <c r="Z149" s="290"/>
      <c r="AA149" s="290"/>
      <c r="AB149" s="291">
        <v>1</v>
      </c>
    </row>
    <row r="150" spans="2:28" ht="15" customHeight="1" thickBot="1">
      <c r="B150" s="283" t="s">
        <v>41</v>
      </c>
      <c r="C150" s="175"/>
      <c r="D150" s="158"/>
      <c r="E150" s="176">
        <v>247.65000000000006</v>
      </c>
      <c r="F150" s="177"/>
      <c r="G150" s="252" t="s">
        <v>56</v>
      </c>
      <c r="H150" s="325"/>
      <c r="I150" s="285"/>
      <c r="J150" s="314">
        <v>4403.0028000000002</v>
      </c>
      <c r="K150" s="301"/>
      <c r="L150" s="261" t="s">
        <v>42</v>
      </c>
      <c r="M150" s="262"/>
      <c r="N150" s="262"/>
      <c r="O150" s="264">
        <v>56383.181870071276</v>
      </c>
      <c r="Y150" s="293" t="s">
        <v>39</v>
      </c>
      <c r="Z150" s="294"/>
      <c r="AA150" s="295"/>
      <c r="AB150" s="296">
        <v>1497.825</v>
      </c>
    </row>
    <row r="151" spans="2:28" ht="15" customHeight="1">
      <c r="B151" s="244" t="s">
        <v>42</v>
      </c>
      <c r="C151" s="120"/>
      <c r="D151" s="120"/>
      <c r="E151" s="122">
        <v>50475.158295785812</v>
      </c>
      <c r="F151" s="123"/>
      <c r="G151" s="252" t="s">
        <v>41</v>
      </c>
      <c r="H151" s="325"/>
      <c r="I151" s="285"/>
      <c r="J151" s="317">
        <v>192.52500000000003</v>
      </c>
      <c r="K151" s="304"/>
      <c r="L151" s="267" t="s">
        <v>44</v>
      </c>
      <c r="M151" s="270">
        <v>0.12</v>
      </c>
      <c r="N151" s="268"/>
      <c r="O151" s="254">
        <v>6765.9818244085527</v>
      </c>
      <c r="Y151" s="239"/>
      <c r="AB151" s="323"/>
    </row>
    <row r="152" spans="2:28" ht="15" customHeight="1">
      <c r="B152" s="255" t="s">
        <v>44</v>
      </c>
      <c r="C152" s="142">
        <v>0.10308211953017005</v>
      </c>
      <c r="D152" s="131"/>
      <c r="E152" s="114">
        <v>5203.0863007504477</v>
      </c>
      <c r="F152" s="115"/>
      <c r="G152" s="261" t="s">
        <v>42</v>
      </c>
      <c r="H152" s="262"/>
      <c r="I152" s="262"/>
      <c r="J152" s="264">
        <v>60215.43843327128</v>
      </c>
      <c r="K152" s="301"/>
      <c r="L152" s="267"/>
      <c r="M152" s="270"/>
      <c r="N152" s="268"/>
      <c r="O152" s="254"/>
      <c r="Y152" s="239"/>
    </row>
    <row r="153" spans="2:28" ht="15" customHeight="1" thickBot="1">
      <c r="B153" s="255"/>
      <c r="C153" s="142"/>
      <c r="D153" s="131"/>
      <c r="E153" s="114"/>
      <c r="F153" s="115"/>
      <c r="G153" s="267" t="s">
        <v>44</v>
      </c>
      <c r="H153" s="178">
        <v>0.12</v>
      </c>
      <c r="I153" s="268"/>
      <c r="J153" s="254">
        <v>7225.8526119925536</v>
      </c>
      <c r="K153" s="301"/>
      <c r="L153" s="298" t="s">
        <v>49</v>
      </c>
      <c r="M153" s="299"/>
      <c r="N153" s="299"/>
      <c r="O153" s="300">
        <v>63149.16369447983</v>
      </c>
      <c r="Y153" s="309"/>
    </row>
    <row r="154" spans="2:28" ht="15" customHeight="1" thickTop="1" thickBot="1">
      <c r="B154" s="255" t="s">
        <v>51</v>
      </c>
      <c r="C154" s="142">
        <v>3.3718689788053743E-2</v>
      </c>
      <c r="D154" s="131"/>
      <c r="E154" s="200">
        <v>57555.642054030242</v>
      </c>
      <c r="F154" s="201"/>
      <c r="G154" s="298" t="s">
        <v>49</v>
      </c>
      <c r="H154" s="299"/>
      <c r="I154" s="299"/>
      <c r="J154" s="300">
        <v>67441.291045263832</v>
      </c>
      <c r="K154" s="126"/>
      <c r="L154" s="267" t="s">
        <v>51</v>
      </c>
      <c r="M154" s="270" t="e">
        <v>#REF!</v>
      </c>
      <c r="N154" s="268"/>
      <c r="O154" s="305" t="e">
        <v>#REF!</v>
      </c>
      <c r="Y154" s="239"/>
    </row>
    <row r="155" spans="2:28" ht="15" customHeight="1" thickTop="1" thickBot="1">
      <c r="B155" s="255"/>
      <c r="C155" s="131"/>
      <c r="D155" s="131"/>
      <c r="E155" s="203" t="s">
        <v>53</v>
      </c>
      <c r="F155" s="204"/>
      <c r="G155" s="267" t="s">
        <v>341</v>
      </c>
      <c r="H155" s="270">
        <v>2.3077627802923752E-2</v>
      </c>
      <c r="I155" s="268"/>
      <c r="J155" s="303">
        <v>1389.6294761529048</v>
      </c>
      <c r="K155" s="245"/>
      <c r="L155" s="223" t="s">
        <v>64</v>
      </c>
      <c r="M155" s="224"/>
      <c r="N155" s="225"/>
      <c r="O155" s="308" t="e">
        <v>#REF!</v>
      </c>
      <c r="Y155" s="239"/>
    </row>
    <row r="156" spans="2:28" ht="15" customHeight="1" thickBot="1">
      <c r="B156" s="92" t="s">
        <v>55</v>
      </c>
      <c r="C156" s="93"/>
      <c r="D156" s="94"/>
      <c r="E156" s="95">
        <v>43.640854758011017</v>
      </c>
      <c r="F156" s="96"/>
      <c r="G156" s="267" t="s">
        <v>10</v>
      </c>
      <c r="H156" s="270"/>
      <c r="I156" s="268"/>
      <c r="J156" s="305">
        <v>68830.92052141673</v>
      </c>
      <c r="K156" s="245"/>
      <c r="L156" s="268"/>
      <c r="M156" s="268"/>
      <c r="N156" s="96"/>
      <c r="O156" s="326"/>
      <c r="Y156" s="239"/>
    </row>
    <row r="157" spans="2:28" ht="15" hidden="1" customHeight="1" thickBot="1">
      <c r="G157" s="223" t="s">
        <v>338</v>
      </c>
      <c r="H157" s="224"/>
      <c r="I157" s="225"/>
      <c r="J157" s="308">
        <v>45.983913522218373</v>
      </c>
      <c r="K157" s="251">
        <v>11.495978380554593</v>
      </c>
      <c r="Y157" s="1"/>
    </row>
    <row r="158" spans="2:28" ht="15" customHeight="1" thickBot="1">
      <c r="G158" s="232" t="s">
        <v>339</v>
      </c>
      <c r="H158" s="233"/>
      <c r="I158" s="234"/>
      <c r="J158" s="310">
        <v>11.495978380554593</v>
      </c>
      <c r="K158" s="251">
        <v>2.8739945951386483</v>
      </c>
      <c r="Y158" s="2"/>
      <c r="Z158" s="311"/>
    </row>
    <row r="159" spans="2:28" ht="15" customHeight="1" thickBot="1">
      <c r="H159" s="425" t="s">
        <v>274</v>
      </c>
      <c r="I159" s="466">
        <v>0.10858036456649894</v>
      </c>
      <c r="J159" s="426">
        <v>10.37</v>
      </c>
      <c r="K159" s="251"/>
      <c r="L159" s="848" t="s">
        <v>81</v>
      </c>
      <c r="M159" s="849"/>
      <c r="N159" s="849"/>
      <c r="O159" s="850"/>
      <c r="Y159" s="3"/>
      <c r="Z159" s="235"/>
    </row>
    <row r="160" spans="2:28" ht="15" customHeight="1" thickBot="1">
      <c r="B160" s="824" t="s">
        <v>85</v>
      </c>
      <c r="C160" s="825"/>
      <c r="D160" s="825"/>
      <c r="E160" s="826"/>
      <c r="F160" s="32"/>
      <c r="K160" s="251"/>
      <c r="L160" s="124" t="s">
        <v>12</v>
      </c>
      <c r="M160" s="851" t="s">
        <v>13</v>
      </c>
      <c r="N160" s="851"/>
      <c r="O160" s="125">
        <v>1493.1</v>
      </c>
      <c r="Y160" s="239"/>
    </row>
    <row r="161" spans="2:29" ht="15" customHeight="1" thickBot="1">
      <c r="B161" s="33" t="s">
        <v>12</v>
      </c>
      <c r="C161" s="830" t="s">
        <v>13</v>
      </c>
      <c r="D161" s="830"/>
      <c r="E161" s="34">
        <v>1292.55</v>
      </c>
      <c r="F161" s="35"/>
      <c r="G161" s="848" t="s">
        <v>82</v>
      </c>
      <c r="H161" s="849"/>
      <c r="I161" s="849"/>
      <c r="J161" s="850"/>
      <c r="K161" s="251"/>
      <c r="L161" s="246"/>
      <c r="M161" s="247" t="s">
        <v>16</v>
      </c>
      <c r="N161" s="247" t="s">
        <v>17</v>
      </c>
      <c r="O161" s="248" t="s">
        <v>18</v>
      </c>
      <c r="Y161" s="117" t="s">
        <v>7</v>
      </c>
      <c r="Z161" s="242" t="s">
        <v>8</v>
      </c>
      <c r="AA161" s="242" t="s">
        <v>9</v>
      </c>
      <c r="AB161" s="243" t="s">
        <v>10</v>
      </c>
      <c r="AC161" s="31"/>
    </row>
    <row r="162" spans="2:29" ht="15" customHeight="1">
      <c r="B162" s="312" t="s">
        <v>86</v>
      </c>
      <c r="C162" s="108" t="s">
        <v>16</v>
      </c>
      <c r="D162" s="108" t="s">
        <v>17</v>
      </c>
      <c r="E162" s="109" t="s">
        <v>18</v>
      </c>
      <c r="F162" s="110"/>
      <c r="G162" s="124" t="s">
        <v>12</v>
      </c>
      <c r="H162" s="851" t="s">
        <v>13</v>
      </c>
      <c r="I162" s="851"/>
      <c r="J162" s="125">
        <v>1493.1</v>
      </c>
      <c r="K162" s="251"/>
      <c r="L162" s="252" t="s">
        <v>15</v>
      </c>
      <c r="M162" s="123">
        <v>69600</v>
      </c>
      <c r="N162" s="253">
        <v>0.05</v>
      </c>
      <c r="O162" s="254">
        <v>3480</v>
      </c>
      <c r="Y162" s="127" t="s">
        <v>14</v>
      </c>
      <c r="Z162" s="327">
        <v>52</v>
      </c>
      <c r="AA162" s="128">
        <v>40</v>
      </c>
      <c r="AB162" s="129">
        <v>2080</v>
      </c>
      <c r="AC162" s="31"/>
    </row>
    <row r="163" spans="2:29" ht="15" customHeight="1">
      <c r="B163" s="240" t="s">
        <v>15</v>
      </c>
      <c r="C163" s="112">
        <v>50346.250729022722</v>
      </c>
      <c r="D163" s="113">
        <v>0.05</v>
      </c>
      <c r="E163" s="114">
        <v>2517.3125364511361</v>
      </c>
      <c r="F163" s="115"/>
      <c r="G163" s="246"/>
      <c r="H163" s="247" t="s">
        <v>16</v>
      </c>
      <c r="I163" s="247" t="s">
        <v>17</v>
      </c>
      <c r="J163" s="248" t="s">
        <v>18</v>
      </c>
      <c r="K163" s="251"/>
      <c r="L163" s="252" t="s">
        <v>83</v>
      </c>
      <c r="M163" s="123">
        <v>63627.199999999997</v>
      </c>
      <c r="N163" s="253">
        <v>0.05</v>
      </c>
      <c r="O163" s="254">
        <v>3181.36</v>
      </c>
      <c r="Y163" s="127" t="s">
        <v>67</v>
      </c>
      <c r="Z163" s="128"/>
      <c r="AA163" s="128"/>
      <c r="AB163" s="129"/>
      <c r="AC163" s="31"/>
    </row>
    <row r="164" spans="2:29" ht="15" customHeight="1">
      <c r="B164" s="240" t="s">
        <v>43</v>
      </c>
      <c r="C164" s="112">
        <v>50000</v>
      </c>
      <c r="D164" s="113">
        <v>0.05</v>
      </c>
      <c r="E164" s="114">
        <v>2500</v>
      </c>
      <c r="F164" s="115"/>
      <c r="G164" s="252" t="s">
        <v>15</v>
      </c>
      <c r="H164" s="123">
        <v>69600</v>
      </c>
      <c r="I164" s="253">
        <v>0.05</v>
      </c>
      <c r="J164" s="254">
        <v>3480</v>
      </c>
      <c r="K164" s="251"/>
      <c r="L164" s="252" t="s">
        <v>28</v>
      </c>
      <c r="M164" s="123">
        <v>45210.880000000005</v>
      </c>
      <c r="N164" s="253">
        <v>0.55000000000000004</v>
      </c>
      <c r="O164" s="254">
        <v>24865.984000000004</v>
      </c>
      <c r="Y164" s="148" t="s">
        <v>60</v>
      </c>
      <c r="Z164" s="256">
        <v>4</v>
      </c>
      <c r="AA164" s="257">
        <v>40</v>
      </c>
      <c r="AB164" s="258">
        <v>160</v>
      </c>
      <c r="AC164" s="31"/>
    </row>
    <row r="165" spans="2:29" ht="15" customHeight="1">
      <c r="B165" s="240" t="s">
        <v>78</v>
      </c>
      <c r="C165" s="112">
        <v>34049.646718511503</v>
      </c>
      <c r="D165" s="113">
        <v>0.3</v>
      </c>
      <c r="E165" s="114">
        <v>10214.894015553451</v>
      </c>
      <c r="F165" s="115"/>
      <c r="G165" s="252" t="s">
        <v>83</v>
      </c>
      <c r="H165" s="260">
        <v>63627.199999999997</v>
      </c>
      <c r="I165" s="253">
        <v>0.05</v>
      </c>
      <c r="J165" s="254">
        <v>3181.36</v>
      </c>
      <c r="K165" s="251"/>
      <c r="L165" s="252" t="s">
        <v>34</v>
      </c>
      <c r="M165" s="123">
        <v>34927.359999999993</v>
      </c>
      <c r="N165" s="253">
        <v>0.45</v>
      </c>
      <c r="O165" s="254">
        <v>15717.311999999998</v>
      </c>
      <c r="Y165" s="148"/>
      <c r="Z165" s="256"/>
      <c r="AA165" s="257"/>
      <c r="AB165" s="258"/>
      <c r="AC165" s="31"/>
    </row>
    <row r="166" spans="2:29" ht="15" customHeight="1">
      <c r="B166" s="328" t="s">
        <v>88</v>
      </c>
      <c r="C166" s="112">
        <v>33895.633294342391</v>
      </c>
      <c r="D166" s="113">
        <v>0.7</v>
      </c>
      <c r="E166" s="114">
        <v>23726.943306039673</v>
      </c>
      <c r="F166" s="115"/>
      <c r="G166" s="252" t="s">
        <v>28</v>
      </c>
      <c r="H166" s="260">
        <v>45210.880000000005</v>
      </c>
      <c r="I166" s="253">
        <v>0.8</v>
      </c>
      <c r="J166" s="254">
        <v>36168.704000000005</v>
      </c>
      <c r="K166" s="251"/>
      <c r="L166" s="261" t="s">
        <v>24</v>
      </c>
      <c r="M166" s="262"/>
      <c r="N166" s="263">
        <v>1.1000000000000001</v>
      </c>
      <c r="O166" s="264">
        <v>47244.656000000003</v>
      </c>
      <c r="Y166" s="155"/>
      <c r="Z166" s="265"/>
      <c r="AA166" s="257"/>
      <c r="AB166" s="151"/>
      <c r="AC166" s="31"/>
    </row>
    <row r="167" spans="2:29" ht="15" customHeight="1">
      <c r="B167" s="244" t="s">
        <v>24</v>
      </c>
      <c r="C167" s="120"/>
      <c r="D167" s="121">
        <v>1.1000000000000001</v>
      </c>
      <c r="E167" s="122">
        <v>38959.149858044257</v>
      </c>
      <c r="F167" s="123"/>
      <c r="G167" s="252" t="s">
        <v>34</v>
      </c>
      <c r="H167" s="260">
        <v>34927.359999999993</v>
      </c>
      <c r="I167" s="253">
        <v>0.2</v>
      </c>
      <c r="J167" s="254">
        <v>6985.4719999999988</v>
      </c>
      <c r="K167" s="251"/>
      <c r="L167" s="267"/>
      <c r="M167" s="268"/>
      <c r="N167" s="268"/>
      <c r="O167" s="269"/>
      <c r="Y167" s="148" t="s">
        <v>62</v>
      </c>
      <c r="Z167" s="256">
        <v>47.4</v>
      </c>
      <c r="AA167" s="257">
        <v>4.5</v>
      </c>
      <c r="AB167" s="258">
        <v>213.29999999999998</v>
      </c>
      <c r="AC167" s="31"/>
    </row>
    <row r="168" spans="2:29" ht="15" customHeight="1">
      <c r="B168" s="250"/>
      <c r="C168" s="131"/>
      <c r="D168" s="130"/>
      <c r="E168" s="132"/>
      <c r="F168" s="133"/>
      <c r="G168" s="261" t="s">
        <v>24</v>
      </c>
      <c r="H168" s="262"/>
      <c r="I168" s="263">
        <v>1.1000000000000001</v>
      </c>
      <c r="J168" s="264">
        <v>49815.536000000007</v>
      </c>
      <c r="K168" s="126"/>
      <c r="L168" s="267" t="s">
        <v>29</v>
      </c>
      <c r="M168" s="270">
        <v>0.24220000000000003</v>
      </c>
      <c r="N168" s="268"/>
      <c r="O168" s="254">
        <v>11442.655683200002</v>
      </c>
      <c r="Y168" s="148" t="s">
        <v>75</v>
      </c>
      <c r="Z168" s="256">
        <v>47.4</v>
      </c>
      <c r="AA168" s="257">
        <v>4</v>
      </c>
      <c r="AB168" s="258">
        <v>189.6</v>
      </c>
      <c r="AC168" s="31"/>
    </row>
    <row r="169" spans="2:29" ht="15" customHeight="1" thickBot="1">
      <c r="B169" s="255" t="s">
        <v>29</v>
      </c>
      <c r="C169" s="142">
        <v>0.20676407024615401</v>
      </c>
      <c r="D169" s="131"/>
      <c r="E169" s="114">
        <v>8055.3523979791034</v>
      </c>
      <c r="F169" s="115"/>
      <c r="G169" s="267"/>
      <c r="H169" s="268"/>
      <c r="I169" s="268"/>
      <c r="J169" s="269"/>
      <c r="K169" s="251"/>
      <c r="L169" s="275" t="s">
        <v>32</v>
      </c>
      <c r="M169" s="276"/>
      <c r="N169" s="277"/>
      <c r="O169" s="278">
        <v>58687.311683200009</v>
      </c>
      <c r="Y169" s="279" t="s">
        <v>63</v>
      </c>
      <c r="Z169" s="281">
        <v>0.6</v>
      </c>
      <c r="AA169" s="281">
        <v>40</v>
      </c>
      <c r="AB169" s="282">
        <v>24</v>
      </c>
      <c r="AC169" s="31"/>
    </row>
    <row r="170" spans="2:29" ht="15" customHeight="1" thickTop="1" thickBot="1">
      <c r="B170" s="259" t="s">
        <v>32</v>
      </c>
      <c r="C170" s="152"/>
      <c r="D170" s="153"/>
      <c r="E170" s="154">
        <v>47014.502256023363</v>
      </c>
      <c r="F170" s="123"/>
      <c r="G170" s="267" t="s">
        <v>29</v>
      </c>
      <c r="H170" s="270">
        <v>0.24220000000000003</v>
      </c>
      <c r="I170" s="268"/>
      <c r="J170" s="254">
        <v>12065.322819200002</v>
      </c>
      <c r="K170" s="251"/>
      <c r="L170" s="252" t="s">
        <v>342</v>
      </c>
      <c r="M170" s="321"/>
      <c r="N170" s="285"/>
      <c r="O170" s="314">
        <v>78.997674550929617</v>
      </c>
      <c r="Y170" s="148" t="s">
        <v>30</v>
      </c>
      <c r="Z170" s="287"/>
      <c r="AA170" s="287"/>
      <c r="AB170" s="258">
        <v>586.9</v>
      </c>
      <c r="AC170" s="31"/>
    </row>
    <row r="171" spans="2:29" ht="15" customHeight="1" thickTop="1" thickBot="1">
      <c r="B171" s="255" t="s">
        <v>90</v>
      </c>
      <c r="C171" s="318"/>
      <c r="D171" s="158"/>
      <c r="E171" s="114">
        <v>472.5</v>
      </c>
      <c r="F171" s="115"/>
      <c r="G171" s="275" t="s">
        <v>32</v>
      </c>
      <c r="H171" s="276"/>
      <c r="I171" s="277"/>
      <c r="J171" s="278">
        <v>61880.85881920001</v>
      </c>
      <c r="K171" s="251"/>
      <c r="L171" s="252" t="s">
        <v>70</v>
      </c>
      <c r="M171" s="123"/>
      <c r="N171" s="285"/>
      <c r="O171" s="314">
        <v>178.48080769516861</v>
      </c>
      <c r="Y171" s="279" t="s">
        <v>33</v>
      </c>
      <c r="Z171" s="288"/>
      <c r="AA171" s="288"/>
      <c r="AB171" s="282">
        <v>1493.1</v>
      </c>
      <c r="AC171" s="31"/>
    </row>
    <row r="172" spans="2:29" ht="15" customHeight="1" thickTop="1" thickBot="1">
      <c r="B172" s="255" t="s">
        <v>70</v>
      </c>
      <c r="C172" s="112"/>
      <c r="D172" s="158"/>
      <c r="E172" s="114">
        <v>1152.4197555347644</v>
      </c>
      <c r="F172" s="115"/>
      <c r="G172" s="252" t="s">
        <v>342</v>
      </c>
      <c r="H172" s="321"/>
      <c r="I172" s="285"/>
      <c r="J172" s="314">
        <v>78.997674550929617</v>
      </c>
      <c r="K172" s="251"/>
      <c r="L172" s="252" t="s">
        <v>56</v>
      </c>
      <c r="M172" s="123"/>
      <c r="N172" s="285"/>
      <c r="O172" s="314">
        <v>4403.0028000000002</v>
      </c>
      <c r="Y172" s="148" t="s">
        <v>36</v>
      </c>
      <c r="Z172" s="290"/>
      <c r="AA172" s="290"/>
      <c r="AB172" s="291">
        <v>1</v>
      </c>
      <c r="AC172" s="31"/>
    </row>
    <row r="173" spans="2:29" ht="15" customHeight="1" thickBot="1">
      <c r="B173" s="283" t="s">
        <v>56</v>
      </c>
      <c r="C173" s="112"/>
      <c r="D173" s="158"/>
      <c r="E173" s="114">
        <v>4039</v>
      </c>
      <c r="F173" s="115"/>
      <c r="G173" s="252" t="s">
        <v>70</v>
      </c>
      <c r="H173" s="123"/>
      <c r="I173" s="285"/>
      <c r="J173" s="314">
        <v>178.48080769516861</v>
      </c>
      <c r="K173" s="301"/>
      <c r="L173" s="252" t="s">
        <v>41</v>
      </c>
      <c r="M173" s="289"/>
      <c r="N173" s="285"/>
      <c r="O173" s="314">
        <v>385.05000000000007</v>
      </c>
      <c r="Y173" s="293" t="s">
        <v>39</v>
      </c>
      <c r="Z173" s="294"/>
      <c r="AA173" s="295"/>
      <c r="AB173" s="296">
        <v>1493.1</v>
      </c>
      <c r="AC173" s="31"/>
    </row>
    <row r="174" spans="2:29" ht="15" customHeight="1">
      <c r="B174" s="283" t="s">
        <v>41</v>
      </c>
      <c r="C174" s="175"/>
      <c r="D174" s="158"/>
      <c r="E174" s="329">
        <v>990.60000000000025</v>
      </c>
      <c r="F174" s="330"/>
      <c r="G174" s="252" t="s">
        <v>56</v>
      </c>
      <c r="H174" s="123"/>
      <c r="I174" s="285"/>
      <c r="J174" s="314">
        <v>4403.0028000000002</v>
      </c>
      <c r="K174" s="304"/>
      <c r="L174" s="261" t="s">
        <v>42</v>
      </c>
      <c r="M174" s="262"/>
      <c r="N174" s="262"/>
      <c r="O174" s="264">
        <v>63732.842965446107</v>
      </c>
      <c r="Y174" s="239"/>
      <c r="AB174" s="323"/>
      <c r="AC174" s="31"/>
    </row>
    <row r="175" spans="2:29" ht="15" customHeight="1">
      <c r="B175" s="244" t="s">
        <v>42</v>
      </c>
      <c r="C175" s="120"/>
      <c r="D175" s="120"/>
      <c r="E175" s="122">
        <v>53669.022011558125</v>
      </c>
      <c r="F175" s="123"/>
      <c r="G175" s="252" t="s">
        <v>41</v>
      </c>
      <c r="H175" s="289"/>
      <c r="I175" s="285"/>
      <c r="J175" s="317">
        <v>385.05000000000007</v>
      </c>
      <c r="K175" s="301"/>
      <c r="L175" s="267" t="s">
        <v>44</v>
      </c>
      <c r="M175" s="270">
        <v>0.12</v>
      </c>
      <c r="N175" s="268"/>
      <c r="O175" s="254">
        <v>7647.9411558535321</v>
      </c>
      <c r="Y175" s="239"/>
      <c r="AC175" s="31"/>
    </row>
    <row r="176" spans="2:29" ht="15" customHeight="1">
      <c r="B176" s="255" t="s">
        <v>44</v>
      </c>
      <c r="C176" s="142">
        <v>0.10308211953017005</v>
      </c>
      <c r="D176" s="131"/>
      <c r="E176" s="114">
        <v>5532.316542062762</v>
      </c>
      <c r="F176" s="115"/>
      <c r="G176" s="261" t="s">
        <v>42</v>
      </c>
      <c r="H176" s="262"/>
      <c r="I176" s="262"/>
      <c r="J176" s="264">
        <v>66926.390101446101</v>
      </c>
      <c r="L176" s="267"/>
      <c r="M176" s="270"/>
      <c r="N176" s="268"/>
      <c r="O176" s="254"/>
      <c r="Y176" s="239"/>
      <c r="AC176" s="31"/>
    </row>
    <row r="177" spans="2:29" ht="15" customHeight="1" thickBot="1">
      <c r="B177" s="255"/>
      <c r="C177" s="142"/>
      <c r="D177" s="131"/>
      <c r="E177" s="114"/>
      <c r="F177" s="115"/>
      <c r="G177" s="267" t="s">
        <v>44</v>
      </c>
      <c r="H177" s="178">
        <v>0.12</v>
      </c>
      <c r="I177" s="268"/>
      <c r="J177" s="254">
        <v>8031.166812173532</v>
      </c>
      <c r="K177" s="126"/>
      <c r="L177" s="298" t="s">
        <v>49</v>
      </c>
      <c r="M177" s="299"/>
      <c r="N177" s="299"/>
      <c r="O177" s="300">
        <v>71380.784121299643</v>
      </c>
      <c r="Y177" s="309"/>
      <c r="AC177" s="31"/>
    </row>
    <row r="178" spans="2:29" ht="15" customHeight="1" thickTop="1" thickBot="1">
      <c r="B178" s="255" t="s">
        <v>51</v>
      </c>
      <c r="C178" s="142">
        <v>3.3718689788053743E-2</v>
      </c>
      <c r="D178" s="131"/>
      <c r="E178" s="200">
        <v>61197.530123347977</v>
      </c>
      <c r="F178" s="201"/>
      <c r="G178" s="298" t="s">
        <v>49</v>
      </c>
      <c r="H178" s="299"/>
      <c r="I178" s="299"/>
      <c r="J178" s="300">
        <v>74957.556913619628</v>
      </c>
      <c r="K178" s="245"/>
      <c r="L178" s="267" t="s">
        <v>51</v>
      </c>
      <c r="M178" s="270" t="e">
        <v>#REF!</v>
      </c>
      <c r="N178" s="268"/>
      <c r="O178" s="305" t="e">
        <v>#REF!</v>
      </c>
      <c r="Y178" s="239"/>
      <c r="AC178" s="31"/>
    </row>
    <row r="179" spans="2:29" ht="15" customHeight="1" thickTop="1" thickBot="1">
      <c r="B179" s="255"/>
      <c r="C179" s="131"/>
      <c r="D179" s="131"/>
      <c r="E179" s="203" t="s">
        <v>53</v>
      </c>
      <c r="F179" s="204"/>
      <c r="G179" s="267" t="s">
        <v>58</v>
      </c>
      <c r="H179" s="270">
        <v>2.3077627802923752E-2</v>
      </c>
      <c r="I179" s="268"/>
      <c r="J179" s="303">
        <v>1544.5023209544536</v>
      </c>
      <c r="K179" s="251"/>
      <c r="L179" s="223" t="s">
        <v>64</v>
      </c>
      <c r="M179" s="224"/>
      <c r="N179" s="225"/>
      <c r="O179" s="308" t="e">
        <v>#REF!</v>
      </c>
      <c r="Y179" s="239"/>
      <c r="AC179" s="31"/>
    </row>
    <row r="180" spans="2:29" ht="15" customHeight="1" thickBot="1">
      <c r="B180" s="92" t="s">
        <v>55</v>
      </c>
      <c r="C180" s="93"/>
      <c r="D180" s="94"/>
      <c r="E180" s="95">
        <v>47.356354201654078</v>
      </c>
      <c r="F180" s="96"/>
      <c r="G180" s="267" t="s">
        <v>10</v>
      </c>
      <c r="H180" s="270"/>
      <c r="I180" s="268"/>
      <c r="J180" s="305">
        <v>76502.059234574088</v>
      </c>
      <c r="K180" s="251"/>
      <c r="Y180" s="239"/>
      <c r="AC180" s="31"/>
    </row>
    <row r="181" spans="2:29" ht="15" hidden="1" customHeight="1" thickBot="1">
      <c r="B181" s="130"/>
      <c r="C181" s="130"/>
      <c r="D181" s="209"/>
      <c r="E181" s="209"/>
      <c r="F181" s="96"/>
      <c r="G181" s="223" t="s">
        <v>338</v>
      </c>
      <c r="H181" s="224"/>
      <c r="I181" s="225"/>
      <c r="J181" s="308">
        <v>51.247063314295154</v>
      </c>
      <c r="K181" s="251">
        <v>12.811765828573789</v>
      </c>
      <c r="Y181" s="1"/>
    </row>
    <row r="182" spans="2:29" ht="15" customHeight="1" thickBot="1">
      <c r="G182" s="232" t="s">
        <v>339</v>
      </c>
      <c r="H182" s="233"/>
      <c r="I182" s="234"/>
      <c r="J182" s="310">
        <v>12.801765828573789</v>
      </c>
      <c r="K182" s="251">
        <v>3.2004414571434472</v>
      </c>
      <c r="Y182" s="2"/>
      <c r="Z182" s="311"/>
    </row>
    <row r="183" spans="2:29" ht="12.6" customHeight="1" thickBot="1">
      <c r="B183" s="130"/>
      <c r="C183" s="130"/>
      <c r="D183" s="209"/>
      <c r="E183" s="209"/>
      <c r="F183" s="96"/>
      <c r="H183" s="425" t="s">
        <v>274</v>
      </c>
      <c r="I183" s="466">
        <v>0.10646204222763946</v>
      </c>
      <c r="J183" s="426">
        <v>11.57</v>
      </c>
      <c r="K183" s="251"/>
      <c r="L183" s="848" t="s">
        <v>84</v>
      </c>
      <c r="M183" s="849"/>
      <c r="N183" s="849"/>
      <c r="O183" s="850"/>
      <c r="Y183" s="3"/>
      <c r="Z183" s="235"/>
    </row>
    <row r="184" spans="2:29" ht="15" customHeight="1" thickBot="1">
      <c r="B184" s="824" t="s">
        <v>91</v>
      </c>
      <c r="C184" s="825"/>
      <c r="D184" s="825"/>
      <c r="E184" s="826"/>
      <c r="F184" s="32"/>
      <c r="K184" s="251"/>
      <c r="L184" s="124" t="s">
        <v>12</v>
      </c>
      <c r="M184" s="851" t="s">
        <v>13</v>
      </c>
      <c r="N184" s="851"/>
      <c r="O184" s="125">
        <v>1439.6</v>
      </c>
      <c r="Y184" s="239"/>
    </row>
    <row r="185" spans="2:29" ht="15" customHeight="1" thickBot="1">
      <c r="B185" s="33" t="s">
        <v>12</v>
      </c>
      <c r="C185" s="830" t="s">
        <v>13</v>
      </c>
      <c r="D185" s="830"/>
      <c r="E185" s="34">
        <v>1280.55</v>
      </c>
      <c r="F185" s="35"/>
      <c r="G185" s="848" t="s">
        <v>85</v>
      </c>
      <c r="H185" s="849"/>
      <c r="I185" s="849"/>
      <c r="J185" s="850"/>
      <c r="K185" s="251"/>
      <c r="L185" s="246" t="s">
        <v>86</v>
      </c>
      <c r="M185" s="247" t="s">
        <v>16</v>
      </c>
      <c r="N185" s="247" t="s">
        <v>17</v>
      </c>
      <c r="O185" s="248" t="s">
        <v>18</v>
      </c>
      <c r="Y185" s="117" t="s">
        <v>87</v>
      </c>
      <c r="Z185" s="242" t="s">
        <v>8</v>
      </c>
      <c r="AA185" s="242" t="s">
        <v>9</v>
      </c>
      <c r="AB185" s="243" t="s">
        <v>10</v>
      </c>
    </row>
    <row r="186" spans="2:29" ht="15" customHeight="1">
      <c r="B186" s="312" t="s">
        <v>86</v>
      </c>
      <c r="C186" s="108" t="s">
        <v>16</v>
      </c>
      <c r="D186" s="108" t="s">
        <v>17</v>
      </c>
      <c r="E186" s="109" t="s">
        <v>18</v>
      </c>
      <c r="F186" s="110"/>
      <c r="G186" s="124" t="s">
        <v>12</v>
      </c>
      <c r="H186" s="851" t="s">
        <v>13</v>
      </c>
      <c r="I186" s="851"/>
      <c r="J186" s="125">
        <v>1439.6</v>
      </c>
      <c r="K186" s="251"/>
      <c r="L186" s="252" t="s">
        <v>15</v>
      </c>
      <c r="M186" s="123">
        <v>69600</v>
      </c>
      <c r="N186" s="253">
        <v>0.05</v>
      </c>
      <c r="O186" s="254">
        <v>3480</v>
      </c>
      <c r="Y186" s="127" t="s">
        <v>14</v>
      </c>
      <c r="Z186" s="327">
        <v>52</v>
      </c>
      <c r="AA186" s="128">
        <v>40</v>
      </c>
      <c r="AB186" s="129">
        <v>2080</v>
      </c>
    </row>
    <row r="187" spans="2:29" ht="15" customHeight="1">
      <c r="B187" s="240" t="s">
        <v>15</v>
      </c>
      <c r="C187" s="112">
        <v>50346.250729022722</v>
      </c>
      <c r="D187" s="113">
        <v>0.05</v>
      </c>
      <c r="E187" s="114">
        <v>2517.3125364511361</v>
      </c>
      <c r="F187" s="115"/>
      <c r="G187" s="246" t="s">
        <v>86</v>
      </c>
      <c r="H187" s="247" t="s">
        <v>16</v>
      </c>
      <c r="I187" s="247" t="s">
        <v>17</v>
      </c>
      <c r="J187" s="248" t="s">
        <v>18</v>
      </c>
      <c r="K187" s="251"/>
      <c r="L187" s="252" t="s">
        <v>83</v>
      </c>
      <c r="M187" s="123">
        <v>63627.199999999997</v>
      </c>
      <c r="N187" s="253">
        <v>0.05</v>
      </c>
      <c r="O187" s="254">
        <v>3181.36</v>
      </c>
      <c r="Y187" s="127" t="s">
        <v>67</v>
      </c>
      <c r="Z187" s="128"/>
      <c r="AA187" s="128"/>
      <c r="AB187" s="129"/>
    </row>
    <row r="188" spans="2:29" ht="15" customHeight="1">
      <c r="B188" s="240" t="s">
        <v>43</v>
      </c>
      <c r="C188" s="112">
        <v>50000</v>
      </c>
      <c r="D188" s="113">
        <v>0.05</v>
      </c>
      <c r="E188" s="114">
        <v>2500</v>
      </c>
      <c r="F188" s="115"/>
      <c r="G188" s="252" t="s">
        <v>15</v>
      </c>
      <c r="H188" s="123">
        <v>69600</v>
      </c>
      <c r="I188" s="253">
        <v>0.05</v>
      </c>
      <c r="J188" s="254">
        <v>3480</v>
      </c>
      <c r="K188" s="251"/>
      <c r="L188" s="252" t="s">
        <v>28</v>
      </c>
      <c r="M188" s="123">
        <v>45210.880000000005</v>
      </c>
      <c r="N188" s="253">
        <v>0.3</v>
      </c>
      <c r="O188" s="254">
        <v>13563.264000000001</v>
      </c>
      <c r="Y188" s="148" t="s">
        <v>60</v>
      </c>
      <c r="Z188" s="256">
        <v>4</v>
      </c>
      <c r="AA188" s="257">
        <v>40</v>
      </c>
      <c r="AB188" s="258">
        <v>160</v>
      </c>
    </row>
    <row r="189" spans="2:29" ht="15" customHeight="1">
      <c r="B189" s="240" t="s">
        <v>92</v>
      </c>
      <c r="C189" s="112">
        <v>45208.659101831727</v>
      </c>
      <c r="D189" s="113">
        <v>0.25</v>
      </c>
      <c r="E189" s="114">
        <v>11302.164775457932</v>
      </c>
      <c r="F189" s="115"/>
      <c r="G189" s="252" t="s">
        <v>83</v>
      </c>
      <c r="H189" s="260">
        <v>63627.199999999997</v>
      </c>
      <c r="I189" s="253">
        <v>0.05</v>
      </c>
      <c r="J189" s="254">
        <v>3181.36</v>
      </c>
      <c r="K189" s="251"/>
      <c r="L189" s="252">
        <v>0</v>
      </c>
      <c r="M189" s="123">
        <v>0</v>
      </c>
      <c r="N189" s="253">
        <v>0.7</v>
      </c>
      <c r="O189" s="254">
        <v>0</v>
      </c>
      <c r="Y189" s="155"/>
      <c r="Z189" s="265"/>
      <c r="AA189" s="257"/>
      <c r="AB189" s="151"/>
    </row>
    <row r="190" spans="2:29" ht="15" customHeight="1">
      <c r="B190" s="328" t="s">
        <v>88</v>
      </c>
      <c r="C190" s="112">
        <v>33895.633294342391</v>
      </c>
      <c r="D190" s="113">
        <v>0.75</v>
      </c>
      <c r="E190" s="114">
        <v>25421.724970756793</v>
      </c>
      <c r="F190" s="115"/>
      <c r="G190" s="252" t="s">
        <v>28</v>
      </c>
      <c r="H190" s="260">
        <v>45210.880000000005</v>
      </c>
      <c r="I190" s="253">
        <v>1</v>
      </c>
      <c r="J190" s="254">
        <v>45210.880000000005</v>
      </c>
      <c r="K190" s="251"/>
      <c r="L190" s="261" t="s">
        <v>24</v>
      </c>
      <c r="M190" s="262"/>
      <c r="N190" s="263">
        <v>1.1000000000000001</v>
      </c>
      <c r="O190" s="264">
        <v>20224.624000000003</v>
      </c>
      <c r="Y190" s="148" t="s">
        <v>62</v>
      </c>
      <c r="Z190" s="257">
        <v>47.2</v>
      </c>
      <c r="AA190" s="257">
        <v>5</v>
      </c>
      <c r="AB190" s="258">
        <v>236</v>
      </c>
    </row>
    <row r="191" spans="2:29" ht="15" customHeight="1">
      <c r="B191" s="244" t="s">
        <v>24</v>
      </c>
      <c r="C191" s="120"/>
      <c r="D191" s="121">
        <v>1.1000000000000001</v>
      </c>
      <c r="E191" s="122">
        <v>41741.202282665865</v>
      </c>
      <c r="F191" s="123"/>
      <c r="G191" s="252"/>
      <c r="H191" s="260"/>
      <c r="I191" s="253"/>
      <c r="J191" s="254"/>
      <c r="K191" s="126"/>
      <c r="L191" s="267"/>
      <c r="M191" s="268"/>
      <c r="N191" s="268"/>
      <c r="O191" s="269"/>
      <c r="Y191" s="148"/>
      <c r="Z191" s="256"/>
      <c r="AA191" s="257"/>
      <c r="AB191" s="258"/>
    </row>
    <row r="192" spans="2:29" ht="15" customHeight="1">
      <c r="B192" s="250"/>
      <c r="C192" s="131"/>
      <c r="D192" s="130"/>
      <c r="E192" s="132"/>
      <c r="F192" s="133"/>
      <c r="G192" s="261" t="s">
        <v>24</v>
      </c>
      <c r="H192" s="262"/>
      <c r="I192" s="263">
        <v>1.1000000000000001</v>
      </c>
      <c r="J192" s="264">
        <v>51872.240000000005</v>
      </c>
      <c r="K192" s="251"/>
      <c r="L192" s="267" t="s">
        <v>29</v>
      </c>
      <c r="M192" s="270">
        <v>0.24220000000000003</v>
      </c>
      <c r="N192" s="268"/>
      <c r="O192" s="254">
        <v>4898.4039328000017</v>
      </c>
      <c r="Y192" s="148" t="s">
        <v>89</v>
      </c>
      <c r="Z192" s="256">
        <v>47.2</v>
      </c>
      <c r="AA192" s="257">
        <v>4.5</v>
      </c>
      <c r="AB192" s="258">
        <v>212.4</v>
      </c>
    </row>
    <row r="193" spans="2:28" ht="15" customHeight="1" thickBot="1">
      <c r="B193" s="255" t="s">
        <v>29</v>
      </c>
      <c r="C193" s="142">
        <v>0.20676407024615401</v>
      </c>
      <c r="D193" s="131"/>
      <c r="E193" s="114">
        <v>8630.5808809320497</v>
      </c>
      <c r="F193" s="115"/>
      <c r="G193" s="267"/>
      <c r="H193" s="268"/>
      <c r="I193" s="268"/>
      <c r="J193" s="269"/>
      <c r="K193" s="251"/>
      <c r="L193" s="275" t="s">
        <v>32</v>
      </c>
      <c r="M193" s="276"/>
      <c r="N193" s="277"/>
      <c r="O193" s="278">
        <v>25123.027932800003</v>
      </c>
      <c r="Y193" s="279" t="s">
        <v>63</v>
      </c>
      <c r="Z193" s="280">
        <v>0.8</v>
      </c>
      <c r="AA193" s="281">
        <v>40</v>
      </c>
      <c r="AB193" s="282">
        <v>32</v>
      </c>
    </row>
    <row r="194" spans="2:28" ht="15" customHeight="1" thickTop="1" thickBot="1">
      <c r="B194" s="259" t="s">
        <v>32</v>
      </c>
      <c r="C194" s="152"/>
      <c r="D194" s="153"/>
      <c r="E194" s="154">
        <v>50371.783163597916</v>
      </c>
      <c r="F194" s="123"/>
      <c r="G194" s="267" t="s">
        <v>29</v>
      </c>
      <c r="H194" s="270">
        <v>0.24220000000000003</v>
      </c>
      <c r="I194" s="268"/>
      <c r="J194" s="254">
        <v>12563.456528000002</v>
      </c>
      <c r="K194" s="251"/>
      <c r="L194" s="267" t="s">
        <v>342</v>
      </c>
      <c r="M194" s="321"/>
      <c r="N194" s="285"/>
      <c r="O194" s="314">
        <v>78.997674550929617</v>
      </c>
      <c r="Y194" s="148" t="s">
        <v>30</v>
      </c>
      <c r="Z194" s="287"/>
      <c r="AA194" s="287"/>
      <c r="AB194" s="258">
        <v>640.4</v>
      </c>
    </row>
    <row r="195" spans="2:28" ht="15" customHeight="1" thickTop="1" thickBot="1">
      <c r="B195" s="255" t="s">
        <v>38</v>
      </c>
      <c r="C195" s="318"/>
      <c r="D195" s="158"/>
      <c r="E195" s="114">
        <v>607.5</v>
      </c>
      <c r="F195" s="115"/>
      <c r="G195" s="275" t="s">
        <v>32</v>
      </c>
      <c r="H195" s="276"/>
      <c r="I195" s="277"/>
      <c r="J195" s="278">
        <v>64435.696528000008</v>
      </c>
      <c r="K195" s="251"/>
      <c r="L195" s="267" t="s">
        <v>70</v>
      </c>
      <c r="M195" s="123"/>
      <c r="N195" s="285"/>
      <c r="O195" s="314">
        <v>178.48080769516861</v>
      </c>
      <c r="Y195" s="279" t="s">
        <v>33</v>
      </c>
      <c r="Z195" s="288"/>
      <c r="AA195" s="288"/>
      <c r="AB195" s="282">
        <v>1439.6</v>
      </c>
    </row>
    <row r="196" spans="2:28" ht="15" customHeight="1" thickTop="1" thickBot="1">
      <c r="B196" s="255" t="s">
        <v>35</v>
      </c>
      <c r="C196" s="112"/>
      <c r="D196" s="158"/>
      <c r="E196" s="114">
        <v>1152.4197555347644</v>
      </c>
      <c r="F196" s="115"/>
      <c r="G196" s="267" t="s">
        <v>342</v>
      </c>
      <c r="H196" s="321"/>
      <c r="I196" s="285"/>
      <c r="J196" s="314">
        <v>78.997674550929617</v>
      </c>
      <c r="K196" s="301"/>
      <c r="L196" s="267" t="s">
        <v>56</v>
      </c>
      <c r="M196" s="123"/>
      <c r="N196" s="285"/>
      <c r="O196" s="314">
        <v>4403.0028000000002</v>
      </c>
      <c r="Y196" s="148" t="s">
        <v>36</v>
      </c>
      <c r="Z196" s="290"/>
      <c r="AA196" s="290"/>
      <c r="AB196" s="291">
        <v>1</v>
      </c>
    </row>
    <row r="197" spans="2:28" ht="15" customHeight="1" thickBot="1">
      <c r="B197" s="271" t="s">
        <v>54</v>
      </c>
      <c r="C197" s="331">
        <v>0.15</v>
      </c>
      <c r="D197" s="331"/>
      <c r="E197" s="114">
        <v>7500</v>
      </c>
      <c r="F197" s="115"/>
      <c r="G197" s="267" t="s">
        <v>70</v>
      </c>
      <c r="H197" s="123"/>
      <c r="I197" s="285"/>
      <c r="J197" s="314">
        <v>178.48080769516861</v>
      </c>
      <c r="K197" s="304"/>
      <c r="L197" s="267" t="s">
        <v>41</v>
      </c>
      <c r="M197" s="289"/>
      <c r="N197" s="285"/>
      <c r="O197" s="314">
        <v>385.05000000000007</v>
      </c>
      <c r="Y197" s="293" t="s">
        <v>39</v>
      </c>
      <c r="Z197" s="294"/>
      <c r="AA197" s="295"/>
      <c r="AB197" s="296">
        <v>1439.6</v>
      </c>
    </row>
    <row r="198" spans="2:28" ht="15" customHeight="1">
      <c r="B198" s="283" t="s">
        <v>56</v>
      </c>
      <c r="C198" s="112"/>
      <c r="D198" s="158"/>
      <c r="E198" s="114">
        <v>4039</v>
      </c>
      <c r="F198" s="115"/>
      <c r="G198" s="267" t="s">
        <v>56</v>
      </c>
      <c r="H198" s="123"/>
      <c r="I198" s="285"/>
      <c r="J198" s="314">
        <v>4403.0028000000002</v>
      </c>
      <c r="K198" s="301"/>
      <c r="L198" s="261" t="s">
        <v>42</v>
      </c>
      <c r="M198" s="262"/>
      <c r="N198" s="262"/>
      <c r="O198" s="264">
        <v>30168.559215046105</v>
      </c>
      <c r="Y198" s="239"/>
      <c r="AB198" s="332">
        <v>1374</v>
      </c>
    </row>
    <row r="199" spans="2:28" ht="15" customHeight="1">
      <c r="B199" s="283" t="s">
        <v>41</v>
      </c>
      <c r="C199" s="175"/>
      <c r="D199" s="158"/>
      <c r="E199" s="329">
        <v>866.77500000000009</v>
      </c>
      <c r="F199" s="330"/>
      <c r="G199" s="267" t="s">
        <v>41</v>
      </c>
      <c r="H199" s="289"/>
      <c r="I199" s="285"/>
      <c r="J199" s="317">
        <v>385.05000000000007</v>
      </c>
      <c r="L199" s="267" t="s">
        <v>44</v>
      </c>
      <c r="M199" s="270">
        <v>0.12</v>
      </c>
      <c r="N199" s="268"/>
      <c r="O199" s="254">
        <v>3620.2271058055326</v>
      </c>
      <c r="Y199" s="239"/>
    </row>
    <row r="200" spans="2:28" ht="15" customHeight="1">
      <c r="B200" s="244" t="s">
        <v>42</v>
      </c>
      <c r="C200" s="120"/>
      <c r="D200" s="120"/>
      <c r="E200" s="122">
        <v>64537.477919132682</v>
      </c>
      <c r="F200" s="123"/>
      <c r="G200" s="261" t="s">
        <v>42</v>
      </c>
      <c r="H200" s="262"/>
      <c r="I200" s="262"/>
      <c r="J200" s="264">
        <v>69481.227810246099</v>
      </c>
      <c r="K200" s="126"/>
      <c r="L200" s="267"/>
      <c r="M200" s="270"/>
      <c r="N200" s="268"/>
      <c r="O200" s="254"/>
      <c r="Y200" s="239"/>
    </row>
    <row r="201" spans="2:28" ht="15" customHeight="1" thickBot="1">
      <c r="B201" s="255" t="s">
        <v>44</v>
      </c>
      <c r="C201" s="142">
        <v>0.10308211953017005</v>
      </c>
      <c r="D201" s="131"/>
      <c r="E201" s="114">
        <v>6652.6600130357456</v>
      </c>
      <c r="F201" s="115"/>
      <c r="G201" s="267" t="s">
        <v>44</v>
      </c>
      <c r="H201" s="178">
        <v>0.12</v>
      </c>
      <c r="I201" s="268"/>
      <c r="J201" s="254">
        <v>8337.7473372295317</v>
      </c>
      <c r="K201" s="126"/>
      <c r="L201" s="298" t="s">
        <v>49</v>
      </c>
      <c r="M201" s="299"/>
      <c r="N201" s="299"/>
      <c r="O201" s="300">
        <v>33788.786320851636</v>
      </c>
      <c r="Y201" s="239"/>
    </row>
    <row r="202" spans="2:28" ht="15" customHeight="1" thickTop="1" thickBot="1">
      <c r="B202" s="297" t="s">
        <v>49</v>
      </c>
      <c r="C202" s="197"/>
      <c r="D202" s="197"/>
      <c r="E202" s="198">
        <v>71190.137932168422</v>
      </c>
      <c r="F202" s="123"/>
      <c r="G202" s="298" t="s">
        <v>49</v>
      </c>
      <c r="H202" s="299"/>
      <c r="I202" s="299"/>
      <c r="J202" s="300">
        <v>77818.975147475634</v>
      </c>
      <c r="K202" s="251"/>
      <c r="L202" s="267" t="s">
        <v>51</v>
      </c>
      <c r="M202" s="270" t="e">
        <v>#REF!</v>
      </c>
      <c r="N202" s="268"/>
      <c r="O202" s="305" t="e">
        <v>#REF!</v>
      </c>
      <c r="Y202" s="239"/>
    </row>
    <row r="203" spans="2:28" ht="15" customHeight="1" thickTop="1" thickBot="1">
      <c r="B203" s="255" t="s">
        <v>51</v>
      </c>
      <c r="C203" s="142">
        <v>3.3718689788053743E-2</v>
      </c>
      <c r="D203" s="131"/>
      <c r="E203" s="200">
        <v>73590.576109071961</v>
      </c>
      <c r="F203" s="201"/>
      <c r="G203" s="267" t="s">
        <v>341</v>
      </c>
      <c r="H203" s="270">
        <v>2.3077627802923752E-2</v>
      </c>
      <c r="I203" s="268"/>
      <c r="J203" s="303">
        <v>1603.4619146950145</v>
      </c>
      <c r="K203" s="251"/>
      <c r="L203" s="223" t="s">
        <v>64</v>
      </c>
      <c r="M203" s="224"/>
      <c r="N203" s="225"/>
      <c r="O203" s="308" t="e">
        <v>#REF!</v>
      </c>
      <c r="Y203" s="239"/>
    </row>
    <row r="204" spans="2:28" ht="15" customHeight="1" thickBot="1">
      <c r="B204" s="255"/>
      <c r="C204" s="131"/>
      <c r="D204" s="131"/>
      <c r="E204" s="203" t="s">
        <v>53</v>
      </c>
      <c r="F204" s="204"/>
      <c r="G204" s="267" t="s">
        <v>10</v>
      </c>
      <c r="H204" s="270"/>
      <c r="I204" s="268"/>
      <c r="J204" s="305">
        <v>79422.437062170648</v>
      </c>
      <c r="K204" s="251"/>
      <c r="L204" s="268"/>
      <c r="M204" s="268"/>
      <c r="N204" s="96"/>
      <c r="O204" s="326"/>
      <c r="Y204" s="239"/>
    </row>
    <row r="205" spans="2:28" ht="15" hidden="1" customHeight="1" thickBot="1">
      <c r="B205" s="92" t="s">
        <v>55</v>
      </c>
      <c r="C205" s="93"/>
      <c r="D205" s="94"/>
      <c r="E205" s="95">
        <v>57.477944327884082</v>
      </c>
      <c r="F205" s="96"/>
      <c r="G205" s="223" t="s">
        <v>338</v>
      </c>
      <c r="H205" s="224"/>
      <c r="I205" s="225"/>
      <c r="J205" s="308">
        <v>55.169795125153271</v>
      </c>
      <c r="K205" s="251">
        <v>13.792448781288318</v>
      </c>
      <c r="Y205" s="1"/>
    </row>
    <row r="206" spans="2:28" ht="15" customHeight="1" thickBot="1">
      <c r="G206" s="232" t="s">
        <v>339</v>
      </c>
      <c r="H206" s="233"/>
      <c r="I206" s="234"/>
      <c r="J206" s="310">
        <v>13.792448781288318</v>
      </c>
      <c r="K206" s="251">
        <v>3.4481121953220795</v>
      </c>
      <c r="L206" s="268"/>
      <c r="M206" s="268"/>
      <c r="N206" s="96"/>
      <c r="O206" s="96"/>
      <c r="Y206" s="2"/>
      <c r="Z206" s="311"/>
    </row>
    <row r="207" spans="2:28" ht="15" customHeight="1" thickBot="1">
      <c r="G207" s="268"/>
      <c r="H207" s="425" t="s">
        <v>274</v>
      </c>
      <c r="I207" s="466">
        <v>0.10693810443726461</v>
      </c>
      <c r="J207" s="426">
        <v>12.46</v>
      </c>
      <c r="K207" s="251"/>
      <c r="L207" s="268"/>
      <c r="M207" s="268"/>
      <c r="N207" s="96"/>
      <c r="O207" s="96"/>
      <c r="Y207" s="2"/>
      <c r="Z207" s="311"/>
    </row>
    <row r="208" spans="2:28" ht="15" customHeight="1" thickBot="1">
      <c r="G208" s="268"/>
      <c r="H208" s="268"/>
      <c r="I208" s="96"/>
      <c r="J208" s="96"/>
      <c r="K208" s="251"/>
      <c r="L208" s="124" t="s">
        <v>12</v>
      </c>
      <c r="M208" s="851" t="s">
        <v>13</v>
      </c>
      <c r="N208" s="851"/>
      <c r="O208" s="125">
        <v>1421.3</v>
      </c>
      <c r="Y208" s="239"/>
    </row>
    <row r="209" spans="2:28" ht="15" customHeight="1" thickBot="1">
      <c r="B209" s="824" t="s">
        <v>94</v>
      </c>
      <c r="C209" s="825"/>
      <c r="D209" s="825"/>
      <c r="E209" s="826"/>
      <c r="F209" s="32"/>
      <c r="G209" s="848" t="s">
        <v>91</v>
      </c>
      <c r="H209" s="849"/>
      <c r="I209" s="849"/>
      <c r="J209" s="850"/>
      <c r="K209" s="251"/>
      <c r="L209" s="246" t="s">
        <v>86</v>
      </c>
      <c r="M209" s="247" t="s">
        <v>16</v>
      </c>
      <c r="N209" s="247" t="s">
        <v>17</v>
      </c>
      <c r="O209" s="248" t="s">
        <v>18</v>
      </c>
      <c r="Y209" s="117" t="s">
        <v>87</v>
      </c>
      <c r="Z209" s="242" t="s">
        <v>8</v>
      </c>
      <c r="AA209" s="242" t="s">
        <v>9</v>
      </c>
      <c r="AB209" s="243" t="s">
        <v>10</v>
      </c>
    </row>
    <row r="210" spans="2:28" ht="15" customHeight="1">
      <c r="B210" s="33" t="s">
        <v>12</v>
      </c>
      <c r="C210" s="830" t="s">
        <v>13</v>
      </c>
      <c r="D210" s="830"/>
      <c r="E210" s="34">
        <v>1236.0925</v>
      </c>
      <c r="F210" s="35"/>
      <c r="G210" s="124" t="s">
        <v>12</v>
      </c>
      <c r="H210" s="851" t="s">
        <v>13</v>
      </c>
      <c r="I210" s="851"/>
      <c r="J210" s="125">
        <v>1421.3</v>
      </c>
      <c r="K210" s="251"/>
      <c r="L210" s="252" t="s">
        <v>15</v>
      </c>
      <c r="M210" s="123">
        <v>69600</v>
      </c>
      <c r="N210" s="253">
        <v>0.05</v>
      </c>
      <c r="O210" s="254">
        <v>3480</v>
      </c>
      <c r="Y210" s="127" t="s">
        <v>14</v>
      </c>
      <c r="Z210" s="128">
        <v>52</v>
      </c>
      <c r="AA210" s="128">
        <v>40</v>
      </c>
      <c r="AB210" s="249">
        <v>2080</v>
      </c>
    </row>
    <row r="211" spans="2:28" ht="15" customHeight="1">
      <c r="B211" s="312" t="s">
        <v>86</v>
      </c>
      <c r="C211" s="108" t="s">
        <v>16</v>
      </c>
      <c r="D211" s="108" t="s">
        <v>17</v>
      </c>
      <c r="E211" s="109" t="s">
        <v>18</v>
      </c>
      <c r="F211" s="110"/>
      <c r="G211" s="246" t="s">
        <v>86</v>
      </c>
      <c r="H211" s="247" t="s">
        <v>16</v>
      </c>
      <c r="I211" s="247" t="s">
        <v>17</v>
      </c>
      <c r="J211" s="248" t="s">
        <v>18</v>
      </c>
      <c r="K211" s="251"/>
      <c r="L211" s="252" t="s">
        <v>83</v>
      </c>
      <c r="M211" s="123">
        <v>63627.199999999997</v>
      </c>
      <c r="N211" s="253">
        <v>0.05</v>
      </c>
      <c r="O211" s="254">
        <v>3181.36</v>
      </c>
      <c r="Y211" s="127" t="s">
        <v>67</v>
      </c>
      <c r="Z211" s="128"/>
      <c r="AA211" s="128"/>
      <c r="AB211" s="129"/>
    </row>
    <row r="212" spans="2:28" ht="15" customHeight="1">
      <c r="B212" s="240" t="s">
        <v>15</v>
      </c>
      <c r="C212" s="112">
        <v>50346.250729022722</v>
      </c>
      <c r="D212" s="113">
        <v>0.05</v>
      </c>
      <c r="E212" s="114">
        <v>2517.3125364511361</v>
      </c>
      <c r="F212" s="115"/>
      <c r="G212" s="252" t="s">
        <v>15</v>
      </c>
      <c r="H212" s="123">
        <v>69600</v>
      </c>
      <c r="I212" s="253">
        <v>0.05</v>
      </c>
      <c r="J212" s="254">
        <v>3480</v>
      </c>
      <c r="K212" s="251"/>
      <c r="L212" s="252" t="s">
        <v>93</v>
      </c>
      <c r="M212" s="123">
        <v>45375.199999999997</v>
      </c>
      <c r="N212" s="253">
        <v>0.25</v>
      </c>
      <c r="O212" s="254">
        <v>11343.8</v>
      </c>
      <c r="Y212" s="148" t="s">
        <v>60</v>
      </c>
      <c r="Z212" s="256">
        <v>4</v>
      </c>
      <c r="AA212" s="257">
        <v>40</v>
      </c>
      <c r="AB212" s="258">
        <v>160</v>
      </c>
    </row>
    <row r="213" spans="2:28" ht="15" customHeight="1">
      <c r="B213" s="240" t="s">
        <v>43</v>
      </c>
      <c r="C213" s="112">
        <v>50000</v>
      </c>
      <c r="D213" s="113">
        <v>0.05</v>
      </c>
      <c r="E213" s="114">
        <v>2500</v>
      </c>
      <c r="F213" s="115"/>
      <c r="G213" s="252" t="s">
        <v>83</v>
      </c>
      <c r="H213" s="260">
        <v>63627.199999999997</v>
      </c>
      <c r="I213" s="253">
        <v>0.05</v>
      </c>
      <c r="J213" s="254">
        <v>3181.36</v>
      </c>
      <c r="K213" s="251"/>
      <c r="L213" s="252">
        <v>0</v>
      </c>
      <c r="M213" s="123">
        <v>0</v>
      </c>
      <c r="N213" s="253">
        <v>0.75</v>
      </c>
      <c r="O213" s="254">
        <v>0</v>
      </c>
      <c r="Y213" s="155"/>
      <c r="Z213" s="265"/>
      <c r="AA213" s="257"/>
      <c r="AB213" s="151"/>
    </row>
    <row r="214" spans="2:28" ht="15" customHeight="1">
      <c r="B214" s="240" t="s">
        <v>92</v>
      </c>
      <c r="C214" s="112">
        <v>45208.659101831727</v>
      </c>
      <c r="D214" s="113">
        <v>0.5</v>
      </c>
      <c r="E214" s="114">
        <v>22604.329550915863</v>
      </c>
      <c r="F214" s="115"/>
      <c r="G214" s="252" t="s">
        <v>93</v>
      </c>
      <c r="H214" s="260">
        <v>45375.199999999997</v>
      </c>
      <c r="I214" s="253">
        <v>1</v>
      </c>
      <c r="J214" s="254">
        <v>45375.199999999997</v>
      </c>
      <c r="K214" s="251"/>
      <c r="L214" s="261" t="s">
        <v>24</v>
      </c>
      <c r="M214" s="262"/>
      <c r="N214" s="263">
        <v>1.1000000000000001</v>
      </c>
      <c r="O214" s="264">
        <v>18005.16</v>
      </c>
      <c r="Y214" s="148" t="s">
        <v>62</v>
      </c>
      <c r="Z214" s="256">
        <v>46.6</v>
      </c>
      <c r="AA214" s="257">
        <v>5</v>
      </c>
      <c r="AB214" s="258">
        <v>233</v>
      </c>
    </row>
    <row r="215" spans="2:28" ht="15" customHeight="1">
      <c r="B215" s="328" t="s">
        <v>88</v>
      </c>
      <c r="C215" s="112">
        <v>33895.633294342391</v>
      </c>
      <c r="D215" s="113">
        <v>0.5</v>
      </c>
      <c r="E215" s="114">
        <v>16947.816647171196</v>
      </c>
      <c r="F215" s="115"/>
      <c r="G215" s="252"/>
      <c r="H215" s="260"/>
      <c r="I215" s="253"/>
      <c r="J215" s="254"/>
      <c r="K215" s="126"/>
      <c r="L215" s="267"/>
      <c r="M215" s="268"/>
      <c r="N215" s="268"/>
      <c r="O215" s="269"/>
      <c r="Y215" s="148"/>
      <c r="Z215" s="256"/>
      <c r="AA215" s="257"/>
      <c r="AB215" s="258"/>
    </row>
    <row r="216" spans="2:28" ht="15" customHeight="1">
      <c r="B216" s="244" t="s">
        <v>24</v>
      </c>
      <c r="C216" s="120"/>
      <c r="D216" s="121">
        <v>1.1000000000000001</v>
      </c>
      <c r="E216" s="122">
        <v>44569.458734538195</v>
      </c>
      <c r="F216" s="123"/>
      <c r="G216" s="261" t="s">
        <v>24</v>
      </c>
      <c r="H216" s="262"/>
      <c r="I216" s="263">
        <v>1.1000000000000001</v>
      </c>
      <c r="J216" s="264">
        <v>52036.56</v>
      </c>
      <c r="K216" s="251"/>
      <c r="L216" s="267" t="s">
        <v>29</v>
      </c>
      <c r="M216" s="270">
        <v>0.24220000000000003</v>
      </c>
      <c r="N216" s="268"/>
      <c r="O216" s="254">
        <v>4360.8497520000001</v>
      </c>
      <c r="Y216" s="148" t="s">
        <v>89</v>
      </c>
      <c r="Z216" s="256">
        <v>46.6</v>
      </c>
      <c r="AA216" s="257">
        <v>4.5</v>
      </c>
      <c r="AB216" s="258">
        <v>209.70000000000002</v>
      </c>
    </row>
    <row r="217" spans="2:28" ht="15" customHeight="1" thickBot="1">
      <c r="B217" s="250"/>
      <c r="C217" s="131"/>
      <c r="D217" s="130"/>
      <c r="E217" s="132"/>
      <c r="F217" s="133"/>
      <c r="G217" s="267"/>
      <c r="H217" s="268"/>
      <c r="I217" s="268"/>
      <c r="J217" s="269"/>
      <c r="K217" s="251"/>
      <c r="L217" s="275" t="s">
        <v>32</v>
      </c>
      <c r="M217" s="276"/>
      <c r="N217" s="277"/>
      <c r="O217" s="278">
        <v>22366.009751999998</v>
      </c>
      <c r="Y217" s="279" t="s">
        <v>63</v>
      </c>
      <c r="Z217" s="280">
        <v>1.4</v>
      </c>
      <c r="AA217" s="281">
        <v>40</v>
      </c>
      <c r="AB217" s="282">
        <v>56</v>
      </c>
    </row>
    <row r="218" spans="2:28" ht="15" customHeight="1" thickTop="1">
      <c r="B218" s="255" t="s">
        <v>29</v>
      </c>
      <c r="C218" s="142">
        <v>0.20676407024615401</v>
      </c>
      <c r="D218" s="131"/>
      <c r="E218" s="114">
        <v>9215.3626966211177</v>
      </c>
      <c r="F218" s="115"/>
      <c r="G218" s="267" t="s">
        <v>29</v>
      </c>
      <c r="H218" s="270">
        <v>0.24220000000000003</v>
      </c>
      <c r="I218" s="268"/>
      <c r="J218" s="254">
        <v>12603.254832000001</v>
      </c>
      <c r="K218" s="251"/>
      <c r="L218" s="267" t="s">
        <v>342</v>
      </c>
      <c r="M218" s="321"/>
      <c r="N218" s="285"/>
      <c r="O218" s="314">
        <v>78.997674550929617</v>
      </c>
      <c r="Y218" s="148" t="s">
        <v>30</v>
      </c>
      <c r="Z218" s="287"/>
      <c r="AA218" s="287"/>
      <c r="AB218" s="258">
        <v>658.7</v>
      </c>
    </row>
    <row r="219" spans="2:28" ht="15" customHeight="1" thickBot="1">
      <c r="B219" s="259" t="s">
        <v>32</v>
      </c>
      <c r="C219" s="152"/>
      <c r="D219" s="153"/>
      <c r="E219" s="154">
        <v>53784.821431159311</v>
      </c>
      <c r="F219" s="123"/>
      <c r="G219" s="275" t="s">
        <v>32</v>
      </c>
      <c r="H219" s="276"/>
      <c r="I219" s="277"/>
      <c r="J219" s="278">
        <v>64639.814831999996</v>
      </c>
      <c r="K219" s="251"/>
      <c r="L219" s="267" t="s">
        <v>70</v>
      </c>
      <c r="M219" s="123"/>
      <c r="N219" s="285"/>
      <c r="O219" s="314">
        <v>178.48080769516861</v>
      </c>
      <c r="Y219" s="279" t="s">
        <v>33</v>
      </c>
      <c r="Z219" s="288"/>
      <c r="AA219" s="288"/>
      <c r="AB219" s="282">
        <v>1421.3</v>
      </c>
    </row>
    <row r="220" spans="2:28" ht="15" customHeight="1" thickTop="1" thickBot="1">
      <c r="B220" s="255" t="s">
        <v>38</v>
      </c>
      <c r="C220" s="318"/>
      <c r="D220" s="158"/>
      <c r="E220" s="114">
        <v>765</v>
      </c>
      <c r="F220" s="115"/>
      <c r="G220" s="267" t="s">
        <v>342</v>
      </c>
      <c r="H220" s="321"/>
      <c r="I220" s="285"/>
      <c r="J220" s="314">
        <v>78.997674550929617</v>
      </c>
      <c r="K220" s="301"/>
      <c r="L220" s="267" t="s">
        <v>54</v>
      </c>
      <c r="M220" s="333">
        <v>0.15</v>
      </c>
      <c r="N220" s="333"/>
      <c r="O220" s="314">
        <v>9544.08</v>
      </c>
      <c r="Y220" s="148" t="s">
        <v>36</v>
      </c>
      <c r="Z220" s="290"/>
      <c r="AA220" s="290"/>
      <c r="AB220" s="291">
        <v>1</v>
      </c>
    </row>
    <row r="221" spans="2:28" ht="15" customHeight="1" thickBot="1">
      <c r="B221" s="255" t="s">
        <v>35</v>
      </c>
      <c r="C221" s="112"/>
      <c r="D221" s="158"/>
      <c r="E221" s="114">
        <v>1152.4197555347644</v>
      </c>
      <c r="F221" s="115"/>
      <c r="G221" s="267" t="s">
        <v>70</v>
      </c>
      <c r="H221" s="123"/>
      <c r="I221" s="285"/>
      <c r="J221" s="314">
        <v>178.48080769516861</v>
      </c>
      <c r="K221" s="304"/>
      <c r="L221" s="267" t="s">
        <v>56</v>
      </c>
      <c r="M221" s="123"/>
      <c r="N221" s="285"/>
      <c r="O221" s="314">
        <v>4403.0028000000002</v>
      </c>
      <c r="Y221" s="293" t="s">
        <v>39</v>
      </c>
      <c r="Z221" s="294"/>
      <c r="AA221" s="295"/>
      <c r="AB221" s="296">
        <v>1421.3</v>
      </c>
    </row>
    <row r="222" spans="2:28" ht="16.5" customHeight="1">
      <c r="B222" s="255" t="s">
        <v>95</v>
      </c>
      <c r="C222" s="331">
        <v>0.25</v>
      </c>
      <c r="D222" s="331"/>
      <c r="E222" s="114">
        <v>12500</v>
      </c>
      <c r="F222" s="115"/>
      <c r="G222" s="267" t="s">
        <v>54</v>
      </c>
      <c r="H222" s="333">
        <v>0.15</v>
      </c>
      <c r="I222" s="333"/>
      <c r="J222" s="314">
        <v>9544.08</v>
      </c>
      <c r="K222" s="301"/>
      <c r="L222" s="267" t="s">
        <v>41</v>
      </c>
      <c r="M222" s="289"/>
      <c r="N222" s="285"/>
      <c r="O222" s="314">
        <v>385.05000000000007</v>
      </c>
      <c r="Y222" s="239"/>
      <c r="AB222" s="332"/>
    </row>
    <row r="223" spans="2:28" ht="15.75" customHeight="1">
      <c r="B223" s="283" t="s">
        <v>56</v>
      </c>
      <c r="C223" s="112"/>
      <c r="D223" s="158"/>
      <c r="E223" s="114">
        <v>4039</v>
      </c>
      <c r="F223" s="115"/>
      <c r="G223" s="267" t="s">
        <v>56</v>
      </c>
      <c r="H223" s="123"/>
      <c r="I223" s="285"/>
      <c r="J223" s="314">
        <v>4403.0028000000002</v>
      </c>
      <c r="L223" s="261" t="s">
        <v>42</v>
      </c>
      <c r="M223" s="262"/>
      <c r="N223" s="262"/>
      <c r="O223" s="264">
        <v>36955.621034246105</v>
      </c>
      <c r="Y223" s="239"/>
    </row>
    <row r="224" spans="2:28" ht="13.5" customHeight="1">
      <c r="B224" s="283" t="s">
        <v>41</v>
      </c>
      <c r="C224" s="175"/>
      <c r="D224" s="158"/>
      <c r="E224" s="329">
        <v>1485.9000000000003</v>
      </c>
      <c r="F224" s="330"/>
      <c r="G224" s="267" t="s">
        <v>41</v>
      </c>
      <c r="H224" s="289"/>
      <c r="I224" s="285"/>
      <c r="J224" s="317">
        <v>385.05000000000007</v>
      </c>
      <c r="K224" s="126"/>
      <c r="L224" s="267" t="s">
        <v>44</v>
      </c>
      <c r="M224" s="270">
        <v>0.12</v>
      </c>
      <c r="N224" s="268"/>
      <c r="O224" s="254">
        <v>4434.6745241095323</v>
      </c>
      <c r="Y224" s="239"/>
    </row>
    <row r="225" spans="2:29" ht="15" customHeight="1">
      <c r="B225" s="244" t="s">
        <v>42</v>
      </c>
      <c r="C225" s="120"/>
      <c r="D225" s="120"/>
      <c r="E225" s="122">
        <v>73727.141186694062</v>
      </c>
      <c r="F225" s="123"/>
      <c r="G225" s="261" t="s">
        <v>42</v>
      </c>
      <c r="H225" s="262"/>
      <c r="I225" s="262"/>
      <c r="J225" s="264">
        <v>79229.426114246089</v>
      </c>
      <c r="K225" s="126"/>
      <c r="L225" s="267"/>
      <c r="M225" s="270"/>
      <c r="N225" s="268"/>
      <c r="O225" s="254"/>
      <c r="Y225" s="239"/>
    </row>
    <row r="226" spans="2:29" ht="15" customHeight="1" thickBot="1">
      <c r="B226" s="255" t="s">
        <v>44</v>
      </c>
      <c r="C226" s="142">
        <v>0.10308211953017005</v>
      </c>
      <c r="D226" s="131"/>
      <c r="E226" s="114">
        <v>7599.9499804245206</v>
      </c>
      <c r="F226" s="115"/>
      <c r="G226" s="267" t="s">
        <v>44</v>
      </c>
      <c r="H226" s="178">
        <v>0.12</v>
      </c>
      <c r="I226" s="268"/>
      <c r="J226" s="254">
        <v>9507.53113370953</v>
      </c>
      <c r="K226" s="245"/>
      <c r="L226" s="298" t="s">
        <v>49</v>
      </c>
      <c r="M226" s="299"/>
      <c r="N226" s="299"/>
      <c r="O226" s="300">
        <v>41390.29555835564</v>
      </c>
      <c r="Y226" s="239"/>
    </row>
    <row r="227" spans="2:29" ht="15" customHeight="1" thickTop="1" thickBot="1">
      <c r="B227" s="297" t="s">
        <v>49</v>
      </c>
      <c r="C227" s="197"/>
      <c r="D227" s="197"/>
      <c r="E227" s="198">
        <v>81327.091167118575</v>
      </c>
      <c r="F227" s="123"/>
      <c r="G227" s="298" t="s">
        <v>49</v>
      </c>
      <c r="H227" s="299"/>
      <c r="I227" s="299"/>
      <c r="J227" s="300">
        <v>88736.957247955623</v>
      </c>
      <c r="K227" s="251"/>
      <c r="L227" s="267" t="s">
        <v>51</v>
      </c>
      <c r="M227" s="270" t="e">
        <v>#REF!</v>
      </c>
      <c r="N227" s="268"/>
      <c r="O227" s="305" t="e">
        <v>#REF!</v>
      </c>
      <c r="Y227" s="239"/>
    </row>
    <row r="228" spans="2:29" ht="15" customHeight="1" thickTop="1" thickBot="1">
      <c r="B228" s="255" t="s">
        <v>51</v>
      </c>
      <c r="C228" s="142">
        <v>3.3718689788053743E-2</v>
      </c>
      <c r="D228" s="131"/>
      <c r="E228" s="200">
        <v>84069.334125547408</v>
      </c>
      <c r="F228" s="201"/>
      <c r="G228" s="267" t="s">
        <v>51</v>
      </c>
      <c r="H228" s="270">
        <v>2.3077627802923752E-2</v>
      </c>
      <c r="I228" s="268"/>
      <c r="J228" s="303">
        <v>1828.4272069038186</v>
      </c>
      <c r="K228" s="251"/>
      <c r="L228" s="223" t="s">
        <v>64</v>
      </c>
      <c r="M228" s="224"/>
      <c r="N228" s="225"/>
      <c r="O228" s="308" t="e">
        <v>#REF!</v>
      </c>
      <c r="Y228" s="239"/>
    </row>
    <row r="229" spans="2:29" ht="15" customHeight="1" thickBot="1">
      <c r="B229" s="255"/>
      <c r="C229" s="131"/>
      <c r="D229" s="131"/>
      <c r="E229" s="203" t="s">
        <v>53</v>
      </c>
      <c r="F229" s="204"/>
      <c r="G229" s="267" t="s">
        <v>10</v>
      </c>
      <c r="H229" s="270"/>
      <c r="I229" s="268"/>
      <c r="J229" s="305">
        <v>90565.384454859435</v>
      </c>
      <c r="K229" s="251"/>
      <c r="Y229" s="239"/>
    </row>
    <row r="230" spans="2:29" ht="15" hidden="1" customHeight="1" thickBot="1">
      <c r="B230" s="92" t="s">
        <v>55</v>
      </c>
      <c r="C230" s="93"/>
      <c r="D230" s="94"/>
      <c r="E230" s="95">
        <v>68.002170711777154</v>
      </c>
      <c r="F230" s="96"/>
      <c r="G230" s="223" t="s">
        <v>338</v>
      </c>
      <c r="H230" s="224"/>
      <c r="I230" s="225"/>
      <c r="J230" s="308">
        <v>63.720104450052375</v>
      </c>
      <c r="K230" s="251">
        <v>15.930026112513094</v>
      </c>
      <c r="Y230" s="1"/>
    </row>
    <row r="231" spans="2:29" ht="15" customHeight="1" thickBot="1">
      <c r="G231" s="232" t="s">
        <v>339</v>
      </c>
      <c r="H231" s="233"/>
      <c r="I231" s="234"/>
      <c r="J231" s="310">
        <v>15.930026112513094</v>
      </c>
      <c r="K231" s="251">
        <v>3.9825065281282734</v>
      </c>
      <c r="Y231" s="2"/>
      <c r="Z231" s="334"/>
    </row>
    <row r="232" spans="2:29" ht="15" customHeight="1">
      <c r="H232" s="425" t="s">
        <v>274</v>
      </c>
      <c r="I232" s="466">
        <v>4.5277303970675427E-2</v>
      </c>
      <c r="J232" s="426">
        <v>15.24</v>
      </c>
      <c r="K232" s="251"/>
      <c r="L232" s="124" t="s">
        <v>12</v>
      </c>
      <c r="M232" s="851" t="s">
        <v>13</v>
      </c>
      <c r="N232" s="851"/>
      <c r="O232" s="125">
        <v>1247.3999999999999</v>
      </c>
      <c r="Y232" s="239"/>
    </row>
    <row r="233" spans="2:29" ht="15" customHeight="1" thickBot="1">
      <c r="H233" s="425"/>
      <c r="I233" s="466"/>
      <c r="J233" s="426"/>
      <c r="K233" s="251"/>
      <c r="L233" s="246"/>
      <c r="M233" s="247"/>
      <c r="N233" s="247"/>
      <c r="O233" s="477"/>
      <c r="Y233" s="239"/>
    </row>
    <row r="234" spans="2:29" ht="15" customHeight="1" thickBot="1">
      <c r="B234" s="859" t="s">
        <v>96</v>
      </c>
      <c r="C234" s="860"/>
      <c r="D234" s="860"/>
      <c r="E234" s="861"/>
      <c r="F234" s="335"/>
      <c r="G234" s="848" t="s">
        <v>200</v>
      </c>
      <c r="H234" s="849"/>
      <c r="I234" s="849"/>
      <c r="J234" s="850"/>
      <c r="K234" s="251"/>
      <c r="L234" s="246" t="s">
        <v>86</v>
      </c>
      <c r="M234" s="247" t="s">
        <v>16</v>
      </c>
      <c r="N234" s="247" t="s">
        <v>17</v>
      </c>
      <c r="O234" s="248" t="s">
        <v>18</v>
      </c>
      <c r="Y234" s="117" t="s">
        <v>87</v>
      </c>
      <c r="Z234" s="242" t="s">
        <v>8</v>
      </c>
      <c r="AA234" s="242" t="s">
        <v>9</v>
      </c>
      <c r="AB234" s="243" t="s">
        <v>10</v>
      </c>
    </row>
    <row r="235" spans="2:29" ht="15" customHeight="1">
      <c r="B235" s="33" t="s">
        <v>12</v>
      </c>
      <c r="C235" s="862" t="s">
        <v>13</v>
      </c>
      <c r="D235" s="862"/>
      <c r="E235" s="336">
        <v>1220.4000000000001</v>
      </c>
      <c r="F235" s="337"/>
      <c r="G235" s="124" t="s">
        <v>12</v>
      </c>
      <c r="H235" s="851" t="s">
        <v>13</v>
      </c>
      <c r="I235" s="851"/>
      <c r="J235" s="125">
        <v>1247.3999999999999</v>
      </c>
      <c r="K235" s="251"/>
      <c r="L235" s="252" t="s">
        <v>15</v>
      </c>
      <c r="M235" s="123">
        <v>69600</v>
      </c>
      <c r="N235" s="253">
        <v>0.05</v>
      </c>
      <c r="O235" s="254">
        <v>3480</v>
      </c>
      <c r="Y235" s="127" t="s">
        <v>14</v>
      </c>
      <c r="Z235" s="128">
        <v>52</v>
      </c>
      <c r="AA235" s="128">
        <v>40</v>
      </c>
      <c r="AB235" s="249">
        <v>2080</v>
      </c>
    </row>
    <row r="236" spans="2:29" ht="15" customHeight="1">
      <c r="B236" s="338"/>
      <c r="C236" s="339" t="s">
        <v>16</v>
      </c>
      <c r="D236" s="339" t="s">
        <v>17</v>
      </c>
      <c r="E236" s="340" t="s">
        <v>18</v>
      </c>
      <c r="F236" s="341"/>
      <c r="G236" s="246" t="s">
        <v>86</v>
      </c>
      <c r="H236" s="247" t="s">
        <v>16</v>
      </c>
      <c r="I236" s="247" t="s">
        <v>17</v>
      </c>
      <c r="J236" s="248" t="s">
        <v>18</v>
      </c>
      <c r="K236" s="251"/>
      <c r="L236" s="252" t="s">
        <v>83</v>
      </c>
      <c r="M236" s="123">
        <v>63627.199999999997</v>
      </c>
      <c r="N236" s="253">
        <v>0.05</v>
      </c>
      <c r="O236" s="254">
        <v>3181.36</v>
      </c>
      <c r="Y236" s="127" t="s">
        <v>67</v>
      </c>
      <c r="Z236" s="128"/>
      <c r="AA236" s="128"/>
      <c r="AB236" s="129"/>
    </row>
    <row r="237" spans="2:29" ht="15" customHeight="1">
      <c r="B237" s="342" t="s">
        <v>15</v>
      </c>
      <c r="C237" s="343">
        <v>50346.250729022722</v>
      </c>
      <c r="D237" s="113">
        <v>0.05</v>
      </c>
      <c r="E237" s="344">
        <v>2517.3125364511361</v>
      </c>
      <c r="F237" s="345"/>
      <c r="G237" s="252" t="s">
        <v>15</v>
      </c>
      <c r="H237" s="123">
        <v>69600</v>
      </c>
      <c r="I237" s="253">
        <v>0.05</v>
      </c>
      <c r="J237" s="254">
        <v>3480</v>
      </c>
      <c r="K237" s="251"/>
      <c r="L237" s="252" t="s">
        <v>93</v>
      </c>
      <c r="M237" s="123">
        <v>45375.199999999997</v>
      </c>
      <c r="N237" s="253">
        <v>0.5</v>
      </c>
      <c r="O237" s="254">
        <v>22687.599999999999</v>
      </c>
      <c r="Y237" s="148" t="s">
        <v>20</v>
      </c>
      <c r="Z237" s="256">
        <v>4</v>
      </c>
      <c r="AA237" s="257">
        <v>40</v>
      </c>
      <c r="AB237" s="258">
        <v>160</v>
      </c>
      <c r="AC237" s="31"/>
    </row>
    <row r="238" spans="2:29" ht="15" customHeight="1">
      <c r="B238" s="342" t="s">
        <v>43</v>
      </c>
      <c r="C238" s="343">
        <v>50000</v>
      </c>
      <c r="D238" s="113">
        <v>0.05</v>
      </c>
      <c r="E238" s="344">
        <v>2500</v>
      </c>
      <c r="F238" s="345"/>
      <c r="G238" s="252" t="s">
        <v>83</v>
      </c>
      <c r="H238" s="260">
        <v>63627.199999999997</v>
      </c>
      <c r="I238" s="253">
        <v>0.05</v>
      </c>
      <c r="J238" s="254">
        <v>3181.36</v>
      </c>
      <c r="K238" s="251"/>
      <c r="L238" s="252">
        <v>0</v>
      </c>
      <c r="M238" s="123">
        <v>0</v>
      </c>
      <c r="N238" s="253">
        <v>0.5</v>
      </c>
      <c r="O238" s="254">
        <v>0</v>
      </c>
      <c r="Y238" s="155"/>
      <c r="Z238" s="265"/>
      <c r="AA238" s="257"/>
      <c r="AB238" s="258"/>
      <c r="AC238" s="31"/>
    </row>
    <row r="239" spans="2:29" ht="15" customHeight="1">
      <c r="B239" s="342" t="s">
        <v>92</v>
      </c>
      <c r="C239" s="343">
        <v>45208.659101831727</v>
      </c>
      <c r="D239" s="346">
        <v>0.5</v>
      </c>
      <c r="E239" s="344">
        <v>22604.329550915863</v>
      </c>
      <c r="F239" s="345"/>
      <c r="G239" s="252" t="s">
        <v>93</v>
      </c>
      <c r="H239" s="260">
        <v>45375.199999999997</v>
      </c>
      <c r="I239" s="253">
        <v>1</v>
      </c>
      <c r="J239" s="254">
        <v>45375.199999999997</v>
      </c>
      <c r="K239" s="126"/>
      <c r="L239" s="261" t="s">
        <v>24</v>
      </c>
      <c r="M239" s="262"/>
      <c r="N239" s="263">
        <v>1.1000000000000001</v>
      </c>
      <c r="O239" s="264">
        <v>29348.959999999999</v>
      </c>
      <c r="Y239" s="148" t="s">
        <v>62</v>
      </c>
      <c r="Z239" s="256">
        <v>46.2</v>
      </c>
      <c r="AA239" s="257">
        <v>7</v>
      </c>
      <c r="AB239" s="258">
        <v>323.40000000000003</v>
      </c>
      <c r="AC239" s="31"/>
    </row>
    <row r="240" spans="2:29" ht="15" customHeight="1">
      <c r="B240" s="342" t="s">
        <v>88</v>
      </c>
      <c r="C240" s="343">
        <v>33895.633294342391</v>
      </c>
      <c r="D240" s="346">
        <v>0.5</v>
      </c>
      <c r="E240" s="344">
        <v>16947.816647171196</v>
      </c>
      <c r="F240" s="345"/>
      <c r="G240" s="252"/>
      <c r="H240" s="260"/>
      <c r="I240" s="253"/>
      <c r="J240" s="254"/>
      <c r="K240" s="251"/>
      <c r="L240" s="267"/>
      <c r="M240" s="268"/>
      <c r="N240" s="268"/>
      <c r="O240" s="269"/>
      <c r="Y240" s="148" t="s">
        <v>89</v>
      </c>
      <c r="Z240" s="256">
        <v>46.2</v>
      </c>
      <c r="AA240" s="257">
        <v>6</v>
      </c>
      <c r="AB240" s="258">
        <v>277.20000000000005</v>
      </c>
      <c r="AC240" s="31"/>
    </row>
    <row r="241" spans="2:29" ht="15" customHeight="1">
      <c r="B241" s="347" t="s">
        <v>24</v>
      </c>
      <c r="C241" s="348"/>
      <c r="D241" s="349">
        <v>1.1000000000000001</v>
      </c>
      <c r="E241" s="350">
        <v>44569.458734538195</v>
      </c>
      <c r="F241" s="351"/>
      <c r="G241" s="261" t="s">
        <v>24</v>
      </c>
      <c r="H241" s="262"/>
      <c r="I241" s="263">
        <v>1.1000000000000001</v>
      </c>
      <c r="J241" s="264">
        <v>52036.56</v>
      </c>
      <c r="K241" s="251"/>
      <c r="L241" s="267" t="s">
        <v>29</v>
      </c>
      <c r="M241" s="270">
        <v>0.24220000000000003</v>
      </c>
      <c r="N241" s="268"/>
      <c r="O241" s="254">
        <v>7108.3181120000008</v>
      </c>
      <c r="Y241" s="279" t="s">
        <v>63</v>
      </c>
      <c r="Z241" s="280">
        <v>1.8</v>
      </c>
      <c r="AA241" s="281">
        <v>40</v>
      </c>
      <c r="AB241" s="352">
        <v>72</v>
      </c>
      <c r="AC241" s="31"/>
    </row>
    <row r="242" spans="2:29" ht="15" customHeight="1" thickBot="1">
      <c r="B242" s="353"/>
      <c r="C242" s="354"/>
      <c r="D242" s="355"/>
      <c r="E242" s="356"/>
      <c r="F242" s="357"/>
      <c r="G242" s="267"/>
      <c r="H242" s="268"/>
      <c r="I242" s="268"/>
      <c r="J242" s="269"/>
      <c r="K242" s="251"/>
      <c r="L242" s="275" t="s">
        <v>32</v>
      </c>
      <c r="M242" s="276"/>
      <c r="N242" s="277"/>
      <c r="O242" s="278">
        <v>36457.278112</v>
      </c>
      <c r="Y242" s="148"/>
      <c r="Z242" s="287"/>
      <c r="AA242" s="287"/>
      <c r="AB242" s="258"/>
      <c r="AC242" s="31"/>
    </row>
    <row r="243" spans="2:29" ht="15" customHeight="1" thickTop="1">
      <c r="B243" s="358" t="s">
        <v>29</v>
      </c>
      <c r="C243" s="359">
        <v>0.20676407024615401</v>
      </c>
      <c r="D243" s="354"/>
      <c r="E243" s="344">
        <v>9215.3626966211177</v>
      </c>
      <c r="F243" s="345"/>
      <c r="G243" s="267" t="s">
        <v>29</v>
      </c>
      <c r="H243" s="270">
        <v>0.24220000000000003</v>
      </c>
      <c r="I243" s="268"/>
      <c r="J243" s="254">
        <v>12603.254832000001</v>
      </c>
      <c r="K243" s="251"/>
      <c r="L243" s="267" t="s">
        <v>342</v>
      </c>
      <c r="M243" s="321"/>
      <c r="N243" s="285"/>
      <c r="O243" s="314">
        <v>78.997674550929617</v>
      </c>
      <c r="Y243" s="148" t="s">
        <v>30</v>
      </c>
      <c r="Z243" s="287"/>
      <c r="AA243" s="287"/>
      <c r="AB243" s="258">
        <v>832.60000000000014</v>
      </c>
      <c r="AC243" s="31"/>
    </row>
    <row r="244" spans="2:29" ht="15" customHeight="1" thickBot="1">
      <c r="B244" s="360" t="s">
        <v>32</v>
      </c>
      <c r="C244" s="361"/>
      <c r="D244" s="362"/>
      <c r="E244" s="363">
        <v>53784.821431159311</v>
      </c>
      <c r="F244" s="351"/>
      <c r="G244" s="275" t="s">
        <v>32</v>
      </c>
      <c r="H244" s="276"/>
      <c r="I244" s="277"/>
      <c r="J244" s="278">
        <v>64639.814831999996</v>
      </c>
      <c r="K244" s="301"/>
      <c r="L244" s="267" t="s">
        <v>70</v>
      </c>
      <c r="M244" s="123"/>
      <c r="N244" s="285"/>
      <c r="O244" s="314">
        <v>178.48080769516861</v>
      </c>
      <c r="Y244" s="279" t="s">
        <v>33</v>
      </c>
      <c r="Z244" s="288"/>
      <c r="AA244" s="288"/>
      <c r="AB244" s="282">
        <v>1247.3999999999999</v>
      </c>
      <c r="AC244" s="31"/>
    </row>
    <row r="245" spans="2:29" ht="15" customHeight="1" thickTop="1" thickBot="1">
      <c r="B245" s="240" t="s">
        <v>38</v>
      </c>
      <c r="C245" s="364"/>
      <c r="D245" s="365"/>
      <c r="E245" s="344">
        <v>917.99999999999989</v>
      </c>
      <c r="F245" s="345"/>
      <c r="G245" s="267" t="s">
        <v>342</v>
      </c>
      <c r="H245" s="321"/>
      <c r="I245" s="285"/>
      <c r="J245" s="314">
        <v>78.997674550929617</v>
      </c>
      <c r="K245" s="304"/>
      <c r="L245" s="267" t="s">
        <v>95</v>
      </c>
      <c r="M245" s="333">
        <v>0.25</v>
      </c>
      <c r="N245" s="333"/>
      <c r="O245" s="314">
        <v>12725.44</v>
      </c>
      <c r="Y245" s="148" t="s">
        <v>36</v>
      </c>
      <c r="Z245" s="290"/>
      <c r="AA245" s="290"/>
      <c r="AB245" s="291">
        <v>1</v>
      </c>
      <c r="AC245" s="31"/>
    </row>
    <row r="246" spans="2:29" ht="15" customHeight="1" thickBot="1">
      <c r="B246" s="255" t="s">
        <v>35</v>
      </c>
      <c r="C246" s="343"/>
      <c r="D246" s="365"/>
      <c r="E246" s="344">
        <v>1500</v>
      </c>
      <c r="F246" s="345"/>
      <c r="G246" s="267" t="s">
        <v>70</v>
      </c>
      <c r="H246" s="123"/>
      <c r="I246" s="285"/>
      <c r="J246" s="314">
        <v>178.48080769516861</v>
      </c>
      <c r="K246" s="301"/>
      <c r="L246" s="267" t="s">
        <v>56</v>
      </c>
      <c r="M246" s="123"/>
      <c r="N246" s="285"/>
      <c r="O246" s="314">
        <v>4403.0028000000002</v>
      </c>
      <c r="Y246" s="293" t="s">
        <v>39</v>
      </c>
      <c r="Z246" s="294"/>
      <c r="AA246" s="295"/>
      <c r="AB246" s="296">
        <v>1247.3999999999999</v>
      </c>
      <c r="AC246" s="31"/>
    </row>
    <row r="247" spans="2:29" ht="15" customHeight="1">
      <c r="B247" s="342" t="s">
        <v>95</v>
      </c>
      <c r="C247" s="366">
        <v>0.3</v>
      </c>
      <c r="D247" s="366"/>
      <c r="E247" s="344">
        <v>15000</v>
      </c>
      <c r="F247" s="345"/>
      <c r="G247" s="267" t="s">
        <v>95</v>
      </c>
      <c r="H247" s="333">
        <v>0.2</v>
      </c>
      <c r="I247" s="333"/>
      <c r="J247" s="314">
        <v>12725.44</v>
      </c>
      <c r="L247" s="267" t="s">
        <v>41</v>
      </c>
      <c r="M247" s="289"/>
      <c r="N247" s="285"/>
      <c r="O247" s="314">
        <v>385.05000000000007</v>
      </c>
      <c r="Y247" s="239"/>
      <c r="AB247" s="332"/>
      <c r="AC247" s="31"/>
    </row>
    <row r="248" spans="2:29" ht="14.25" customHeight="1">
      <c r="B248" s="283" t="s">
        <v>56</v>
      </c>
      <c r="C248" s="343"/>
      <c r="D248" s="367"/>
      <c r="E248" s="344">
        <v>4039</v>
      </c>
      <c r="F248" s="345"/>
      <c r="G248" s="267" t="s">
        <v>56</v>
      </c>
      <c r="H248" s="123"/>
      <c r="I248" s="285"/>
      <c r="J248" s="314">
        <v>4403.0028000000002</v>
      </c>
      <c r="L248" s="261" t="s">
        <v>42</v>
      </c>
      <c r="M248" s="262"/>
      <c r="N248" s="262"/>
      <c r="O248" s="264">
        <v>54228.249394246101</v>
      </c>
      <c r="Y248" s="239"/>
      <c r="AC248" s="31"/>
    </row>
    <row r="249" spans="2:29" ht="11.25" customHeight="1">
      <c r="B249" s="283" t="s">
        <v>41</v>
      </c>
      <c r="C249" s="368"/>
      <c r="D249" s="367"/>
      <c r="E249" s="369">
        <v>1485.9000000000003</v>
      </c>
      <c r="F249" s="370"/>
      <c r="G249" s="267" t="s">
        <v>41</v>
      </c>
      <c r="H249" s="289"/>
      <c r="I249" s="285"/>
      <c r="J249" s="317">
        <v>385.05000000000007</v>
      </c>
      <c r="K249" s="371"/>
      <c r="L249" s="267" t="s">
        <v>44</v>
      </c>
      <c r="M249" s="270">
        <v>0.12</v>
      </c>
      <c r="N249" s="268"/>
      <c r="O249" s="254">
        <v>6507.3899273095321</v>
      </c>
      <c r="Y249" s="239"/>
      <c r="AC249" s="31"/>
    </row>
    <row r="250" spans="2:29" ht="15" customHeight="1">
      <c r="B250" s="347" t="s">
        <v>42</v>
      </c>
      <c r="C250" s="348"/>
      <c r="D250" s="348"/>
      <c r="E250" s="350">
        <v>76727.721431159298</v>
      </c>
      <c r="F250" s="351"/>
      <c r="G250" s="261" t="s">
        <v>42</v>
      </c>
      <c r="H250" s="262"/>
      <c r="I250" s="262"/>
      <c r="J250" s="264">
        <v>82410.78611424609</v>
      </c>
      <c r="K250" s="371"/>
      <c r="L250" s="267"/>
      <c r="M250" s="270"/>
      <c r="N250" s="268"/>
      <c r="O250" s="254"/>
      <c r="Y250" s="239"/>
      <c r="AC250" s="31"/>
    </row>
    <row r="251" spans="2:29" ht="15" customHeight="1" thickBot="1">
      <c r="B251" s="358" t="s">
        <v>44</v>
      </c>
      <c r="C251" s="359">
        <v>0.10308211953017005</v>
      </c>
      <c r="D251" s="354"/>
      <c r="E251" s="344">
        <v>7909.2561518443526</v>
      </c>
      <c r="F251" s="345"/>
      <c r="G251" s="267" t="s">
        <v>44</v>
      </c>
      <c r="H251" s="178">
        <v>0.12</v>
      </c>
      <c r="I251" s="268"/>
      <c r="J251" s="254">
        <v>9889.2943337095312</v>
      </c>
      <c r="K251" s="372"/>
      <c r="L251" s="298" t="s">
        <v>49</v>
      </c>
      <c r="M251" s="299"/>
      <c r="N251" s="299"/>
      <c r="O251" s="300">
        <v>60735.639321555631</v>
      </c>
      <c r="Y251" s="239"/>
      <c r="AC251" s="31"/>
    </row>
    <row r="252" spans="2:29" ht="15" customHeight="1" thickTop="1" thickBot="1">
      <c r="B252" s="374" t="s">
        <v>49</v>
      </c>
      <c r="C252" s="375"/>
      <c r="D252" s="375"/>
      <c r="E252" s="376">
        <v>84636.977583003652</v>
      </c>
      <c r="F252" s="351"/>
      <c r="G252" s="298" t="s">
        <v>49</v>
      </c>
      <c r="H252" s="299"/>
      <c r="I252" s="299"/>
      <c r="J252" s="300">
        <v>92300.080447955625</v>
      </c>
      <c r="K252" s="373"/>
      <c r="L252" s="267" t="s">
        <v>51</v>
      </c>
      <c r="M252" s="270" t="e">
        <v>#REF!</v>
      </c>
      <c r="N252" s="268"/>
      <c r="O252" s="305" t="e">
        <v>#REF!</v>
      </c>
      <c r="Y252" s="239"/>
      <c r="AC252" s="31"/>
    </row>
    <row r="253" spans="2:29" ht="15" customHeight="1" thickTop="1" thickBot="1">
      <c r="B253" s="358" t="s">
        <v>51</v>
      </c>
      <c r="C253" s="359">
        <v>3.3718689788053743E-2</v>
      </c>
      <c r="D253" s="354"/>
      <c r="E253" s="377">
        <v>87490.825574723407</v>
      </c>
      <c r="F253" s="378"/>
      <c r="G253" s="267" t="s">
        <v>341</v>
      </c>
      <c r="H253" s="270">
        <v>2.3077627802923752E-2</v>
      </c>
      <c r="I253" s="268"/>
      <c r="J253" s="303">
        <v>1901.8454488909283</v>
      </c>
      <c r="K253" s="373"/>
      <c r="L253" s="223" t="s">
        <v>64</v>
      </c>
      <c r="M253" s="224"/>
      <c r="N253" s="225"/>
      <c r="O253" s="308" t="e">
        <v>#REF!</v>
      </c>
      <c r="Y253" s="239"/>
      <c r="AC253" s="31"/>
    </row>
    <row r="254" spans="2:29" ht="15" customHeight="1" thickBot="1">
      <c r="B254" s="358"/>
      <c r="C254" s="354"/>
      <c r="D254" s="354"/>
      <c r="E254" s="379" t="s">
        <v>53</v>
      </c>
      <c r="F254" s="380"/>
      <c r="G254" s="267" t="s">
        <v>10</v>
      </c>
      <c r="H254" s="270"/>
      <c r="I254" s="268"/>
      <c r="J254" s="305">
        <v>94201.925896846558</v>
      </c>
      <c r="K254" s="373"/>
      <c r="Y254" s="239"/>
    </row>
    <row r="255" spans="2:29" ht="15" hidden="1" customHeight="1" thickBot="1">
      <c r="B255" s="381" t="s">
        <v>55</v>
      </c>
      <c r="C255" s="382"/>
      <c r="D255" s="383"/>
      <c r="E255" s="384">
        <v>71.700286442742879</v>
      </c>
      <c r="F255" s="385"/>
      <c r="G255" s="223" t="s">
        <v>338</v>
      </c>
      <c r="H255" s="224"/>
      <c r="I255" s="225"/>
      <c r="J255" s="308">
        <v>75.508619445924779</v>
      </c>
      <c r="K255" s="373">
        <v>18.877154861481195</v>
      </c>
      <c r="Y255" s="1"/>
    </row>
    <row r="256" spans="2:29" ht="15" customHeight="1" thickBot="1">
      <c r="B256" s="355"/>
      <c r="C256" s="355"/>
      <c r="D256" s="386"/>
      <c r="E256" s="386"/>
      <c r="F256" s="385"/>
      <c r="G256" s="232" t="s">
        <v>339</v>
      </c>
      <c r="H256" s="233"/>
      <c r="I256" s="234"/>
      <c r="J256" s="310">
        <v>18.877154861481195</v>
      </c>
      <c r="K256" s="373">
        <v>4.7192887153702987</v>
      </c>
      <c r="Y256" s="2"/>
      <c r="Z256" s="311"/>
    </row>
    <row r="257" spans="7:28" ht="15" customHeight="1">
      <c r="H257" s="425" t="s">
        <v>274</v>
      </c>
      <c r="I257" s="466">
        <v>5.3412659680870146E-2</v>
      </c>
      <c r="J257" s="426">
        <v>17.920000000000002</v>
      </c>
      <c r="K257" s="373"/>
      <c r="L257" s="124" t="s">
        <v>12</v>
      </c>
      <c r="M257" s="858" t="s">
        <v>13</v>
      </c>
      <c r="N257" s="858"/>
      <c r="O257" s="387">
        <v>1219</v>
      </c>
      <c r="Y257" s="239"/>
    </row>
    <row r="258" spans="7:28" ht="15" customHeight="1" thickBot="1">
      <c r="H258" s="425"/>
      <c r="I258" s="466"/>
      <c r="J258" s="426"/>
      <c r="K258" s="373"/>
      <c r="L258" s="246"/>
      <c r="M258" s="389"/>
      <c r="N258" s="389"/>
      <c r="O258" s="476"/>
      <c r="Y258" s="239"/>
    </row>
    <row r="259" spans="7:28" ht="15" customHeight="1" thickBot="1">
      <c r="G259" s="855" t="s">
        <v>96</v>
      </c>
      <c r="H259" s="856"/>
      <c r="I259" s="856"/>
      <c r="J259" s="857"/>
      <c r="K259" s="373"/>
      <c r="L259" s="388"/>
      <c r="M259" s="389" t="s">
        <v>16</v>
      </c>
      <c r="N259" s="389" t="s">
        <v>17</v>
      </c>
      <c r="O259" s="390" t="s">
        <v>18</v>
      </c>
      <c r="Y259" s="117" t="s">
        <v>87</v>
      </c>
      <c r="Z259" s="242" t="s">
        <v>8</v>
      </c>
      <c r="AA259" s="242" t="s">
        <v>9</v>
      </c>
      <c r="AB259" s="243" t="s">
        <v>10</v>
      </c>
    </row>
    <row r="260" spans="7:28" ht="15" customHeight="1">
      <c r="G260" s="124" t="s">
        <v>12</v>
      </c>
      <c r="H260" s="858" t="s">
        <v>13</v>
      </c>
      <c r="I260" s="858"/>
      <c r="J260" s="387">
        <v>1219</v>
      </c>
      <c r="K260" s="373"/>
      <c r="L260" s="391" t="s">
        <v>15</v>
      </c>
      <c r="M260" s="351">
        <v>0</v>
      </c>
      <c r="N260" s="253">
        <v>0.05</v>
      </c>
      <c r="O260" s="392">
        <v>0</v>
      </c>
      <c r="Y260" s="127" t="s">
        <v>14</v>
      </c>
      <c r="Z260" s="128">
        <v>52</v>
      </c>
      <c r="AA260" s="128">
        <v>40</v>
      </c>
      <c r="AB260" s="249">
        <v>2080</v>
      </c>
    </row>
    <row r="261" spans="7:28" ht="15" customHeight="1">
      <c r="G261" s="388"/>
      <c r="H261" s="389" t="s">
        <v>16</v>
      </c>
      <c r="I261" s="389" t="s">
        <v>17</v>
      </c>
      <c r="J261" s="390" t="s">
        <v>18</v>
      </c>
      <c r="K261" s="373"/>
      <c r="L261" s="391" t="s">
        <v>83</v>
      </c>
      <c r="M261" s="351">
        <v>0</v>
      </c>
      <c r="N261" s="253">
        <v>0.05</v>
      </c>
      <c r="O261" s="392">
        <v>0</v>
      </c>
      <c r="Y261" s="127" t="s">
        <v>67</v>
      </c>
      <c r="Z261" s="128"/>
      <c r="AA261" s="128"/>
      <c r="AB261" s="129"/>
    </row>
    <row r="262" spans="7:28" ht="15" customHeight="1">
      <c r="G262" s="391" t="s">
        <v>15</v>
      </c>
      <c r="H262" s="351">
        <v>69600</v>
      </c>
      <c r="I262" s="253">
        <v>0.05</v>
      </c>
      <c r="J262" s="392">
        <v>3480</v>
      </c>
      <c r="K262" s="373"/>
      <c r="L262" s="391" t="s">
        <v>97</v>
      </c>
      <c r="M262" s="351">
        <v>0</v>
      </c>
      <c r="N262" s="393">
        <v>0.5</v>
      </c>
      <c r="O262" s="392">
        <v>0</v>
      </c>
      <c r="Y262" s="148" t="s">
        <v>20</v>
      </c>
      <c r="Z262" s="256">
        <v>4</v>
      </c>
      <c r="AA262" s="257">
        <v>40</v>
      </c>
      <c r="AB262" s="258">
        <v>160</v>
      </c>
    </row>
    <row r="263" spans="7:28" ht="15" customHeight="1">
      <c r="G263" s="252" t="s">
        <v>83</v>
      </c>
      <c r="H263" s="260">
        <v>63627.199999999997</v>
      </c>
      <c r="I263" s="253">
        <v>0.05</v>
      </c>
      <c r="J263" s="392">
        <v>3181.36</v>
      </c>
      <c r="K263" s="373"/>
      <c r="L263" s="391" t="s">
        <v>93</v>
      </c>
      <c r="M263" s="351">
        <v>0</v>
      </c>
      <c r="N263" s="393">
        <v>0.5</v>
      </c>
      <c r="O263" s="392">
        <v>0</v>
      </c>
      <c r="Y263" s="155"/>
      <c r="Z263" s="265"/>
      <c r="AA263" s="257"/>
      <c r="AB263" s="151"/>
    </row>
    <row r="264" spans="7:28" ht="15" customHeight="1">
      <c r="G264" s="252" t="s">
        <v>97</v>
      </c>
      <c r="H264" s="394">
        <v>54412.800000000003</v>
      </c>
      <c r="I264" s="393">
        <v>0.2</v>
      </c>
      <c r="J264" s="392">
        <v>10882.560000000001</v>
      </c>
      <c r="K264" s="371"/>
      <c r="L264" s="395" t="s">
        <v>24</v>
      </c>
      <c r="M264" s="396"/>
      <c r="N264" s="397">
        <v>1.1000000000000001</v>
      </c>
      <c r="O264" s="398">
        <v>0</v>
      </c>
      <c r="Y264" s="148" t="s">
        <v>62</v>
      </c>
      <c r="Z264" s="257">
        <v>46</v>
      </c>
      <c r="AA264" s="257">
        <v>7</v>
      </c>
      <c r="AB264" s="258">
        <v>322</v>
      </c>
    </row>
    <row r="265" spans="7:28" ht="15" customHeight="1">
      <c r="G265" s="252" t="s">
        <v>93</v>
      </c>
      <c r="H265" s="260">
        <v>45375.199999999997</v>
      </c>
      <c r="I265" s="393">
        <v>0.8</v>
      </c>
      <c r="J265" s="392">
        <v>36300.159999999996</v>
      </c>
      <c r="K265" s="373"/>
      <c r="L265" s="399"/>
      <c r="M265" s="400"/>
      <c r="N265" s="400"/>
      <c r="O265" s="401"/>
      <c r="Y265" s="148" t="s">
        <v>27</v>
      </c>
      <c r="Z265" s="256">
        <v>46</v>
      </c>
      <c r="AA265" s="257">
        <v>6.5</v>
      </c>
      <c r="AB265" s="258">
        <v>299</v>
      </c>
    </row>
    <row r="266" spans="7:28" ht="15" customHeight="1">
      <c r="G266" s="395" t="s">
        <v>24</v>
      </c>
      <c r="H266" s="396"/>
      <c r="I266" s="397">
        <v>1.1000000000000001</v>
      </c>
      <c r="J266" s="398">
        <v>53844.08</v>
      </c>
      <c r="K266" s="373"/>
      <c r="L266" s="399" t="s">
        <v>29</v>
      </c>
      <c r="M266" s="402" t="e">
        <v>#REF!</v>
      </c>
      <c r="N266" s="400"/>
      <c r="O266" s="392" t="e">
        <v>#REF!</v>
      </c>
      <c r="Y266" s="279" t="s">
        <v>63</v>
      </c>
      <c r="Z266" s="403">
        <v>2</v>
      </c>
      <c r="AA266" s="281">
        <v>40</v>
      </c>
      <c r="AB266" s="282">
        <v>80</v>
      </c>
    </row>
    <row r="267" spans="7:28" ht="15" customHeight="1" thickBot="1">
      <c r="G267" s="399"/>
      <c r="H267" s="400"/>
      <c r="I267" s="400"/>
      <c r="J267" s="401"/>
      <c r="K267" s="373"/>
      <c r="L267" s="404" t="s">
        <v>32</v>
      </c>
      <c r="M267" s="405"/>
      <c r="N267" s="406"/>
      <c r="O267" s="407" t="e">
        <v>#REF!</v>
      </c>
      <c r="Y267" s="148"/>
      <c r="Z267" s="287"/>
      <c r="AA267" s="287"/>
      <c r="AB267" s="258"/>
    </row>
    <row r="268" spans="7:28" ht="15" customHeight="1" thickTop="1">
      <c r="G268" s="399" t="s">
        <v>29</v>
      </c>
      <c r="H268" s="402">
        <v>0.24220000000000003</v>
      </c>
      <c r="I268" s="400"/>
      <c r="J268" s="392">
        <v>13041.036176000001</v>
      </c>
      <c r="K268" s="373"/>
      <c r="L268" s="252" t="s">
        <v>38</v>
      </c>
      <c r="M268" s="408"/>
      <c r="N268" s="409"/>
      <c r="O268" s="314">
        <v>0</v>
      </c>
      <c r="Y268" s="148" t="s">
        <v>30</v>
      </c>
      <c r="Z268" s="287"/>
      <c r="AA268" s="287"/>
      <c r="AB268" s="258">
        <v>861</v>
      </c>
    </row>
    <row r="269" spans="7:28" ht="15" customHeight="1" thickBot="1">
      <c r="G269" s="404" t="s">
        <v>32</v>
      </c>
      <c r="H269" s="405"/>
      <c r="I269" s="406"/>
      <c r="J269" s="407">
        <v>66885.11617600001</v>
      </c>
      <c r="K269" s="410"/>
      <c r="L269" s="252" t="s">
        <v>35</v>
      </c>
      <c r="M269" s="351"/>
      <c r="N269" s="409"/>
      <c r="O269" s="314" t="e">
        <v>#VALUE!</v>
      </c>
      <c r="Y269" s="279" t="s">
        <v>33</v>
      </c>
      <c r="Z269" s="288"/>
      <c r="AA269" s="288"/>
      <c r="AB269" s="282">
        <v>1219</v>
      </c>
    </row>
    <row r="270" spans="7:28" ht="15" customHeight="1" thickTop="1" thickBot="1">
      <c r="G270" s="252" t="s">
        <v>38</v>
      </c>
      <c r="H270" s="408"/>
      <c r="I270" s="409"/>
      <c r="J270" s="314">
        <v>718.16067773572377</v>
      </c>
      <c r="K270" s="411"/>
      <c r="L270" s="252" t="s">
        <v>95</v>
      </c>
      <c r="M270" s="412">
        <v>0.3</v>
      </c>
      <c r="N270" s="412"/>
      <c r="O270" s="314">
        <v>0</v>
      </c>
      <c r="Y270" s="148" t="s">
        <v>36</v>
      </c>
      <c r="Z270" s="290"/>
      <c r="AA270" s="290"/>
      <c r="AB270" s="291">
        <v>1</v>
      </c>
    </row>
    <row r="271" spans="7:28" ht="15" customHeight="1" thickBot="1">
      <c r="G271" s="252" t="s">
        <v>35</v>
      </c>
      <c r="H271" s="351"/>
      <c r="I271" s="409"/>
      <c r="J271" s="314">
        <v>1554</v>
      </c>
      <c r="K271" s="410"/>
      <c r="L271" s="252" t="s">
        <v>56</v>
      </c>
      <c r="M271" s="351"/>
      <c r="N271" s="409"/>
      <c r="O271" s="314" t="s">
        <v>17</v>
      </c>
      <c r="Y271" s="293" t="s">
        <v>39</v>
      </c>
      <c r="Z271" s="294"/>
      <c r="AA271" s="295"/>
      <c r="AB271" s="296">
        <v>1219</v>
      </c>
    </row>
    <row r="272" spans="7:28" ht="15" customHeight="1">
      <c r="G272" s="252" t="s">
        <v>95</v>
      </c>
      <c r="H272" s="412">
        <v>0.2</v>
      </c>
      <c r="I272" s="412"/>
      <c r="J272" s="314">
        <v>12725.44</v>
      </c>
      <c r="L272" s="252" t="s">
        <v>41</v>
      </c>
      <c r="M272" s="413"/>
      <c r="N272" s="409"/>
      <c r="O272" s="317">
        <v>0</v>
      </c>
    </row>
    <row r="273" spans="7:26" ht="15" customHeight="1">
      <c r="G273" s="252" t="s">
        <v>56</v>
      </c>
      <c r="H273" s="351"/>
      <c r="I273" s="409"/>
      <c r="J273" s="314">
        <v>4403.0028000000002</v>
      </c>
      <c r="L273" s="395" t="s">
        <v>42</v>
      </c>
      <c r="M273" s="396"/>
      <c r="N273" s="396"/>
      <c r="O273" s="398" t="e">
        <v>#REF!</v>
      </c>
    </row>
    <row r="274" spans="7:26" ht="15" customHeight="1">
      <c r="G274" s="252" t="s">
        <v>41</v>
      </c>
      <c r="H274" s="413"/>
      <c r="I274" s="409"/>
      <c r="J274" s="317">
        <v>1155.1500000000003</v>
      </c>
      <c r="L274" s="399" t="s">
        <v>44</v>
      </c>
      <c r="M274" s="402">
        <v>0.05</v>
      </c>
      <c r="N274" s="400"/>
      <c r="O274" s="392" t="e">
        <v>#REF!</v>
      </c>
    </row>
    <row r="275" spans="7:26" ht="15" customHeight="1">
      <c r="G275" s="395" t="s">
        <v>42</v>
      </c>
      <c r="H275" s="396"/>
      <c r="I275" s="396"/>
      <c r="J275" s="398">
        <v>87440.869653735732</v>
      </c>
      <c r="L275" s="399"/>
      <c r="M275" s="402"/>
      <c r="N275" s="400"/>
      <c r="O275" s="392"/>
    </row>
    <row r="276" spans="7:26" ht="15" customHeight="1" thickBot="1">
      <c r="G276" s="399" t="s">
        <v>44</v>
      </c>
      <c r="H276" s="178">
        <v>0.12</v>
      </c>
      <c r="I276" s="400"/>
      <c r="J276" s="392">
        <v>10492.904358448288</v>
      </c>
      <c r="L276" s="414" t="s">
        <v>49</v>
      </c>
      <c r="M276" s="415"/>
      <c r="N276" s="415"/>
      <c r="O276" s="416" t="e">
        <v>#REF!</v>
      </c>
    </row>
    <row r="277" spans="7:26" ht="15" customHeight="1" thickTop="1" thickBot="1">
      <c r="G277" s="414" t="s">
        <v>49</v>
      </c>
      <c r="H277" s="415"/>
      <c r="I277" s="415"/>
      <c r="J277" s="416">
        <v>97933.774012184018</v>
      </c>
      <c r="L277" s="267" t="s">
        <v>51</v>
      </c>
      <c r="M277" s="402">
        <v>1</v>
      </c>
      <c r="N277" s="400"/>
      <c r="O277" s="305" t="e">
        <v>#REF!</v>
      </c>
    </row>
    <row r="278" spans="7:26" ht="15" customHeight="1" thickTop="1" thickBot="1">
      <c r="G278" s="267" t="s">
        <v>58</v>
      </c>
      <c r="H278" s="402">
        <v>2.3077627802923752E-2</v>
      </c>
      <c r="I278" s="400"/>
      <c r="J278" s="417">
        <v>2017.9278446328835</v>
      </c>
      <c r="K278" s="418"/>
      <c r="L278" s="223" t="s">
        <v>64</v>
      </c>
      <c r="M278" s="419"/>
      <c r="N278" s="420"/>
      <c r="O278" s="308" t="e">
        <v>#REF!</v>
      </c>
    </row>
    <row r="279" spans="7:26" ht="15" customHeight="1" thickBot="1">
      <c r="G279" s="267" t="s">
        <v>10</v>
      </c>
      <c r="H279" s="402"/>
      <c r="I279" s="400"/>
      <c r="J279" s="305">
        <v>99951.701856816901</v>
      </c>
      <c r="K279" s="418"/>
      <c r="L279" s="268"/>
      <c r="M279" s="400"/>
      <c r="N279" s="385"/>
      <c r="O279" s="326"/>
    </row>
    <row r="280" spans="7:26" ht="15" hidden="1" customHeight="1" thickBot="1">
      <c r="G280" s="223" t="s">
        <v>338</v>
      </c>
      <c r="H280" s="419"/>
      <c r="I280" s="420"/>
      <c r="J280" s="308">
        <v>81.994833352597951</v>
      </c>
      <c r="K280" s="106">
        <v>20.498708338149488</v>
      </c>
      <c r="L280" s="421" t="s">
        <v>98</v>
      </c>
      <c r="Y280" s="1"/>
    </row>
    <row r="281" spans="7:26" ht="15" customHeight="1" thickBot="1">
      <c r="G281" s="232" t="s">
        <v>339</v>
      </c>
      <c r="H281" s="233"/>
      <c r="I281" s="234"/>
      <c r="J281" s="310">
        <v>20.498708338149488</v>
      </c>
      <c r="K281" s="106">
        <v>5.1246770845373719</v>
      </c>
      <c r="Y281" s="2"/>
      <c r="Z281" s="311"/>
    </row>
    <row r="282" spans="7:26" ht="15" customHeight="1">
      <c r="G282" s="421"/>
      <c r="H282" s="425" t="s">
        <v>274</v>
      </c>
      <c r="I282" s="466">
        <v>8.2868903230295193E-2</v>
      </c>
      <c r="J282" s="426">
        <v>18.93</v>
      </c>
      <c r="Y282" s="3"/>
      <c r="Z282" s="235"/>
    </row>
  </sheetData>
  <mergeCells count="95">
    <mergeCell ref="C210:D210"/>
    <mergeCell ref="H210:I210"/>
    <mergeCell ref="G259:J259"/>
    <mergeCell ref="H260:I260"/>
    <mergeCell ref="M232:N232"/>
    <mergeCell ref="B234:E234"/>
    <mergeCell ref="G234:J234"/>
    <mergeCell ref="C235:D235"/>
    <mergeCell ref="H235:I235"/>
    <mergeCell ref="M257:N257"/>
    <mergeCell ref="C185:D185"/>
    <mergeCell ref="G185:J185"/>
    <mergeCell ref="H186:I186"/>
    <mergeCell ref="M208:N208"/>
    <mergeCell ref="B209:E209"/>
    <mergeCell ref="G209:J209"/>
    <mergeCell ref="H162:I162"/>
    <mergeCell ref="L183:O183"/>
    <mergeCell ref="C161:D161"/>
    <mergeCell ref="G161:J161"/>
    <mergeCell ref="B184:E184"/>
    <mergeCell ref="M184:N184"/>
    <mergeCell ref="G138:J138"/>
    <mergeCell ref="H139:I139"/>
    <mergeCell ref="L159:O159"/>
    <mergeCell ref="B160:E160"/>
    <mergeCell ref="M160:N160"/>
    <mergeCell ref="L136:O136"/>
    <mergeCell ref="C137:D137"/>
    <mergeCell ref="M137:N137"/>
    <mergeCell ref="H93:I93"/>
    <mergeCell ref="Y105:AB105"/>
    <mergeCell ref="B113:E113"/>
    <mergeCell ref="L113:O113"/>
    <mergeCell ref="C114:D114"/>
    <mergeCell ref="M114:N114"/>
    <mergeCell ref="G115:J115"/>
    <mergeCell ref="H116:I116"/>
    <mergeCell ref="B136:E136"/>
    <mergeCell ref="Y82:AB82"/>
    <mergeCell ref="B90:E90"/>
    <mergeCell ref="L90:O90"/>
    <mergeCell ref="C91:D91"/>
    <mergeCell ref="M91:N91"/>
    <mergeCell ref="G92:J92"/>
    <mergeCell ref="B67:E67"/>
    <mergeCell ref="C68:D68"/>
    <mergeCell ref="L68:O68"/>
    <mergeCell ref="M69:N69"/>
    <mergeCell ref="G70:J70"/>
    <mergeCell ref="H71:I71"/>
    <mergeCell ref="C46:D46"/>
    <mergeCell ref="L47:O47"/>
    <mergeCell ref="G49:J49"/>
    <mergeCell ref="M49:N49"/>
    <mergeCell ref="H50:I50"/>
    <mergeCell ref="Y61:AB61"/>
    <mergeCell ref="G28:J28"/>
    <mergeCell ref="L28:O28"/>
    <mergeCell ref="H29:I29"/>
    <mergeCell ref="M29:N29"/>
    <mergeCell ref="Y39:AB39"/>
    <mergeCell ref="B45:E45"/>
    <mergeCell ref="I23:AB23"/>
    <mergeCell ref="B24:E24"/>
    <mergeCell ref="I24:AB24"/>
    <mergeCell ref="C25:D25"/>
    <mergeCell ref="G26:AB26"/>
    <mergeCell ref="G27:J27"/>
    <mergeCell ref="L27:O27"/>
    <mergeCell ref="I22:AB22"/>
    <mergeCell ref="I11:AB11"/>
    <mergeCell ref="I12:AB12"/>
    <mergeCell ref="G13:AB13"/>
    <mergeCell ref="I14:AB14"/>
    <mergeCell ref="I15:AB15"/>
    <mergeCell ref="I16:AB16"/>
    <mergeCell ref="I17:AB17"/>
    <mergeCell ref="I18:AB18"/>
    <mergeCell ref="I19:AB19"/>
    <mergeCell ref="I20:AB20"/>
    <mergeCell ref="I21:AB21"/>
    <mergeCell ref="I10:AB10"/>
    <mergeCell ref="G1:AB1"/>
    <mergeCell ref="B2:E2"/>
    <mergeCell ref="G2:AB2"/>
    <mergeCell ref="B3:E3"/>
    <mergeCell ref="G3:AB3"/>
    <mergeCell ref="C4:D4"/>
    <mergeCell ref="I4:AB4"/>
    <mergeCell ref="I5:AB5"/>
    <mergeCell ref="I6:AB6"/>
    <mergeCell ref="I7:AB7"/>
    <mergeCell ref="I8:AB8"/>
    <mergeCell ref="I9:AB9"/>
  </mergeCells>
  <pageMargins left="0.25" right="0.25" top="0.25" bottom="0.25" header="0.3" footer="0.3"/>
  <pageSetup orientation="portrait" r:id="rId1"/>
  <headerFooter>
    <oddFooter>&amp;R101 CMR 423 proposed rates 7/1/20</oddFooter>
  </headerFooter>
  <rowBreaks count="5" manualBreakCount="5">
    <brk id="24" max="16383" man="1"/>
    <brk id="46" max="16383" man="1"/>
    <brk id="89" max="16383" man="1"/>
    <brk id="135" max="16383" man="1"/>
    <brk id="182" max="1638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BQ272"/>
  <sheetViews>
    <sheetView tabSelected="1" zoomScaleNormal="100" workbookViewId="0">
      <selection activeCell="BA25" sqref="BA25:BH25"/>
    </sheetView>
  </sheetViews>
  <sheetFormatPr defaultColWidth="9.140625" defaultRowHeight="15" customHeight="1"/>
  <cols>
    <col min="1" max="1" width="3.140625" style="29" customWidth="1"/>
    <col min="2" max="2" width="23.5703125" style="29" bestFit="1" customWidth="1"/>
    <col min="3" max="3" width="11.140625" style="649" bestFit="1" customWidth="1"/>
    <col min="4" max="4" width="12.42578125" style="649" bestFit="1" customWidth="1"/>
    <col min="5" max="5" width="9.140625" style="649" bestFit="1" customWidth="1"/>
    <col min="6" max="6" width="8.42578125" style="649" customWidth="1"/>
    <col min="7" max="7" width="27.5703125" style="29" customWidth="1"/>
    <col min="8" max="8" width="21.140625" style="29" customWidth="1"/>
    <col min="9" max="9" width="6.7109375" style="29" customWidth="1"/>
    <col min="10" max="10" width="8.28515625" style="29" customWidth="1"/>
    <col min="11" max="11" width="9.140625" style="29" customWidth="1"/>
    <col min="12" max="12" width="26.5703125" style="29" customWidth="1"/>
    <col min="13" max="13" width="8.5703125" style="29" customWidth="1"/>
    <col min="14" max="14" width="6.7109375" style="29" customWidth="1"/>
    <col min="15" max="15" width="8.5703125" style="29" customWidth="1"/>
    <col min="16" max="16" width="5.28515625" style="29" customWidth="1"/>
    <col min="17" max="17" width="26.5703125" style="29" customWidth="1"/>
    <col min="18" max="18" width="8.5703125" style="29" customWidth="1"/>
    <col min="19" max="19" width="6.7109375" style="29" customWidth="1"/>
    <col min="20" max="20" width="8.5703125" style="29" customWidth="1"/>
    <col min="21" max="21" width="4.7109375" style="29" customWidth="1"/>
    <col min="22" max="22" width="26.5703125" style="29" customWidth="1"/>
    <col min="23" max="23" width="8.5703125" style="29" customWidth="1"/>
    <col min="24" max="24" width="6.7109375" style="29" customWidth="1"/>
    <col min="25" max="25" width="8.5703125" style="29" customWidth="1"/>
    <col min="26" max="26" width="4.7109375" style="29" customWidth="1"/>
    <col min="27" max="27" width="26.5703125" style="29" customWidth="1"/>
    <col min="28" max="28" width="8.5703125" style="29" customWidth="1"/>
    <col min="29" max="29" width="6.7109375" style="29" customWidth="1"/>
    <col min="30" max="30" width="8.5703125" style="29" customWidth="1"/>
    <col min="31" max="31" width="4.85546875" style="29" customWidth="1"/>
    <col min="32" max="32" width="26.5703125" style="29" customWidth="1"/>
    <col min="33" max="33" width="8.5703125" style="29" customWidth="1"/>
    <col min="34" max="34" width="6.7109375" style="29" customWidth="1"/>
    <col min="35" max="35" width="8.5703125" style="29" customWidth="1"/>
    <col min="36" max="36" width="4.7109375" style="29" customWidth="1"/>
    <col min="37" max="37" width="26.5703125" style="29" bestFit="1" customWidth="1"/>
    <col min="38" max="38" width="8.5703125" style="29" bestFit="1" customWidth="1"/>
    <col min="39" max="39" width="6.7109375" style="29" bestFit="1" customWidth="1"/>
    <col min="40" max="40" width="8.5703125" style="29" bestFit="1" customWidth="1"/>
    <col min="41" max="41" width="4.85546875" style="29" customWidth="1"/>
    <col min="42" max="42" width="26.5703125" style="29" bestFit="1" customWidth="1"/>
    <col min="43" max="43" width="8.5703125" style="29" bestFit="1" customWidth="1"/>
    <col min="44" max="44" width="6.7109375" style="29" bestFit="1" customWidth="1"/>
    <col min="45" max="45" width="8.5703125" style="29" bestFit="1" customWidth="1"/>
    <col min="46" max="46" width="4.7109375" style="29" customWidth="1"/>
    <col min="47" max="47" width="27" style="29" bestFit="1" customWidth="1"/>
    <col min="48" max="48" width="8.5703125" style="29" bestFit="1" customWidth="1"/>
    <col min="49" max="49" width="6.7109375" style="29" bestFit="1" customWidth="1"/>
    <col min="50" max="50" width="9.5703125" style="29" bestFit="1" customWidth="1"/>
    <col min="51" max="51" width="4.7109375" style="29" customWidth="1"/>
    <col min="52" max="52" width="26.5703125" style="29" bestFit="1" customWidth="1"/>
    <col min="53" max="53" width="8.5703125" style="29" bestFit="1" customWidth="1"/>
    <col min="54" max="54" width="6.7109375" style="29" bestFit="1" customWidth="1"/>
    <col min="55" max="55" width="9.5703125" style="29" bestFit="1" customWidth="1"/>
    <col min="56" max="56" width="4.7109375" style="29" customWidth="1"/>
    <col min="57" max="57" width="26.5703125" style="29" bestFit="1" customWidth="1"/>
    <col min="58" max="58" width="8.5703125" style="29" bestFit="1" customWidth="1"/>
    <col min="59" max="59" width="6.7109375" style="29" bestFit="1" customWidth="1"/>
    <col min="60" max="60" width="9.5703125" style="29" bestFit="1" customWidth="1"/>
    <col min="61" max="61" width="9.140625" style="29"/>
    <col min="62" max="62" width="38.28515625" style="29" customWidth="1"/>
    <col min="63" max="16384" width="9.140625" style="29"/>
  </cols>
  <sheetData>
    <row r="1" spans="2:69" ht="15" customHeight="1" thickBot="1">
      <c r="B1" s="815" t="s">
        <v>611</v>
      </c>
      <c r="C1" s="815"/>
      <c r="D1" s="815"/>
    </row>
    <row r="2" spans="2:69" ht="13.9" customHeight="1" thickBot="1">
      <c r="C2" s="29"/>
      <c r="D2" s="29"/>
      <c r="E2" s="29"/>
      <c r="F2" s="29"/>
      <c r="G2" s="872" t="str">
        <f>BJ4</f>
        <v>7/1/2024 thru 6/30/2026</v>
      </c>
      <c r="H2" s="873"/>
      <c r="I2" s="873"/>
      <c r="J2" s="873"/>
      <c r="K2" s="648"/>
      <c r="L2" s="649"/>
      <c r="M2" s="649"/>
      <c r="N2" s="650"/>
      <c r="O2" s="649"/>
      <c r="P2" s="649"/>
      <c r="Q2" s="649"/>
      <c r="R2" s="649"/>
      <c r="S2" s="649"/>
      <c r="T2" s="649"/>
      <c r="U2" s="651"/>
      <c r="V2" s="868" t="s">
        <v>197</v>
      </c>
      <c r="W2" s="869"/>
      <c r="X2" s="869"/>
      <c r="Y2" s="870"/>
      <c r="Z2" s="649"/>
      <c r="AA2" s="868" t="s">
        <v>198</v>
      </c>
      <c r="AB2" s="869"/>
      <c r="AC2" s="869"/>
      <c r="AD2" s="870"/>
      <c r="AE2" s="649"/>
      <c r="AF2" s="868" t="s">
        <v>199</v>
      </c>
      <c r="AG2" s="869"/>
      <c r="AH2" s="869"/>
      <c r="AI2" s="870"/>
      <c r="AK2" s="868" t="s">
        <v>82</v>
      </c>
      <c r="AL2" s="869"/>
      <c r="AM2" s="869"/>
      <c r="AN2" s="870"/>
      <c r="AP2" s="868" t="s">
        <v>85</v>
      </c>
      <c r="AQ2" s="869"/>
      <c r="AR2" s="869"/>
      <c r="AS2" s="870"/>
      <c r="AU2" s="868" t="s">
        <v>91</v>
      </c>
      <c r="AV2" s="869"/>
      <c r="AW2" s="869"/>
      <c r="AX2" s="870"/>
      <c r="AZ2" s="868" t="s">
        <v>200</v>
      </c>
      <c r="BA2" s="869"/>
      <c r="BB2" s="869"/>
      <c r="BC2" s="870"/>
      <c r="BE2" s="864" t="s">
        <v>96</v>
      </c>
      <c r="BF2" s="865"/>
      <c r="BG2" s="865"/>
      <c r="BH2" s="866"/>
    </row>
    <row r="3" spans="2:69" ht="13.5" thickBot="1">
      <c r="B3" s="802"/>
      <c r="C3" s="803" t="s">
        <v>306</v>
      </c>
      <c r="D3" s="803" t="s">
        <v>307</v>
      </c>
      <c r="E3" s="804" t="s">
        <v>610</v>
      </c>
      <c r="F3" s="29"/>
      <c r="G3" s="868" t="s">
        <v>196</v>
      </c>
      <c r="H3" s="869"/>
      <c r="I3" s="869"/>
      <c r="J3" s="870"/>
      <c r="K3" s="652"/>
      <c r="L3" s="868" t="s">
        <v>57</v>
      </c>
      <c r="M3" s="869"/>
      <c r="N3" s="869"/>
      <c r="O3" s="870"/>
      <c r="P3" s="737"/>
      <c r="Q3" s="868" t="s">
        <v>65</v>
      </c>
      <c r="R3" s="869"/>
      <c r="S3" s="869"/>
      <c r="T3" s="870"/>
      <c r="U3" s="651"/>
      <c r="V3" s="33" t="s">
        <v>12</v>
      </c>
      <c r="W3" s="830" t="s">
        <v>13</v>
      </c>
      <c r="X3" s="830"/>
      <c r="Y3" s="34">
        <f>Y38</f>
        <v>1641.65</v>
      </c>
      <c r="Z3" s="653"/>
      <c r="AA3" s="33" t="s">
        <v>12</v>
      </c>
      <c r="AB3" s="830" t="s">
        <v>13</v>
      </c>
      <c r="AC3" s="830"/>
      <c r="AD3" s="34">
        <f>AD38</f>
        <v>1570.1</v>
      </c>
      <c r="AE3" s="649"/>
      <c r="AF3" s="33" t="s">
        <v>12</v>
      </c>
      <c r="AG3" s="830" t="s">
        <v>13</v>
      </c>
      <c r="AH3" s="830"/>
      <c r="AI3" s="34">
        <f>AI38</f>
        <v>1493.825</v>
      </c>
      <c r="AK3" s="33" t="s">
        <v>12</v>
      </c>
      <c r="AL3" s="830" t="s">
        <v>13</v>
      </c>
      <c r="AM3" s="830"/>
      <c r="AN3" s="34">
        <f>AN38</f>
        <v>1489.1</v>
      </c>
      <c r="AP3" s="33" t="s">
        <v>12</v>
      </c>
      <c r="AQ3" s="830" t="s">
        <v>13</v>
      </c>
      <c r="AR3" s="830"/>
      <c r="AS3" s="34">
        <f>AS38</f>
        <v>1435.6</v>
      </c>
      <c r="AU3" s="33" t="s">
        <v>12</v>
      </c>
      <c r="AV3" s="830" t="s">
        <v>13</v>
      </c>
      <c r="AW3" s="830"/>
      <c r="AX3" s="34">
        <f>AX38</f>
        <v>1417.3</v>
      </c>
      <c r="AZ3" s="33" t="s">
        <v>12</v>
      </c>
      <c r="BA3" s="830" t="s">
        <v>13</v>
      </c>
      <c r="BB3" s="830"/>
      <c r="BC3" s="34">
        <f>BC38</f>
        <v>1243.3999999999999</v>
      </c>
      <c r="BE3" s="33" t="s">
        <v>12</v>
      </c>
      <c r="BF3" s="862" t="s">
        <v>13</v>
      </c>
      <c r="BG3" s="862"/>
      <c r="BH3" s="336">
        <f>BH38</f>
        <v>1215</v>
      </c>
      <c r="BJ3" s="885" t="s">
        <v>0</v>
      </c>
      <c r="BK3" s="886"/>
      <c r="BL3" s="886"/>
      <c r="BM3" s="886"/>
      <c r="BN3" s="886"/>
      <c r="BO3" s="886"/>
      <c r="BP3" s="886"/>
      <c r="BQ3" s="887"/>
    </row>
    <row r="4" spans="2:69" ht="15" customHeight="1" thickBot="1">
      <c r="B4" s="805" t="str">
        <f>G3</f>
        <v xml:space="preserve">In Home Supports - Model A </v>
      </c>
      <c r="C4" s="811">
        <v>7.2834199999999996</v>
      </c>
      <c r="D4" s="812">
        <f>J22</f>
        <v>9.0897584360715484</v>
      </c>
      <c r="E4" s="806">
        <f t="shared" ref="E4:E7" si="0">(D4-C4)/C4</f>
        <v>0.24800690281098015</v>
      </c>
      <c r="F4" s="29"/>
      <c r="G4" s="33" t="s">
        <v>12</v>
      </c>
      <c r="H4" s="830" t="s">
        <v>13</v>
      </c>
      <c r="I4" s="830"/>
      <c r="J4" s="34">
        <f>J36</f>
        <v>1882.65</v>
      </c>
      <c r="K4" s="651"/>
      <c r="L4" s="33" t="s">
        <v>12</v>
      </c>
      <c r="M4" s="830" t="s">
        <v>13</v>
      </c>
      <c r="N4" s="830"/>
      <c r="O4" s="34">
        <f>O36</f>
        <v>1672.5</v>
      </c>
      <c r="P4" s="738"/>
      <c r="Q4" s="33" t="s">
        <v>12</v>
      </c>
      <c r="R4" s="830" t="s">
        <v>13</v>
      </c>
      <c r="S4" s="830"/>
      <c r="T4" s="34">
        <f>T37</f>
        <v>1645.65</v>
      </c>
      <c r="U4" s="654"/>
      <c r="V4" s="312"/>
      <c r="W4" s="108" t="s">
        <v>16</v>
      </c>
      <c r="X4" s="108" t="s">
        <v>17</v>
      </c>
      <c r="Y4" s="109" t="s">
        <v>18</v>
      </c>
      <c r="Z4" s="649"/>
      <c r="AA4" s="312"/>
      <c r="AB4" s="108" t="s">
        <v>16</v>
      </c>
      <c r="AC4" s="108" t="s">
        <v>17</v>
      </c>
      <c r="AD4" s="109" t="s">
        <v>18</v>
      </c>
      <c r="AE4" s="649"/>
      <c r="AF4" s="312"/>
      <c r="AG4" s="108" t="s">
        <v>16</v>
      </c>
      <c r="AH4" s="108" t="s">
        <v>17</v>
      </c>
      <c r="AI4" s="109" t="s">
        <v>18</v>
      </c>
      <c r="AK4" s="312"/>
      <c r="AL4" s="108" t="s">
        <v>16</v>
      </c>
      <c r="AM4" s="108" t="s">
        <v>17</v>
      </c>
      <c r="AN4" s="109" t="s">
        <v>18</v>
      </c>
      <c r="AO4" s="44"/>
      <c r="AP4" s="312" t="s">
        <v>86</v>
      </c>
      <c r="AQ4" s="108" t="s">
        <v>16</v>
      </c>
      <c r="AR4" s="108" t="s">
        <v>17</v>
      </c>
      <c r="AS4" s="109" t="s">
        <v>18</v>
      </c>
      <c r="AT4" s="44"/>
      <c r="AU4" s="312" t="s">
        <v>86</v>
      </c>
      <c r="AV4" s="108" t="s">
        <v>16</v>
      </c>
      <c r="AW4" s="108" t="s">
        <v>17</v>
      </c>
      <c r="AX4" s="109" t="s">
        <v>18</v>
      </c>
      <c r="AY4" s="44"/>
      <c r="AZ4" s="312" t="s">
        <v>86</v>
      </c>
      <c r="BA4" s="108" t="s">
        <v>16</v>
      </c>
      <c r="BB4" s="108" t="s">
        <v>17</v>
      </c>
      <c r="BC4" s="109" t="s">
        <v>18</v>
      </c>
      <c r="BD4" s="44"/>
      <c r="BE4" s="338"/>
      <c r="BF4" s="339" t="s">
        <v>16</v>
      </c>
      <c r="BG4" s="339" t="s">
        <v>17</v>
      </c>
      <c r="BH4" s="340" t="s">
        <v>18</v>
      </c>
      <c r="BJ4" s="888" t="s">
        <v>587</v>
      </c>
      <c r="BK4" s="872"/>
      <c r="BL4" s="872"/>
      <c r="BM4" s="872"/>
      <c r="BN4" s="872"/>
      <c r="BO4" s="872"/>
      <c r="BP4" s="872"/>
      <c r="BQ4" s="889"/>
    </row>
    <row r="5" spans="2:69" s="44" customFormat="1" ht="13.9" customHeight="1" thickBot="1">
      <c r="B5" s="805" t="str">
        <f>L3</f>
        <v xml:space="preserve">In Home Supports - Model B </v>
      </c>
      <c r="C5" s="811">
        <v>8.1971000000000007</v>
      </c>
      <c r="D5" s="812">
        <f>O22</f>
        <v>10.23343324046045</v>
      </c>
      <c r="E5" s="806">
        <f t="shared" si="0"/>
        <v>0.2484211782777383</v>
      </c>
      <c r="G5" s="38"/>
      <c r="H5" s="39" t="s">
        <v>16</v>
      </c>
      <c r="I5" s="39" t="s">
        <v>17</v>
      </c>
      <c r="J5" s="40" t="s">
        <v>18</v>
      </c>
      <c r="K5" s="655"/>
      <c r="L5" s="312"/>
      <c r="M5" s="108" t="s">
        <v>16</v>
      </c>
      <c r="N5" s="108" t="s">
        <v>17</v>
      </c>
      <c r="O5" s="109" t="s">
        <v>18</v>
      </c>
      <c r="P5" s="739"/>
      <c r="Q5" s="312"/>
      <c r="R5" s="108" t="s">
        <v>16</v>
      </c>
      <c r="S5" s="108" t="s">
        <v>17</v>
      </c>
      <c r="T5" s="109" t="s">
        <v>18</v>
      </c>
      <c r="U5" s="656"/>
      <c r="V5" s="657" t="str">
        <f>Q6</f>
        <v>Management</v>
      </c>
      <c r="W5" s="658">
        <f>BK7</f>
        <v>79415.232000000018</v>
      </c>
      <c r="X5" s="659">
        <f>$BK$16</f>
        <v>0.05</v>
      </c>
      <c r="Y5" s="660">
        <f>W5*X5</f>
        <v>3970.7616000000012</v>
      </c>
      <c r="Z5" s="649"/>
      <c r="AA5" s="657" t="str">
        <f>V5</f>
        <v>Management</v>
      </c>
      <c r="AB5" s="658">
        <f>BK7</f>
        <v>79415.232000000018</v>
      </c>
      <c r="AC5" s="659">
        <f>$BK$16</f>
        <v>0.05</v>
      </c>
      <c r="AD5" s="660">
        <f>AB5*AC5</f>
        <v>3970.7616000000012</v>
      </c>
      <c r="AE5" s="649"/>
      <c r="AF5" s="657" t="str">
        <f>AA5</f>
        <v>Management</v>
      </c>
      <c r="AG5" s="658">
        <f>BK7</f>
        <v>79415.232000000018</v>
      </c>
      <c r="AH5" s="659">
        <f>$BK$16</f>
        <v>0.05</v>
      </c>
      <c r="AI5" s="660">
        <f>AH5*AG5</f>
        <v>3970.7616000000012</v>
      </c>
      <c r="AK5" s="657" t="str">
        <f>AF5</f>
        <v>Management</v>
      </c>
      <c r="AL5" s="658">
        <f>BK7</f>
        <v>79415.232000000018</v>
      </c>
      <c r="AM5" s="659">
        <f>$BK$16</f>
        <v>0.05</v>
      </c>
      <c r="AN5" s="660">
        <f>AL5*AM5</f>
        <v>3970.7616000000012</v>
      </c>
      <c r="AP5" s="657" t="str">
        <f>AK5</f>
        <v>Management</v>
      </c>
      <c r="AQ5" s="658">
        <f>BK7</f>
        <v>79415.232000000018</v>
      </c>
      <c r="AR5" s="659">
        <f>$BK$16</f>
        <v>0.05</v>
      </c>
      <c r="AS5" s="660">
        <f>AQ5*AR5</f>
        <v>3970.7616000000012</v>
      </c>
      <c r="AU5" s="657" t="str">
        <f>AP5</f>
        <v>Management</v>
      </c>
      <c r="AV5" s="658">
        <f>BK7</f>
        <v>79415.232000000018</v>
      </c>
      <c r="AW5" s="659">
        <v>0.05</v>
      </c>
      <c r="AX5" s="660">
        <f>AV5*AW5</f>
        <v>3970.7616000000012</v>
      </c>
      <c r="AZ5" s="657" t="str">
        <f>AU5</f>
        <v>Management</v>
      </c>
      <c r="BA5" s="658">
        <f>BK7</f>
        <v>79415.232000000018</v>
      </c>
      <c r="BB5" s="659">
        <v>0.05</v>
      </c>
      <c r="BC5" s="660">
        <f>BB5*BA5</f>
        <v>3970.7616000000012</v>
      </c>
      <c r="BE5" s="717" t="str">
        <f>AZ5</f>
        <v>Management</v>
      </c>
      <c r="BF5" s="718">
        <f>BK7</f>
        <v>79415.232000000018</v>
      </c>
      <c r="BG5" s="659">
        <f>$BK$16</f>
        <v>0.05</v>
      </c>
      <c r="BH5" s="719">
        <f>BF5*BG5</f>
        <v>3970.7616000000012</v>
      </c>
      <c r="BJ5" s="882" t="s">
        <v>4</v>
      </c>
      <c r="BK5" s="883"/>
      <c r="BL5" s="883"/>
      <c r="BM5" s="883"/>
      <c r="BN5" s="883"/>
      <c r="BO5" s="883"/>
      <c r="BP5" s="883"/>
      <c r="BQ5" s="884"/>
    </row>
    <row r="6" spans="2:69" s="44" customFormat="1" ht="13.5" thickBot="1">
      <c r="B6" s="805" t="str">
        <f>Q3</f>
        <v xml:space="preserve">In Home Supports - Model C </v>
      </c>
      <c r="C6" s="807">
        <v>9.0934100000000004</v>
      </c>
      <c r="D6" s="812">
        <f>T23</f>
        <v>11.188952387699098</v>
      </c>
      <c r="E6" s="806">
        <f t="shared" si="0"/>
        <v>0.23044626687888237</v>
      </c>
      <c r="G6" s="661" t="str">
        <f>BJ7</f>
        <v>Management</v>
      </c>
      <c r="H6" s="662">
        <f>BK7</f>
        <v>79415.232000000018</v>
      </c>
      <c r="I6" s="663">
        <f>$BK$16</f>
        <v>0.05</v>
      </c>
      <c r="J6" s="664">
        <f>H6*I6</f>
        <v>3970.7616000000012</v>
      </c>
      <c r="K6" s="665"/>
      <c r="L6" s="657" t="str">
        <f>G6</f>
        <v>Management</v>
      </c>
      <c r="M6" s="658">
        <f>BK7</f>
        <v>79415.232000000018</v>
      </c>
      <c r="N6" s="659">
        <f>$BK$16</f>
        <v>0.05</v>
      </c>
      <c r="O6" s="660">
        <f>M6*N6</f>
        <v>3970.7616000000012</v>
      </c>
      <c r="P6" s="658"/>
      <c r="Q6" s="657" t="str">
        <f>L6</f>
        <v>Management</v>
      </c>
      <c r="R6" s="658">
        <f>BK7</f>
        <v>79415.232000000018</v>
      </c>
      <c r="S6" s="659">
        <f>$BK$16</f>
        <v>0.05</v>
      </c>
      <c r="T6" s="660">
        <f>R6*S6</f>
        <v>3970.7616000000012</v>
      </c>
      <c r="U6" s="656"/>
      <c r="V6" s="657" t="s">
        <v>28</v>
      </c>
      <c r="W6" s="666">
        <f>BK12</f>
        <v>53206.566400000003</v>
      </c>
      <c r="X6" s="659">
        <v>0.2</v>
      </c>
      <c r="Y6" s="660">
        <f>X6*W6</f>
        <v>10641.313280000002</v>
      </c>
      <c r="Z6" s="649"/>
      <c r="AA6" s="657" t="s">
        <v>28</v>
      </c>
      <c r="AB6" s="666">
        <f>BK12</f>
        <v>53206.566400000003</v>
      </c>
      <c r="AC6" s="659">
        <v>0.4</v>
      </c>
      <c r="AD6" s="660">
        <f>AB6*AC6</f>
        <v>21282.626560000004</v>
      </c>
      <c r="AE6" s="649"/>
      <c r="AF6" s="657" t="s">
        <v>28</v>
      </c>
      <c r="AG6" s="666">
        <f>BK12</f>
        <v>53206.566400000003</v>
      </c>
      <c r="AH6" s="659">
        <v>0.6</v>
      </c>
      <c r="AI6" s="660">
        <f>AH6*AG6</f>
        <v>31923.939839999999</v>
      </c>
      <c r="AK6" s="657" t="s">
        <v>83</v>
      </c>
      <c r="AL6" s="666">
        <f>BK8</f>
        <v>80606.448000000004</v>
      </c>
      <c r="AM6" s="659">
        <f>$BK$17</f>
        <v>0.05</v>
      </c>
      <c r="AN6" s="660">
        <f>AL6*AM6</f>
        <v>4030.3224000000005</v>
      </c>
      <c r="AP6" s="657" t="s">
        <v>83</v>
      </c>
      <c r="AQ6" s="666">
        <f>BK8</f>
        <v>80606.448000000004</v>
      </c>
      <c r="AR6" s="659">
        <f>$BK$17</f>
        <v>0.05</v>
      </c>
      <c r="AS6" s="660">
        <f>AQ6*AR6</f>
        <v>4030.3224000000005</v>
      </c>
      <c r="AU6" s="657" t="s">
        <v>83</v>
      </c>
      <c r="AV6" s="666">
        <f>BK8</f>
        <v>80606.448000000004</v>
      </c>
      <c r="AW6" s="659">
        <f>$BK$17</f>
        <v>0.05</v>
      </c>
      <c r="AX6" s="660">
        <f>AV6*AW6</f>
        <v>4030.3224000000005</v>
      </c>
      <c r="AZ6" s="657" t="s">
        <v>83</v>
      </c>
      <c r="BA6" s="666">
        <f>BK8</f>
        <v>80606.448000000004</v>
      </c>
      <c r="BB6" s="659">
        <f>$BK$17</f>
        <v>0.05</v>
      </c>
      <c r="BC6" s="660">
        <f t="shared" ref="BC6:BC7" si="1">BB6*BA6</f>
        <v>4030.3224000000005</v>
      </c>
      <c r="BE6" s="657" t="s">
        <v>83</v>
      </c>
      <c r="BF6" s="666">
        <f>BA6</f>
        <v>80606.448000000004</v>
      </c>
      <c r="BG6" s="659">
        <f>$BK$17</f>
        <v>0.05</v>
      </c>
      <c r="BH6" s="719">
        <f>BF6*BG6</f>
        <v>4030.3224000000005</v>
      </c>
      <c r="BJ6" s="36" t="s">
        <v>86</v>
      </c>
      <c r="BK6" s="37" t="s">
        <v>16</v>
      </c>
      <c r="BL6" s="831" t="s">
        <v>11</v>
      </c>
      <c r="BM6" s="832"/>
      <c r="BN6" s="832"/>
      <c r="BO6" s="832"/>
      <c r="BP6" s="832"/>
      <c r="BQ6" s="833"/>
    </row>
    <row r="7" spans="2:69" s="44" customFormat="1" ht="13.9" customHeight="1">
      <c r="B7" s="805" t="str">
        <f>V2</f>
        <v xml:space="preserve">In Home Supports - Model D </v>
      </c>
      <c r="C7" s="807">
        <v>9.5417000000000005</v>
      </c>
      <c r="D7" s="812">
        <f>Y23</f>
        <v>11.719549661239869</v>
      </c>
      <c r="E7" s="806">
        <f t="shared" si="0"/>
        <v>0.2282454553423256</v>
      </c>
      <c r="G7" s="661" t="str">
        <f>BJ14</f>
        <v>Direct Care</v>
      </c>
      <c r="H7" s="662">
        <f>BK14</f>
        <v>41600</v>
      </c>
      <c r="I7" s="663">
        <v>1</v>
      </c>
      <c r="J7" s="664">
        <f>H7*I7</f>
        <v>41600</v>
      </c>
      <c r="K7" s="665"/>
      <c r="L7" s="657" t="str">
        <f>BJ14</f>
        <v>Direct Care</v>
      </c>
      <c r="M7" s="666">
        <f>BK14</f>
        <v>41600</v>
      </c>
      <c r="N7" s="659">
        <v>1</v>
      </c>
      <c r="O7" s="660">
        <f>M7*N7</f>
        <v>41600</v>
      </c>
      <c r="P7" s="658"/>
      <c r="Q7" s="657" t="str">
        <f>BJ14</f>
        <v>Direct Care</v>
      </c>
      <c r="R7" s="666">
        <f>BK14</f>
        <v>41600</v>
      </c>
      <c r="S7" s="659">
        <v>1</v>
      </c>
      <c r="T7" s="660">
        <f>R7*S7</f>
        <v>41600</v>
      </c>
      <c r="U7" s="656"/>
      <c r="V7" s="657" t="str">
        <f>BJ14</f>
        <v>Direct Care</v>
      </c>
      <c r="W7" s="666">
        <f>BK14</f>
        <v>41600</v>
      </c>
      <c r="X7" s="659">
        <v>0.8</v>
      </c>
      <c r="Y7" s="660">
        <f>X7*W7</f>
        <v>33280</v>
      </c>
      <c r="Z7" s="649"/>
      <c r="AA7" s="657" t="s">
        <v>34</v>
      </c>
      <c r="AB7" s="666">
        <f>BK14</f>
        <v>41600</v>
      </c>
      <c r="AC7" s="659">
        <v>0.6</v>
      </c>
      <c r="AD7" s="660">
        <f>AB7*AC7</f>
        <v>24960</v>
      </c>
      <c r="AE7" s="649"/>
      <c r="AF7" s="657" t="s">
        <v>34</v>
      </c>
      <c r="AG7" s="666">
        <f>BK14</f>
        <v>41600</v>
      </c>
      <c r="AH7" s="659">
        <v>0.4</v>
      </c>
      <c r="AI7" s="660">
        <f>AH7*AG7</f>
        <v>16640</v>
      </c>
      <c r="AK7" s="657" t="s">
        <v>28</v>
      </c>
      <c r="AL7" s="666">
        <f>BK12</f>
        <v>53206.566400000003</v>
      </c>
      <c r="AM7" s="659">
        <v>0.8</v>
      </c>
      <c r="AN7" s="660">
        <f>AL7*AM7</f>
        <v>42565.253120000008</v>
      </c>
      <c r="AP7" s="657" t="s">
        <v>28</v>
      </c>
      <c r="AQ7" s="666">
        <f>BK12</f>
        <v>53206.566400000003</v>
      </c>
      <c r="AR7" s="659">
        <v>1</v>
      </c>
      <c r="AS7" s="660">
        <f>AQ7*AR7</f>
        <v>53206.566400000003</v>
      </c>
      <c r="AU7" s="657" t="s">
        <v>93</v>
      </c>
      <c r="AV7" s="666">
        <f>BK11</f>
        <v>58616.063999999998</v>
      </c>
      <c r="AW7" s="659">
        <v>1</v>
      </c>
      <c r="AX7" s="660">
        <f>AV7*AW7</f>
        <v>58616.063999999998</v>
      </c>
      <c r="AZ7" s="657" t="s">
        <v>93</v>
      </c>
      <c r="BA7" s="666">
        <f>BK11</f>
        <v>58616.063999999998</v>
      </c>
      <c r="BB7" s="659">
        <v>1</v>
      </c>
      <c r="BC7" s="660">
        <f t="shared" si="1"/>
        <v>58616.063999999998</v>
      </c>
      <c r="BE7" s="657" t="s">
        <v>97</v>
      </c>
      <c r="BF7" s="721">
        <f>BK10</f>
        <v>64330.864000000001</v>
      </c>
      <c r="BG7" s="720">
        <v>0.2</v>
      </c>
      <c r="BH7" s="719">
        <f>BF7*BG7</f>
        <v>12866.1728</v>
      </c>
      <c r="BJ7" s="769" t="s">
        <v>15</v>
      </c>
      <c r="BK7" s="771">
        <f>'M2022 BLS  (53_PCT)'!C22</f>
        <v>79415.232000000018</v>
      </c>
      <c r="BL7" s="879" t="s">
        <v>597</v>
      </c>
      <c r="BM7" s="880"/>
      <c r="BN7" s="880"/>
      <c r="BO7" s="880"/>
      <c r="BP7" s="880"/>
      <c r="BQ7" s="881"/>
    </row>
    <row r="8" spans="2:69" s="44" customFormat="1" ht="27.6" customHeight="1">
      <c r="B8" s="805" t="str">
        <f>AA2</f>
        <v xml:space="preserve">In Home Supports - Model E </v>
      </c>
      <c r="C8" s="807">
        <v>10.4255</v>
      </c>
      <c r="D8" s="812">
        <f>AD23</f>
        <v>12.799411203701577</v>
      </c>
      <c r="E8" s="806">
        <f t="shared" ref="E8:E9" si="2">(D8-C8)/C8</f>
        <v>0.22770238393377565</v>
      </c>
      <c r="G8" s="661"/>
      <c r="H8" s="662"/>
      <c r="I8" s="663"/>
      <c r="J8" s="664"/>
      <c r="K8" s="665"/>
      <c r="L8" s="657"/>
      <c r="M8" s="666"/>
      <c r="N8" s="659"/>
      <c r="O8" s="660"/>
      <c r="P8" s="658"/>
      <c r="Q8" s="657"/>
      <c r="R8" s="666"/>
      <c r="S8" s="659"/>
      <c r="T8" s="660"/>
      <c r="U8" s="656"/>
      <c r="V8" s="657"/>
      <c r="W8" s="666"/>
      <c r="X8" s="659"/>
      <c r="Y8" s="660"/>
      <c r="Z8" s="649"/>
      <c r="AA8" s="657"/>
      <c r="AB8" s="666"/>
      <c r="AC8" s="659"/>
      <c r="AD8" s="660"/>
      <c r="AE8" s="649"/>
      <c r="AF8" s="657"/>
      <c r="AG8" s="666"/>
      <c r="AH8" s="659"/>
      <c r="AI8" s="660"/>
      <c r="AK8" s="657" t="s">
        <v>34</v>
      </c>
      <c r="AL8" s="666">
        <f>BK14</f>
        <v>41600</v>
      </c>
      <c r="AM8" s="659">
        <v>0.2</v>
      </c>
      <c r="AN8" s="660">
        <f>AM8*AL8</f>
        <v>8320</v>
      </c>
      <c r="AP8" s="657"/>
      <c r="AQ8" s="666"/>
      <c r="AR8" s="659"/>
      <c r="AS8" s="660"/>
      <c r="AU8" s="657"/>
      <c r="AV8" s="666"/>
      <c r="AW8" s="659"/>
      <c r="AX8" s="660"/>
      <c r="AZ8" s="657"/>
      <c r="BA8" s="666"/>
      <c r="BB8" s="659"/>
      <c r="BC8" s="660"/>
      <c r="BE8" s="657" t="s">
        <v>93</v>
      </c>
      <c r="BF8" s="666">
        <f>BK11</f>
        <v>58616.063999999998</v>
      </c>
      <c r="BG8" s="720">
        <v>0.8</v>
      </c>
      <c r="BH8" s="719">
        <f>BF8*BG8</f>
        <v>46892.851200000005</v>
      </c>
      <c r="BJ8" s="50" t="s">
        <v>19</v>
      </c>
      <c r="BK8" s="51">
        <f>'M2022 BLS  (53_PCT)'!C18</f>
        <v>80606.448000000004</v>
      </c>
      <c r="BL8" s="817" t="s">
        <v>597</v>
      </c>
      <c r="BM8" s="818"/>
      <c r="BN8" s="818"/>
      <c r="BO8" s="818"/>
      <c r="BP8" s="818"/>
      <c r="BQ8" s="819"/>
    </row>
    <row r="9" spans="2:69" s="44" customFormat="1" ht="13.9" customHeight="1">
      <c r="B9" s="805" t="str">
        <f>AF2</f>
        <v xml:space="preserve">In Home Supports - Model F </v>
      </c>
      <c r="C9" s="807">
        <v>11.49559</v>
      </c>
      <c r="D9" s="812">
        <f>AI23</f>
        <v>14.020772838511377</v>
      </c>
      <c r="E9" s="806">
        <f t="shared" si="2"/>
        <v>0.21966535327994272</v>
      </c>
      <c r="G9" s="52" t="s">
        <v>24</v>
      </c>
      <c r="H9" s="53"/>
      <c r="I9" s="54">
        <f>SUM(I6:I7)</f>
        <v>1.05</v>
      </c>
      <c r="J9" s="55">
        <f>SUM(J6:J7)</f>
        <v>45570.761599999998</v>
      </c>
      <c r="K9" s="665"/>
      <c r="L9" s="244" t="s">
        <v>24</v>
      </c>
      <c r="M9" s="120"/>
      <c r="N9" s="121">
        <f>SUM(N6:N7)</f>
        <v>1.05</v>
      </c>
      <c r="O9" s="122">
        <f>SUM(O6:O7)</f>
        <v>45570.761599999998</v>
      </c>
      <c r="P9" s="658"/>
      <c r="Q9" s="244" t="s">
        <v>24</v>
      </c>
      <c r="R9" s="120"/>
      <c r="S9" s="121">
        <f>SUM(S6:S7)</f>
        <v>1.05</v>
      </c>
      <c r="T9" s="122">
        <f>T7+T6</f>
        <v>45570.761599999998</v>
      </c>
      <c r="U9" s="656"/>
      <c r="V9" s="244" t="s">
        <v>24</v>
      </c>
      <c r="W9" s="120"/>
      <c r="X9" s="121">
        <f>SUM(X5:X7)</f>
        <v>1.05</v>
      </c>
      <c r="Y9" s="122">
        <f>SUM(Y5:Y7)</f>
        <v>47892.07488</v>
      </c>
      <c r="Z9" s="649"/>
      <c r="AA9" s="244" t="s">
        <v>24</v>
      </c>
      <c r="AB9" s="120"/>
      <c r="AC9" s="121">
        <f>SUM(AC5:AC7)</f>
        <v>1.05</v>
      </c>
      <c r="AD9" s="122">
        <f>SUM(AD5:AD7)</f>
        <v>50213.388160000002</v>
      </c>
      <c r="AE9" s="649"/>
      <c r="AF9" s="244" t="s">
        <v>24</v>
      </c>
      <c r="AG9" s="120"/>
      <c r="AH9" s="121">
        <f>SUM(AH5:AH7)</f>
        <v>1.05</v>
      </c>
      <c r="AI9" s="122">
        <f>SUM(AI5:AI7)</f>
        <v>52534.701439999997</v>
      </c>
      <c r="AK9" s="244" t="s">
        <v>24</v>
      </c>
      <c r="AL9" s="120"/>
      <c r="AM9" s="121">
        <f>SUM(AM5:AM8)</f>
        <v>1.1000000000000001</v>
      </c>
      <c r="AN9" s="122">
        <f>SUM(AN5:AN8)</f>
        <v>58886.337120000011</v>
      </c>
      <c r="AP9" s="244" t="s">
        <v>24</v>
      </c>
      <c r="AQ9" s="120"/>
      <c r="AR9" s="121">
        <f>SUM(AR5:AR8)</f>
        <v>1.1000000000000001</v>
      </c>
      <c r="AS9" s="122">
        <f>SUM(AS5:AS8)</f>
        <v>61207.650400000006</v>
      </c>
      <c r="AU9" s="244" t="s">
        <v>24</v>
      </c>
      <c r="AV9" s="120"/>
      <c r="AW9" s="121">
        <f>SUM(AW5:AW8)</f>
        <v>1.1000000000000001</v>
      </c>
      <c r="AX9" s="122">
        <f>SUM(AX5:AX8)</f>
        <v>66617.148000000001</v>
      </c>
      <c r="AZ9" s="244" t="s">
        <v>24</v>
      </c>
      <c r="BA9" s="120"/>
      <c r="BB9" s="121">
        <f>SUM(BB5:BB8)</f>
        <v>1.1000000000000001</v>
      </c>
      <c r="BC9" s="122">
        <f>SUM(BC5:BC8)</f>
        <v>66617.148000000001</v>
      </c>
      <c r="BE9" s="347" t="s">
        <v>24</v>
      </c>
      <c r="BF9" s="348"/>
      <c r="BG9" s="349">
        <f>SUM(BG5:BG8)</f>
        <v>1.1000000000000001</v>
      </c>
      <c r="BH9" s="350">
        <f>SUM(BH5:BH8)</f>
        <v>67760.108000000007</v>
      </c>
      <c r="BJ9" s="50" t="s">
        <v>21</v>
      </c>
      <c r="BK9" s="51">
        <f>'M2022 BLS  (53_PCT)'!C16</f>
        <v>65676.416000000012</v>
      </c>
      <c r="BL9" s="772" t="s">
        <v>597</v>
      </c>
      <c r="BM9" s="772"/>
      <c r="BN9" s="772"/>
      <c r="BO9" s="772"/>
      <c r="BP9" s="772"/>
      <c r="BQ9" s="773"/>
    </row>
    <row r="10" spans="2:69" s="44" customFormat="1" ht="13.9" customHeight="1">
      <c r="B10" s="813" t="str">
        <f>AK2</f>
        <v>In Home Supports - Model G</v>
      </c>
      <c r="C10" s="807">
        <v>12.801769999999999</v>
      </c>
      <c r="D10" s="812">
        <f>AN23</f>
        <v>15.680602400291104</v>
      </c>
      <c r="E10" s="806">
        <f t="shared" ref="E10:E14" si="3">(D10-C10)/C10</f>
        <v>0.22487768490537671</v>
      </c>
      <c r="G10" s="57"/>
      <c r="H10" s="59"/>
      <c r="I10" s="59"/>
      <c r="J10" s="664"/>
      <c r="K10" s="665"/>
      <c r="L10" s="250"/>
      <c r="M10" s="130"/>
      <c r="N10" s="130"/>
      <c r="O10" s="667"/>
      <c r="P10" s="130"/>
      <c r="Q10" s="250"/>
      <c r="R10" s="130"/>
      <c r="S10" s="130"/>
      <c r="T10" s="667"/>
      <c r="U10" s="656"/>
      <c r="V10" s="250"/>
      <c r="W10" s="130"/>
      <c r="X10" s="130"/>
      <c r="Y10" s="667"/>
      <c r="Z10" s="649"/>
      <c r="AA10" s="250"/>
      <c r="AB10" s="130"/>
      <c r="AC10" s="130"/>
      <c r="AD10" s="667"/>
      <c r="AE10" s="649"/>
      <c r="AF10" s="250"/>
      <c r="AG10" s="130"/>
      <c r="AH10" s="130"/>
      <c r="AI10" s="667"/>
      <c r="AK10" s="250"/>
      <c r="AL10" s="130"/>
      <c r="AM10" s="130"/>
      <c r="AN10" s="667"/>
      <c r="AP10" s="250"/>
      <c r="AQ10" s="130"/>
      <c r="AR10" s="130"/>
      <c r="AS10" s="667"/>
      <c r="AU10" s="250"/>
      <c r="AV10" s="130"/>
      <c r="AW10" s="130"/>
      <c r="AX10" s="667"/>
      <c r="AZ10" s="250"/>
      <c r="BA10" s="130"/>
      <c r="BB10" s="130"/>
      <c r="BC10" s="667"/>
      <c r="BE10" s="353"/>
      <c r="BF10" s="355"/>
      <c r="BG10" s="355"/>
      <c r="BH10" s="722"/>
      <c r="BJ10" s="50" t="s">
        <v>23</v>
      </c>
      <c r="BK10" s="51">
        <f>'M2022 BLS  (53_PCT)'!C14</f>
        <v>64330.864000000001</v>
      </c>
      <c r="BL10" s="772" t="s">
        <v>597</v>
      </c>
      <c r="BM10" s="772"/>
      <c r="BN10" s="772"/>
      <c r="BO10" s="772"/>
      <c r="BP10" s="772"/>
      <c r="BQ10" s="773"/>
    </row>
    <row r="11" spans="2:69" s="44" customFormat="1" ht="13.5" customHeight="1">
      <c r="B11" s="813" t="str">
        <f>AP2</f>
        <v>In Home Supports - Model H</v>
      </c>
      <c r="C11" s="807">
        <v>13.792450000000001</v>
      </c>
      <c r="D11" s="812">
        <f>AS23</f>
        <v>16.853265090436683</v>
      </c>
      <c r="E11" s="806">
        <f t="shared" si="3"/>
        <v>0.22191960749806466</v>
      </c>
      <c r="G11" s="57" t="s">
        <v>29</v>
      </c>
      <c r="H11" s="669">
        <f>BK19</f>
        <v>0.27379999999999999</v>
      </c>
      <c r="I11" s="59"/>
      <c r="J11" s="664">
        <f>H11*J9</f>
        <v>12477.274526079998</v>
      </c>
      <c r="K11" s="665"/>
      <c r="L11" s="250" t="s">
        <v>29</v>
      </c>
      <c r="M11" s="668">
        <f>BK19</f>
        <v>0.27379999999999999</v>
      </c>
      <c r="N11" s="130"/>
      <c r="O11" s="660">
        <f>M11*O9</f>
        <v>12477.274526079998</v>
      </c>
      <c r="P11" s="658"/>
      <c r="Q11" s="250" t="s">
        <v>29</v>
      </c>
      <c r="R11" s="668">
        <f>BK19</f>
        <v>0.27379999999999999</v>
      </c>
      <c r="S11" s="130"/>
      <c r="T11" s="660">
        <f>T9*R11</f>
        <v>12477.274526079998</v>
      </c>
      <c r="U11" s="656"/>
      <c r="V11" s="250" t="s">
        <v>29</v>
      </c>
      <c r="W11" s="668">
        <f>BK19</f>
        <v>0.27379999999999999</v>
      </c>
      <c r="X11" s="130"/>
      <c r="Y11" s="660">
        <f>W11*Y9</f>
        <v>13112.850102143999</v>
      </c>
      <c r="Z11" s="649"/>
      <c r="AA11" s="250" t="s">
        <v>29</v>
      </c>
      <c r="AB11" s="668">
        <f>BK19</f>
        <v>0.27379999999999999</v>
      </c>
      <c r="AC11" s="130"/>
      <c r="AD11" s="660">
        <f>AB11*AD9</f>
        <v>13748.425678207999</v>
      </c>
      <c r="AE11" s="649"/>
      <c r="AF11" s="250" t="s">
        <v>29</v>
      </c>
      <c r="AG11" s="668">
        <f>BK19</f>
        <v>0.27379999999999999</v>
      </c>
      <c r="AH11" s="130"/>
      <c r="AI11" s="660">
        <f>AI9*AG11</f>
        <v>14384.001254271998</v>
      </c>
      <c r="AK11" s="250" t="s">
        <v>29</v>
      </c>
      <c r="AL11" s="668">
        <f>BK19</f>
        <v>0.27379999999999999</v>
      </c>
      <c r="AM11" s="130"/>
      <c r="AN11" s="660">
        <f>AL11*AN9</f>
        <v>16123.079103456002</v>
      </c>
      <c r="AP11" s="250" t="s">
        <v>29</v>
      </c>
      <c r="AQ11" s="668">
        <f>BK19</f>
        <v>0.27379999999999999</v>
      </c>
      <c r="AR11" s="130"/>
      <c r="AS11" s="660">
        <f>AQ11*AS9</f>
        <v>16758.654679520001</v>
      </c>
      <c r="AU11" s="250" t="s">
        <v>29</v>
      </c>
      <c r="AV11" s="668">
        <f>BK19</f>
        <v>0.27379999999999999</v>
      </c>
      <c r="AW11" s="130"/>
      <c r="AX11" s="660">
        <f>AV11*AX9</f>
        <v>18239.775122399999</v>
      </c>
      <c r="AZ11" s="250" t="s">
        <v>29</v>
      </c>
      <c r="BA11" s="668">
        <f>BK19</f>
        <v>0.27379999999999999</v>
      </c>
      <c r="BB11" s="130"/>
      <c r="BC11" s="660">
        <f>BA11*BC9</f>
        <v>18239.775122399999</v>
      </c>
      <c r="BE11" s="353" t="s">
        <v>29</v>
      </c>
      <c r="BF11" s="723">
        <f>BK19</f>
        <v>0.27379999999999999</v>
      </c>
      <c r="BG11" s="355"/>
      <c r="BH11" s="719">
        <f>BF11*BH9</f>
        <v>18552.7175704</v>
      </c>
      <c r="BJ11" s="50" t="s">
        <v>26</v>
      </c>
      <c r="BK11" s="51">
        <f>'M2022 BLS  (53_PCT)'!C12</f>
        <v>58616.063999999998</v>
      </c>
      <c r="BL11" s="772" t="s">
        <v>597</v>
      </c>
      <c r="BM11" s="772"/>
      <c r="BN11" s="772"/>
      <c r="BO11" s="772"/>
      <c r="BP11" s="772"/>
      <c r="BQ11" s="773"/>
    </row>
    <row r="12" spans="2:69" s="44" customFormat="1" ht="14.25" customHeight="1" thickBot="1">
      <c r="B12" s="813" t="str">
        <f>AU2</f>
        <v>In Home Supports - Model I</v>
      </c>
      <c r="C12" s="807">
        <v>15.93</v>
      </c>
      <c r="D12" s="812">
        <f>AX24</f>
        <v>20.919012425956559</v>
      </c>
      <c r="E12" s="806">
        <f t="shared" si="3"/>
        <v>0.31318345423456118</v>
      </c>
      <c r="G12" s="64" t="s">
        <v>32</v>
      </c>
      <c r="H12" s="65"/>
      <c r="I12" s="66"/>
      <c r="J12" s="67">
        <f>SUM(J9:J11)</f>
        <v>58048.036126079998</v>
      </c>
      <c r="K12" s="665"/>
      <c r="L12" s="259" t="s">
        <v>32</v>
      </c>
      <c r="M12" s="152"/>
      <c r="N12" s="153"/>
      <c r="O12" s="154">
        <f>SUM(O9:O11)</f>
        <v>58048.036126079998</v>
      </c>
      <c r="P12" s="658"/>
      <c r="Q12" s="259" t="s">
        <v>32</v>
      </c>
      <c r="R12" s="152"/>
      <c r="S12" s="153"/>
      <c r="T12" s="154">
        <f>SUM(T11,T9)</f>
        <v>58048.036126079998</v>
      </c>
      <c r="U12" s="656"/>
      <c r="V12" s="259" t="s">
        <v>32</v>
      </c>
      <c r="W12" s="152"/>
      <c r="X12" s="153"/>
      <c r="Y12" s="154">
        <f>SUM(Y9:Y11)</f>
        <v>61004.924982144003</v>
      </c>
      <c r="Z12" s="649"/>
      <c r="AA12" s="259" t="s">
        <v>32</v>
      </c>
      <c r="AB12" s="152"/>
      <c r="AC12" s="153"/>
      <c r="AD12" s="154">
        <f>SUM(AD9:AD11)</f>
        <v>63961.813838208</v>
      </c>
      <c r="AE12" s="649"/>
      <c r="AF12" s="259" t="s">
        <v>32</v>
      </c>
      <c r="AG12" s="152"/>
      <c r="AH12" s="153"/>
      <c r="AI12" s="154">
        <f>SUM(AI9:AI11)</f>
        <v>66918.702694271997</v>
      </c>
      <c r="AK12" s="259" t="s">
        <v>32</v>
      </c>
      <c r="AL12" s="152"/>
      <c r="AM12" s="153"/>
      <c r="AN12" s="154">
        <f>SUM(AN9:AN11)</f>
        <v>75009.416223456006</v>
      </c>
      <c r="AP12" s="259" t="s">
        <v>32</v>
      </c>
      <c r="AQ12" s="152"/>
      <c r="AR12" s="153"/>
      <c r="AS12" s="154">
        <f>SUM(AS9:AS11)</f>
        <v>77966.305079520011</v>
      </c>
      <c r="AU12" s="259" t="s">
        <v>32</v>
      </c>
      <c r="AV12" s="152"/>
      <c r="AW12" s="153"/>
      <c r="AX12" s="154">
        <f>SUM(AX9:AX11)</f>
        <v>84856.923122399996</v>
      </c>
      <c r="AZ12" s="259" t="s">
        <v>32</v>
      </c>
      <c r="BA12" s="152"/>
      <c r="BB12" s="153"/>
      <c r="BC12" s="154">
        <f>SUM(BC9:BC11)</f>
        <v>84856.923122399996</v>
      </c>
      <c r="BE12" s="360" t="s">
        <v>32</v>
      </c>
      <c r="BF12" s="361"/>
      <c r="BG12" s="362"/>
      <c r="BH12" s="363">
        <f>SUM(BH9:BH11)</f>
        <v>86312.825570400004</v>
      </c>
      <c r="BJ12" s="50" t="s">
        <v>28</v>
      </c>
      <c r="BK12" s="51">
        <f>'M2022 BLS  (53_PCT)'!C8</f>
        <v>53206.566400000003</v>
      </c>
      <c r="BL12" s="772" t="s">
        <v>597</v>
      </c>
      <c r="BM12" s="772"/>
      <c r="BN12" s="772"/>
      <c r="BO12" s="772"/>
      <c r="BP12" s="772"/>
      <c r="BQ12" s="773"/>
    </row>
    <row r="13" spans="2:69" s="44" customFormat="1" ht="13.5" customHeight="1" thickTop="1">
      <c r="B13" s="813" t="str">
        <f>AZ2</f>
        <v xml:space="preserve">In Home Supports - Model J </v>
      </c>
      <c r="C13" s="807">
        <v>18.877199999999998</v>
      </c>
      <c r="D13" s="812">
        <f>BC24</f>
        <v>24.760128423462621</v>
      </c>
      <c r="E13" s="806">
        <f t="shared" si="3"/>
        <v>0.31164200323472885</v>
      </c>
      <c r="G13" s="57" t="str">
        <f>BJ21</f>
        <v>Staff Mileage / Travel (Per  FTE)</v>
      </c>
      <c r="H13" s="669"/>
      <c r="I13" s="68"/>
      <c r="J13" s="664">
        <f>BK21*I9</f>
        <v>1152.4694398109291</v>
      </c>
      <c r="K13" s="665"/>
      <c r="L13" s="250" t="str">
        <f>BJ21</f>
        <v>Staff Mileage / Travel (Per  FTE)</v>
      </c>
      <c r="M13" s="670"/>
      <c r="N13" s="158"/>
      <c r="O13" s="671">
        <f>BK21*N9</f>
        <v>1152.4694398109291</v>
      </c>
      <c r="P13" s="740"/>
      <c r="Q13" s="250" t="str">
        <f>L13</f>
        <v>Staff Mileage / Travel (Per  FTE)</v>
      </c>
      <c r="R13" s="209"/>
      <c r="S13" s="158"/>
      <c r="T13" s="705">
        <f>S9*BK21</f>
        <v>1152.4694398109291</v>
      </c>
      <c r="U13" s="656"/>
      <c r="V13" s="657" t="str">
        <f>Q13</f>
        <v>Staff Mileage / Travel (Per  FTE)</v>
      </c>
      <c r="W13" s="670"/>
      <c r="X13" s="158"/>
      <c r="Y13" s="705">
        <f>X9*BK21</f>
        <v>1152.4694398109291</v>
      </c>
      <c r="Z13" s="649"/>
      <c r="AA13" s="657" t="str">
        <f>V13</f>
        <v>Staff Mileage / Travel (Per  FTE)</v>
      </c>
      <c r="AB13" s="709"/>
      <c r="AC13" s="158"/>
      <c r="AD13" s="705">
        <f>AC9*BK21</f>
        <v>1152.4694398109291</v>
      </c>
      <c r="AE13" s="649"/>
      <c r="AF13" s="657" t="str">
        <f>AA13</f>
        <v>Staff Mileage / Travel (Per  FTE)</v>
      </c>
      <c r="AG13" s="710"/>
      <c r="AH13" s="158"/>
      <c r="AI13" s="705">
        <f>AH9*BK21</f>
        <v>1152.4694398109291</v>
      </c>
      <c r="AK13" s="657" t="str">
        <f>AA13</f>
        <v>Staff Mileage / Travel (Per  FTE)</v>
      </c>
      <c r="AL13" s="709"/>
      <c r="AM13" s="158"/>
      <c r="AN13" s="705">
        <f>AM9*BK21</f>
        <v>1207.3489369447827</v>
      </c>
      <c r="AP13" s="250" t="str">
        <f>AK13</f>
        <v>Staff Mileage / Travel (Per  FTE)</v>
      </c>
      <c r="AQ13" s="709"/>
      <c r="AR13" s="158"/>
      <c r="AS13" s="705">
        <f>AR9*BK21</f>
        <v>1207.3489369447827</v>
      </c>
      <c r="AU13" s="761" t="str">
        <f>AP13</f>
        <v>Staff Mileage / Travel (Per  FTE)</v>
      </c>
      <c r="AV13" s="709"/>
      <c r="AW13" s="158"/>
      <c r="AX13" s="705">
        <f>AW9*BK21</f>
        <v>1207.3489369447827</v>
      </c>
      <c r="AZ13" s="761" t="str">
        <f>AU13</f>
        <v>Staff Mileage / Travel (Per  FTE)</v>
      </c>
      <c r="BA13" s="709"/>
      <c r="BB13" s="158"/>
      <c r="BC13" s="705">
        <f>BB9*BK21</f>
        <v>1207.3489369447827</v>
      </c>
      <c r="BE13" s="764" t="str">
        <f>AZ13</f>
        <v>Staff Mileage / Travel (Per  FTE)</v>
      </c>
      <c r="BF13" s="724"/>
      <c r="BG13" s="365"/>
      <c r="BH13" s="705">
        <f>BK22</f>
        <v>1554</v>
      </c>
      <c r="BJ13" s="50" t="s">
        <v>31</v>
      </c>
      <c r="BK13" s="51">
        <f>'M2022 BLS  (53_PCT)'!C53</f>
        <v>41600</v>
      </c>
      <c r="BL13" s="772" t="s">
        <v>597</v>
      </c>
      <c r="BM13" s="772"/>
      <c r="BN13" s="772"/>
      <c r="BO13" s="772"/>
      <c r="BP13" s="772"/>
      <c r="BQ13" s="773"/>
    </row>
    <row r="14" spans="2:69" s="44" customFormat="1" ht="13.5" customHeight="1" thickBot="1">
      <c r="B14" s="814" t="str">
        <f>BE2</f>
        <v>In Home Supports - Model K</v>
      </c>
      <c r="C14" s="808">
        <v>20.498699999999999</v>
      </c>
      <c r="D14" s="809">
        <f>BH24</f>
        <v>25.875362388082891</v>
      </c>
      <c r="E14" s="810">
        <f t="shared" si="3"/>
        <v>0.26229284725777202</v>
      </c>
      <c r="G14" s="672" t="str">
        <f>BJ20</f>
        <v>Staff Training (Per FTE )</v>
      </c>
      <c r="H14" s="669"/>
      <c r="I14" s="68"/>
      <c r="J14" s="664">
        <f>BK20*I9</f>
        <v>169.49329708599114</v>
      </c>
      <c r="K14" s="652"/>
      <c r="L14" s="250" t="str">
        <f>BJ20</f>
        <v>Staff Training (Per FTE )</v>
      </c>
      <c r="M14" s="658"/>
      <c r="N14" s="158"/>
      <c r="O14" s="671">
        <f>BK20*N9</f>
        <v>169.49329708599114</v>
      </c>
      <c r="P14" s="740"/>
      <c r="Q14" s="250" t="str">
        <f>L14</f>
        <v>Staff Training (Per FTE )</v>
      </c>
      <c r="R14" s="658"/>
      <c r="S14" s="158"/>
      <c r="T14" s="705">
        <f>S9*BK20</f>
        <v>169.49329708599114</v>
      </c>
      <c r="U14" s="651"/>
      <c r="V14" s="657" t="str">
        <f>Q14</f>
        <v>Staff Training (Per FTE )</v>
      </c>
      <c r="W14" s="670"/>
      <c r="X14" s="158"/>
      <c r="Y14" s="705">
        <f>X9*BK20</f>
        <v>169.49329708599114</v>
      </c>
      <c r="Z14" s="649"/>
      <c r="AA14" s="657" t="str">
        <f>V14</f>
        <v>Staff Training (Per FTE )</v>
      </c>
      <c r="AB14" s="658"/>
      <c r="AC14" s="158"/>
      <c r="AD14" s="705">
        <f>AC9*BK20</f>
        <v>169.49329708599114</v>
      </c>
      <c r="AE14" s="649"/>
      <c r="AF14" s="657" t="str">
        <f>AA14</f>
        <v>Staff Training (Per FTE )</v>
      </c>
      <c r="AG14" s="711"/>
      <c r="AH14" s="158"/>
      <c r="AI14" s="705">
        <f>AH9*BK20</f>
        <v>169.49329708599114</v>
      </c>
      <c r="AK14" s="760" t="str">
        <f>AF14</f>
        <v>Staff Training (Per FTE )</v>
      </c>
      <c r="AL14" s="658"/>
      <c r="AM14" s="158"/>
      <c r="AN14" s="705">
        <f>AM9*BK20</f>
        <v>177.56440647103835</v>
      </c>
      <c r="AP14" s="762" t="str">
        <f>AK14</f>
        <v>Staff Training (Per FTE )</v>
      </c>
      <c r="AQ14" s="658"/>
      <c r="AR14" s="158"/>
      <c r="AS14" s="705">
        <f>AR9*BK20</f>
        <v>177.56440647103835</v>
      </c>
      <c r="AU14" s="762" t="str">
        <f>AP14</f>
        <v>Staff Training (Per FTE )</v>
      </c>
      <c r="AV14" s="658"/>
      <c r="AW14" s="158"/>
      <c r="AX14" s="705">
        <f>AW9*BK20</f>
        <v>177.56440647103835</v>
      </c>
      <c r="AZ14" s="762" t="str">
        <f>AU14</f>
        <v>Staff Training (Per FTE )</v>
      </c>
      <c r="BA14" s="658"/>
      <c r="BB14" s="158"/>
      <c r="BC14" s="705">
        <f>BB9*BK20</f>
        <v>177.56440647103835</v>
      </c>
      <c r="BE14" s="760" t="str">
        <f>AZ14</f>
        <v>Staff Training (Per FTE )</v>
      </c>
      <c r="BF14" s="718"/>
      <c r="BG14" s="365"/>
      <c r="BH14" s="705">
        <f>BK20*BH33/8</f>
        <v>1614.2218770094394</v>
      </c>
      <c r="BJ14" s="774" t="s">
        <v>34</v>
      </c>
      <c r="BK14" s="775">
        <f>'M2022 BLS  (53_PCT)'!C6</f>
        <v>41600</v>
      </c>
      <c r="BL14" s="776" t="s">
        <v>597</v>
      </c>
      <c r="BM14" s="776"/>
      <c r="BN14" s="776"/>
      <c r="BO14" s="776"/>
      <c r="BP14" s="776"/>
      <c r="BQ14" s="777"/>
    </row>
    <row r="15" spans="2:69" s="44" customFormat="1" ht="13.5" thickBot="1">
      <c r="B15" s="752"/>
      <c r="G15" s="57" t="s">
        <v>41</v>
      </c>
      <c r="H15" s="673"/>
      <c r="I15" s="68"/>
      <c r="J15" s="734">
        <f>BK23*I6</f>
        <v>192.52500000000003</v>
      </c>
      <c r="K15" s="665"/>
      <c r="L15" s="250" t="str">
        <f>G15</f>
        <v>Occupancy (Office Space)</v>
      </c>
      <c r="M15" s="674"/>
      <c r="N15" s="158"/>
      <c r="O15" s="675">
        <f>BK23*N6</f>
        <v>192.52500000000003</v>
      </c>
      <c r="P15" s="741"/>
      <c r="Q15" s="250" t="s">
        <v>588</v>
      </c>
      <c r="R15" s="666"/>
      <c r="S15" s="158"/>
      <c r="T15" s="706">
        <f>BK25</f>
        <v>4504.7092999999995</v>
      </c>
      <c r="U15" s="656"/>
      <c r="V15" s="657" t="str">
        <f>Q15</f>
        <v>Program Support-Clerical</v>
      </c>
      <c r="W15" s="670"/>
      <c r="X15" s="158"/>
      <c r="Y15" s="705">
        <f>BK25</f>
        <v>4504.7092999999995</v>
      </c>
      <c r="Z15" s="649"/>
      <c r="AA15" s="657" t="str">
        <f>V15</f>
        <v>Program Support-Clerical</v>
      </c>
      <c r="AB15" s="658"/>
      <c r="AC15" s="158"/>
      <c r="AD15" s="705">
        <f>BK25</f>
        <v>4504.7092999999995</v>
      </c>
      <c r="AE15" s="649"/>
      <c r="AF15" s="657" t="str">
        <f>AA15</f>
        <v>Program Support-Clerical</v>
      </c>
      <c r="AG15" s="711"/>
      <c r="AH15" s="158"/>
      <c r="AI15" s="705">
        <f>BK25</f>
        <v>4504.7092999999995</v>
      </c>
      <c r="AK15" s="657" t="str">
        <f>AF15</f>
        <v>Program Support-Clerical</v>
      </c>
      <c r="AL15" s="658"/>
      <c r="AM15" s="158"/>
      <c r="AN15" s="705">
        <f>BK25</f>
        <v>4504.7092999999995</v>
      </c>
      <c r="AP15" s="250" t="str">
        <f>AK15</f>
        <v>Program Support-Clerical</v>
      </c>
      <c r="AQ15" s="658"/>
      <c r="AR15" s="158"/>
      <c r="AS15" s="705">
        <f>BK25</f>
        <v>4504.7092999999995</v>
      </c>
      <c r="AU15" s="250" t="s">
        <v>54</v>
      </c>
      <c r="AV15" s="713">
        <v>0.15</v>
      </c>
      <c r="AW15" s="713"/>
      <c r="AX15" s="705">
        <f>BK24*AV15</f>
        <v>12090.967200000001</v>
      </c>
      <c r="AZ15" s="250" t="str">
        <f>AU15</f>
        <v>Clinical Consultant</v>
      </c>
      <c r="BA15" s="713">
        <v>0.2</v>
      </c>
      <c r="BB15" s="713"/>
      <c r="BC15" s="705">
        <f>BK24*BA15</f>
        <v>16121.289600000002</v>
      </c>
      <c r="BE15" s="657" t="str">
        <f>AZ15</f>
        <v>Clinical Consultant</v>
      </c>
      <c r="BF15" s="727">
        <v>0.2</v>
      </c>
      <c r="BG15" s="727"/>
      <c r="BH15" s="705">
        <f>BK24*BF15</f>
        <v>16121.289600000002</v>
      </c>
      <c r="BJ15" s="837" t="s">
        <v>37</v>
      </c>
      <c r="BK15" s="838"/>
      <c r="BL15" s="838"/>
      <c r="BM15" s="838"/>
      <c r="BN15" s="838"/>
      <c r="BO15" s="838"/>
      <c r="BP15" s="838"/>
      <c r="BQ15" s="839"/>
    </row>
    <row r="16" spans="2:69" s="44" customFormat="1" ht="12.75">
      <c r="B16" s="46"/>
      <c r="G16" s="52" t="s">
        <v>42</v>
      </c>
      <c r="H16" s="53"/>
      <c r="I16" s="53"/>
      <c r="J16" s="55">
        <f>SUM(J12:J15)</f>
        <v>59562.523862976916</v>
      </c>
      <c r="K16" s="665"/>
      <c r="L16" s="244" t="s">
        <v>42</v>
      </c>
      <c r="M16" s="120"/>
      <c r="N16" s="120"/>
      <c r="O16" s="122">
        <f>SUM(O12:O15)</f>
        <v>59562.523862976916</v>
      </c>
      <c r="P16" s="658"/>
      <c r="Q16" s="250" t="str">
        <f>L15</f>
        <v>Occupancy (Office Space)</v>
      </c>
      <c r="R16" s="674"/>
      <c r="S16" s="158"/>
      <c r="T16" s="707">
        <f>BK23*S6</f>
        <v>192.52500000000003</v>
      </c>
      <c r="U16" s="656"/>
      <c r="V16" s="657" t="str">
        <f>Q16</f>
        <v>Occupancy (Office Space)</v>
      </c>
      <c r="W16" s="708"/>
      <c r="X16" s="158"/>
      <c r="Y16" s="707">
        <f>BK23*X5</f>
        <v>192.52500000000003</v>
      </c>
      <c r="Z16" s="649"/>
      <c r="AA16" s="657" t="str">
        <f>V16</f>
        <v>Occupancy (Office Space)</v>
      </c>
      <c r="AB16" s="674"/>
      <c r="AC16" s="158"/>
      <c r="AD16" s="707">
        <f>BK23*AC5</f>
        <v>192.52500000000003</v>
      </c>
      <c r="AE16" s="649"/>
      <c r="AF16" s="657" t="str">
        <f>AA16</f>
        <v>Occupancy (Office Space)</v>
      </c>
      <c r="AG16" s="711"/>
      <c r="AH16" s="158"/>
      <c r="AI16" s="707">
        <f>BK23*AH5</f>
        <v>192.52500000000003</v>
      </c>
      <c r="AK16" s="657" t="str">
        <f>AF16</f>
        <v>Occupancy (Office Space)</v>
      </c>
      <c r="AL16" s="674"/>
      <c r="AM16" s="158"/>
      <c r="AN16" s="707">
        <f>BK23*(AM5+AM6)</f>
        <v>385.05000000000007</v>
      </c>
      <c r="AP16" s="250" t="str">
        <f>AK16</f>
        <v>Occupancy (Office Space)</v>
      </c>
      <c r="AQ16" s="674"/>
      <c r="AR16" s="158"/>
      <c r="AS16" s="707">
        <f>BK23*SUM(AR5:AR6)</f>
        <v>385.05000000000007</v>
      </c>
      <c r="AU16" s="250" t="str">
        <f>AP15</f>
        <v>Program Support-Clerical</v>
      </c>
      <c r="AV16" s="658"/>
      <c r="AW16" s="158"/>
      <c r="AX16" s="705">
        <f>BK25</f>
        <v>4504.7092999999995</v>
      </c>
      <c r="AZ16" s="250" t="str">
        <f>AU16</f>
        <v>Program Support-Clerical</v>
      </c>
      <c r="BA16" s="658"/>
      <c r="BB16" s="158"/>
      <c r="BC16" s="705">
        <f>BK25</f>
        <v>4504.7092999999995</v>
      </c>
      <c r="BE16" s="657" t="str">
        <f>AZ16</f>
        <v>Program Support-Clerical</v>
      </c>
      <c r="BF16" s="718"/>
      <c r="BG16" s="365"/>
      <c r="BH16" s="705">
        <f>BK25</f>
        <v>4504.7092999999995</v>
      </c>
      <c r="BJ16" s="42" t="s">
        <v>15</v>
      </c>
      <c r="BK16" s="75">
        <v>0.05</v>
      </c>
      <c r="BL16" s="817" t="s">
        <v>40</v>
      </c>
      <c r="BM16" s="818"/>
      <c r="BN16" s="818"/>
      <c r="BO16" s="818"/>
      <c r="BP16" s="818"/>
      <c r="BQ16" s="819"/>
    </row>
    <row r="17" spans="2:69" s="44" customFormat="1" ht="13.5" thickBot="1">
      <c r="B17" s="46"/>
      <c r="G17" s="57" t="s">
        <v>44</v>
      </c>
      <c r="H17" s="669">
        <f>$BK$26</f>
        <v>0.12</v>
      </c>
      <c r="I17" s="59"/>
      <c r="J17" s="664">
        <f>H17*J16</f>
        <v>7147.5028635572298</v>
      </c>
      <c r="K17" s="665"/>
      <c r="L17" s="250" t="s">
        <v>44</v>
      </c>
      <c r="M17" s="669">
        <f>$BK$26</f>
        <v>0.12</v>
      </c>
      <c r="N17" s="130"/>
      <c r="O17" s="660">
        <f>M17*O16</f>
        <v>7147.5028635572298</v>
      </c>
      <c r="P17" s="658"/>
      <c r="Q17" s="244" t="s">
        <v>42</v>
      </c>
      <c r="R17" s="120"/>
      <c r="S17" s="120"/>
      <c r="T17" s="122">
        <f>SUM(T12:T16)</f>
        <v>64067.233162976918</v>
      </c>
      <c r="U17" s="656"/>
      <c r="V17" s="244" t="s">
        <v>42</v>
      </c>
      <c r="W17" s="120"/>
      <c r="X17" s="120"/>
      <c r="Y17" s="122">
        <f>SUM(Y12:Y16)</f>
        <v>67024.122019040908</v>
      </c>
      <c r="Z17" s="649"/>
      <c r="AA17" s="244" t="s">
        <v>42</v>
      </c>
      <c r="AB17" s="120"/>
      <c r="AC17" s="120"/>
      <c r="AD17" s="122">
        <f>SUM(AD12:AD16)</f>
        <v>69981.010875104912</v>
      </c>
      <c r="AE17" s="649"/>
      <c r="AF17" s="244" t="s">
        <v>42</v>
      </c>
      <c r="AG17" s="120"/>
      <c r="AH17" s="120"/>
      <c r="AI17" s="122">
        <f>SUM(AI12:AI16)</f>
        <v>72937.899731168916</v>
      </c>
      <c r="AK17" s="244" t="s">
        <v>42</v>
      </c>
      <c r="AL17" s="120"/>
      <c r="AM17" s="120"/>
      <c r="AN17" s="122">
        <f>SUM(AN12:AN16)</f>
        <v>81284.088866871825</v>
      </c>
      <c r="AP17" s="244" t="s">
        <v>42</v>
      </c>
      <c r="AQ17" s="120"/>
      <c r="AR17" s="120"/>
      <c r="AS17" s="122">
        <f>SUM(AS12:AS16)</f>
        <v>84240.97772293583</v>
      </c>
      <c r="AU17" s="763" t="str">
        <f>AP16</f>
        <v>Occupancy (Office Space)</v>
      </c>
      <c r="AV17" s="674"/>
      <c r="AW17" s="158"/>
      <c r="AX17" s="766">
        <f>BK23*SUM(AW5:AW6)</f>
        <v>385.05000000000007</v>
      </c>
      <c r="AZ17" s="763" t="str">
        <f>AU17</f>
        <v>Occupancy (Office Space)</v>
      </c>
      <c r="BA17" s="674"/>
      <c r="BB17" s="158"/>
      <c r="BC17" s="766">
        <f>BK23*SUM(BB5:BB6)</f>
        <v>385.05000000000007</v>
      </c>
      <c r="BE17" s="765" t="str">
        <f>AZ17</f>
        <v>Occupancy (Office Space)</v>
      </c>
      <c r="BF17" s="728"/>
      <c r="BG17" s="365"/>
      <c r="BH17" s="766">
        <f>BK23*SUM(BG5:BG7)</f>
        <v>1155.1500000000003</v>
      </c>
      <c r="BJ17" s="69" t="s">
        <v>43</v>
      </c>
      <c r="BK17" s="76">
        <v>0.05</v>
      </c>
      <c r="BL17" s="817" t="s">
        <v>40</v>
      </c>
      <c r="BM17" s="818"/>
      <c r="BN17" s="818"/>
      <c r="BO17" s="818"/>
      <c r="BP17" s="818"/>
      <c r="BQ17" s="819"/>
    </row>
    <row r="18" spans="2:69" s="44" customFormat="1" ht="39" customHeight="1" thickBot="1">
      <c r="B18" s="752"/>
      <c r="G18" s="80" t="s">
        <v>49</v>
      </c>
      <c r="H18" s="676"/>
      <c r="I18" s="676"/>
      <c r="J18" s="82">
        <f>SUM(J16:J17)</f>
        <v>66710.026726534139</v>
      </c>
      <c r="K18" s="677"/>
      <c r="L18" s="297" t="s">
        <v>49</v>
      </c>
      <c r="M18" s="196"/>
      <c r="N18" s="196"/>
      <c r="O18" s="198">
        <f>SUM(O16:O17)</f>
        <v>66710.026726534139</v>
      </c>
      <c r="P18" s="658"/>
      <c r="Q18" s="250" t="s">
        <v>44</v>
      </c>
      <c r="R18" s="669">
        <f>$BK$26</f>
        <v>0.12</v>
      </c>
      <c r="S18" s="130"/>
      <c r="T18" s="660">
        <f>R18*T17</f>
        <v>7688.0679795572296</v>
      </c>
      <c r="U18" s="678"/>
      <c r="V18" s="250" t="s">
        <v>44</v>
      </c>
      <c r="W18" s="669">
        <f>$BK$26</f>
        <v>0.12</v>
      </c>
      <c r="X18" s="130"/>
      <c r="Y18" s="660">
        <f>W18*Y17</f>
        <v>8042.8946422849085</v>
      </c>
      <c r="Z18" s="649"/>
      <c r="AA18" s="250" t="s">
        <v>44</v>
      </c>
      <c r="AB18" s="669">
        <f>$BK$26</f>
        <v>0.12</v>
      </c>
      <c r="AC18" s="130"/>
      <c r="AD18" s="660">
        <f>AB18*AD17</f>
        <v>8397.7213050125883</v>
      </c>
      <c r="AE18" s="649"/>
      <c r="AF18" s="250" t="s">
        <v>44</v>
      </c>
      <c r="AG18" s="669">
        <f>$BK$26</f>
        <v>0.12</v>
      </c>
      <c r="AH18" s="130"/>
      <c r="AI18" s="660">
        <f>AG18*AI17</f>
        <v>8752.5479677402691</v>
      </c>
      <c r="AK18" s="250" t="s">
        <v>44</v>
      </c>
      <c r="AL18" s="669">
        <f>$BK$26</f>
        <v>0.12</v>
      </c>
      <c r="AM18" s="130"/>
      <c r="AN18" s="660">
        <f>AL18*AN17</f>
        <v>9754.0906640246194</v>
      </c>
      <c r="AP18" s="250" t="s">
        <v>44</v>
      </c>
      <c r="AQ18" s="669">
        <f>$BK$26</f>
        <v>0.12</v>
      </c>
      <c r="AR18" s="130"/>
      <c r="AS18" s="660">
        <f>AQ18*AS17</f>
        <v>10108.917326752298</v>
      </c>
      <c r="AU18" s="244" t="s">
        <v>42</v>
      </c>
      <c r="AV18" s="120"/>
      <c r="AW18" s="120"/>
      <c r="AX18" s="122">
        <f>SUM(AX12:AX17)</f>
        <v>103222.56296581581</v>
      </c>
      <c r="AZ18" s="244" t="s">
        <v>42</v>
      </c>
      <c r="BA18" s="120"/>
      <c r="BB18" s="120"/>
      <c r="BC18" s="122">
        <f>SUM(BC12:BC17)</f>
        <v>107252.88536581582</v>
      </c>
      <c r="BE18" s="347" t="s">
        <v>42</v>
      </c>
      <c r="BF18" s="348"/>
      <c r="BG18" s="348"/>
      <c r="BH18" s="350">
        <f>SUM(BH12:BH17)</f>
        <v>111262.19634740944</v>
      </c>
      <c r="BJ18" s="77" t="s">
        <v>45</v>
      </c>
      <c r="BK18" s="78"/>
      <c r="BL18" s="840"/>
      <c r="BM18" s="841"/>
      <c r="BN18" s="841"/>
      <c r="BO18" s="841"/>
      <c r="BP18" s="841"/>
      <c r="BQ18" s="842"/>
    </row>
    <row r="19" spans="2:69" s="44" customFormat="1" ht="14.25" thickTop="1" thickBot="1">
      <c r="B19" s="684"/>
      <c r="G19" s="57" t="s">
        <v>341</v>
      </c>
      <c r="H19" s="669">
        <f>BK27</f>
        <v>2.5758086673353865E-2</v>
      </c>
      <c r="I19" s="59"/>
      <c r="J19" s="735">
        <f>J16*H19</f>
        <v>1534.2166521462673</v>
      </c>
      <c r="K19" s="680"/>
      <c r="L19" s="250" t="s">
        <v>341</v>
      </c>
      <c r="M19" s="668">
        <f>BK27</f>
        <v>2.5758086673353865E-2</v>
      </c>
      <c r="N19" s="130"/>
      <c r="O19" s="681">
        <f>O16*M19</f>
        <v>1534.2166521462673</v>
      </c>
      <c r="P19" s="670"/>
      <c r="Q19" s="297" t="s">
        <v>49</v>
      </c>
      <c r="R19" s="196"/>
      <c r="S19" s="196"/>
      <c r="T19" s="198">
        <f>SUM(T17:T18)</f>
        <v>71755.301142534154</v>
      </c>
      <c r="U19" s="682"/>
      <c r="V19" s="297" t="s">
        <v>49</v>
      </c>
      <c r="W19" s="196"/>
      <c r="X19" s="196"/>
      <c r="Y19" s="198">
        <f>SUM(Y17:Y18)</f>
        <v>75067.016661325819</v>
      </c>
      <c r="Z19" s="649"/>
      <c r="AA19" s="297" t="s">
        <v>49</v>
      </c>
      <c r="AB19" s="196"/>
      <c r="AC19" s="196"/>
      <c r="AD19" s="198">
        <f>SUM(AD17:AD18)</f>
        <v>78378.732180117499</v>
      </c>
      <c r="AE19" s="649"/>
      <c r="AF19" s="297" t="s">
        <v>49</v>
      </c>
      <c r="AG19" s="196"/>
      <c r="AH19" s="196"/>
      <c r="AI19" s="198">
        <f>SUM(AI17:AI18)</f>
        <v>81690.447698909178</v>
      </c>
      <c r="AK19" s="297" t="s">
        <v>49</v>
      </c>
      <c r="AL19" s="196"/>
      <c r="AM19" s="196"/>
      <c r="AN19" s="198">
        <f>SUM(AN17:AN18)</f>
        <v>91038.17953089645</v>
      </c>
      <c r="AP19" s="297" t="s">
        <v>49</v>
      </c>
      <c r="AQ19" s="196"/>
      <c r="AR19" s="196"/>
      <c r="AS19" s="198">
        <f>SUM(AS17:AS18)</f>
        <v>94349.89504968813</v>
      </c>
      <c r="AU19" s="250" t="s">
        <v>44</v>
      </c>
      <c r="AV19" s="669">
        <f>$BK$26</f>
        <v>0.12</v>
      </c>
      <c r="AW19" s="130"/>
      <c r="AX19" s="660">
        <f>AV19*AX18</f>
        <v>12386.707555897898</v>
      </c>
      <c r="AZ19" s="250" t="s">
        <v>44</v>
      </c>
      <c r="BA19" s="669">
        <f>$BK$26</f>
        <v>0.12</v>
      </c>
      <c r="BB19" s="130"/>
      <c r="BC19" s="660">
        <f>BA19*BC18</f>
        <v>12870.346243897899</v>
      </c>
      <c r="BE19" s="353" t="s">
        <v>44</v>
      </c>
      <c r="BF19" s="669">
        <f>$BK$26</f>
        <v>0.12</v>
      </c>
      <c r="BG19" s="355"/>
      <c r="BH19" s="719">
        <f>BF19*BH18</f>
        <v>13351.463561689132</v>
      </c>
      <c r="BJ19" s="769" t="s">
        <v>47</v>
      </c>
      <c r="BK19" s="770">
        <f>'M2022 BLS  (53_PCT)'!C38</f>
        <v>0.27379999999999999</v>
      </c>
      <c r="BL19" s="895" t="s">
        <v>596</v>
      </c>
      <c r="BM19" s="896"/>
      <c r="BN19" s="896"/>
      <c r="BO19" s="896"/>
      <c r="BP19" s="896"/>
      <c r="BQ19" s="897"/>
    </row>
    <row r="20" spans="2:69" s="44" customFormat="1" ht="13.5" customHeight="1" thickTop="1" thickBot="1">
      <c r="B20" s="753"/>
      <c r="G20" s="686" t="s">
        <v>10</v>
      </c>
      <c r="H20" s="687"/>
      <c r="I20" s="688"/>
      <c r="J20" s="736">
        <f>J19+J18</f>
        <v>68244.243378680403</v>
      </c>
      <c r="K20" s="689"/>
      <c r="L20" s="92" t="s">
        <v>10</v>
      </c>
      <c r="M20" s="690"/>
      <c r="N20" s="93"/>
      <c r="O20" s="691">
        <f>O19+O18</f>
        <v>68244.243378680403</v>
      </c>
      <c r="P20" s="742"/>
      <c r="Q20" s="250" t="s">
        <v>341</v>
      </c>
      <c r="R20" s="668">
        <f>BK27</f>
        <v>2.5758086673353865E-2</v>
      </c>
      <c r="S20" s="130"/>
      <c r="T20" s="681">
        <f>T17*R20</f>
        <v>1650.2493447339305</v>
      </c>
      <c r="U20" s="678"/>
      <c r="V20" s="250" t="s">
        <v>341</v>
      </c>
      <c r="W20" s="668">
        <f>BK27</f>
        <v>2.5758086673353865E-2</v>
      </c>
      <c r="X20" s="130"/>
      <c r="Y20" s="681">
        <f>Y17*W20</f>
        <v>1726.413144171901</v>
      </c>
      <c r="Z20" s="649"/>
      <c r="AA20" s="250" t="s">
        <v>341</v>
      </c>
      <c r="AB20" s="668">
        <f>BK27</f>
        <v>2.5758086673353865E-2</v>
      </c>
      <c r="AC20" s="130"/>
      <c r="AD20" s="681">
        <f>AD17*AB20</f>
        <v>1802.5769436098717</v>
      </c>
      <c r="AE20" s="649"/>
      <c r="AF20" s="250" t="s">
        <v>341</v>
      </c>
      <c r="AG20" s="668">
        <f>BK27</f>
        <v>2.5758086673353865E-2</v>
      </c>
      <c r="AH20" s="130"/>
      <c r="AI20" s="681">
        <f>AI17*AG20</f>
        <v>1878.7407430478424</v>
      </c>
      <c r="AK20" s="250" t="str">
        <f>BJ27</f>
        <v xml:space="preserve"> CAF</v>
      </c>
      <c r="AL20" s="668">
        <f>BK27</f>
        <v>2.5758086673353865E-2</v>
      </c>
      <c r="AM20" s="130"/>
      <c r="AN20" s="681">
        <f>AN17*AL20</f>
        <v>2093.7226061974825</v>
      </c>
      <c r="AO20" s="29"/>
      <c r="AP20" s="250" t="s">
        <v>341</v>
      </c>
      <c r="AQ20" s="668">
        <f>BK27</f>
        <v>2.5758086673353865E-2</v>
      </c>
      <c r="AR20" s="130"/>
      <c r="AS20" s="681">
        <f>AS17*AQ20</f>
        <v>2169.8864056354532</v>
      </c>
      <c r="AT20" s="29"/>
      <c r="AU20" s="297" t="s">
        <v>49</v>
      </c>
      <c r="AV20" s="196"/>
      <c r="AW20" s="196"/>
      <c r="AX20" s="198">
        <f>SUM(AX18:AX19)</f>
        <v>115609.27052171371</v>
      </c>
      <c r="AY20" s="29"/>
      <c r="AZ20" s="297" t="s">
        <v>49</v>
      </c>
      <c r="BA20" s="196"/>
      <c r="BB20" s="196"/>
      <c r="BC20" s="198">
        <f>SUM(BC18:BC19)</f>
        <v>120123.23160971372</v>
      </c>
      <c r="BD20" s="29"/>
      <c r="BE20" s="374" t="s">
        <v>49</v>
      </c>
      <c r="BF20" s="729"/>
      <c r="BG20" s="729"/>
      <c r="BH20" s="376">
        <f>SUM(BH18:BH19)</f>
        <v>124613.65990909857</v>
      </c>
      <c r="BJ20" s="50" t="s">
        <v>342</v>
      </c>
      <c r="BK20" s="679">
        <f>'FY22 UFRs Consolidated'!O235</f>
        <v>161.42218770094394</v>
      </c>
      <c r="BL20" s="876" t="s">
        <v>612</v>
      </c>
      <c r="BM20" s="877"/>
      <c r="BN20" s="877"/>
      <c r="BO20" s="877"/>
      <c r="BP20" s="877"/>
      <c r="BQ20" s="878"/>
    </row>
    <row r="21" spans="2:69" ht="14.45" customHeight="1" thickBot="1">
      <c r="B21" s="209"/>
      <c r="C21" s="29"/>
      <c r="D21" s="29"/>
      <c r="E21" s="29"/>
      <c r="F21" s="29"/>
      <c r="G21" s="92" t="s">
        <v>338</v>
      </c>
      <c r="H21" s="93"/>
      <c r="I21" s="94"/>
      <c r="J21" s="693">
        <f>J20/J4+0.11</f>
        <v>36.359033744286194</v>
      </c>
      <c r="K21" s="694"/>
      <c r="L21" s="92" t="s">
        <v>338</v>
      </c>
      <c r="M21" s="93"/>
      <c r="N21" s="94"/>
      <c r="O21" s="693">
        <f>O20/O4+0.13</f>
        <v>40.933732961841798</v>
      </c>
      <c r="P21" s="712"/>
      <c r="Q21" s="250" t="s">
        <v>10</v>
      </c>
      <c r="R21" s="668"/>
      <c r="S21" s="130"/>
      <c r="T21" s="683">
        <f>T20+T19</f>
        <v>73405.55048726809</v>
      </c>
      <c r="U21" s="648"/>
      <c r="V21" s="250" t="s">
        <v>10</v>
      </c>
      <c r="W21" s="668"/>
      <c r="X21" s="130"/>
      <c r="Y21" s="683">
        <f>Y20+Y19</f>
        <v>76793.429805497726</v>
      </c>
      <c r="Z21" s="649"/>
      <c r="AA21" s="250" t="s">
        <v>10</v>
      </c>
      <c r="AB21" s="668"/>
      <c r="AC21" s="130"/>
      <c r="AD21" s="683">
        <f>AD20+AD19</f>
        <v>80181.309123727377</v>
      </c>
      <c r="AE21" s="649"/>
      <c r="AF21" s="250" t="s">
        <v>10</v>
      </c>
      <c r="AG21" s="668"/>
      <c r="AH21" s="130"/>
      <c r="AI21" s="683">
        <f>AI20+AI19</f>
        <v>83569.188441957027</v>
      </c>
      <c r="AK21" s="250" t="s">
        <v>10</v>
      </c>
      <c r="AL21" s="668"/>
      <c r="AM21" s="130"/>
      <c r="AN21" s="683">
        <f>AN20+AN19</f>
        <v>93131.90213709393</v>
      </c>
      <c r="AP21" s="250" t="s">
        <v>10</v>
      </c>
      <c r="AQ21" s="668"/>
      <c r="AR21" s="130"/>
      <c r="AS21" s="683">
        <f>AS20+AS19</f>
        <v>96519.78145532358</v>
      </c>
      <c r="AU21" s="250" t="s">
        <v>51</v>
      </c>
      <c r="AV21" s="668">
        <f>BK27</f>
        <v>2.5758086673353865E-2</v>
      </c>
      <c r="AW21" s="130"/>
      <c r="AX21" s="681">
        <f>AX18*AV21</f>
        <v>2658.8157235192107</v>
      </c>
      <c r="AZ21" s="250" t="s">
        <v>341</v>
      </c>
      <c r="BA21" s="668">
        <f>BK27</f>
        <v>2.5758086673353865E-2</v>
      </c>
      <c r="BB21" s="130"/>
      <c r="BC21" s="681">
        <f>BC18*BA21</f>
        <v>2762.6291172199703</v>
      </c>
      <c r="BE21" s="250" t="str">
        <f>BJ27</f>
        <v xml:space="preserve"> CAF</v>
      </c>
      <c r="BF21" s="723">
        <f>BK27</f>
        <v>2.5758086673353865E-2</v>
      </c>
      <c r="BG21" s="355"/>
      <c r="BH21" s="730">
        <f>BH18*BF21</f>
        <v>2865.9012969842879</v>
      </c>
      <c r="BJ21" s="86" t="s">
        <v>504</v>
      </c>
      <c r="BK21" s="685">
        <f>'FY22 UFRs Consolidated'!Q235</f>
        <v>1097.5899426770752</v>
      </c>
      <c r="BL21" s="876" t="s">
        <v>612</v>
      </c>
      <c r="BM21" s="877"/>
      <c r="BN21" s="877"/>
      <c r="BO21" s="877"/>
      <c r="BP21" s="877"/>
      <c r="BQ21" s="878"/>
    </row>
    <row r="22" spans="2:69" ht="13.5" thickBot="1">
      <c r="C22" s="29"/>
      <c r="D22" s="29"/>
      <c r="E22" s="29"/>
      <c r="F22" s="29"/>
      <c r="G22" s="696" t="s">
        <v>339</v>
      </c>
      <c r="H22" s="697"/>
      <c r="I22" s="698"/>
      <c r="J22" s="759">
        <f>J21*0.25</f>
        <v>9.0897584360715484</v>
      </c>
      <c r="K22" s="651"/>
      <c r="L22" s="696" t="s">
        <v>339</v>
      </c>
      <c r="M22" s="697"/>
      <c r="N22" s="698"/>
      <c r="O22" s="692">
        <f>O21/4</f>
        <v>10.23343324046045</v>
      </c>
      <c r="P22" s="712"/>
      <c r="Q22" s="696" t="s">
        <v>338</v>
      </c>
      <c r="R22" s="767"/>
      <c r="S22" s="768"/>
      <c r="T22" s="692">
        <f>T21/T4+0.15</f>
        <v>44.755809550796393</v>
      </c>
      <c r="U22" s="648"/>
      <c r="V22" s="696" t="s">
        <v>338</v>
      </c>
      <c r="W22" s="767"/>
      <c r="X22" s="768"/>
      <c r="Y22" s="692">
        <f>Y21/Y3+0.1</f>
        <v>46.878198644959475</v>
      </c>
      <c r="Z22" s="649"/>
      <c r="AA22" s="696" t="s">
        <v>338</v>
      </c>
      <c r="AB22" s="767"/>
      <c r="AC22" s="768"/>
      <c r="AD22" s="692">
        <f>AD21/AD3+0.13</f>
        <v>51.19764481480631</v>
      </c>
      <c r="AE22" s="649"/>
      <c r="AF22" s="696" t="s">
        <v>338</v>
      </c>
      <c r="AG22" s="767"/>
      <c r="AH22" s="768"/>
      <c r="AI22" s="692">
        <f>AI21/AI3+0.14</f>
        <v>56.083091354045507</v>
      </c>
      <c r="AK22" s="696" t="s">
        <v>338</v>
      </c>
      <c r="AL22" s="767"/>
      <c r="AM22" s="768"/>
      <c r="AN22" s="692">
        <f>AN21/AN3+0.18</f>
        <v>62.722409601164415</v>
      </c>
      <c r="AP22" s="696" t="s">
        <v>338</v>
      </c>
      <c r="AQ22" s="767"/>
      <c r="AR22" s="768"/>
      <c r="AS22" s="692">
        <f>AS21/AS3+0.18</f>
        <v>67.41306036174673</v>
      </c>
      <c r="AU22" s="250" t="s">
        <v>10</v>
      </c>
      <c r="AV22" s="668"/>
      <c r="AW22" s="130"/>
      <c r="AX22" s="683">
        <f>AX21+AX20</f>
        <v>118268.08624523292</v>
      </c>
      <c r="AZ22" s="250" t="s">
        <v>10</v>
      </c>
      <c r="BA22" s="668"/>
      <c r="BB22" s="130"/>
      <c r="BC22" s="683">
        <f>BC21+BC20</f>
        <v>122885.86072693369</v>
      </c>
      <c r="BE22" s="250" t="s">
        <v>10</v>
      </c>
      <c r="BF22" s="723"/>
      <c r="BG22" s="355"/>
      <c r="BH22" s="683">
        <f>BH21+BH20</f>
        <v>127479.56120608286</v>
      </c>
      <c r="BJ22" s="97" t="s">
        <v>619</v>
      </c>
      <c r="BK22" s="695">
        <v>1554</v>
      </c>
      <c r="BL22" s="874" t="s">
        <v>40</v>
      </c>
      <c r="BM22" s="874"/>
      <c r="BN22" s="874"/>
      <c r="BO22" s="874"/>
      <c r="BP22" s="874"/>
      <c r="BQ22" s="875"/>
    </row>
    <row r="23" spans="2:69" ht="13.5" thickBot="1">
      <c r="C23" s="29"/>
      <c r="D23" s="29"/>
      <c r="E23" s="29"/>
      <c r="F23" s="29"/>
      <c r="G23" s="649"/>
      <c r="H23" s="816"/>
      <c r="I23" s="700"/>
      <c r="J23" s="701"/>
      <c r="K23" s="651"/>
      <c r="L23" s="649"/>
      <c r="M23" s="699"/>
      <c r="N23" s="700"/>
      <c r="O23" s="701"/>
      <c r="P23" s="701"/>
      <c r="Q23" s="696" t="s">
        <v>339</v>
      </c>
      <c r="R23" s="697"/>
      <c r="S23" s="698"/>
      <c r="T23" s="692">
        <f>T22/4</f>
        <v>11.188952387699098</v>
      </c>
      <c r="U23" s="651"/>
      <c r="V23" s="696" t="s">
        <v>339</v>
      </c>
      <c r="W23" s="697"/>
      <c r="X23" s="698"/>
      <c r="Y23" s="692">
        <f>Y22*0.25</f>
        <v>11.719549661239869</v>
      </c>
      <c r="Z23" s="649"/>
      <c r="AA23" s="696" t="s">
        <v>339</v>
      </c>
      <c r="AB23" s="697"/>
      <c r="AC23" s="698"/>
      <c r="AD23" s="692">
        <f>AD22*0.25</f>
        <v>12.799411203701577</v>
      </c>
      <c r="AE23" s="649"/>
      <c r="AF23" s="696" t="s">
        <v>339</v>
      </c>
      <c r="AG23" s="697"/>
      <c r="AH23" s="698"/>
      <c r="AI23" s="692">
        <f>AI22/4</f>
        <v>14.020772838511377</v>
      </c>
      <c r="AK23" s="696" t="s">
        <v>339</v>
      </c>
      <c r="AL23" s="697"/>
      <c r="AM23" s="698"/>
      <c r="AN23" s="692">
        <f>AN22/4</f>
        <v>15.680602400291104</v>
      </c>
      <c r="AP23" s="696" t="s">
        <v>339</v>
      </c>
      <c r="AQ23" s="697"/>
      <c r="AR23" s="698"/>
      <c r="AS23" s="692">
        <f>AS22/4</f>
        <v>16.853265090436683</v>
      </c>
      <c r="AU23" s="696" t="s">
        <v>338</v>
      </c>
      <c r="AV23" s="767"/>
      <c r="AW23" s="768"/>
      <c r="AX23" s="692">
        <f>AX22/AX3+0.23</f>
        <v>83.676049703826237</v>
      </c>
      <c r="AZ23" s="696" t="s">
        <v>338</v>
      </c>
      <c r="BA23" s="767"/>
      <c r="BB23" s="768"/>
      <c r="BC23" s="692">
        <f>BC22/BC3+0.21</f>
        <v>99.040513693850485</v>
      </c>
      <c r="BE23" s="92" t="s">
        <v>338</v>
      </c>
      <c r="BF23" s="382"/>
      <c r="BG23" s="383"/>
      <c r="BH23" s="692">
        <f>BH22/BH3-0.5</f>
        <v>104.42144955233157</v>
      </c>
      <c r="BJ23" s="90" t="s">
        <v>41</v>
      </c>
      <c r="BK23" s="685">
        <f>25.67*150</f>
        <v>3850.5000000000005</v>
      </c>
      <c r="BL23" s="890" t="s">
        <v>52</v>
      </c>
      <c r="BM23" s="890"/>
      <c r="BN23" s="890"/>
      <c r="BO23" s="890"/>
      <c r="BP23" s="890"/>
      <c r="BQ23" s="891"/>
    </row>
    <row r="24" spans="2:69" ht="13.5" thickBot="1">
      <c r="B24" s="737"/>
      <c r="C24" s="29"/>
      <c r="D24" s="29"/>
      <c r="E24" s="29"/>
      <c r="F24" s="29"/>
      <c r="G24" s="649"/>
      <c r="H24" s="699"/>
      <c r="I24" s="700"/>
      <c r="J24" s="701"/>
      <c r="K24" s="651"/>
      <c r="L24" s="649"/>
      <c r="M24" s="699"/>
      <c r="N24" s="700"/>
      <c r="O24" s="701"/>
      <c r="P24" s="649"/>
      <c r="Q24" s="649"/>
      <c r="R24" s="699"/>
      <c r="S24" s="700"/>
      <c r="T24" s="701"/>
      <c r="U24" s="654"/>
      <c r="V24" s="649"/>
      <c r="W24" s="699"/>
      <c r="X24" s="700"/>
      <c r="Y24" s="701"/>
      <c r="Z24" s="649"/>
      <c r="AA24" s="649"/>
      <c r="AB24" s="699"/>
      <c r="AC24" s="700"/>
      <c r="AD24" s="701"/>
      <c r="AE24" s="649"/>
      <c r="AF24" s="649"/>
      <c r="AG24" s="699"/>
      <c r="AH24" s="700"/>
      <c r="AI24" s="701"/>
      <c r="AK24" s="649"/>
      <c r="AL24" s="699"/>
      <c r="AM24" s="700"/>
      <c r="AN24" s="701"/>
      <c r="AP24" s="130"/>
      <c r="AQ24" s="699"/>
      <c r="AR24" s="700"/>
      <c r="AS24" s="701"/>
      <c r="AU24" s="696" t="s">
        <v>339</v>
      </c>
      <c r="AV24" s="697"/>
      <c r="AW24" s="698"/>
      <c r="AX24" s="692">
        <f>AX23/4</f>
        <v>20.919012425956559</v>
      </c>
      <c r="AZ24" s="696" t="s">
        <v>339</v>
      </c>
      <c r="BA24" s="697"/>
      <c r="BB24" s="698"/>
      <c r="BC24" s="692">
        <f>BC23/4</f>
        <v>24.760128423462621</v>
      </c>
      <c r="BE24" s="696" t="s">
        <v>339</v>
      </c>
      <c r="BF24" s="697"/>
      <c r="BG24" s="698"/>
      <c r="BH24" s="692">
        <f>BH23/4-0.23</f>
        <v>25.875362388082891</v>
      </c>
      <c r="BJ24" s="97" t="s">
        <v>54</v>
      </c>
      <c r="BK24" s="695">
        <f>'M2022 BLS  (53_PCT)'!C18</f>
        <v>80606.448000000004</v>
      </c>
      <c r="BL24" s="892" t="s">
        <v>597</v>
      </c>
      <c r="BM24" s="893"/>
      <c r="BN24" s="893"/>
      <c r="BO24" s="893"/>
      <c r="BP24" s="893"/>
      <c r="BQ24" s="894"/>
    </row>
    <row r="25" spans="2:69" ht="17.25" customHeight="1" thickBot="1">
      <c r="B25" s="738"/>
      <c r="G25" s="649"/>
      <c r="H25" s="699"/>
      <c r="I25" s="700"/>
      <c r="J25" s="701"/>
      <c r="K25" s="651"/>
      <c r="L25" s="649"/>
      <c r="M25" s="699"/>
      <c r="N25" s="700"/>
      <c r="O25" s="701"/>
      <c r="P25" s="649"/>
      <c r="Q25" s="649"/>
      <c r="R25" s="699"/>
      <c r="S25" s="700"/>
      <c r="T25" s="701"/>
      <c r="U25" s="654"/>
      <c r="V25" s="649"/>
      <c r="W25" s="699"/>
      <c r="X25" s="700"/>
      <c r="Y25" s="701"/>
      <c r="Z25" s="649"/>
      <c r="AA25" s="649"/>
      <c r="AB25" s="699"/>
      <c r="AC25" s="700"/>
      <c r="AD25" s="701"/>
      <c r="AE25" s="649"/>
      <c r="AF25" s="649"/>
      <c r="AG25" s="699"/>
      <c r="AH25" s="700"/>
      <c r="AI25" s="701"/>
      <c r="AP25" s="130"/>
      <c r="AQ25" s="130"/>
      <c r="AR25" s="209"/>
      <c r="AS25" s="209"/>
      <c r="AU25" s="649"/>
      <c r="AV25" s="699"/>
      <c r="AW25" s="700"/>
      <c r="AX25" s="701"/>
      <c r="AZ25" s="649"/>
      <c r="BA25" s="699"/>
      <c r="BB25" s="700"/>
      <c r="BC25" s="701"/>
      <c r="BE25" s="732"/>
      <c r="BF25" s="699"/>
      <c r="BG25" s="700"/>
      <c r="BH25" s="701"/>
      <c r="BJ25" s="97" t="s">
        <v>56</v>
      </c>
      <c r="BK25" s="695">
        <f>4403*(1+2.31%)</f>
        <v>4504.7092999999995</v>
      </c>
      <c r="BL25" s="874" t="s">
        <v>505</v>
      </c>
      <c r="BM25" s="874"/>
      <c r="BN25" s="874"/>
      <c r="BO25" s="874"/>
      <c r="BP25" s="874"/>
      <c r="BQ25" s="875"/>
    </row>
    <row r="26" spans="2:69" ht="15" customHeight="1">
      <c r="B26" s="739"/>
      <c r="G26" s="117" t="s">
        <v>7</v>
      </c>
      <c r="H26" s="118" t="s">
        <v>8</v>
      </c>
      <c r="I26" s="118" t="s">
        <v>9</v>
      </c>
      <c r="J26" s="119" t="s">
        <v>10</v>
      </c>
      <c r="L26" s="117" t="s">
        <v>7</v>
      </c>
      <c r="M26" s="242" t="s">
        <v>8</v>
      </c>
      <c r="N26" s="242" t="s">
        <v>9</v>
      </c>
      <c r="O26" s="243" t="s">
        <v>10</v>
      </c>
      <c r="P26" s="738"/>
      <c r="Q26" s="117" t="s">
        <v>7</v>
      </c>
      <c r="R26" s="242" t="s">
        <v>8</v>
      </c>
      <c r="S26" s="242" t="s">
        <v>9</v>
      </c>
      <c r="T26" s="243" t="s">
        <v>10</v>
      </c>
      <c r="U26" s="656"/>
      <c r="V26" s="117" t="s">
        <v>7</v>
      </c>
      <c r="W26" s="242" t="s">
        <v>8</v>
      </c>
      <c r="X26" s="242" t="s">
        <v>9</v>
      </c>
      <c r="Y26" s="243" t="s">
        <v>10</v>
      </c>
      <c r="Z26" s="649"/>
      <c r="AA26" s="117" t="s">
        <v>7</v>
      </c>
      <c r="AB26" s="242" t="s">
        <v>8</v>
      </c>
      <c r="AC26" s="242" t="s">
        <v>9</v>
      </c>
      <c r="AD26" s="243" t="s">
        <v>10</v>
      </c>
      <c r="AE26" s="649"/>
      <c r="AF26" s="117" t="s">
        <v>7</v>
      </c>
      <c r="AG26" s="242" t="s">
        <v>8</v>
      </c>
      <c r="AH26" s="242" t="s">
        <v>9</v>
      </c>
      <c r="AI26" s="243" t="s">
        <v>10</v>
      </c>
      <c r="AK26" s="117" t="s">
        <v>7</v>
      </c>
      <c r="AL26" s="242" t="s">
        <v>8</v>
      </c>
      <c r="AM26" s="242" t="s">
        <v>9</v>
      </c>
      <c r="AN26" s="243" t="s">
        <v>10</v>
      </c>
      <c r="AP26" s="117" t="s">
        <v>87</v>
      </c>
      <c r="AQ26" s="242" t="s">
        <v>8</v>
      </c>
      <c r="AR26" s="242" t="s">
        <v>9</v>
      </c>
      <c r="AS26" s="243" t="s">
        <v>10</v>
      </c>
      <c r="AU26" s="117" t="s">
        <v>87</v>
      </c>
      <c r="AV26" s="242" t="s">
        <v>8</v>
      </c>
      <c r="AW26" s="242" t="s">
        <v>9</v>
      </c>
      <c r="AX26" s="243" t="s">
        <v>10</v>
      </c>
      <c r="AZ26" s="117" t="s">
        <v>87</v>
      </c>
      <c r="BA26" s="242" t="s">
        <v>8</v>
      </c>
      <c r="BB26" s="242" t="s">
        <v>9</v>
      </c>
      <c r="BC26" s="243" t="s">
        <v>10</v>
      </c>
      <c r="BE26" s="117" t="s">
        <v>87</v>
      </c>
      <c r="BF26" s="242" t="s">
        <v>8</v>
      </c>
      <c r="BG26" s="242" t="s">
        <v>9</v>
      </c>
      <c r="BH26" s="243" t="s">
        <v>10</v>
      </c>
      <c r="BJ26" s="101" t="s">
        <v>44</v>
      </c>
      <c r="BK26" s="702">
        <v>0.12</v>
      </c>
      <c r="BL26" s="874" t="s">
        <v>596</v>
      </c>
      <c r="BM26" s="874"/>
      <c r="BN26" s="874"/>
      <c r="BO26" s="874"/>
      <c r="BP26" s="874"/>
      <c r="BQ26" s="875"/>
    </row>
    <row r="27" spans="2:69" ht="15" customHeight="1" thickBot="1">
      <c r="B27" s="112"/>
      <c r="G27" s="127" t="s">
        <v>14</v>
      </c>
      <c r="H27" s="128">
        <v>52</v>
      </c>
      <c r="I27" s="128">
        <v>40</v>
      </c>
      <c r="J27" s="129">
        <f>52*40</f>
        <v>2080</v>
      </c>
      <c r="L27" s="127" t="s">
        <v>14</v>
      </c>
      <c r="M27" s="128">
        <v>52</v>
      </c>
      <c r="N27" s="128">
        <v>40</v>
      </c>
      <c r="O27" s="249">
        <f>52*40</f>
        <v>2080</v>
      </c>
      <c r="P27" s="739"/>
      <c r="Q27" s="127" t="s">
        <v>14</v>
      </c>
      <c r="R27" s="128">
        <v>52</v>
      </c>
      <c r="S27" s="128">
        <v>40</v>
      </c>
      <c r="T27" s="249">
        <v>2080</v>
      </c>
      <c r="U27" s="656"/>
      <c r="V27" s="127" t="s">
        <v>14</v>
      </c>
      <c r="W27" s="128">
        <v>52</v>
      </c>
      <c r="X27" s="128">
        <v>40</v>
      </c>
      <c r="Y27" s="249">
        <v>2080</v>
      </c>
      <c r="Z27" s="649"/>
      <c r="AA27" s="127" t="s">
        <v>14</v>
      </c>
      <c r="AB27" s="128">
        <v>52</v>
      </c>
      <c r="AC27" s="128">
        <v>40</v>
      </c>
      <c r="AD27" s="249">
        <f>52*40</f>
        <v>2080</v>
      </c>
      <c r="AE27" s="649"/>
      <c r="AF27" s="127" t="s">
        <v>14</v>
      </c>
      <c r="AG27" s="128">
        <v>52</v>
      </c>
      <c r="AH27" s="128">
        <v>40</v>
      </c>
      <c r="AI27" s="249">
        <v>2080</v>
      </c>
      <c r="AK27" s="127" t="s">
        <v>14</v>
      </c>
      <c r="AL27" s="327">
        <v>52</v>
      </c>
      <c r="AM27" s="128">
        <v>40</v>
      </c>
      <c r="AN27" s="129">
        <f>52*40</f>
        <v>2080</v>
      </c>
      <c r="AP27" s="127" t="s">
        <v>14</v>
      </c>
      <c r="AQ27" s="327">
        <v>52</v>
      </c>
      <c r="AR27" s="128">
        <v>40</v>
      </c>
      <c r="AS27" s="129">
        <f>52*40</f>
        <v>2080</v>
      </c>
      <c r="AU27" s="127" t="s">
        <v>14</v>
      </c>
      <c r="AV27" s="128">
        <v>52</v>
      </c>
      <c r="AW27" s="128">
        <v>40</v>
      </c>
      <c r="AX27" s="249">
        <f>52*40</f>
        <v>2080</v>
      </c>
      <c r="AZ27" s="127" t="s">
        <v>14</v>
      </c>
      <c r="BA27" s="128">
        <v>52</v>
      </c>
      <c r="BB27" s="128">
        <v>40</v>
      </c>
      <c r="BC27" s="249">
        <v>2080</v>
      </c>
      <c r="BE27" s="127" t="s">
        <v>14</v>
      </c>
      <c r="BF27" s="128">
        <v>52</v>
      </c>
      <c r="BG27" s="128">
        <v>40</v>
      </c>
      <c r="BH27" s="249">
        <f>52*40</f>
        <v>2080</v>
      </c>
      <c r="BJ27" s="703" t="s">
        <v>595</v>
      </c>
      <c r="BK27" s="704">
        <f>'CAF FALL 2023'!CR30</f>
        <v>2.5758086673353865E-2</v>
      </c>
      <c r="BL27" s="898" t="s">
        <v>594</v>
      </c>
      <c r="BM27" s="898"/>
      <c r="BN27" s="898"/>
      <c r="BO27" s="898"/>
      <c r="BP27" s="898"/>
      <c r="BQ27" s="899"/>
    </row>
    <row r="28" spans="2:69" ht="15" customHeight="1">
      <c r="B28" s="112"/>
      <c r="G28" s="139"/>
      <c r="H28" s="140"/>
      <c r="I28" s="140"/>
      <c r="J28" s="141"/>
      <c r="L28" s="148" t="s">
        <v>60</v>
      </c>
      <c r="M28" s="256">
        <v>4</v>
      </c>
      <c r="N28" s="257">
        <v>41</v>
      </c>
      <c r="O28" s="258">
        <f>M28*N28</f>
        <v>164</v>
      </c>
      <c r="P28" s="658"/>
      <c r="Q28" s="127" t="s">
        <v>67</v>
      </c>
      <c r="R28" s="128"/>
      <c r="S28" s="128"/>
      <c r="T28" s="129"/>
      <c r="U28" s="656"/>
      <c r="V28" s="127"/>
      <c r="W28" s="128"/>
      <c r="X28" s="128"/>
      <c r="Y28" s="129"/>
      <c r="Z28" s="649"/>
      <c r="AA28" s="127" t="s">
        <v>67</v>
      </c>
      <c r="AB28" s="128"/>
      <c r="AC28" s="128"/>
      <c r="AD28" s="129"/>
      <c r="AE28" s="649"/>
      <c r="AF28" s="127" t="s">
        <v>67</v>
      </c>
      <c r="AG28" s="128"/>
      <c r="AH28" s="128"/>
      <c r="AI28" s="129"/>
      <c r="AK28" s="127" t="s">
        <v>67</v>
      </c>
      <c r="AL28" s="128"/>
      <c r="AM28" s="128"/>
      <c r="AN28" s="129"/>
      <c r="AP28" s="127" t="s">
        <v>67</v>
      </c>
      <c r="AQ28" s="128"/>
      <c r="AR28" s="128"/>
      <c r="AS28" s="129"/>
      <c r="AU28" s="127" t="s">
        <v>67</v>
      </c>
      <c r="AV28" s="128"/>
      <c r="AW28" s="128"/>
      <c r="AX28" s="129"/>
      <c r="AZ28" s="127" t="s">
        <v>67</v>
      </c>
      <c r="BA28" s="128"/>
      <c r="BB28" s="128"/>
      <c r="BC28" s="129"/>
      <c r="BE28" s="127" t="s">
        <v>67</v>
      </c>
      <c r="BF28" s="128"/>
      <c r="BG28" s="128"/>
      <c r="BH28" s="129"/>
    </row>
    <row r="29" spans="2:69" ht="12.75">
      <c r="B29" s="658"/>
      <c r="G29" s="148" t="s">
        <v>340</v>
      </c>
      <c r="H29" s="149">
        <v>3</v>
      </c>
      <c r="I29" s="150">
        <v>40</v>
      </c>
      <c r="J29" s="151">
        <f>H29*I29</f>
        <v>120</v>
      </c>
      <c r="L29" s="155"/>
      <c r="M29" s="265"/>
      <c r="N29" s="257"/>
      <c r="O29" s="151"/>
      <c r="P29" s="658"/>
      <c r="Q29" s="148" t="s">
        <v>68</v>
      </c>
      <c r="R29" s="256">
        <v>4</v>
      </c>
      <c r="S29" s="257">
        <v>41</v>
      </c>
      <c r="T29" s="258">
        <f>S29*R29</f>
        <v>164</v>
      </c>
      <c r="U29" s="656"/>
      <c r="V29" s="127" t="s">
        <v>67</v>
      </c>
      <c r="W29" s="128"/>
      <c r="X29" s="128"/>
      <c r="Y29" s="129"/>
      <c r="Z29" s="649"/>
      <c r="AA29" s="148"/>
      <c r="AB29" s="265"/>
      <c r="AC29" s="265"/>
      <c r="AD29" s="258"/>
      <c r="AE29" s="649"/>
      <c r="AF29" s="148" t="s">
        <v>60</v>
      </c>
      <c r="AG29" s="256">
        <v>4</v>
      </c>
      <c r="AH29" s="257">
        <v>41</v>
      </c>
      <c r="AI29" s="258">
        <f>AG29*AH29</f>
        <v>164</v>
      </c>
      <c r="AK29" s="148" t="s">
        <v>60</v>
      </c>
      <c r="AL29" s="256">
        <v>4</v>
      </c>
      <c r="AM29" s="257">
        <v>41</v>
      </c>
      <c r="AN29" s="258">
        <f>AL29*AM29</f>
        <v>164</v>
      </c>
      <c r="AP29" s="148" t="s">
        <v>60</v>
      </c>
      <c r="AQ29" s="256">
        <v>4</v>
      </c>
      <c r="AR29" s="257">
        <v>41</v>
      </c>
      <c r="AS29" s="258">
        <f>AQ29*AR29</f>
        <v>164</v>
      </c>
      <c r="AU29" s="148" t="s">
        <v>60</v>
      </c>
      <c r="AV29" s="256">
        <v>4</v>
      </c>
      <c r="AW29" s="257">
        <v>41</v>
      </c>
      <c r="AX29" s="258">
        <f>AV29*AW29</f>
        <v>164</v>
      </c>
      <c r="AZ29" s="148" t="s">
        <v>20</v>
      </c>
      <c r="BA29" s="256">
        <v>4</v>
      </c>
      <c r="BB29" s="257">
        <v>41</v>
      </c>
      <c r="BC29" s="258">
        <f>BA29*BB29</f>
        <v>164</v>
      </c>
      <c r="BE29" s="148" t="s">
        <v>20</v>
      </c>
      <c r="BF29" s="256">
        <v>4</v>
      </c>
      <c r="BG29" s="257">
        <v>41</v>
      </c>
      <c r="BH29" s="258">
        <f>BF29*BG29</f>
        <v>164</v>
      </c>
    </row>
    <row r="30" spans="2:69" ht="12.75">
      <c r="B30" s="131"/>
      <c r="G30" s="155"/>
      <c r="H30" s="156"/>
      <c r="I30" s="150"/>
      <c r="J30" s="151"/>
      <c r="L30" s="148" t="s">
        <v>62</v>
      </c>
      <c r="M30" s="256">
        <f>M27-M28-M31</f>
        <v>47.9</v>
      </c>
      <c r="N30" s="257">
        <v>2</v>
      </c>
      <c r="O30" s="258">
        <f>N30*M30</f>
        <v>95.8</v>
      </c>
      <c r="P30" s="658"/>
      <c r="Q30" s="155"/>
      <c r="R30" s="265"/>
      <c r="S30" s="257"/>
      <c r="T30" s="151"/>
      <c r="U30" s="656"/>
      <c r="V30" s="148" t="s">
        <v>60</v>
      </c>
      <c r="W30" s="256">
        <v>4</v>
      </c>
      <c r="X30" s="257">
        <v>41</v>
      </c>
      <c r="Y30" s="258">
        <f>W30*X30</f>
        <v>164</v>
      </c>
      <c r="Z30" s="649"/>
      <c r="AA30" s="148" t="s">
        <v>60</v>
      </c>
      <c r="AB30" s="256">
        <v>4</v>
      </c>
      <c r="AC30" s="257">
        <v>41</v>
      </c>
      <c r="AD30" s="258">
        <f>AB30*AC30</f>
        <v>164</v>
      </c>
      <c r="AE30" s="649"/>
      <c r="AF30" s="148"/>
      <c r="AG30" s="256"/>
      <c r="AH30" s="257"/>
      <c r="AI30" s="258"/>
      <c r="AK30" s="148"/>
      <c r="AL30" s="256"/>
      <c r="AM30" s="257"/>
      <c r="AN30" s="258"/>
      <c r="AP30" s="155"/>
      <c r="AQ30" s="265"/>
      <c r="AR30" s="257"/>
      <c r="AS30" s="151"/>
      <c r="AU30" s="155"/>
      <c r="AV30" s="265"/>
      <c r="AW30" s="257"/>
      <c r="AX30" s="151"/>
      <c r="AZ30" s="155"/>
      <c r="BA30" s="265"/>
      <c r="BB30" s="257"/>
      <c r="BC30" s="258"/>
      <c r="BE30" s="155"/>
      <c r="BF30" s="265"/>
      <c r="BG30" s="257"/>
      <c r="BH30" s="151"/>
    </row>
    <row r="31" spans="2:69" ht="12.75">
      <c r="B31" s="112"/>
      <c r="G31" s="163" t="s">
        <v>25</v>
      </c>
      <c r="H31" s="164">
        <v>0.1</v>
      </c>
      <c r="I31" s="165">
        <v>40</v>
      </c>
      <c r="J31" s="166">
        <f>I31*H31</f>
        <v>4</v>
      </c>
      <c r="L31" s="148" t="s">
        <v>63</v>
      </c>
      <c r="M31" s="256">
        <v>0.1</v>
      </c>
      <c r="N31" s="257">
        <v>40</v>
      </c>
      <c r="O31" s="258">
        <f>N31*M31</f>
        <v>4</v>
      </c>
      <c r="P31" s="130"/>
      <c r="Q31" s="148" t="s">
        <v>62</v>
      </c>
      <c r="R31" s="256">
        <f>R27-R29-0.3</f>
        <v>47.7</v>
      </c>
      <c r="S31" s="257">
        <v>2.5</v>
      </c>
      <c r="T31" s="258">
        <f>S31*R31</f>
        <v>119.25</v>
      </c>
      <c r="U31" s="656"/>
      <c r="V31" s="155"/>
      <c r="W31" s="265"/>
      <c r="X31" s="257"/>
      <c r="Y31" s="151"/>
      <c r="Z31" s="649"/>
      <c r="AA31" s="155"/>
      <c r="AB31" s="265"/>
      <c r="AC31" s="257"/>
      <c r="AD31" s="151"/>
      <c r="AE31" s="649"/>
      <c r="AF31" s="155"/>
      <c r="AG31" s="265"/>
      <c r="AH31" s="257"/>
      <c r="AI31" s="151"/>
      <c r="AK31" s="155"/>
      <c r="AL31" s="265"/>
      <c r="AM31" s="257"/>
      <c r="AN31" s="151"/>
      <c r="AP31" s="148" t="s">
        <v>62</v>
      </c>
      <c r="AQ31" s="257">
        <f>AQ27-AQ29-AQ34</f>
        <v>47.2</v>
      </c>
      <c r="AR31" s="257">
        <v>5</v>
      </c>
      <c r="AS31" s="258">
        <f>AR31*AQ31</f>
        <v>236</v>
      </c>
      <c r="AU31" s="148" t="s">
        <v>62</v>
      </c>
      <c r="AV31" s="256">
        <f>AV27-AV29-AV34</f>
        <v>46.6</v>
      </c>
      <c r="AW31" s="257">
        <v>5</v>
      </c>
      <c r="AX31" s="258">
        <f>AW31*AV31</f>
        <v>233</v>
      </c>
      <c r="AZ31" s="148" t="s">
        <v>62</v>
      </c>
      <c r="BA31" s="256">
        <f>BA27-BA29-BA33</f>
        <v>46.2</v>
      </c>
      <c r="BB31" s="257">
        <v>7</v>
      </c>
      <c r="BC31" s="258">
        <f t="shared" ref="BC31:BC32" si="4">BA31*BB31</f>
        <v>323.40000000000003</v>
      </c>
      <c r="BE31" s="148" t="s">
        <v>62</v>
      </c>
      <c r="BF31" s="257">
        <f>BF27-BF29-BF33</f>
        <v>46</v>
      </c>
      <c r="BG31" s="257">
        <v>7</v>
      </c>
      <c r="BH31" s="258">
        <f>BG31*BF31</f>
        <v>322</v>
      </c>
    </row>
    <row r="32" spans="2:69" ht="12.75">
      <c r="B32" s="658"/>
      <c r="G32" s="170" t="s">
        <v>27</v>
      </c>
      <c r="H32" s="171">
        <f>H27-H29-H31</f>
        <v>48.9</v>
      </c>
      <c r="I32" s="172">
        <v>1.5</v>
      </c>
      <c r="J32" s="173">
        <f>I32*H32</f>
        <v>73.349999999999994</v>
      </c>
      <c r="L32" s="279" t="s">
        <v>27</v>
      </c>
      <c r="M32" s="280">
        <f>M27-M28-M31</f>
        <v>47.9</v>
      </c>
      <c r="N32" s="281">
        <v>3</v>
      </c>
      <c r="O32" s="282">
        <f>N32*M32</f>
        <v>143.69999999999999</v>
      </c>
      <c r="P32" s="658"/>
      <c r="Q32" s="148" t="s">
        <v>63</v>
      </c>
      <c r="R32" s="256">
        <v>0.2</v>
      </c>
      <c r="S32" s="257">
        <v>40</v>
      </c>
      <c r="T32" s="258">
        <f>R32*S32</f>
        <v>8</v>
      </c>
      <c r="U32" s="656"/>
      <c r="V32" s="148" t="s">
        <v>62</v>
      </c>
      <c r="W32" s="256">
        <f>W27-W30-W34</f>
        <v>47.7</v>
      </c>
      <c r="X32" s="257">
        <v>2.5</v>
      </c>
      <c r="Y32" s="258">
        <f>X32*W32</f>
        <v>119.25</v>
      </c>
      <c r="Z32" s="649"/>
      <c r="AA32" s="148" t="s">
        <v>62</v>
      </c>
      <c r="AB32" s="256">
        <f>AB27-AB30-AB34</f>
        <v>47.7</v>
      </c>
      <c r="AC32" s="257">
        <v>4</v>
      </c>
      <c r="AD32" s="258">
        <f>AC32*AB32</f>
        <v>190.8</v>
      </c>
      <c r="AE32" s="649"/>
      <c r="AF32" s="148" t="s">
        <v>62</v>
      </c>
      <c r="AG32" s="256">
        <f>AG27-AG29-AG34</f>
        <v>47.55</v>
      </c>
      <c r="AH32" s="257">
        <v>4.5</v>
      </c>
      <c r="AI32" s="258">
        <f>AG32*AH32</f>
        <v>213.97499999999999</v>
      </c>
      <c r="AK32" s="148" t="s">
        <v>62</v>
      </c>
      <c r="AL32" s="256">
        <f>AL27-AL29-AL34</f>
        <v>47.4</v>
      </c>
      <c r="AM32" s="257">
        <v>4.5</v>
      </c>
      <c r="AN32" s="258">
        <f>AM32*AL32</f>
        <v>213.29999999999998</v>
      </c>
      <c r="AP32" s="148"/>
      <c r="AQ32" s="256"/>
      <c r="AR32" s="257"/>
      <c r="AS32" s="258"/>
      <c r="AU32" s="148"/>
      <c r="AV32" s="256"/>
      <c r="AW32" s="257"/>
      <c r="AX32" s="258"/>
      <c r="AZ32" s="148" t="s">
        <v>89</v>
      </c>
      <c r="BA32" s="256">
        <f>BA31</f>
        <v>46.2</v>
      </c>
      <c r="BB32" s="257">
        <v>6</v>
      </c>
      <c r="BC32" s="258">
        <f t="shared" si="4"/>
        <v>277.20000000000005</v>
      </c>
      <c r="BE32" s="148" t="s">
        <v>27</v>
      </c>
      <c r="BF32" s="256">
        <f>BF31</f>
        <v>46</v>
      </c>
      <c r="BG32" s="257">
        <v>6.5</v>
      </c>
      <c r="BH32" s="258">
        <f>BF32*BG32</f>
        <v>299</v>
      </c>
    </row>
    <row r="33" spans="2:60" ht="12.75">
      <c r="B33" s="112"/>
      <c r="G33" s="155" t="s">
        <v>30</v>
      </c>
      <c r="H33" s="179"/>
      <c r="I33" s="179"/>
      <c r="J33" s="151">
        <f>SUM(J29:J32)</f>
        <v>197.35</v>
      </c>
      <c r="L33" s="148" t="s">
        <v>30</v>
      </c>
      <c r="M33" s="287"/>
      <c r="N33" s="287"/>
      <c r="O33" s="258">
        <f>SUM(O28:O32)</f>
        <v>407.5</v>
      </c>
      <c r="P33" s="658"/>
      <c r="Q33" s="279" t="s">
        <v>27</v>
      </c>
      <c r="R33" s="280">
        <f>R27-R29-0.3</f>
        <v>47.7</v>
      </c>
      <c r="S33" s="281">
        <v>3</v>
      </c>
      <c r="T33" s="282">
        <f>S33*R33</f>
        <v>143.10000000000002</v>
      </c>
      <c r="U33" s="656"/>
      <c r="V33" s="148" t="s">
        <v>75</v>
      </c>
      <c r="W33" s="256">
        <f>W27-W30-W34</f>
        <v>47.7</v>
      </c>
      <c r="X33" s="257">
        <v>3</v>
      </c>
      <c r="Y33" s="258">
        <f>X33*W33</f>
        <v>143.10000000000002</v>
      </c>
      <c r="Z33" s="649"/>
      <c r="AA33" s="148" t="s">
        <v>75</v>
      </c>
      <c r="AB33" s="256">
        <f>AB27-AB30-AB34</f>
        <v>47.7</v>
      </c>
      <c r="AC33" s="257">
        <v>3</v>
      </c>
      <c r="AD33" s="258">
        <f>AC33*AB33</f>
        <v>143.10000000000002</v>
      </c>
      <c r="AE33" s="649"/>
      <c r="AF33" s="148" t="s">
        <v>75</v>
      </c>
      <c r="AG33" s="256">
        <f>AG27-AG29-AG34</f>
        <v>47.55</v>
      </c>
      <c r="AH33" s="257">
        <v>4</v>
      </c>
      <c r="AI33" s="258">
        <f>AG33*AH33</f>
        <v>190.2</v>
      </c>
      <c r="AK33" s="148" t="s">
        <v>75</v>
      </c>
      <c r="AL33" s="256">
        <f>AL32</f>
        <v>47.4</v>
      </c>
      <c r="AM33" s="257">
        <v>4</v>
      </c>
      <c r="AN33" s="258">
        <f>AM33*AL33</f>
        <v>189.6</v>
      </c>
      <c r="AP33" s="148" t="s">
        <v>89</v>
      </c>
      <c r="AQ33" s="256">
        <f>AQ31</f>
        <v>47.2</v>
      </c>
      <c r="AR33" s="257">
        <v>4.5</v>
      </c>
      <c r="AS33" s="258">
        <f>AQ33*AR33</f>
        <v>212.4</v>
      </c>
      <c r="AU33" s="148" t="s">
        <v>89</v>
      </c>
      <c r="AV33" s="256">
        <f>AV31</f>
        <v>46.6</v>
      </c>
      <c r="AW33" s="257">
        <v>4.5</v>
      </c>
      <c r="AX33" s="258">
        <f>AV33*AW33</f>
        <v>209.70000000000002</v>
      </c>
      <c r="AZ33" s="279" t="s">
        <v>63</v>
      </c>
      <c r="BA33" s="280">
        <v>1.8</v>
      </c>
      <c r="BB33" s="281">
        <v>40</v>
      </c>
      <c r="BC33" s="352">
        <f>BA33*BB33</f>
        <v>72</v>
      </c>
      <c r="BE33" s="279" t="s">
        <v>63</v>
      </c>
      <c r="BF33" s="403">
        <v>2</v>
      </c>
      <c r="BG33" s="281">
        <v>40</v>
      </c>
      <c r="BH33" s="282">
        <f>BF33*BG33</f>
        <v>80</v>
      </c>
    </row>
    <row r="34" spans="2:60" ht="12.75">
      <c r="B34" s="112"/>
      <c r="G34" s="170" t="s">
        <v>33</v>
      </c>
      <c r="H34" s="184"/>
      <c r="I34" s="184"/>
      <c r="J34" s="173">
        <f>J27-J33</f>
        <v>1882.65</v>
      </c>
      <c r="L34" s="279" t="s">
        <v>33</v>
      </c>
      <c r="M34" s="288"/>
      <c r="N34" s="288"/>
      <c r="O34" s="282">
        <f>O27-O33</f>
        <v>1672.5</v>
      </c>
      <c r="P34" s="743"/>
      <c r="Q34" s="148" t="s">
        <v>30</v>
      </c>
      <c r="R34" s="287"/>
      <c r="S34" s="287"/>
      <c r="T34" s="258">
        <f>SUM(T28:T33)</f>
        <v>434.35</v>
      </c>
      <c r="U34" s="651"/>
      <c r="V34" s="279" t="s">
        <v>63</v>
      </c>
      <c r="W34" s="281">
        <v>0.3</v>
      </c>
      <c r="X34" s="281">
        <v>40</v>
      </c>
      <c r="Y34" s="282">
        <f>W34*X34</f>
        <v>12</v>
      </c>
      <c r="Z34" s="649"/>
      <c r="AA34" s="279" t="s">
        <v>63</v>
      </c>
      <c r="AB34" s="281">
        <v>0.3</v>
      </c>
      <c r="AC34" s="281">
        <v>40</v>
      </c>
      <c r="AD34" s="282">
        <f>AC34*AB34</f>
        <v>12</v>
      </c>
      <c r="AE34" s="649"/>
      <c r="AF34" s="279" t="s">
        <v>63</v>
      </c>
      <c r="AG34" s="281">
        <v>0.45</v>
      </c>
      <c r="AH34" s="281">
        <v>40</v>
      </c>
      <c r="AI34" s="282">
        <f>AH34*AG34</f>
        <v>18</v>
      </c>
      <c r="AK34" s="279" t="s">
        <v>63</v>
      </c>
      <c r="AL34" s="281">
        <v>0.6</v>
      </c>
      <c r="AM34" s="281">
        <v>40</v>
      </c>
      <c r="AN34" s="282">
        <f>AM34*AL34</f>
        <v>24</v>
      </c>
      <c r="AP34" s="279" t="s">
        <v>63</v>
      </c>
      <c r="AQ34" s="280">
        <v>0.8</v>
      </c>
      <c r="AR34" s="281">
        <v>40</v>
      </c>
      <c r="AS34" s="282">
        <f>AR34*AQ34</f>
        <v>32</v>
      </c>
      <c r="AU34" s="279" t="s">
        <v>63</v>
      </c>
      <c r="AV34" s="280">
        <v>1.4</v>
      </c>
      <c r="AW34" s="281">
        <v>40</v>
      </c>
      <c r="AX34" s="282">
        <f>AV34*AW34</f>
        <v>56</v>
      </c>
      <c r="AZ34" s="148"/>
      <c r="BA34" s="287"/>
      <c r="BB34" s="287"/>
      <c r="BC34" s="258"/>
      <c r="BE34" s="148"/>
      <c r="BF34" s="287"/>
      <c r="BG34" s="287"/>
      <c r="BH34" s="258"/>
    </row>
    <row r="35" spans="2:60" ht="15" customHeight="1" thickBot="1">
      <c r="B35" s="175"/>
      <c r="G35" s="187" t="s">
        <v>36</v>
      </c>
      <c r="H35" s="188"/>
      <c r="I35" s="188"/>
      <c r="J35" s="189">
        <v>1</v>
      </c>
      <c r="L35" s="148" t="s">
        <v>36</v>
      </c>
      <c r="M35" s="290"/>
      <c r="N35" s="290"/>
      <c r="O35" s="291">
        <v>1</v>
      </c>
      <c r="P35" s="743"/>
      <c r="Q35" s="279" t="s">
        <v>33</v>
      </c>
      <c r="R35" s="288"/>
      <c r="S35" s="288"/>
      <c r="T35" s="282">
        <f>T27-T34</f>
        <v>1645.65</v>
      </c>
      <c r="U35" s="656"/>
      <c r="V35" s="148" t="s">
        <v>30</v>
      </c>
      <c r="W35" s="287"/>
      <c r="X35" s="287"/>
      <c r="Y35" s="258">
        <f>SUM(Y30:Y34)</f>
        <v>438.35</v>
      </c>
      <c r="Z35" s="649"/>
      <c r="AA35" s="148" t="s">
        <v>30</v>
      </c>
      <c r="AB35" s="287"/>
      <c r="AC35" s="287"/>
      <c r="AD35" s="258">
        <f>SUM(AD30:AD34)</f>
        <v>509.90000000000003</v>
      </c>
      <c r="AE35" s="649"/>
      <c r="AF35" s="148" t="s">
        <v>30</v>
      </c>
      <c r="AG35" s="287"/>
      <c r="AH35" s="287"/>
      <c r="AI35" s="258">
        <f>SUM(AI29:AI34)</f>
        <v>586.17499999999995</v>
      </c>
      <c r="AK35" s="148" t="s">
        <v>30</v>
      </c>
      <c r="AL35" s="287"/>
      <c r="AM35" s="287"/>
      <c r="AN35" s="258">
        <f>SUM(AN29:AN34)</f>
        <v>590.9</v>
      </c>
      <c r="AP35" s="148" t="s">
        <v>30</v>
      </c>
      <c r="AQ35" s="287"/>
      <c r="AR35" s="287"/>
      <c r="AS35" s="258">
        <f>SUM(AS29:AS34)</f>
        <v>644.4</v>
      </c>
      <c r="AU35" s="148" t="s">
        <v>30</v>
      </c>
      <c r="AV35" s="287"/>
      <c r="AW35" s="287"/>
      <c r="AX35" s="258">
        <f>SUM(AX29:AX34)</f>
        <v>662.7</v>
      </c>
      <c r="AZ35" s="148" t="s">
        <v>30</v>
      </c>
      <c r="BA35" s="287"/>
      <c r="BB35" s="287"/>
      <c r="BC35" s="258">
        <f>SUM(BC29:BC33)</f>
        <v>836.60000000000014</v>
      </c>
      <c r="BE35" s="148" t="s">
        <v>30</v>
      </c>
      <c r="BF35" s="287"/>
      <c r="BG35" s="287"/>
      <c r="BH35" s="258">
        <f>SUM(BH29:BH33)</f>
        <v>865</v>
      </c>
    </row>
    <row r="36" spans="2:60" ht="18.75" customHeight="1" thickBot="1">
      <c r="B36" s="658"/>
      <c r="G36" s="192" t="s">
        <v>39</v>
      </c>
      <c r="H36" s="193"/>
      <c r="I36" s="194"/>
      <c r="J36" s="195">
        <f>J35*J34</f>
        <v>1882.65</v>
      </c>
      <c r="L36" s="293" t="s">
        <v>39</v>
      </c>
      <c r="M36" s="294"/>
      <c r="N36" s="295"/>
      <c r="O36" s="296">
        <f>O35*O34</f>
        <v>1672.5</v>
      </c>
      <c r="P36" s="744"/>
      <c r="Q36" s="148" t="s">
        <v>36</v>
      </c>
      <c r="R36" s="290"/>
      <c r="S36" s="290"/>
      <c r="T36" s="291">
        <v>1</v>
      </c>
      <c r="U36" s="656"/>
      <c r="V36" s="279" t="s">
        <v>33</v>
      </c>
      <c r="W36" s="288"/>
      <c r="X36" s="288"/>
      <c r="Y36" s="282">
        <f>Y27-Y35</f>
        <v>1641.65</v>
      </c>
      <c r="Z36" s="649"/>
      <c r="AA36" s="279" t="s">
        <v>33</v>
      </c>
      <c r="AB36" s="288"/>
      <c r="AC36" s="288"/>
      <c r="AD36" s="282">
        <f>AD27-AD35</f>
        <v>1570.1</v>
      </c>
      <c r="AE36" s="649"/>
      <c r="AF36" s="279" t="s">
        <v>33</v>
      </c>
      <c r="AG36" s="288"/>
      <c r="AH36" s="288"/>
      <c r="AI36" s="282">
        <f>AI27-AI35</f>
        <v>1493.825</v>
      </c>
      <c r="AK36" s="279" t="s">
        <v>33</v>
      </c>
      <c r="AL36" s="288"/>
      <c r="AM36" s="288"/>
      <c r="AN36" s="282">
        <f>AN27-AN35</f>
        <v>1489.1</v>
      </c>
      <c r="AP36" s="279" t="s">
        <v>33</v>
      </c>
      <c r="AQ36" s="288"/>
      <c r="AR36" s="288"/>
      <c r="AS36" s="282">
        <f>AS27-AS35</f>
        <v>1435.6</v>
      </c>
      <c r="AU36" s="279" t="s">
        <v>33</v>
      </c>
      <c r="AV36" s="288"/>
      <c r="AW36" s="288"/>
      <c r="AX36" s="282">
        <f>AX27-AX35</f>
        <v>1417.3</v>
      </c>
      <c r="AZ36" s="279" t="s">
        <v>33</v>
      </c>
      <c r="BA36" s="288"/>
      <c r="BB36" s="288"/>
      <c r="BC36" s="282">
        <f>BC27-BC35</f>
        <v>1243.3999999999999</v>
      </c>
      <c r="BE36" s="279" t="s">
        <v>33</v>
      </c>
      <c r="BF36" s="288"/>
      <c r="BG36" s="288"/>
      <c r="BH36" s="282">
        <f>BH27-BH35</f>
        <v>1215</v>
      </c>
    </row>
    <row r="37" spans="2:60" ht="15" customHeight="1" thickBot="1">
      <c r="B37" s="112"/>
      <c r="P37" s="745"/>
      <c r="Q37" s="293" t="s">
        <v>39</v>
      </c>
      <c r="R37" s="294"/>
      <c r="S37" s="295"/>
      <c r="T37" s="296">
        <f>T35*T36</f>
        <v>1645.65</v>
      </c>
      <c r="U37" s="656"/>
      <c r="V37" s="148" t="s">
        <v>36</v>
      </c>
      <c r="W37" s="290"/>
      <c r="X37" s="290"/>
      <c r="Y37" s="291">
        <v>1</v>
      </c>
      <c r="Z37" s="649"/>
      <c r="AA37" s="148" t="s">
        <v>36</v>
      </c>
      <c r="AB37" s="290"/>
      <c r="AC37" s="290"/>
      <c r="AD37" s="291">
        <v>1</v>
      </c>
      <c r="AE37" s="649"/>
      <c r="AF37" s="148" t="s">
        <v>36</v>
      </c>
      <c r="AG37" s="290"/>
      <c r="AH37" s="290"/>
      <c r="AI37" s="291">
        <v>1</v>
      </c>
      <c r="AK37" s="148" t="s">
        <v>36</v>
      </c>
      <c r="AL37" s="290"/>
      <c r="AM37" s="290"/>
      <c r="AN37" s="291">
        <v>1</v>
      </c>
      <c r="AP37" s="148" t="s">
        <v>36</v>
      </c>
      <c r="AQ37" s="290"/>
      <c r="AR37" s="290"/>
      <c r="AS37" s="291">
        <v>1</v>
      </c>
      <c r="AU37" s="148" t="s">
        <v>36</v>
      </c>
      <c r="AV37" s="290"/>
      <c r="AW37" s="290"/>
      <c r="AX37" s="291">
        <v>1</v>
      </c>
      <c r="AZ37" s="148" t="s">
        <v>36</v>
      </c>
      <c r="BA37" s="290"/>
      <c r="BB37" s="290"/>
      <c r="BC37" s="291">
        <v>1</v>
      </c>
      <c r="BE37" s="148" t="s">
        <v>36</v>
      </c>
      <c r="BF37" s="290"/>
      <c r="BG37" s="290"/>
      <c r="BH37" s="291">
        <v>1</v>
      </c>
    </row>
    <row r="38" spans="2:60" ht="15" customHeight="1" thickBot="1">
      <c r="B38" s="112"/>
      <c r="P38" s="658"/>
      <c r="Q38" s="658"/>
      <c r="R38" s="658"/>
      <c r="S38" s="658"/>
      <c r="T38" s="658"/>
      <c r="U38" s="656"/>
      <c r="V38" s="293" t="s">
        <v>39</v>
      </c>
      <c r="W38" s="294"/>
      <c r="X38" s="295"/>
      <c r="Y38" s="296">
        <f>Y37*Y36</f>
        <v>1641.65</v>
      </c>
      <c r="Z38" s="649"/>
      <c r="AA38" s="293" t="s">
        <v>39</v>
      </c>
      <c r="AB38" s="294"/>
      <c r="AC38" s="295"/>
      <c r="AD38" s="296">
        <f>AD37*AD36</f>
        <v>1570.1</v>
      </c>
      <c r="AE38" s="649"/>
      <c r="AF38" s="293" t="s">
        <v>39</v>
      </c>
      <c r="AG38" s="294"/>
      <c r="AH38" s="295"/>
      <c r="AI38" s="296">
        <f>AI37*AI36</f>
        <v>1493.825</v>
      </c>
      <c r="AK38" s="293" t="s">
        <v>39</v>
      </c>
      <c r="AL38" s="294"/>
      <c r="AM38" s="295"/>
      <c r="AN38" s="296">
        <f>AN37*AN36</f>
        <v>1489.1</v>
      </c>
      <c r="AP38" s="293" t="s">
        <v>39</v>
      </c>
      <c r="AQ38" s="294"/>
      <c r="AR38" s="295"/>
      <c r="AS38" s="296">
        <f>AS37*AS36</f>
        <v>1435.6</v>
      </c>
      <c r="AU38" s="293" t="s">
        <v>39</v>
      </c>
      <c r="AV38" s="294"/>
      <c r="AW38" s="295"/>
      <c r="AX38" s="296">
        <f>AX37*AX36</f>
        <v>1417.3</v>
      </c>
      <c r="AZ38" s="293" t="s">
        <v>39</v>
      </c>
      <c r="BA38" s="294"/>
      <c r="BB38" s="295"/>
      <c r="BC38" s="296">
        <f>BC37*BC36</f>
        <v>1243.3999999999999</v>
      </c>
      <c r="BE38" s="293" t="s">
        <v>39</v>
      </c>
      <c r="BF38" s="294"/>
      <c r="BG38" s="295"/>
      <c r="BH38" s="296">
        <f>BH37*BH36</f>
        <v>1215</v>
      </c>
    </row>
    <row r="39" spans="2:60" ht="15" customHeight="1">
      <c r="B39" s="658"/>
      <c r="P39" s="658"/>
      <c r="Q39" s="658"/>
      <c r="R39" s="658"/>
      <c r="S39" s="658"/>
      <c r="T39" s="658"/>
      <c r="U39" s="678"/>
      <c r="V39" s="130"/>
      <c r="W39" s="668"/>
      <c r="X39" s="130"/>
      <c r="Y39" s="742"/>
      <c r="Z39" s="649"/>
      <c r="AA39" s="649"/>
      <c r="AB39" s="649"/>
      <c r="AC39" s="649"/>
      <c r="AD39" s="649"/>
      <c r="AE39" s="649"/>
      <c r="AP39" s="239"/>
      <c r="AQ39" s="105"/>
      <c r="AR39" s="105"/>
      <c r="AS39" s="332"/>
    </row>
    <row r="40" spans="2:60" ht="15" customHeight="1">
      <c r="B40" s="157"/>
      <c r="P40" s="658"/>
      <c r="Q40" s="658"/>
      <c r="R40" s="658"/>
      <c r="S40" s="658"/>
      <c r="T40" s="658"/>
      <c r="U40" s="678"/>
      <c r="V40" s="130"/>
      <c r="W40" s="130"/>
      <c r="X40" s="209"/>
      <c r="Y40" s="712"/>
      <c r="Z40" s="649"/>
      <c r="AA40" s="649"/>
      <c r="AB40" s="649"/>
      <c r="AC40" s="649"/>
      <c r="AD40" s="649"/>
      <c r="AE40" s="649"/>
    </row>
    <row r="41" spans="2:60" ht="15" customHeight="1">
      <c r="B41" s="754"/>
      <c r="P41" s="670"/>
      <c r="Q41" s="670"/>
      <c r="R41" s="670"/>
      <c r="S41" s="670"/>
      <c r="T41" s="670"/>
      <c r="U41" s="648"/>
      <c r="V41" s="649"/>
      <c r="W41" s="649"/>
      <c r="X41" s="649"/>
      <c r="Y41" s="649"/>
      <c r="Z41" s="649"/>
      <c r="AA41" s="649"/>
      <c r="AB41" s="649"/>
      <c r="AC41" s="649"/>
      <c r="AD41" s="649"/>
      <c r="AE41" s="649"/>
    </row>
    <row r="42" spans="2:60" ht="15" customHeight="1">
      <c r="B42" s="209"/>
      <c r="P42" s="742"/>
      <c r="Q42" s="742"/>
      <c r="R42" s="742"/>
      <c r="S42" s="742"/>
      <c r="T42" s="742"/>
      <c r="U42" s="651"/>
      <c r="V42" s="649"/>
      <c r="W42" s="649"/>
      <c r="X42" s="649"/>
      <c r="Y42" s="649"/>
      <c r="Z42" s="649"/>
      <c r="AA42" s="649"/>
      <c r="AB42" s="649"/>
      <c r="AC42" s="649"/>
      <c r="AD42" s="649"/>
      <c r="AE42" s="649"/>
    </row>
    <row r="43" spans="2:60" ht="15" customHeight="1">
      <c r="B43" s="131"/>
      <c r="P43" s="658"/>
      <c r="Q43" s="658"/>
      <c r="R43" s="658"/>
      <c r="S43" s="658"/>
      <c r="T43" s="658"/>
      <c r="U43" s="656"/>
      <c r="V43" s="130"/>
      <c r="W43" s="130"/>
      <c r="X43" s="130"/>
      <c r="Y43" s="130"/>
      <c r="Z43" s="649"/>
      <c r="AA43" s="649"/>
      <c r="AB43" s="649"/>
      <c r="AC43" s="649"/>
      <c r="AD43" s="649"/>
      <c r="AE43" s="649"/>
      <c r="AF43" s="649"/>
      <c r="AG43" s="649"/>
      <c r="AH43" s="649"/>
    </row>
    <row r="44" spans="2:60" ht="15" customHeight="1">
      <c r="B44" s="112"/>
      <c r="P44" s="658"/>
      <c r="Q44" s="658"/>
      <c r="R44" s="658"/>
      <c r="S44" s="658"/>
      <c r="T44" s="658"/>
      <c r="U44" s="656"/>
      <c r="V44" s="130"/>
      <c r="W44" s="668"/>
      <c r="X44" s="130"/>
      <c r="Y44" s="658"/>
      <c r="Z44" s="649"/>
      <c r="AA44" s="649"/>
      <c r="AB44" s="649"/>
      <c r="AC44" s="649"/>
      <c r="AD44" s="649"/>
      <c r="AE44" s="649"/>
      <c r="AF44" s="649"/>
      <c r="AG44" s="649"/>
      <c r="AH44" s="649"/>
    </row>
    <row r="45" spans="2:60" ht="15" customHeight="1">
      <c r="B45" s="658"/>
      <c r="P45" s="658"/>
      <c r="Q45" s="658"/>
      <c r="R45" s="658"/>
      <c r="S45" s="658"/>
      <c r="T45" s="658"/>
      <c r="U45" s="656"/>
      <c r="V45" s="130"/>
      <c r="W45" s="130"/>
      <c r="X45" s="158"/>
      <c r="Y45" s="658"/>
      <c r="Z45" s="649"/>
      <c r="AA45" s="649"/>
      <c r="AB45" s="649"/>
      <c r="AC45" s="649"/>
      <c r="AD45" s="649"/>
      <c r="AE45" s="649"/>
      <c r="AF45" s="649"/>
      <c r="AG45" s="649"/>
      <c r="AH45" s="649"/>
    </row>
    <row r="46" spans="2:60" ht="15" customHeight="1">
      <c r="B46" s="112"/>
      <c r="P46" s="130"/>
      <c r="Q46" s="130"/>
      <c r="R46" s="130"/>
      <c r="S46" s="130"/>
      <c r="T46" s="130"/>
      <c r="U46" s="656"/>
      <c r="V46" s="750"/>
      <c r="W46" s="670"/>
      <c r="X46" s="158"/>
      <c r="Y46" s="743"/>
      <c r="Z46" s="649"/>
      <c r="AA46" s="649"/>
      <c r="AB46" s="649"/>
      <c r="AC46" s="649"/>
      <c r="AD46" s="649"/>
      <c r="AE46" s="649"/>
      <c r="AF46" s="649"/>
      <c r="AG46" s="649"/>
      <c r="AH46" s="649"/>
    </row>
    <row r="47" spans="2:60" ht="15" customHeight="1">
      <c r="B47" s="112"/>
      <c r="P47" s="658"/>
      <c r="Q47" s="658"/>
      <c r="R47" s="658"/>
      <c r="S47" s="658"/>
      <c r="T47" s="658"/>
      <c r="U47" s="656"/>
      <c r="V47" s="750"/>
      <c r="W47" s="670"/>
      <c r="X47" s="158"/>
      <c r="Y47" s="743"/>
      <c r="Z47" s="649"/>
      <c r="AA47" s="649"/>
      <c r="AB47" s="649"/>
      <c r="AC47" s="649"/>
      <c r="AD47" s="649"/>
      <c r="AE47" s="649"/>
      <c r="AF47" s="649"/>
      <c r="AG47" s="649"/>
      <c r="AH47" s="649"/>
    </row>
    <row r="48" spans="2:60" ht="15" customHeight="1">
      <c r="B48" s="755"/>
      <c r="P48" s="658"/>
      <c r="Q48" s="658"/>
      <c r="R48" s="658"/>
      <c r="S48" s="658"/>
      <c r="T48" s="658"/>
      <c r="U48" s="656"/>
      <c r="V48" s="750"/>
      <c r="W48" s="670"/>
      <c r="X48" s="158"/>
      <c r="Y48" s="743"/>
      <c r="Z48" s="649"/>
      <c r="AA48" s="649"/>
      <c r="AB48" s="649"/>
      <c r="AC48" s="649"/>
      <c r="AD48" s="649"/>
      <c r="AE48" s="649"/>
      <c r="AF48" s="649"/>
      <c r="AG48" s="649"/>
      <c r="AH48" s="649"/>
    </row>
    <row r="49" spans="2:34" ht="15" customHeight="1">
      <c r="B49" s="175"/>
      <c r="P49" s="743"/>
      <c r="Q49" s="743"/>
      <c r="R49" s="743"/>
      <c r="S49" s="743"/>
      <c r="T49" s="743"/>
      <c r="U49" s="651"/>
      <c r="V49" s="750"/>
      <c r="W49" s="708"/>
      <c r="X49" s="158"/>
      <c r="Y49" s="743"/>
      <c r="Z49" s="649"/>
      <c r="AA49" s="649"/>
      <c r="AB49" s="649"/>
      <c r="AC49" s="649"/>
      <c r="AD49" s="649"/>
      <c r="AE49" s="649"/>
      <c r="AF49" s="649"/>
      <c r="AG49" s="649"/>
      <c r="AH49" s="649"/>
    </row>
    <row r="50" spans="2:34" ht="15" customHeight="1">
      <c r="B50" s="658"/>
      <c r="P50" s="743"/>
      <c r="Q50" s="743"/>
      <c r="R50" s="743"/>
      <c r="S50" s="743"/>
      <c r="T50" s="743"/>
      <c r="U50" s="656"/>
      <c r="V50" s="130"/>
      <c r="W50" s="130"/>
      <c r="X50" s="130"/>
      <c r="Y50" s="658"/>
      <c r="Z50" s="649"/>
      <c r="AA50" s="649"/>
      <c r="AB50" s="649"/>
      <c r="AC50" s="649"/>
      <c r="AD50" s="649"/>
      <c r="AE50" s="649"/>
      <c r="AF50" s="649"/>
      <c r="AG50" s="649"/>
      <c r="AH50" s="649"/>
    </row>
    <row r="51" spans="2:34" ht="15" customHeight="1">
      <c r="B51" s="112"/>
      <c r="P51" s="743"/>
      <c r="Q51" s="743"/>
      <c r="R51" s="743"/>
      <c r="S51" s="743"/>
      <c r="T51" s="743"/>
      <c r="U51" s="656"/>
      <c r="V51" s="130"/>
      <c r="W51" s="668"/>
      <c r="X51" s="130"/>
      <c r="Y51" s="658"/>
      <c r="Z51" s="649"/>
      <c r="AA51" s="649"/>
      <c r="AB51" s="649"/>
      <c r="AC51" s="649"/>
      <c r="AD51" s="649"/>
      <c r="AE51" s="649"/>
      <c r="AF51" s="649"/>
      <c r="AG51" s="649"/>
      <c r="AH51" s="649"/>
    </row>
    <row r="52" spans="2:34" ht="15" customHeight="1">
      <c r="B52" s="112"/>
      <c r="P52" s="745"/>
      <c r="Q52" s="745"/>
      <c r="R52" s="745"/>
      <c r="S52" s="745"/>
      <c r="T52" s="745"/>
      <c r="U52" s="656"/>
      <c r="V52" s="130"/>
      <c r="W52" s="668"/>
      <c r="X52" s="130"/>
      <c r="Y52" s="658"/>
      <c r="Z52" s="649"/>
      <c r="AA52" s="649"/>
      <c r="AB52" s="649"/>
      <c r="AC52" s="649"/>
      <c r="AD52" s="649"/>
      <c r="AE52" s="649"/>
      <c r="AF52" s="649"/>
      <c r="AG52" s="649"/>
      <c r="AH52" s="649"/>
    </row>
    <row r="53" spans="2:34" ht="15" customHeight="1">
      <c r="B53" s="658"/>
      <c r="P53" s="658"/>
      <c r="Q53" s="658"/>
      <c r="R53" s="658"/>
      <c r="S53" s="658"/>
      <c r="T53" s="658"/>
      <c r="U53" s="656"/>
      <c r="V53" s="130"/>
      <c r="W53" s="130"/>
      <c r="X53" s="130"/>
      <c r="Y53" s="658"/>
      <c r="Z53" s="649"/>
      <c r="AA53" s="649"/>
      <c r="AB53" s="649"/>
      <c r="AC53" s="649"/>
      <c r="AD53" s="649"/>
      <c r="AE53" s="649"/>
      <c r="AF53" s="649"/>
      <c r="AG53" s="649"/>
      <c r="AH53" s="649"/>
    </row>
    <row r="54" spans="2:34" ht="15" customHeight="1">
      <c r="B54" s="157"/>
      <c r="P54" s="658"/>
      <c r="Q54" s="658"/>
      <c r="R54" s="658"/>
      <c r="S54" s="658"/>
      <c r="T54" s="658"/>
      <c r="U54" s="678"/>
      <c r="V54" s="130"/>
      <c r="W54" s="668"/>
      <c r="X54" s="130"/>
      <c r="Y54" s="742"/>
      <c r="Z54" s="649"/>
      <c r="AA54" s="649"/>
      <c r="AB54" s="649"/>
      <c r="AC54" s="649"/>
      <c r="AD54" s="649"/>
      <c r="AE54" s="649"/>
      <c r="AF54" s="649"/>
      <c r="AG54" s="649"/>
      <c r="AH54" s="649"/>
    </row>
    <row r="55" spans="2:34" ht="15" customHeight="1">
      <c r="B55" s="209"/>
      <c r="P55" s="658"/>
      <c r="Q55" s="658"/>
      <c r="R55" s="658"/>
      <c r="S55" s="658"/>
      <c r="T55" s="658"/>
      <c r="U55" s="678"/>
      <c r="V55" s="130"/>
      <c r="W55" s="130"/>
      <c r="X55" s="209"/>
      <c r="Y55" s="712"/>
      <c r="Z55" s="649"/>
      <c r="AA55" s="649"/>
      <c r="AB55" s="649"/>
      <c r="AC55" s="649"/>
      <c r="AD55" s="649"/>
      <c r="AE55" s="649"/>
      <c r="AF55" s="649"/>
      <c r="AG55" s="649"/>
      <c r="AH55" s="649"/>
    </row>
    <row r="56" spans="2:34" ht="15" customHeight="1">
      <c r="P56" s="670"/>
      <c r="Q56" s="670"/>
      <c r="R56" s="670"/>
      <c r="S56" s="670"/>
      <c r="T56" s="670"/>
      <c r="U56" s="678"/>
      <c r="V56" s="649"/>
      <c r="W56" s="649"/>
      <c r="X56" s="649"/>
      <c r="Y56" s="649"/>
      <c r="Z56" s="649"/>
      <c r="AA56" s="649"/>
      <c r="AB56" s="649"/>
      <c r="AC56" s="649"/>
      <c r="AD56" s="649"/>
      <c r="AE56" s="649"/>
      <c r="AF56" s="649"/>
      <c r="AG56" s="649"/>
      <c r="AH56" s="649"/>
    </row>
    <row r="57" spans="2:34" ht="15" customHeight="1">
      <c r="P57" s="742"/>
      <c r="Q57" s="742"/>
      <c r="R57" s="742"/>
      <c r="S57" s="742"/>
      <c r="T57" s="742"/>
      <c r="U57" s="651"/>
      <c r="V57" s="649"/>
      <c r="W57" s="649"/>
      <c r="X57" s="649"/>
      <c r="Y57" s="649"/>
      <c r="Z57" s="649"/>
      <c r="AA57" s="649"/>
      <c r="AB57" s="649"/>
      <c r="AC57" s="649"/>
      <c r="AD57" s="649"/>
      <c r="AE57" s="649"/>
      <c r="AF57" s="649"/>
      <c r="AG57" s="649"/>
      <c r="AH57" s="649"/>
    </row>
    <row r="58" spans="2:34" ht="15" hidden="1" customHeight="1">
      <c r="P58" s="712"/>
      <c r="Q58" s="712"/>
      <c r="R58" s="712"/>
      <c r="S58" s="712"/>
      <c r="T58" s="712"/>
      <c r="U58" s="651"/>
      <c r="V58" s="649"/>
      <c r="W58" s="649"/>
      <c r="X58" s="649"/>
      <c r="Y58" s="649"/>
      <c r="Z58" s="649"/>
      <c r="AA58" s="649"/>
      <c r="AB58" s="649"/>
      <c r="AC58" s="649"/>
      <c r="AD58" s="649"/>
      <c r="AE58" s="649"/>
      <c r="AF58" s="649"/>
      <c r="AG58" s="649"/>
      <c r="AH58" s="649"/>
    </row>
    <row r="59" spans="2:34" ht="15" customHeight="1">
      <c r="B59" s="737"/>
      <c r="P59" s="712"/>
      <c r="Q59" s="712"/>
      <c r="R59" s="712"/>
      <c r="S59" s="712"/>
      <c r="T59" s="712"/>
      <c r="U59" s="651">
        <f>Y23*0.25</f>
        <v>2.9298874153099672</v>
      </c>
      <c r="V59" s="871"/>
      <c r="W59" s="871"/>
      <c r="X59" s="871"/>
      <c r="Y59" s="871"/>
      <c r="Z59" s="649"/>
      <c r="AA59" s="649"/>
      <c r="AB59" s="649"/>
      <c r="AC59" s="649"/>
      <c r="AD59" s="649"/>
      <c r="AE59" s="649"/>
      <c r="AF59" s="649"/>
      <c r="AG59" s="649"/>
      <c r="AH59" s="649"/>
    </row>
    <row r="60" spans="2:34" ht="15" customHeight="1">
      <c r="B60" s="738"/>
      <c r="P60" s="701"/>
      <c r="Q60" s="701"/>
      <c r="R60" s="701"/>
      <c r="S60" s="701"/>
      <c r="T60" s="701"/>
      <c r="U60" s="654"/>
      <c r="V60" s="130"/>
      <c r="W60" s="867"/>
      <c r="X60" s="867"/>
      <c r="Y60" s="738"/>
      <c r="Z60" s="649"/>
      <c r="AA60" s="649"/>
      <c r="AB60" s="649"/>
      <c r="AC60" s="649"/>
      <c r="AD60" s="649"/>
      <c r="AE60" s="649"/>
      <c r="AF60" s="649"/>
      <c r="AG60" s="649"/>
      <c r="AH60" s="649"/>
    </row>
    <row r="61" spans="2:34" ht="15" customHeight="1">
      <c r="B61" s="739"/>
      <c r="L61" s="649"/>
      <c r="M61" s="649"/>
      <c r="N61" s="649"/>
      <c r="O61" s="649"/>
      <c r="P61" s="649"/>
      <c r="Q61" s="649"/>
      <c r="R61" s="649"/>
      <c r="S61" s="649"/>
      <c r="T61" s="649"/>
      <c r="U61" s="656"/>
      <c r="V61" s="130"/>
      <c r="W61" s="739"/>
      <c r="X61" s="739"/>
      <c r="Y61" s="739"/>
      <c r="Z61" s="649"/>
      <c r="AA61" s="649"/>
      <c r="AB61" s="649"/>
      <c r="AC61" s="649"/>
      <c r="AD61" s="649"/>
      <c r="AE61" s="649"/>
      <c r="AF61" s="649"/>
      <c r="AG61" s="649"/>
      <c r="AH61" s="649"/>
    </row>
    <row r="62" spans="2:34" ht="15" customHeight="1">
      <c r="B62" s="112"/>
      <c r="P62" s="737"/>
      <c r="Q62" s="737"/>
      <c r="R62" s="737"/>
      <c r="S62" s="737"/>
      <c r="T62" s="737"/>
      <c r="U62" s="656"/>
      <c r="V62" s="750"/>
      <c r="W62" s="658"/>
      <c r="X62" s="659"/>
      <c r="Y62" s="658"/>
      <c r="Z62" s="649"/>
      <c r="AA62" s="649"/>
      <c r="AB62" s="649"/>
      <c r="AC62" s="649"/>
      <c r="AD62" s="649"/>
      <c r="AE62" s="649"/>
      <c r="AF62" s="649"/>
      <c r="AG62" s="649"/>
      <c r="AH62" s="649"/>
    </row>
    <row r="63" spans="2:34" ht="15" customHeight="1">
      <c r="B63" s="112"/>
      <c r="P63" s="738"/>
      <c r="Q63" s="738"/>
      <c r="R63" s="738"/>
      <c r="S63" s="738"/>
      <c r="T63" s="738"/>
      <c r="U63" s="656"/>
      <c r="V63" s="750"/>
      <c r="W63" s="658"/>
      <c r="X63" s="659"/>
      <c r="Y63" s="658"/>
      <c r="Z63" s="649"/>
      <c r="AA63" s="649"/>
      <c r="AB63" s="649"/>
      <c r="AC63" s="649"/>
      <c r="AD63" s="649"/>
      <c r="AE63" s="649"/>
      <c r="AF63" s="649"/>
      <c r="AG63" s="649"/>
      <c r="AH63" s="649"/>
    </row>
    <row r="64" spans="2:34" ht="15" customHeight="1">
      <c r="B64" s="112"/>
      <c r="P64" s="739"/>
      <c r="Q64" s="739"/>
      <c r="R64" s="739"/>
      <c r="S64" s="739"/>
      <c r="T64" s="739"/>
      <c r="U64" s="656"/>
      <c r="V64" s="750"/>
      <c r="W64" s="658"/>
      <c r="X64" s="659"/>
      <c r="Y64" s="658"/>
      <c r="Z64" s="649"/>
      <c r="AA64" s="649"/>
      <c r="AB64" s="649"/>
      <c r="AC64" s="649"/>
      <c r="AD64" s="649"/>
      <c r="AE64" s="649"/>
      <c r="AF64" s="649"/>
      <c r="AG64" s="649"/>
      <c r="AH64" s="649"/>
    </row>
    <row r="65" spans="2:45" ht="15" customHeight="1">
      <c r="B65" s="658"/>
      <c r="P65" s="658"/>
      <c r="Q65" s="658"/>
      <c r="R65" s="658"/>
      <c r="S65" s="658"/>
      <c r="T65" s="658"/>
      <c r="U65" s="656"/>
      <c r="V65" s="130"/>
      <c r="W65" s="130"/>
      <c r="X65" s="659"/>
      <c r="Y65" s="658"/>
      <c r="Z65" s="649"/>
      <c r="AA65" s="649"/>
      <c r="AB65" s="649"/>
      <c r="AC65" s="649"/>
      <c r="AD65" s="649"/>
      <c r="AE65" s="649"/>
      <c r="AF65" s="649"/>
      <c r="AG65" s="649"/>
      <c r="AH65" s="649"/>
    </row>
    <row r="66" spans="2:45" ht="15" customHeight="1">
      <c r="B66" s="131"/>
      <c r="P66" s="658"/>
      <c r="Q66" s="658"/>
      <c r="R66" s="658"/>
      <c r="S66" s="658"/>
      <c r="T66" s="658"/>
      <c r="U66" s="656"/>
      <c r="V66" s="130"/>
      <c r="W66" s="130"/>
      <c r="X66" s="130"/>
      <c r="Y66" s="130"/>
      <c r="Z66" s="649"/>
      <c r="AA66" s="649"/>
      <c r="AB66" s="649"/>
      <c r="AC66" s="649"/>
      <c r="AD66" s="649"/>
      <c r="AE66" s="649"/>
      <c r="AF66" s="649"/>
      <c r="AG66" s="649"/>
      <c r="AH66" s="649"/>
    </row>
    <row r="67" spans="2:45" ht="15" customHeight="1">
      <c r="B67" s="112"/>
      <c r="P67" s="658"/>
      <c r="Q67" s="658"/>
      <c r="R67" s="658"/>
      <c r="S67" s="658"/>
      <c r="T67" s="658"/>
      <c r="U67" s="656"/>
      <c r="V67" s="130"/>
      <c r="W67" s="668"/>
      <c r="X67" s="130"/>
      <c r="Y67" s="658"/>
      <c r="Z67" s="649"/>
      <c r="AA67" s="649"/>
      <c r="AB67" s="649"/>
      <c r="AC67" s="649"/>
      <c r="AD67" s="649"/>
      <c r="AE67" s="649"/>
      <c r="AF67" s="649"/>
      <c r="AG67" s="649"/>
      <c r="AH67" s="649"/>
      <c r="AP67" s="649"/>
      <c r="AQ67" s="699"/>
      <c r="AR67" s="700"/>
      <c r="AS67" s="701"/>
    </row>
    <row r="68" spans="2:45" ht="15" customHeight="1">
      <c r="B68" s="658"/>
      <c r="P68" s="658"/>
      <c r="Q68" s="658"/>
      <c r="R68" s="658"/>
      <c r="S68" s="658"/>
      <c r="T68" s="658"/>
      <c r="U68" s="656"/>
      <c r="V68" s="130"/>
      <c r="W68" s="130"/>
      <c r="X68" s="158"/>
      <c r="Y68" s="658"/>
      <c r="Z68" s="649"/>
      <c r="AA68" s="649"/>
      <c r="AB68" s="649"/>
      <c r="AC68" s="649"/>
      <c r="AD68" s="649"/>
      <c r="AE68" s="649"/>
      <c r="AF68" s="649"/>
      <c r="AG68" s="649"/>
      <c r="AH68" s="649"/>
    </row>
    <row r="69" spans="2:45" ht="15" customHeight="1">
      <c r="B69" s="112"/>
      <c r="P69" s="130"/>
      <c r="Q69" s="130"/>
      <c r="R69" s="130"/>
      <c r="S69" s="130"/>
      <c r="T69" s="130"/>
      <c r="U69" s="656"/>
      <c r="V69" s="750"/>
      <c r="W69" s="709"/>
      <c r="X69" s="158"/>
      <c r="Y69" s="743"/>
      <c r="Z69" s="649"/>
      <c r="AA69" s="649"/>
      <c r="AB69" s="649"/>
      <c r="AC69" s="649"/>
      <c r="AD69" s="649"/>
      <c r="AE69" s="649"/>
      <c r="AF69" s="649"/>
      <c r="AG69" s="649"/>
      <c r="AH69" s="649"/>
    </row>
    <row r="70" spans="2:45" ht="15" customHeight="1">
      <c r="B70" s="112"/>
      <c r="P70" s="658"/>
      <c r="Q70" s="658"/>
      <c r="R70" s="658"/>
      <c r="S70" s="658"/>
      <c r="T70" s="658"/>
      <c r="U70" s="651"/>
      <c r="V70" s="750"/>
      <c r="W70" s="658"/>
      <c r="X70" s="158"/>
      <c r="Y70" s="743"/>
      <c r="Z70" s="649"/>
      <c r="AA70" s="649"/>
      <c r="AB70" s="649"/>
      <c r="AC70" s="649"/>
      <c r="AD70" s="649"/>
      <c r="AE70" s="649"/>
      <c r="AF70" s="649"/>
      <c r="AG70" s="649"/>
      <c r="AH70" s="649"/>
    </row>
    <row r="71" spans="2:45" ht="15" customHeight="1">
      <c r="B71" s="755"/>
      <c r="P71" s="658"/>
      <c r="Q71" s="658"/>
      <c r="R71" s="658"/>
      <c r="S71" s="658"/>
      <c r="T71" s="658"/>
      <c r="U71" s="656"/>
      <c r="V71" s="750"/>
      <c r="W71" s="658"/>
      <c r="X71" s="158"/>
      <c r="Y71" s="743"/>
      <c r="Z71" s="649"/>
      <c r="AA71" s="649"/>
      <c r="AB71" s="649"/>
      <c r="AC71" s="649"/>
      <c r="AD71" s="649"/>
      <c r="AE71" s="649"/>
      <c r="AF71" s="649"/>
      <c r="AG71" s="649"/>
      <c r="AH71" s="649"/>
    </row>
    <row r="72" spans="2:45" ht="15" customHeight="1">
      <c r="B72" s="175"/>
      <c r="P72" s="743"/>
      <c r="Q72" s="743"/>
      <c r="R72" s="743"/>
      <c r="S72" s="743"/>
      <c r="T72" s="743"/>
      <c r="U72" s="656"/>
      <c r="V72" s="750"/>
      <c r="W72" s="674"/>
      <c r="X72" s="158"/>
      <c r="Y72" s="743"/>
      <c r="Z72" s="649"/>
      <c r="AA72" s="649"/>
      <c r="AB72" s="649"/>
      <c r="AC72" s="649"/>
      <c r="AD72" s="649"/>
      <c r="AE72" s="649"/>
      <c r="AF72" s="649"/>
      <c r="AG72" s="649"/>
      <c r="AH72" s="649"/>
    </row>
    <row r="73" spans="2:45" ht="15" customHeight="1">
      <c r="B73" s="658"/>
      <c r="P73" s="743"/>
      <c r="Q73" s="743"/>
      <c r="R73" s="743"/>
      <c r="S73" s="743"/>
      <c r="T73" s="743"/>
      <c r="U73" s="656"/>
      <c r="V73" s="130"/>
      <c r="W73" s="130"/>
      <c r="X73" s="130"/>
      <c r="Y73" s="658"/>
      <c r="Z73" s="649"/>
      <c r="AA73" s="649"/>
      <c r="AB73" s="649"/>
      <c r="AC73" s="649"/>
      <c r="AD73" s="649"/>
      <c r="AE73" s="649"/>
      <c r="AF73" s="649"/>
      <c r="AG73" s="649"/>
      <c r="AH73" s="649"/>
    </row>
    <row r="74" spans="2:45" ht="15" customHeight="1">
      <c r="B74" s="112"/>
      <c r="P74" s="743"/>
      <c r="Q74" s="743"/>
      <c r="R74" s="743"/>
      <c r="S74" s="743"/>
      <c r="T74" s="743"/>
      <c r="U74" s="656"/>
      <c r="V74" s="130"/>
      <c r="W74" s="668"/>
      <c r="X74" s="130"/>
      <c r="Y74" s="658"/>
      <c r="Z74" s="649"/>
      <c r="AA74" s="649"/>
      <c r="AB74" s="649"/>
      <c r="AC74" s="649"/>
      <c r="AD74" s="649"/>
      <c r="AE74" s="649"/>
      <c r="AF74" s="649"/>
      <c r="AG74" s="649"/>
      <c r="AH74" s="649"/>
    </row>
    <row r="75" spans="2:45" ht="15" customHeight="1">
      <c r="B75" s="112"/>
      <c r="P75" s="745"/>
      <c r="Q75" s="745"/>
      <c r="R75" s="745"/>
      <c r="S75" s="745"/>
      <c r="T75" s="745"/>
      <c r="U75" s="678"/>
      <c r="V75" s="130"/>
      <c r="W75" s="668"/>
      <c r="X75" s="130"/>
      <c r="Y75" s="658"/>
      <c r="Z75" s="649"/>
      <c r="AA75" s="649"/>
      <c r="AB75" s="649"/>
      <c r="AC75" s="649"/>
      <c r="AD75" s="649"/>
      <c r="AE75" s="649"/>
      <c r="AF75" s="649"/>
      <c r="AG75" s="649"/>
      <c r="AH75" s="649"/>
    </row>
    <row r="76" spans="2:45" ht="15" customHeight="1">
      <c r="B76" s="658"/>
      <c r="P76" s="658"/>
      <c r="Q76" s="658"/>
      <c r="R76" s="658"/>
      <c r="S76" s="658"/>
      <c r="T76" s="658"/>
      <c r="U76" s="682"/>
      <c r="V76" s="130"/>
      <c r="W76" s="130"/>
      <c r="X76" s="130"/>
      <c r="Y76" s="658"/>
      <c r="Z76" s="649"/>
      <c r="AA76" s="649"/>
      <c r="AB76" s="649"/>
      <c r="AC76" s="649"/>
      <c r="AD76" s="649"/>
      <c r="AE76" s="649"/>
      <c r="AF76" s="649"/>
      <c r="AG76" s="649"/>
      <c r="AH76" s="649"/>
    </row>
    <row r="77" spans="2:45" ht="15" customHeight="1">
      <c r="B77" s="754"/>
      <c r="P77" s="658"/>
      <c r="Q77" s="658"/>
      <c r="R77" s="658"/>
      <c r="S77" s="658"/>
      <c r="T77" s="658"/>
      <c r="U77" s="678"/>
      <c r="V77" s="130"/>
      <c r="W77" s="668"/>
      <c r="X77" s="130"/>
      <c r="Y77" s="742"/>
      <c r="Z77" s="649"/>
      <c r="AA77" s="649"/>
      <c r="AB77" s="649"/>
      <c r="AC77" s="649"/>
      <c r="AD77" s="649"/>
      <c r="AE77" s="649"/>
      <c r="AF77" s="649"/>
      <c r="AG77" s="649"/>
      <c r="AH77" s="649"/>
    </row>
    <row r="78" spans="2:45" ht="15" customHeight="1">
      <c r="B78" s="209"/>
      <c r="P78" s="658"/>
      <c r="Q78" s="658"/>
      <c r="R78" s="658"/>
      <c r="S78" s="658"/>
      <c r="T78" s="658"/>
      <c r="U78" s="651"/>
      <c r="V78" s="130"/>
      <c r="W78" s="130"/>
      <c r="X78" s="209"/>
      <c r="Y78" s="712"/>
      <c r="Z78" s="649"/>
      <c r="AA78" s="649"/>
      <c r="AB78" s="649"/>
      <c r="AC78" s="649"/>
      <c r="AD78" s="649"/>
      <c r="AE78" s="649"/>
      <c r="AF78" s="649"/>
      <c r="AG78" s="649"/>
      <c r="AH78" s="649"/>
    </row>
    <row r="79" spans="2:45" ht="15" customHeight="1">
      <c r="P79" s="670"/>
      <c r="Q79" s="670"/>
      <c r="R79" s="670"/>
      <c r="S79" s="670"/>
      <c r="T79" s="670"/>
      <c r="U79" s="651"/>
      <c r="V79" s="649"/>
      <c r="W79" s="649"/>
      <c r="X79" s="649"/>
      <c r="Y79" s="649"/>
      <c r="Z79" s="649"/>
      <c r="AA79" s="649"/>
      <c r="AB79" s="649"/>
      <c r="AC79" s="649"/>
      <c r="AD79" s="649"/>
      <c r="AE79" s="649"/>
      <c r="AF79" s="649"/>
      <c r="AG79" s="649"/>
      <c r="AH79" s="649"/>
    </row>
    <row r="80" spans="2:45" ht="15" hidden="1" customHeight="1">
      <c r="P80" s="742"/>
      <c r="Q80" s="742"/>
      <c r="R80" s="742"/>
      <c r="S80" s="742"/>
      <c r="T80" s="742"/>
      <c r="U80" s="654"/>
      <c r="V80" s="649"/>
      <c r="W80" s="649"/>
      <c r="X80" s="649"/>
      <c r="Y80" s="649"/>
      <c r="Z80" s="649"/>
      <c r="AA80" s="649"/>
      <c r="AB80" s="649"/>
      <c r="AC80" s="649"/>
      <c r="AD80" s="649"/>
      <c r="AE80" s="649"/>
      <c r="AF80" s="649"/>
      <c r="AG80" s="649"/>
      <c r="AH80" s="649"/>
    </row>
    <row r="81" spans="2:34" ht="15" customHeight="1">
      <c r="P81" s="712"/>
      <c r="Q81" s="712"/>
      <c r="R81" s="712"/>
      <c r="S81" s="712"/>
      <c r="T81" s="712"/>
      <c r="U81" s="654">
        <f>AD22*0.25</f>
        <v>12.799411203701577</v>
      </c>
      <c r="V81" s="649"/>
      <c r="W81" s="649"/>
      <c r="X81" s="649"/>
      <c r="Y81" s="649"/>
      <c r="Z81" s="649"/>
      <c r="AA81" s="649"/>
      <c r="AB81" s="649"/>
      <c r="AC81" s="649"/>
      <c r="AD81" s="649"/>
      <c r="AE81" s="649"/>
      <c r="AF81" s="649"/>
      <c r="AG81" s="649"/>
      <c r="AH81" s="649"/>
    </row>
    <row r="82" spans="2:34" ht="15" customHeight="1">
      <c r="B82" s="737"/>
      <c r="P82" s="712"/>
      <c r="Q82" s="712"/>
      <c r="R82" s="712"/>
      <c r="S82" s="712"/>
      <c r="T82" s="712"/>
      <c r="U82" s="656"/>
      <c r="V82" s="871"/>
      <c r="W82" s="871"/>
      <c r="X82" s="871"/>
      <c r="Y82" s="871"/>
      <c r="Z82" s="649"/>
      <c r="AA82" s="649"/>
      <c r="AB82" s="649"/>
      <c r="AC82" s="649"/>
      <c r="AD82" s="649"/>
      <c r="AE82" s="649"/>
      <c r="AF82" s="649"/>
      <c r="AG82" s="649"/>
      <c r="AH82" s="649"/>
    </row>
    <row r="83" spans="2:34" ht="15" customHeight="1">
      <c r="B83" s="738"/>
      <c r="P83" s="701"/>
      <c r="Q83" s="701"/>
      <c r="R83" s="701"/>
      <c r="S83" s="701"/>
      <c r="T83" s="701"/>
      <c r="U83" s="656"/>
      <c r="V83" s="130"/>
      <c r="W83" s="867"/>
      <c r="X83" s="867"/>
      <c r="Y83" s="738"/>
      <c r="Z83" s="649"/>
      <c r="AA83" s="649"/>
      <c r="AB83" s="649"/>
      <c r="AC83" s="649"/>
      <c r="AD83" s="649"/>
      <c r="AE83" s="649"/>
      <c r="AF83" s="649"/>
      <c r="AG83" s="649"/>
      <c r="AH83" s="649"/>
    </row>
    <row r="84" spans="2:34" ht="15" customHeight="1">
      <c r="B84" s="739"/>
      <c r="P84" s="649"/>
      <c r="Q84" s="649"/>
      <c r="R84" s="649"/>
      <c r="S84" s="649"/>
      <c r="T84" s="649"/>
      <c r="U84" s="656"/>
      <c r="V84" s="130"/>
      <c r="W84" s="739"/>
      <c r="X84" s="739"/>
      <c r="Y84" s="739"/>
      <c r="Z84" s="649"/>
      <c r="AA84" s="649"/>
      <c r="AB84" s="649"/>
      <c r="AC84" s="649"/>
      <c r="AD84" s="649"/>
      <c r="AE84" s="649"/>
      <c r="AF84" s="649"/>
      <c r="AG84" s="649"/>
      <c r="AH84" s="649"/>
    </row>
    <row r="85" spans="2:34" ht="15" customHeight="1">
      <c r="B85" s="112"/>
      <c r="P85" s="737"/>
      <c r="Q85" s="737"/>
      <c r="R85" s="737"/>
      <c r="S85" s="737"/>
      <c r="T85" s="737"/>
      <c r="U85" s="656"/>
      <c r="V85" s="750"/>
      <c r="W85" s="658"/>
      <c r="X85" s="659"/>
      <c r="Y85" s="658"/>
      <c r="Z85" s="649"/>
      <c r="AA85" s="649"/>
      <c r="AB85" s="649"/>
      <c r="AC85" s="649"/>
      <c r="AD85" s="649"/>
      <c r="AE85" s="649"/>
      <c r="AF85" s="649"/>
      <c r="AG85" s="649"/>
      <c r="AH85" s="649"/>
    </row>
    <row r="86" spans="2:34" ht="15" customHeight="1">
      <c r="B86" s="112"/>
      <c r="P86" s="738"/>
      <c r="Q86" s="738"/>
      <c r="R86" s="738"/>
      <c r="S86" s="738"/>
      <c r="T86" s="738"/>
      <c r="U86" s="656"/>
      <c r="V86" s="750"/>
      <c r="W86" s="658"/>
      <c r="X86" s="659"/>
      <c r="Y86" s="658"/>
      <c r="Z86" s="649"/>
      <c r="AA86" s="649"/>
      <c r="AB86" s="649"/>
      <c r="AC86" s="649"/>
      <c r="AD86" s="649"/>
      <c r="AE86" s="649"/>
      <c r="AF86" s="649"/>
      <c r="AG86" s="649"/>
      <c r="AH86" s="649"/>
    </row>
    <row r="87" spans="2:34" ht="15.75" customHeight="1">
      <c r="B87" s="112"/>
      <c r="P87" s="739"/>
      <c r="Q87" s="739"/>
      <c r="R87" s="739"/>
      <c r="S87" s="739"/>
      <c r="T87" s="739"/>
      <c r="U87" s="656"/>
      <c r="V87" s="750"/>
      <c r="W87" s="658"/>
      <c r="X87" s="659"/>
      <c r="Y87" s="658"/>
      <c r="Z87" s="649"/>
      <c r="AA87" s="649"/>
      <c r="AB87" s="649"/>
      <c r="AC87" s="649"/>
      <c r="AD87" s="649"/>
      <c r="AE87" s="649"/>
      <c r="AF87" s="649"/>
      <c r="AG87" s="649"/>
      <c r="AH87" s="649"/>
    </row>
    <row r="88" spans="2:34" ht="13.5" customHeight="1">
      <c r="B88" s="658"/>
      <c r="P88" s="658"/>
      <c r="Q88" s="658"/>
      <c r="R88" s="658"/>
      <c r="S88" s="658"/>
      <c r="T88" s="658"/>
      <c r="U88" s="656"/>
      <c r="V88" s="130"/>
      <c r="W88" s="130"/>
      <c r="X88" s="659"/>
      <c r="Y88" s="658"/>
      <c r="Z88" s="649"/>
      <c r="AA88" s="649"/>
      <c r="AB88" s="649"/>
      <c r="AC88" s="649"/>
      <c r="AD88" s="649"/>
      <c r="AE88" s="649"/>
      <c r="AF88" s="649"/>
      <c r="AG88" s="649"/>
      <c r="AH88" s="649"/>
    </row>
    <row r="89" spans="2:34" ht="15" customHeight="1">
      <c r="B89" s="131"/>
      <c r="P89" s="658"/>
      <c r="Q89" s="658"/>
      <c r="R89" s="658"/>
      <c r="S89" s="658"/>
      <c r="T89" s="658"/>
      <c r="U89" s="656"/>
      <c r="V89" s="130"/>
      <c r="W89" s="130"/>
      <c r="X89" s="130"/>
      <c r="Y89" s="130"/>
      <c r="Z89" s="649"/>
      <c r="AA89" s="649"/>
      <c r="AB89" s="649"/>
      <c r="AC89" s="649"/>
      <c r="AD89" s="649"/>
      <c r="AE89" s="649"/>
      <c r="AF89" s="649"/>
      <c r="AG89" s="649"/>
      <c r="AH89" s="649"/>
    </row>
    <row r="90" spans="2:34" ht="15" customHeight="1">
      <c r="B90" s="112"/>
      <c r="P90" s="658"/>
      <c r="Q90" s="658"/>
      <c r="R90" s="658"/>
      <c r="S90" s="658"/>
      <c r="T90" s="658"/>
      <c r="U90" s="656"/>
      <c r="V90" s="130"/>
      <c r="W90" s="668"/>
      <c r="X90" s="130"/>
      <c r="Y90" s="658"/>
      <c r="Z90" s="649"/>
      <c r="AA90" s="649"/>
      <c r="AB90" s="649"/>
      <c r="AC90" s="649"/>
      <c r="AD90" s="649"/>
      <c r="AE90" s="649"/>
      <c r="AF90" s="649"/>
      <c r="AG90" s="649"/>
      <c r="AH90" s="649"/>
    </row>
    <row r="91" spans="2:34" ht="15" customHeight="1">
      <c r="B91" s="658"/>
      <c r="P91" s="658"/>
      <c r="Q91" s="658"/>
      <c r="R91" s="658"/>
      <c r="S91" s="658"/>
      <c r="T91" s="658"/>
      <c r="U91" s="656"/>
      <c r="V91" s="130"/>
      <c r="W91" s="130"/>
      <c r="X91" s="158"/>
      <c r="Y91" s="658"/>
      <c r="Z91" s="649"/>
      <c r="AA91" s="649"/>
      <c r="AB91" s="649"/>
      <c r="AC91" s="649"/>
      <c r="AD91" s="649"/>
      <c r="AE91" s="649"/>
      <c r="AF91" s="649"/>
      <c r="AG91" s="649"/>
      <c r="AH91" s="649"/>
    </row>
    <row r="92" spans="2:34" ht="15.75" customHeight="1">
      <c r="B92" s="112"/>
      <c r="P92" s="130"/>
      <c r="Q92" s="130"/>
      <c r="R92" s="130"/>
      <c r="S92" s="130"/>
      <c r="T92" s="130"/>
      <c r="U92" s="651"/>
      <c r="V92" s="750"/>
      <c r="W92" s="710"/>
      <c r="X92" s="158"/>
      <c r="Y92" s="743"/>
      <c r="Z92" s="649"/>
      <c r="AA92" s="649"/>
      <c r="AB92" s="649"/>
      <c r="AC92" s="649"/>
      <c r="AD92" s="649"/>
      <c r="AE92" s="649"/>
      <c r="AF92" s="649"/>
      <c r="AG92" s="649"/>
      <c r="AH92" s="649"/>
    </row>
    <row r="93" spans="2:34" ht="15" customHeight="1">
      <c r="B93" s="112"/>
      <c r="P93" s="658"/>
      <c r="Q93" s="658"/>
      <c r="R93" s="658"/>
      <c r="S93" s="658"/>
      <c r="T93" s="658"/>
      <c r="U93" s="656"/>
      <c r="V93" s="750"/>
      <c r="W93" s="711"/>
      <c r="X93" s="158"/>
      <c r="Y93" s="743"/>
      <c r="Z93" s="649"/>
      <c r="AA93" s="649"/>
      <c r="AB93" s="649"/>
      <c r="AC93" s="649"/>
      <c r="AD93" s="649"/>
      <c r="AE93" s="649"/>
      <c r="AF93" s="649"/>
      <c r="AG93" s="649"/>
      <c r="AH93" s="649"/>
    </row>
    <row r="94" spans="2:34" ht="15" customHeight="1">
      <c r="B94" s="112"/>
      <c r="P94" s="658"/>
      <c r="Q94" s="658"/>
      <c r="R94" s="658"/>
      <c r="S94" s="658"/>
      <c r="T94" s="658"/>
      <c r="U94" s="656"/>
      <c r="V94" s="750"/>
      <c r="W94" s="711"/>
      <c r="X94" s="158"/>
      <c r="Y94" s="743"/>
      <c r="Z94" s="649"/>
      <c r="AA94" s="649"/>
      <c r="AB94" s="649"/>
      <c r="AC94" s="649"/>
      <c r="AD94" s="649"/>
      <c r="AE94" s="649"/>
      <c r="AF94" s="649"/>
      <c r="AG94" s="649"/>
      <c r="AH94" s="649"/>
    </row>
    <row r="95" spans="2:34" ht="15" customHeight="1">
      <c r="B95" s="175"/>
      <c r="P95" s="743"/>
      <c r="Q95" s="743"/>
      <c r="R95" s="743"/>
      <c r="S95" s="743"/>
      <c r="T95" s="743"/>
      <c r="U95" s="656"/>
      <c r="V95" s="750"/>
      <c r="W95" s="711"/>
      <c r="X95" s="158"/>
      <c r="Y95" s="743"/>
      <c r="Z95" s="649"/>
      <c r="AA95" s="649"/>
      <c r="AB95" s="649"/>
      <c r="AC95" s="649"/>
      <c r="AD95" s="649"/>
      <c r="AE95" s="649"/>
      <c r="AF95" s="649"/>
      <c r="AG95" s="649"/>
      <c r="AH95" s="649"/>
    </row>
    <row r="96" spans="2:34" ht="15" customHeight="1">
      <c r="B96" s="658"/>
      <c r="P96" s="743"/>
      <c r="Q96" s="743"/>
      <c r="R96" s="743"/>
      <c r="S96" s="743"/>
      <c r="T96" s="743"/>
      <c r="U96" s="656"/>
      <c r="V96" s="130"/>
      <c r="W96" s="130"/>
      <c r="X96" s="130"/>
      <c r="Y96" s="658"/>
      <c r="Z96" s="649"/>
      <c r="AA96" s="649"/>
      <c r="AB96" s="649"/>
      <c r="AC96" s="649"/>
      <c r="AD96" s="649"/>
      <c r="AE96" s="649"/>
      <c r="AF96" s="649"/>
      <c r="AG96" s="649"/>
      <c r="AH96" s="649"/>
    </row>
    <row r="97" spans="2:34" ht="15" customHeight="1">
      <c r="B97" s="112"/>
      <c r="P97" s="743"/>
      <c r="Q97" s="743"/>
      <c r="R97" s="743"/>
      <c r="S97" s="743"/>
      <c r="T97" s="743"/>
      <c r="U97" s="678"/>
      <c r="V97" s="130"/>
      <c r="W97" s="668"/>
      <c r="X97" s="130"/>
      <c r="Y97" s="658"/>
      <c r="Z97" s="649"/>
      <c r="AA97" s="649"/>
      <c r="AB97" s="649"/>
      <c r="AC97" s="649"/>
      <c r="AD97" s="649"/>
      <c r="AE97" s="649"/>
      <c r="AF97" s="649"/>
      <c r="AG97" s="649"/>
      <c r="AH97" s="649"/>
    </row>
    <row r="98" spans="2:34" ht="15" customHeight="1">
      <c r="B98" s="112"/>
      <c r="P98" s="745"/>
      <c r="Q98" s="745"/>
      <c r="R98" s="745"/>
      <c r="S98" s="745"/>
      <c r="T98" s="745"/>
      <c r="U98" s="682"/>
      <c r="V98" s="130"/>
      <c r="W98" s="668"/>
      <c r="X98" s="130"/>
      <c r="Y98" s="658"/>
      <c r="Z98" s="649"/>
      <c r="AA98" s="649"/>
      <c r="AB98" s="649"/>
      <c r="AC98" s="649"/>
      <c r="AD98" s="649"/>
      <c r="AE98" s="649"/>
      <c r="AF98" s="649"/>
      <c r="AG98" s="649"/>
      <c r="AH98" s="649"/>
    </row>
    <row r="99" spans="2:34" ht="15" customHeight="1">
      <c r="B99" s="658"/>
      <c r="P99" s="658"/>
      <c r="Q99" s="658"/>
      <c r="R99" s="658"/>
      <c r="S99" s="658"/>
      <c r="T99" s="658"/>
      <c r="U99" s="678"/>
      <c r="V99" s="130"/>
      <c r="W99" s="130"/>
      <c r="X99" s="130"/>
      <c r="Y99" s="658"/>
      <c r="Z99" s="649"/>
      <c r="AA99" s="649"/>
      <c r="AB99" s="649"/>
      <c r="AC99" s="649"/>
      <c r="AD99" s="649"/>
      <c r="AE99" s="649"/>
      <c r="AF99" s="649"/>
      <c r="AG99" s="649"/>
      <c r="AH99" s="649"/>
    </row>
    <row r="100" spans="2:34" ht="15.75" customHeight="1">
      <c r="B100" s="754"/>
      <c r="P100" s="658"/>
      <c r="Q100" s="658"/>
      <c r="R100" s="658"/>
      <c r="S100" s="658"/>
      <c r="T100" s="658"/>
      <c r="U100" s="678"/>
      <c r="V100" s="130"/>
      <c r="W100" s="668"/>
      <c r="X100" s="130"/>
      <c r="Y100" s="742"/>
      <c r="Z100" s="649"/>
      <c r="AA100" s="649"/>
      <c r="AB100" s="649"/>
      <c r="AC100" s="649"/>
      <c r="AD100" s="649"/>
      <c r="AE100" s="649"/>
      <c r="AF100" s="649"/>
      <c r="AG100" s="649"/>
      <c r="AH100" s="649"/>
    </row>
    <row r="101" spans="2:34" ht="15" customHeight="1">
      <c r="B101" s="209"/>
      <c r="P101" s="658"/>
      <c r="Q101" s="658"/>
      <c r="R101" s="658"/>
      <c r="S101" s="658"/>
      <c r="T101" s="658"/>
      <c r="U101" s="651"/>
      <c r="V101" s="130"/>
      <c r="W101" s="130"/>
      <c r="X101" s="209"/>
      <c r="Y101" s="712"/>
      <c r="Z101" s="649"/>
      <c r="AA101" s="649"/>
      <c r="AB101" s="649"/>
      <c r="AC101" s="649"/>
      <c r="AD101" s="649"/>
      <c r="AE101" s="649"/>
      <c r="AF101" s="649"/>
      <c r="AG101" s="649"/>
      <c r="AH101" s="649"/>
    </row>
    <row r="102" spans="2:34" ht="15" customHeight="1">
      <c r="P102" s="670"/>
      <c r="Q102" s="670"/>
      <c r="R102" s="670"/>
      <c r="S102" s="670"/>
      <c r="T102" s="670"/>
      <c r="U102" s="654"/>
      <c r="V102" s="130"/>
      <c r="W102" s="130"/>
      <c r="X102" s="209"/>
      <c r="Y102" s="712"/>
      <c r="Z102" s="649"/>
      <c r="AA102" s="649"/>
      <c r="AB102" s="649"/>
      <c r="AC102" s="649"/>
      <c r="AD102" s="649"/>
      <c r="AE102" s="649"/>
      <c r="AF102" s="649"/>
      <c r="AG102" s="649"/>
      <c r="AH102" s="649"/>
    </row>
    <row r="103" spans="2:34" ht="15" hidden="1" customHeight="1">
      <c r="P103" s="742"/>
      <c r="Q103" s="742"/>
      <c r="R103" s="742"/>
      <c r="S103" s="742"/>
      <c r="T103" s="742"/>
      <c r="U103" s="654"/>
      <c r="V103" s="649"/>
      <c r="W103" s="649"/>
      <c r="X103" s="649"/>
      <c r="Y103" s="649"/>
      <c r="Z103" s="649"/>
      <c r="AA103" s="649"/>
      <c r="AB103" s="649"/>
      <c r="AC103" s="649"/>
      <c r="AD103" s="649"/>
      <c r="AE103" s="649"/>
      <c r="AF103" s="649"/>
      <c r="AG103" s="649"/>
      <c r="AH103" s="649"/>
    </row>
    <row r="104" spans="2:34" ht="15" customHeight="1">
      <c r="P104" s="712"/>
      <c r="Q104" s="712"/>
      <c r="R104" s="712"/>
      <c r="S104" s="712"/>
      <c r="T104" s="712"/>
      <c r="U104" s="656">
        <f>AI22*0.25</f>
        <v>14.020772838511377</v>
      </c>
      <c r="V104" s="649"/>
      <c r="W104" s="649"/>
      <c r="X104" s="649"/>
      <c r="Y104" s="649"/>
      <c r="Z104" s="649"/>
      <c r="AA104" s="649"/>
      <c r="AB104" s="649"/>
      <c r="AC104" s="649"/>
      <c r="AD104" s="649"/>
      <c r="AE104" s="649"/>
      <c r="AF104" s="649"/>
      <c r="AG104" s="649"/>
      <c r="AH104" s="649"/>
    </row>
    <row r="105" spans="2:34" ht="15" customHeight="1">
      <c r="B105" s="737"/>
      <c r="P105" s="712"/>
      <c r="Q105" s="712"/>
      <c r="R105" s="712"/>
      <c r="S105" s="712"/>
      <c r="T105" s="712"/>
      <c r="U105" s="656"/>
      <c r="V105" s="871"/>
      <c r="W105" s="871"/>
      <c r="X105" s="871"/>
      <c r="Y105" s="871"/>
      <c r="Z105" s="649"/>
      <c r="AA105" s="649"/>
      <c r="AB105" s="649"/>
      <c r="AC105" s="649"/>
      <c r="AD105" s="649"/>
      <c r="AE105" s="649"/>
      <c r="AF105" s="649"/>
      <c r="AG105" s="649"/>
      <c r="AH105" s="649"/>
    </row>
    <row r="106" spans="2:34" ht="15" customHeight="1">
      <c r="B106" s="738"/>
      <c r="P106" s="701"/>
      <c r="Q106" s="701"/>
      <c r="R106" s="701"/>
      <c r="S106" s="701"/>
      <c r="T106" s="701"/>
      <c r="U106" s="656"/>
      <c r="V106" s="130"/>
      <c r="W106" s="867"/>
      <c r="X106" s="867"/>
      <c r="Y106" s="738"/>
      <c r="Z106" s="649"/>
      <c r="AA106" s="649"/>
      <c r="AB106" s="649"/>
      <c r="AC106" s="649"/>
      <c r="AD106" s="649"/>
      <c r="AE106" s="649"/>
      <c r="AF106" s="649"/>
      <c r="AG106" s="649"/>
      <c r="AH106" s="649"/>
    </row>
    <row r="107" spans="2:34" ht="15" customHeight="1">
      <c r="B107" s="739"/>
      <c r="P107" s="649"/>
      <c r="Q107" s="649"/>
      <c r="R107" s="649"/>
      <c r="S107" s="649"/>
      <c r="T107" s="649"/>
      <c r="U107" s="656"/>
      <c r="V107" s="130"/>
      <c r="W107" s="739"/>
      <c r="X107" s="739"/>
      <c r="Y107" s="739"/>
      <c r="Z107" s="649"/>
      <c r="AA107" s="649"/>
      <c r="AB107" s="649"/>
      <c r="AC107" s="649"/>
      <c r="AD107" s="649"/>
      <c r="AE107" s="649"/>
      <c r="AF107" s="649"/>
      <c r="AG107" s="649"/>
      <c r="AH107" s="649"/>
    </row>
    <row r="108" spans="2:34" ht="15" customHeight="1">
      <c r="B108" s="112"/>
      <c r="P108" s="737"/>
      <c r="Q108" s="737"/>
      <c r="R108" s="737"/>
      <c r="S108" s="737"/>
      <c r="T108" s="737"/>
      <c r="U108" s="656"/>
      <c r="V108" s="750"/>
      <c r="W108" s="658"/>
      <c r="X108" s="659"/>
      <c r="Y108" s="658"/>
      <c r="Z108" s="649"/>
      <c r="AA108" s="649"/>
      <c r="AB108" s="649"/>
      <c r="AC108" s="649"/>
      <c r="AD108" s="649"/>
      <c r="AE108" s="649"/>
      <c r="AF108" s="649"/>
      <c r="AG108" s="649"/>
      <c r="AH108" s="649"/>
    </row>
    <row r="109" spans="2:34" ht="15" customHeight="1">
      <c r="B109" s="112"/>
      <c r="P109" s="738"/>
      <c r="Q109" s="738"/>
      <c r="R109" s="738"/>
      <c r="S109" s="738"/>
      <c r="T109" s="738"/>
      <c r="U109" s="656"/>
      <c r="V109" s="750"/>
      <c r="W109" s="658"/>
      <c r="X109" s="659"/>
      <c r="Y109" s="658"/>
      <c r="Z109" s="649"/>
      <c r="AA109" s="649"/>
      <c r="AB109" s="649"/>
      <c r="AC109" s="649"/>
      <c r="AD109" s="649"/>
      <c r="AE109" s="649"/>
      <c r="AF109" s="649"/>
      <c r="AG109" s="649"/>
      <c r="AH109" s="649"/>
    </row>
    <row r="110" spans="2:34" ht="15" customHeight="1">
      <c r="B110" s="112"/>
      <c r="P110" s="739"/>
      <c r="Q110" s="739"/>
      <c r="R110" s="739"/>
      <c r="S110" s="739"/>
      <c r="T110" s="739"/>
      <c r="U110" s="656"/>
      <c r="V110" s="750"/>
      <c r="W110" s="658"/>
      <c r="X110" s="659"/>
      <c r="Y110" s="658"/>
      <c r="Z110" s="649"/>
      <c r="AA110" s="649"/>
      <c r="AB110" s="649"/>
      <c r="AC110" s="649"/>
      <c r="AD110" s="649"/>
      <c r="AE110" s="649"/>
      <c r="AF110" s="649"/>
      <c r="AG110" s="649"/>
      <c r="AH110" s="649"/>
    </row>
    <row r="111" spans="2:34" ht="15" customHeight="1">
      <c r="B111" s="658"/>
      <c r="P111" s="658"/>
      <c r="Q111" s="658"/>
      <c r="R111" s="658"/>
      <c r="S111" s="658"/>
      <c r="T111" s="658"/>
      <c r="U111" s="656"/>
      <c r="V111" s="750"/>
      <c r="W111" s="658"/>
      <c r="X111" s="659"/>
      <c r="Y111" s="658"/>
      <c r="Z111" s="649"/>
      <c r="AA111" s="649"/>
      <c r="AB111" s="649"/>
      <c r="AC111" s="649"/>
      <c r="AD111" s="649"/>
      <c r="AE111" s="649"/>
      <c r="AF111" s="649"/>
      <c r="AG111" s="649"/>
      <c r="AH111" s="649"/>
    </row>
    <row r="112" spans="2:34" ht="15" customHeight="1">
      <c r="B112" s="131"/>
      <c r="P112" s="658"/>
      <c r="Q112" s="658"/>
      <c r="R112" s="658"/>
      <c r="S112" s="658"/>
      <c r="T112" s="658"/>
      <c r="U112" s="656"/>
      <c r="V112" s="130"/>
      <c r="W112" s="130"/>
      <c r="X112" s="659"/>
      <c r="Y112" s="658"/>
      <c r="Z112" s="649"/>
      <c r="AA112" s="649"/>
      <c r="AB112" s="649"/>
      <c r="AC112" s="649"/>
      <c r="AD112" s="649"/>
      <c r="AE112" s="649"/>
      <c r="AF112" s="649"/>
      <c r="AG112" s="649"/>
      <c r="AH112" s="649"/>
    </row>
    <row r="113" spans="2:34" ht="15" customHeight="1">
      <c r="B113" s="112"/>
      <c r="P113" s="658"/>
      <c r="Q113" s="658"/>
      <c r="R113" s="658"/>
      <c r="S113" s="658"/>
      <c r="T113" s="658"/>
      <c r="U113" s="656"/>
      <c r="V113" s="130"/>
      <c r="W113" s="130"/>
      <c r="X113" s="130"/>
      <c r="Y113" s="130"/>
      <c r="Z113" s="649"/>
      <c r="AA113" s="649"/>
      <c r="AB113" s="649"/>
      <c r="AC113" s="649"/>
      <c r="AD113" s="649"/>
      <c r="AE113" s="649"/>
      <c r="AF113" s="649"/>
      <c r="AG113" s="649"/>
      <c r="AH113" s="649"/>
    </row>
    <row r="114" spans="2:34" ht="15" customHeight="1">
      <c r="B114" s="658"/>
      <c r="P114" s="658"/>
      <c r="Q114" s="658"/>
      <c r="R114" s="658"/>
      <c r="S114" s="658"/>
      <c r="T114" s="658"/>
      <c r="U114" s="656"/>
      <c r="V114" s="130"/>
      <c r="W114" s="668"/>
      <c r="X114" s="130"/>
      <c r="Y114" s="658"/>
      <c r="Z114" s="649"/>
      <c r="AA114" s="649"/>
      <c r="AB114" s="649"/>
      <c r="AC114" s="649"/>
      <c r="AD114" s="649"/>
      <c r="AE114" s="649"/>
      <c r="AF114" s="649"/>
      <c r="AG114" s="649"/>
      <c r="AH114" s="649"/>
    </row>
    <row r="115" spans="2:34" ht="15" customHeight="1">
      <c r="B115" s="112"/>
      <c r="P115" s="658"/>
      <c r="Q115" s="658"/>
      <c r="R115" s="658"/>
      <c r="S115" s="658"/>
      <c r="T115" s="658"/>
      <c r="U115" s="651"/>
      <c r="V115" s="130"/>
      <c r="W115" s="130"/>
      <c r="X115" s="158"/>
      <c r="Y115" s="658"/>
      <c r="Z115" s="649"/>
      <c r="AA115" s="649"/>
      <c r="AB115" s="649"/>
      <c r="AC115" s="649"/>
      <c r="AD115" s="649"/>
      <c r="AE115" s="649"/>
      <c r="AF115" s="649"/>
      <c r="AG115" s="649"/>
      <c r="AH115" s="649"/>
    </row>
    <row r="116" spans="2:34" ht="15" customHeight="1">
      <c r="B116" s="112"/>
      <c r="P116" s="130"/>
      <c r="Q116" s="130"/>
      <c r="R116" s="130"/>
      <c r="S116" s="130"/>
      <c r="T116" s="130"/>
      <c r="U116" s="656"/>
      <c r="V116" s="750"/>
      <c r="W116" s="709"/>
      <c r="X116" s="158"/>
      <c r="Y116" s="743"/>
      <c r="Z116" s="649"/>
      <c r="AA116" s="649"/>
      <c r="AB116" s="649"/>
      <c r="AC116" s="649"/>
      <c r="AD116" s="649"/>
      <c r="AE116" s="649"/>
      <c r="AF116" s="649"/>
      <c r="AG116" s="649"/>
      <c r="AH116" s="649"/>
    </row>
    <row r="117" spans="2:34" ht="15" customHeight="1">
      <c r="B117" s="755"/>
      <c r="P117" s="658"/>
      <c r="Q117" s="658"/>
      <c r="R117" s="658"/>
      <c r="S117" s="658"/>
      <c r="T117" s="658"/>
      <c r="U117" s="656"/>
      <c r="V117" s="750"/>
      <c r="W117" s="658"/>
      <c r="X117" s="158"/>
      <c r="Y117" s="743"/>
      <c r="Z117" s="649"/>
      <c r="AA117" s="649"/>
      <c r="AB117" s="649"/>
      <c r="AC117" s="649"/>
      <c r="AD117" s="649"/>
      <c r="AE117" s="649"/>
      <c r="AF117" s="649"/>
      <c r="AG117" s="649"/>
      <c r="AH117" s="649"/>
    </row>
    <row r="118" spans="2:34" ht="15" customHeight="1">
      <c r="B118" s="175"/>
      <c r="P118" s="658"/>
      <c r="Q118" s="658"/>
      <c r="R118" s="658"/>
      <c r="S118" s="658"/>
      <c r="T118" s="658"/>
      <c r="U118" s="656"/>
      <c r="V118" s="750"/>
      <c r="W118" s="658"/>
      <c r="X118" s="158"/>
      <c r="Y118" s="743"/>
      <c r="Z118" s="649"/>
      <c r="AA118" s="649"/>
      <c r="AB118" s="649"/>
      <c r="AC118" s="649"/>
      <c r="AD118" s="649"/>
      <c r="AE118" s="649"/>
      <c r="AF118" s="649"/>
      <c r="AG118" s="649"/>
      <c r="AH118" s="649"/>
    </row>
    <row r="119" spans="2:34" ht="15" customHeight="1">
      <c r="B119" s="658"/>
      <c r="P119" s="743"/>
      <c r="Q119" s="743"/>
      <c r="R119" s="743"/>
      <c r="S119" s="743"/>
      <c r="T119" s="743"/>
      <c r="U119" s="656"/>
      <c r="V119" s="750"/>
      <c r="W119" s="674"/>
      <c r="X119" s="158"/>
      <c r="Y119" s="743"/>
      <c r="Z119" s="649"/>
      <c r="AA119" s="649"/>
      <c r="AB119" s="649"/>
      <c r="AC119" s="649"/>
      <c r="AD119" s="649"/>
      <c r="AE119" s="649"/>
      <c r="AF119" s="649"/>
      <c r="AG119" s="649"/>
      <c r="AH119" s="649"/>
    </row>
    <row r="120" spans="2:34" ht="15" customHeight="1">
      <c r="B120" s="112"/>
      <c r="P120" s="743"/>
      <c r="Q120" s="743"/>
      <c r="R120" s="743"/>
      <c r="S120" s="743"/>
      <c r="T120" s="743"/>
      <c r="U120" s="678"/>
      <c r="V120" s="130"/>
      <c r="W120" s="130"/>
      <c r="X120" s="130"/>
      <c r="Y120" s="658"/>
      <c r="Z120" s="649"/>
      <c r="AA120" s="649"/>
      <c r="AB120" s="649"/>
      <c r="AC120" s="649"/>
      <c r="AD120" s="649"/>
      <c r="AE120" s="649"/>
      <c r="AF120" s="649"/>
      <c r="AG120" s="649"/>
      <c r="AH120" s="649"/>
    </row>
    <row r="121" spans="2:34" ht="15" customHeight="1">
      <c r="B121" s="112"/>
      <c r="P121" s="743"/>
      <c r="Q121" s="743"/>
      <c r="R121" s="743"/>
      <c r="S121" s="743"/>
      <c r="T121" s="743"/>
      <c r="U121" s="682"/>
      <c r="V121" s="130"/>
      <c r="W121" s="668"/>
      <c r="X121" s="130"/>
      <c r="Y121" s="658"/>
      <c r="Z121" s="649"/>
      <c r="AA121" s="649"/>
      <c r="AB121" s="649"/>
      <c r="AC121" s="649"/>
      <c r="AD121" s="649"/>
      <c r="AE121" s="649"/>
      <c r="AF121" s="649"/>
      <c r="AG121" s="649"/>
      <c r="AH121" s="649"/>
    </row>
    <row r="122" spans="2:34" ht="15" customHeight="1">
      <c r="B122" s="658"/>
      <c r="P122" s="745"/>
      <c r="Q122" s="745"/>
      <c r="R122" s="745"/>
      <c r="S122" s="745"/>
      <c r="T122" s="745"/>
      <c r="U122" s="678"/>
      <c r="V122" s="130"/>
      <c r="W122" s="668"/>
      <c r="X122" s="130"/>
      <c r="Y122" s="658"/>
      <c r="Z122" s="649"/>
      <c r="AA122" s="649"/>
      <c r="AB122" s="649"/>
      <c r="AC122" s="649"/>
      <c r="AD122" s="649"/>
      <c r="AE122" s="649"/>
      <c r="AF122" s="649"/>
      <c r="AG122" s="649"/>
      <c r="AH122" s="649"/>
    </row>
    <row r="123" spans="2:34" ht="15" customHeight="1">
      <c r="B123" s="754"/>
      <c r="P123" s="658"/>
      <c r="Q123" s="658"/>
      <c r="R123" s="658"/>
      <c r="S123" s="658"/>
      <c r="T123" s="658"/>
      <c r="U123" s="648"/>
      <c r="V123" s="130"/>
      <c r="W123" s="130"/>
      <c r="X123" s="130"/>
      <c r="Y123" s="658"/>
      <c r="Z123" s="649"/>
      <c r="AA123" s="649"/>
      <c r="AB123" s="649"/>
      <c r="AC123" s="649"/>
      <c r="AD123" s="649"/>
      <c r="AE123" s="649"/>
      <c r="AF123" s="649"/>
      <c r="AG123" s="649"/>
      <c r="AH123" s="649"/>
    </row>
    <row r="124" spans="2:34" ht="15" customHeight="1">
      <c r="B124" s="209"/>
      <c r="P124" s="658"/>
      <c r="Q124" s="658"/>
      <c r="R124" s="658"/>
      <c r="S124" s="658"/>
      <c r="T124" s="658"/>
      <c r="U124" s="651"/>
      <c r="V124" s="130"/>
      <c r="W124" s="668"/>
      <c r="X124" s="130"/>
      <c r="Y124" s="742"/>
      <c r="Z124" s="649"/>
      <c r="AA124" s="649"/>
      <c r="AB124" s="649"/>
      <c r="AC124" s="649"/>
      <c r="AD124" s="649"/>
      <c r="AE124" s="649"/>
      <c r="AF124" s="649"/>
      <c r="AG124" s="649"/>
      <c r="AH124" s="649"/>
    </row>
    <row r="125" spans="2:34" ht="15" customHeight="1">
      <c r="B125" s="209"/>
      <c r="P125" s="658"/>
      <c r="Q125" s="658"/>
      <c r="R125" s="658"/>
      <c r="S125" s="658"/>
      <c r="T125" s="658"/>
      <c r="U125" s="654"/>
      <c r="V125" s="130"/>
      <c r="W125" s="130"/>
      <c r="X125" s="209"/>
      <c r="Y125" s="712"/>
      <c r="Z125" s="649"/>
      <c r="AA125" s="649"/>
      <c r="AB125" s="649"/>
      <c r="AC125" s="649"/>
      <c r="AD125" s="649"/>
      <c r="AE125" s="649"/>
      <c r="AF125" s="649"/>
      <c r="AG125" s="649"/>
      <c r="AH125" s="649"/>
    </row>
    <row r="126" spans="2:34" ht="15" hidden="1" customHeight="1">
      <c r="P126" s="670"/>
      <c r="Q126" s="670"/>
      <c r="R126" s="670"/>
      <c r="S126" s="670"/>
      <c r="T126" s="670"/>
      <c r="U126" s="656"/>
      <c r="V126" s="649"/>
      <c r="W126" s="649"/>
      <c r="X126" s="649"/>
      <c r="Y126" s="649"/>
      <c r="Z126" s="649"/>
      <c r="AA126" s="649"/>
      <c r="AB126" s="649"/>
      <c r="AC126" s="649"/>
      <c r="AD126" s="649"/>
      <c r="AE126" s="649"/>
      <c r="AF126" s="649"/>
      <c r="AG126" s="649"/>
      <c r="AH126" s="649"/>
    </row>
    <row r="127" spans="2:34" ht="15" customHeight="1">
      <c r="P127" s="742"/>
      <c r="Q127" s="742"/>
      <c r="R127" s="742"/>
      <c r="S127" s="742"/>
      <c r="T127" s="742"/>
      <c r="U127" s="656"/>
      <c r="V127" s="649"/>
      <c r="W127" s="649"/>
      <c r="X127" s="649"/>
      <c r="Y127" s="649"/>
      <c r="Z127" s="649"/>
      <c r="AA127" s="649"/>
      <c r="AB127" s="649"/>
      <c r="AC127" s="649"/>
      <c r="AD127" s="649"/>
      <c r="AE127" s="649"/>
      <c r="AF127" s="649"/>
      <c r="AG127" s="649"/>
      <c r="AH127" s="649"/>
    </row>
    <row r="128" spans="2:34" ht="15" customHeight="1">
      <c r="B128" s="737"/>
      <c r="P128" s="712"/>
      <c r="Q128" s="712"/>
      <c r="R128" s="712"/>
      <c r="S128" s="712"/>
      <c r="T128" s="712"/>
      <c r="U128" s="656"/>
      <c r="V128" s="649"/>
      <c r="W128" s="649"/>
      <c r="X128" s="649"/>
      <c r="Y128" s="649"/>
      <c r="Z128" s="649"/>
      <c r="AA128" s="649"/>
      <c r="AB128" s="649"/>
      <c r="AC128" s="649"/>
      <c r="AD128" s="649"/>
      <c r="AE128" s="649"/>
      <c r="AF128" s="649"/>
      <c r="AG128" s="649"/>
      <c r="AH128" s="649"/>
    </row>
    <row r="129" spans="2:34" ht="15" customHeight="1">
      <c r="B129" s="738"/>
      <c r="P129" s="712"/>
      <c r="Q129" s="712"/>
      <c r="R129" s="712"/>
      <c r="S129" s="712"/>
      <c r="T129" s="712"/>
      <c r="U129" s="656"/>
      <c r="V129" s="871"/>
      <c r="W129" s="871"/>
      <c r="X129" s="871"/>
      <c r="Y129" s="871"/>
      <c r="Z129" s="649"/>
      <c r="AA129" s="649"/>
      <c r="AB129" s="649"/>
      <c r="AC129" s="649"/>
      <c r="AD129" s="649"/>
      <c r="AE129" s="649"/>
      <c r="AF129" s="649"/>
      <c r="AG129" s="649"/>
      <c r="AH129" s="649"/>
    </row>
    <row r="130" spans="2:34" ht="15" customHeight="1">
      <c r="B130" s="739"/>
      <c r="P130" s="701"/>
      <c r="Q130" s="701"/>
      <c r="R130" s="701"/>
      <c r="S130" s="701"/>
      <c r="T130" s="701"/>
      <c r="U130" s="656"/>
      <c r="V130" s="130"/>
      <c r="W130" s="867"/>
      <c r="X130" s="867"/>
      <c r="Y130" s="738"/>
      <c r="Z130" s="649"/>
      <c r="AA130" s="649"/>
      <c r="AB130" s="649"/>
      <c r="AC130" s="649"/>
      <c r="AD130" s="649"/>
      <c r="AE130" s="649"/>
      <c r="AF130" s="649"/>
      <c r="AG130" s="649"/>
      <c r="AH130" s="649"/>
    </row>
    <row r="131" spans="2:34" ht="15" customHeight="1">
      <c r="B131" s="112"/>
      <c r="L131" s="649"/>
      <c r="M131" s="649"/>
      <c r="N131" s="649"/>
      <c r="O131" s="649"/>
      <c r="P131" s="649"/>
      <c r="Q131" s="649"/>
      <c r="R131" s="649"/>
      <c r="S131" s="649"/>
      <c r="T131" s="649"/>
      <c r="U131" s="656"/>
      <c r="V131" s="130"/>
      <c r="W131" s="739"/>
      <c r="X131" s="739"/>
      <c r="Y131" s="739"/>
      <c r="Z131" s="649"/>
      <c r="AA131" s="649"/>
      <c r="AB131" s="649"/>
      <c r="AC131" s="649"/>
      <c r="AD131" s="649"/>
      <c r="AE131" s="649"/>
      <c r="AF131" s="649"/>
      <c r="AG131" s="649"/>
      <c r="AH131" s="649"/>
    </row>
    <row r="132" spans="2:34" ht="15" customHeight="1">
      <c r="B132" s="112"/>
      <c r="P132" s="737"/>
      <c r="Q132" s="737"/>
      <c r="R132" s="737"/>
      <c r="S132" s="737"/>
      <c r="T132" s="737"/>
      <c r="U132" s="656"/>
      <c r="V132" s="750"/>
      <c r="W132" s="658"/>
      <c r="X132" s="659"/>
      <c r="Y132" s="658"/>
      <c r="Z132" s="649"/>
      <c r="AA132" s="649"/>
      <c r="AB132" s="649"/>
      <c r="AC132" s="649"/>
      <c r="AD132" s="649"/>
      <c r="AE132" s="649"/>
      <c r="AF132" s="649"/>
      <c r="AG132" s="649"/>
      <c r="AH132" s="649"/>
    </row>
    <row r="133" spans="2:34" ht="15" customHeight="1">
      <c r="B133" s="112"/>
      <c r="P133" s="738"/>
      <c r="Q133" s="738"/>
      <c r="R133" s="738"/>
      <c r="S133" s="738"/>
      <c r="T133" s="738"/>
      <c r="U133" s="656"/>
      <c r="V133" s="750"/>
      <c r="W133" s="658"/>
      <c r="X133" s="659"/>
      <c r="Y133" s="658"/>
      <c r="Z133" s="649"/>
      <c r="AA133" s="649"/>
      <c r="AB133" s="649"/>
      <c r="AC133" s="649"/>
      <c r="AD133" s="649"/>
      <c r="AE133" s="649"/>
      <c r="AF133" s="649"/>
      <c r="AG133" s="649"/>
      <c r="AH133" s="649"/>
    </row>
    <row r="134" spans="2:34" ht="15" customHeight="1">
      <c r="B134" s="112"/>
      <c r="P134" s="739"/>
      <c r="Q134" s="739"/>
      <c r="R134" s="739"/>
      <c r="S134" s="739"/>
      <c r="T134" s="739"/>
      <c r="U134" s="656"/>
      <c r="V134" s="750"/>
      <c r="W134" s="658"/>
      <c r="X134" s="659"/>
      <c r="Y134" s="658"/>
      <c r="Z134" s="649"/>
      <c r="AA134" s="649"/>
      <c r="AB134" s="649"/>
      <c r="AC134" s="649"/>
      <c r="AD134" s="649"/>
      <c r="AE134" s="649"/>
      <c r="AF134" s="649"/>
      <c r="AG134" s="649"/>
      <c r="AH134" s="649"/>
    </row>
    <row r="135" spans="2:34" ht="15" customHeight="1">
      <c r="B135" s="658"/>
      <c r="P135" s="658"/>
      <c r="Q135" s="658"/>
      <c r="R135" s="658"/>
      <c r="S135" s="658"/>
      <c r="T135" s="658"/>
      <c r="U135" s="656"/>
      <c r="V135" s="750"/>
      <c r="W135" s="658"/>
      <c r="X135" s="659"/>
      <c r="Y135" s="658"/>
      <c r="Z135" s="649"/>
      <c r="AA135" s="649"/>
      <c r="AB135" s="649"/>
      <c r="AC135" s="649"/>
      <c r="AD135" s="649"/>
      <c r="AE135" s="649"/>
      <c r="AF135" s="649"/>
      <c r="AG135" s="649"/>
      <c r="AH135" s="649"/>
    </row>
    <row r="136" spans="2:34" ht="15" customHeight="1">
      <c r="B136" s="131"/>
      <c r="P136" s="658"/>
      <c r="Q136" s="658"/>
      <c r="R136" s="658"/>
      <c r="S136" s="658"/>
      <c r="T136" s="658"/>
      <c r="U136" s="656"/>
      <c r="V136" s="130"/>
      <c r="W136" s="130"/>
      <c r="X136" s="659"/>
      <c r="Y136" s="658"/>
      <c r="Z136" s="649"/>
      <c r="AA136" s="649"/>
      <c r="AB136" s="649"/>
      <c r="AC136" s="649"/>
      <c r="AD136" s="649"/>
      <c r="AE136" s="649"/>
      <c r="AF136" s="649"/>
      <c r="AG136" s="649"/>
      <c r="AH136" s="649"/>
    </row>
    <row r="137" spans="2:34" ht="15" customHeight="1">
      <c r="B137" s="112"/>
      <c r="P137" s="658"/>
      <c r="Q137" s="658"/>
      <c r="R137" s="658"/>
      <c r="S137" s="658"/>
      <c r="T137" s="658"/>
      <c r="U137" s="656"/>
      <c r="V137" s="130"/>
      <c r="W137" s="130"/>
      <c r="X137" s="130"/>
      <c r="Y137" s="130"/>
      <c r="Z137" s="649"/>
      <c r="AA137" s="649"/>
      <c r="AB137" s="649"/>
      <c r="AC137" s="649"/>
      <c r="AD137" s="649"/>
      <c r="AE137" s="649"/>
      <c r="AF137" s="649"/>
      <c r="AG137" s="649"/>
      <c r="AH137" s="649"/>
    </row>
    <row r="138" spans="2:34" ht="15" customHeight="1">
      <c r="B138" s="658"/>
      <c r="P138" s="658"/>
      <c r="Q138" s="658"/>
      <c r="R138" s="658"/>
      <c r="S138" s="658"/>
      <c r="T138" s="658"/>
      <c r="U138" s="651"/>
      <c r="V138" s="130"/>
      <c r="W138" s="668"/>
      <c r="X138" s="130"/>
      <c r="Y138" s="658"/>
      <c r="Z138" s="649"/>
      <c r="AA138" s="649"/>
      <c r="AB138" s="649"/>
      <c r="AC138" s="649"/>
      <c r="AD138" s="649"/>
      <c r="AE138" s="649"/>
      <c r="AF138" s="649"/>
      <c r="AG138" s="649"/>
      <c r="AH138" s="649"/>
    </row>
    <row r="139" spans="2:34" ht="15" customHeight="1">
      <c r="B139" s="112"/>
      <c r="P139" s="658"/>
      <c r="Q139" s="658"/>
      <c r="R139" s="658"/>
      <c r="S139" s="658"/>
      <c r="T139" s="658"/>
      <c r="U139" s="656"/>
      <c r="V139" s="130"/>
      <c r="W139" s="130"/>
      <c r="X139" s="158"/>
      <c r="Y139" s="658"/>
      <c r="Z139" s="649"/>
      <c r="AA139" s="649"/>
      <c r="AB139" s="649"/>
      <c r="AC139" s="649"/>
      <c r="AD139" s="649"/>
      <c r="AE139" s="649"/>
      <c r="AF139" s="649"/>
      <c r="AG139" s="649"/>
      <c r="AH139" s="649"/>
    </row>
    <row r="140" spans="2:34" ht="15" customHeight="1">
      <c r="B140" s="112"/>
      <c r="P140" s="130"/>
      <c r="Q140" s="130"/>
      <c r="R140" s="130"/>
      <c r="S140" s="130"/>
      <c r="T140" s="130"/>
      <c r="U140" s="656"/>
      <c r="V140" s="130"/>
      <c r="W140" s="709"/>
      <c r="X140" s="158"/>
      <c r="Y140" s="743"/>
      <c r="Z140" s="649"/>
      <c r="AA140" s="649"/>
      <c r="AB140" s="649"/>
      <c r="AC140" s="649"/>
      <c r="AD140" s="649"/>
      <c r="AE140" s="649"/>
      <c r="AF140" s="649"/>
      <c r="AG140" s="649"/>
      <c r="AH140" s="649"/>
    </row>
    <row r="141" spans="2:34" ht="15" customHeight="1">
      <c r="B141" s="112"/>
      <c r="P141" s="658"/>
      <c r="Q141" s="658"/>
      <c r="R141" s="658"/>
      <c r="S141" s="658"/>
      <c r="T141" s="658"/>
      <c r="U141" s="656"/>
      <c r="V141" s="130"/>
      <c r="W141" s="658"/>
      <c r="X141" s="158"/>
      <c r="Y141" s="743"/>
      <c r="Z141" s="649"/>
      <c r="AA141" s="649"/>
      <c r="AB141" s="649"/>
      <c r="AC141" s="649"/>
      <c r="AD141" s="649"/>
      <c r="AE141" s="649"/>
      <c r="AF141" s="649"/>
      <c r="AG141" s="649"/>
      <c r="AH141" s="649"/>
    </row>
    <row r="142" spans="2:34" ht="15" customHeight="1">
      <c r="B142" s="175"/>
      <c r="P142" s="658"/>
      <c r="Q142" s="658"/>
      <c r="R142" s="658"/>
      <c r="S142" s="658"/>
      <c r="T142" s="658"/>
      <c r="U142" s="656"/>
      <c r="V142" s="130"/>
      <c r="W142" s="658"/>
      <c r="X142" s="158"/>
      <c r="Y142" s="743"/>
      <c r="Z142" s="649"/>
      <c r="AA142" s="649"/>
      <c r="AB142" s="649"/>
      <c r="AC142" s="649"/>
      <c r="AD142" s="649"/>
      <c r="AE142" s="649"/>
      <c r="AF142" s="649"/>
      <c r="AG142" s="649"/>
      <c r="AH142" s="649"/>
    </row>
    <row r="143" spans="2:34" ht="15" customHeight="1">
      <c r="B143" s="658"/>
      <c r="P143" s="743"/>
      <c r="Q143" s="743"/>
      <c r="R143" s="743"/>
      <c r="S143" s="743"/>
      <c r="T143" s="743"/>
      <c r="U143" s="678"/>
      <c r="V143" s="130"/>
      <c r="W143" s="674"/>
      <c r="X143" s="158"/>
      <c r="Y143" s="743"/>
      <c r="Z143" s="649"/>
      <c r="AA143" s="649"/>
      <c r="AB143" s="649"/>
      <c r="AC143" s="649"/>
      <c r="AD143" s="649"/>
      <c r="AE143" s="649"/>
      <c r="AF143" s="649"/>
      <c r="AG143" s="649"/>
      <c r="AH143" s="649"/>
    </row>
    <row r="144" spans="2:34" ht="15" customHeight="1">
      <c r="B144" s="112"/>
      <c r="P144" s="743"/>
      <c r="Q144" s="743"/>
      <c r="R144" s="743"/>
      <c r="S144" s="743"/>
      <c r="T144" s="743"/>
      <c r="U144" s="682"/>
      <c r="V144" s="130"/>
      <c r="W144" s="130"/>
      <c r="X144" s="130"/>
      <c r="Y144" s="658"/>
      <c r="Z144" s="649"/>
      <c r="AA144" s="649"/>
      <c r="AB144" s="649"/>
      <c r="AC144" s="649"/>
      <c r="AD144" s="649"/>
      <c r="AE144" s="649"/>
      <c r="AF144" s="649"/>
      <c r="AG144" s="649"/>
      <c r="AH144" s="649"/>
    </row>
    <row r="145" spans="2:34" ht="15" customHeight="1">
      <c r="B145" s="112"/>
      <c r="P145" s="743"/>
      <c r="Q145" s="743"/>
      <c r="R145" s="743"/>
      <c r="S145" s="743"/>
      <c r="T145" s="743"/>
      <c r="U145" s="678"/>
      <c r="V145" s="130"/>
      <c r="W145" s="668"/>
      <c r="X145" s="130"/>
      <c r="Y145" s="658"/>
      <c r="Z145" s="649"/>
      <c r="AA145" s="649"/>
      <c r="AB145" s="649"/>
      <c r="AC145" s="649"/>
      <c r="AD145" s="649"/>
      <c r="AE145" s="649"/>
      <c r="AF145" s="649"/>
      <c r="AG145" s="649"/>
      <c r="AH145" s="649"/>
    </row>
    <row r="146" spans="2:34" ht="15" customHeight="1">
      <c r="B146" s="157"/>
      <c r="P146" s="745"/>
      <c r="Q146" s="745"/>
      <c r="R146" s="745"/>
      <c r="S146" s="745"/>
      <c r="T146" s="745"/>
      <c r="U146" s="648"/>
      <c r="V146" s="130"/>
      <c r="W146" s="668"/>
      <c r="X146" s="130"/>
      <c r="Y146" s="658"/>
      <c r="Z146" s="649"/>
      <c r="AA146" s="649"/>
      <c r="AB146" s="649"/>
      <c r="AC146" s="649"/>
      <c r="AD146" s="649"/>
      <c r="AE146" s="649"/>
      <c r="AF146" s="649"/>
      <c r="AG146" s="649"/>
      <c r="AH146" s="649"/>
    </row>
    <row r="147" spans="2:34" ht="15" customHeight="1">
      <c r="B147" s="754"/>
      <c r="P147" s="658"/>
      <c r="Q147" s="658"/>
      <c r="R147" s="658"/>
      <c r="S147" s="658"/>
      <c r="T147" s="658"/>
      <c r="U147" s="651"/>
      <c r="V147" s="130"/>
      <c r="W147" s="130"/>
      <c r="X147" s="130"/>
      <c r="Y147" s="658"/>
      <c r="Z147" s="649"/>
      <c r="AA147" s="649"/>
      <c r="AB147" s="649"/>
      <c r="AC147" s="649"/>
      <c r="AD147" s="649"/>
      <c r="AE147" s="649"/>
      <c r="AF147" s="649"/>
      <c r="AG147" s="649"/>
      <c r="AH147" s="649"/>
    </row>
    <row r="148" spans="2:34" ht="15" customHeight="1">
      <c r="B148" s="209"/>
      <c r="P148" s="658"/>
      <c r="Q148" s="658"/>
      <c r="R148" s="658"/>
      <c r="S148" s="658"/>
      <c r="T148" s="658"/>
      <c r="U148" s="651"/>
      <c r="V148" s="130"/>
      <c r="W148" s="668"/>
      <c r="X148" s="130"/>
      <c r="Y148" s="742"/>
      <c r="Z148" s="649"/>
      <c r="AA148" s="649"/>
      <c r="AB148" s="649"/>
      <c r="AC148" s="649"/>
      <c r="AD148" s="649"/>
      <c r="AE148" s="649"/>
      <c r="AF148" s="649"/>
      <c r="AG148" s="649"/>
      <c r="AH148" s="649"/>
    </row>
    <row r="149" spans="2:34" ht="15" hidden="1" customHeight="1">
      <c r="P149" s="658"/>
      <c r="Q149" s="658"/>
      <c r="R149" s="658"/>
      <c r="S149" s="658"/>
      <c r="T149" s="658"/>
      <c r="U149" s="656"/>
      <c r="V149" s="130"/>
      <c r="W149" s="130"/>
      <c r="X149" s="209"/>
      <c r="Y149" s="712"/>
      <c r="Z149" s="649"/>
      <c r="AA149" s="649"/>
      <c r="AB149" s="649"/>
      <c r="AC149" s="649"/>
      <c r="AD149" s="649"/>
      <c r="AE149" s="649"/>
      <c r="AF149" s="649"/>
      <c r="AG149" s="649"/>
      <c r="AH149" s="649"/>
    </row>
    <row r="150" spans="2:34" ht="15" customHeight="1">
      <c r="P150" s="670"/>
      <c r="Q150" s="670"/>
      <c r="R150" s="670"/>
      <c r="S150" s="670"/>
      <c r="T150" s="670"/>
      <c r="U150" s="656"/>
      <c r="V150" s="130"/>
      <c r="W150" s="130"/>
      <c r="X150" s="209"/>
      <c r="Y150" s="712"/>
      <c r="Z150" s="649"/>
      <c r="AA150" s="649"/>
      <c r="AB150" s="649"/>
      <c r="AC150" s="649"/>
      <c r="AD150" s="649"/>
      <c r="AE150" s="649"/>
      <c r="AF150" s="649"/>
      <c r="AG150" s="649"/>
      <c r="AH150" s="649"/>
    </row>
    <row r="151" spans="2:34" ht="15" customHeight="1">
      <c r="P151" s="742"/>
      <c r="Q151" s="742"/>
      <c r="R151" s="742"/>
      <c r="S151" s="742"/>
      <c r="T151" s="742"/>
      <c r="U151" s="656"/>
      <c r="V151" s="649"/>
      <c r="W151" s="649"/>
      <c r="X151" s="649"/>
      <c r="Y151" s="649"/>
      <c r="Z151" s="649"/>
      <c r="AA151" s="649"/>
      <c r="AB151" s="649"/>
      <c r="AC151" s="649"/>
      <c r="AD151" s="649"/>
      <c r="AE151" s="649"/>
      <c r="AF151" s="649"/>
      <c r="AG151" s="649"/>
      <c r="AH151" s="649"/>
    </row>
    <row r="152" spans="2:34" ht="15" customHeight="1">
      <c r="B152" s="737"/>
      <c r="P152" s="712"/>
      <c r="Q152" s="712"/>
      <c r="R152" s="712"/>
      <c r="S152" s="712"/>
      <c r="T152" s="712"/>
      <c r="U152" s="656"/>
      <c r="V152" s="130"/>
      <c r="W152" s="130"/>
      <c r="X152" s="209"/>
      <c r="Y152" s="209"/>
      <c r="Z152" s="649"/>
      <c r="AA152" s="649"/>
      <c r="AB152" s="649"/>
      <c r="AC152" s="649"/>
      <c r="AD152" s="649"/>
      <c r="AE152" s="649"/>
      <c r="AF152" s="649"/>
      <c r="AG152" s="649"/>
      <c r="AH152" s="649"/>
    </row>
    <row r="153" spans="2:34" ht="15" customHeight="1">
      <c r="B153" s="738"/>
      <c r="P153" s="712"/>
      <c r="Q153" s="712"/>
      <c r="R153" s="712"/>
      <c r="S153" s="712"/>
      <c r="T153" s="712"/>
      <c r="U153" s="656"/>
      <c r="V153" s="130"/>
      <c r="W153" s="130"/>
      <c r="X153" s="209"/>
      <c r="Y153" s="209"/>
      <c r="Z153" s="649"/>
      <c r="AA153" s="649"/>
      <c r="AB153" s="649"/>
      <c r="AC153" s="649"/>
      <c r="AD153" s="649"/>
      <c r="AE153" s="649"/>
      <c r="AF153" s="649"/>
      <c r="AG153" s="649"/>
      <c r="AH153" s="649"/>
    </row>
    <row r="154" spans="2:34" ht="15" customHeight="1">
      <c r="B154" s="739"/>
      <c r="P154" s="701"/>
      <c r="Q154" s="701"/>
      <c r="R154" s="701"/>
      <c r="S154" s="701"/>
      <c r="T154" s="701"/>
      <c r="U154" s="656"/>
      <c r="V154" s="130"/>
      <c r="W154" s="867"/>
      <c r="X154" s="867"/>
      <c r="Y154" s="738"/>
      <c r="Z154" s="649"/>
      <c r="AA154" s="649"/>
      <c r="AB154" s="649"/>
      <c r="AC154" s="649"/>
      <c r="AD154" s="649"/>
      <c r="AE154" s="649"/>
      <c r="AF154" s="649"/>
      <c r="AG154" s="649"/>
      <c r="AH154" s="649"/>
    </row>
    <row r="155" spans="2:34" ht="15" customHeight="1">
      <c r="B155" s="112"/>
      <c r="P155" s="209"/>
      <c r="Q155" s="209"/>
      <c r="R155" s="209"/>
      <c r="S155" s="209"/>
      <c r="T155" s="209"/>
      <c r="U155" s="656"/>
      <c r="V155" s="130"/>
      <c r="W155" s="739"/>
      <c r="X155" s="739"/>
      <c r="Y155" s="739"/>
      <c r="Z155" s="649"/>
      <c r="AA155" s="649"/>
      <c r="AB155" s="649"/>
      <c r="AC155" s="649"/>
      <c r="AD155" s="649"/>
      <c r="AE155" s="649"/>
      <c r="AF155" s="649"/>
      <c r="AG155" s="649"/>
      <c r="AH155" s="649"/>
    </row>
    <row r="156" spans="2:34" ht="15" customHeight="1">
      <c r="B156" s="112"/>
      <c r="P156" s="737"/>
      <c r="Q156" s="737"/>
      <c r="R156" s="737"/>
      <c r="S156" s="737"/>
      <c r="T156" s="737"/>
      <c r="U156" s="656"/>
      <c r="V156" s="750"/>
      <c r="W156" s="658"/>
      <c r="X156" s="659"/>
      <c r="Y156" s="658"/>
      <c r="Z156" s="649"/>
      <c r="AA156" s="649"/>
      <c r="AB156" s="649"/>
      <c r="AC156" s="649"/>
      <c r="AD156" s="649"/>
      <c r="AE156" s="649"/>
      <c r="AF156" s="649"/>
      <c r="AG156" s="649"/>
      <c r="AH156" s="649"/>
    </row>
    <row r="157" spans="2:34" ht="15" customHeight="1">
      <c r="B157" s="112"/>
      <c r="P157" s="738"/>
      <c r="Q157" s="738"/>
      <c r="R157" s="738"/>
      <c r="S157" s="738"/>
      <c r="T157" s="738"/>
      <c r="U157" s="656"/>
      <c r="V157" s="750"/>
      <c r="W157" s="658"/>
      <c r="X157" s="659"/>
      <c r="Y157" s="658"/>
      <c r="Z157" s="649"/>
      <c r="AA157" s="649"/>
      <c r="AB157" s="649"/>
      <c r="AC157" s="649"/>
      <c r="AD157" s="649"/>
      <c r="AE157" s="649"/>
      <c r="AF157" s="649"/>
      <c r="AG157" s="649"/>
      <c r="AH157" s="649"/>
    </row>
    <row r="158" spans="2:34" ht="15" customHeight="1">
      <c r="B158" s="112"/>
      <c r="P158" s="739"/>
      <c r="Q158" s="739"/>
      <c r="R158" s="739"/>
      <c r="S158" s="739"/>
      <c r="T158" s="739"/>
      <c r="U158" s="656"/>
      <c r="V158" s="750"/>
      <c r="W158" s="658"/>
      <c r="X158" s="659"/>
      <c r="Y158" s="658"/>
      <c r="Z158" s="649"/>
      <c r="AA158" s="649"/>
      <c r="AB158" s="649"/>
      <c r="AC158" s="649"/>
      <c r="AD158" s="649"/>
      <c r="AE158" s="649"/>
      <c r="AF158" s="649"/>
      <c r="AG158" s="649"/>
      <c r="AH158" s="649"/>
    </row>
    <row r="159" spans="2:34" ht="15" customHeight="1">
      <c r="B159" s="658"/>
      <c r="P159" s="658"/>
      <c r="Q159" s="658"/>
      <c r="R159" s="658"/>
      <c r="S159" s="658"/>
      <c r="T159" s="658"/>
      <c r="U159" s="656"/>
      <c r="V159" s="750"/>
      <c r="W159" s="658"/>
      <c r="X159" s="659"/>
      <c r="Y159" s="658"/>
      <c r="Z159" s="649"/>
      <c r="AA159" s="649"/>
      <c r="AB159" s="649"/>
      <c r="AC159" s="649"/>
      <c r="AD159" s="649"/>
      <c r="AE159" s="649"/>
      <c r="AF159" s="649"/>
      <c r="AG159" s="649"/>
      <c r="AH159" s="649"/>
    </row>
    <row r="160" spans="2:34" ht="15" customHeight="1">
      <c r="B160" s="131"/>
      <c r="P160" s="658"/>
      <c r="Q160" s="658"/>
      <c r="R160" s="658"/>
      <c r="S160" s="658"/>
      <c r="T160" s="658"/>
      <c r="U160" s="656"/>
      <c r="V160" s="130"/>
      <c r="W160" s="130"/>
      <c r="X160" s="659"/>
      <c r="Y160" s="658"/>
      <c r="Z160" s="649"/>
      <c r="AA160" s="649"/>
      <c r="AB160" s="649"/>
      <c r="AC160" s="649"/>
      <c r="AD160" s="649"/>
      <c r="AE160" s="649"/>
      <c r="AF160" s="649"/>
      <c r="AG160" s="649"/>
      <c r="AH160" s="649"/>
    </row>
    <row r="161" spans="2:34" ht="15" customHeight="1">
      <c r="B161" s="112"/>
      <c r="P161" s="658"/>
      <c r="Q161" s="658"/>
      <c r="R161" s="658"/>
      <c r="S161" s="658"/>
      <c r="T161" s="658"/>
      <c r="U161" s="656"/>
      <c r="V161" s="130"/>
      <c r="W161" s="130"/>
      <c r="X161" s="130"/>
      <c r="Y161" s="130"/>
      <c r="Z161" s="649"/>
      <c r="AA161" s="649"/>
      <c r="AB161" s="649"/>
      <c r="AC161" s="649"/>
      <c r="AD161" s="649"/>
      <c r="AE161" s="649"/>
      <c r="AF161" s="649"/>
      <c r="AG161" s="649"/>
      <c r="AH161" s="649"/>
    </row>
    <row r="162" spans="2:34" ht="15" customHeight="1">
      <c r="B162" s="658"/>
      <c r="P162" s="658"/>
      <c r="Q162" s="658"/>
      <c r="R162" s="658"/>
      <c r="S162" s="658"/>
      <c r="T162" s="658"/>
      <c r="U162" s="651"/>
      <c r="V162" s="130"/>
      <c r="W162" s="668"/>
      <c r="X162" s="130"/>
      <c r="Y162" s="658"/>
      <c r="Z162" s="649"/>
      <c r="AA162" s="649"/>
      <c r="AB162" s="649"/>
      <c r="AC162" s="649"/>
      <c r="AD162" s="649"/>
      <c r="AE162" s="649"/>
      <c r="AF162" s="649"/>
      <c r="AG162" s="649"/>
      <c r="AH162" s="649"/>
    </row>
    <row r="163" spans="2:34" ht="15" customHeight="1">
      <c r="B163" s="112"/>
      <c r="P163" s="658"/>
      <c r="Q163" s="658"/>
      <c r="R163" s="658"/>
      <c r="S163" s="658"/>
      <c r="T163" s="658"/>
      <c r="U163" s="656"/>
      <c r="V163" s="130"/>
      <c r="W163" s="130"/>
      <c r="X163" s="158"/>
      <c r="Y163" s="658"/>
      <c r="Z163" s="649"/>
      <c r="AA163" s="649"/>
      <c r="AB163" s="649"/>
      <c r="AC163" s="649"/>
      <c r="AD163" s="649"/>
      <c r="AE163" s="649"/>
      <c r="AF163" s="649"/>
      <c r="AG163" s="649"/>
      <c r="AH163" s="649"/>
    </row>
    <row r="164" spans="2:34" ht="15" customHeight="1">
      <c r="B164" s="112"/>
      <c r="P164" s="130"/>
      <c r="Q164" s="130"/>
      <c r="R164" s="130"/>
      <c r="S164" s="130"/>
      <c r="T164" s="130"/>
      <c r="U164" s="656"/>
      <c r="V164" s="130"/>
      <c r="W164" s="709"/>
      <c r="X164" s="158"/>
      <c r="Y164" s="743"/>
      <c r="Z164" s="649"/>
      <c r="AA164" s="649"/>
      <c r="AB164" s="649"/>
      <c r="AC164" s="649"/>
      <c r="AD164" s="649"/>
      <c r="AE164" s="649"/>
      <c r="AF164" s="649"/>
      <c r="AG164" s="649"/>
      <c r="AH164" s="649"/>
    </row>
    <row r="165" spans="2:34" ht="15" customHeight="1">
      <c r="B165" s="112"/>
      <c r="P165" s="658"/>
      <c r="Q165" s="658"/>
      <c r="R165" s="658"/>
      <c r="S165" s="658"/>
      <c r="T165" s="658"/>
      <c r="U165" s="656"/>
      <c r="V165" s="130"/>
      <c r="W165" s="658"/>
      <c r="X165" s="158"/>
      <c r="Y165" s="743"/>
      <c r="Z165" s="649"/>
      <c r="AA165" s="649"/>
      <c r="AB165" s="649"/>
      <c r="AC165" s="649"/>
      <c r="AD165" s="649"/>
      <c r="AE165" s="649"/>
      <c r="AF165" s="649"/>
      <c r="AG165" s="649"/>
      <c r="AH165" s="649"/>
    </row>
    <row r="166" spans="2:34" ht="15" customHeight="1">
      <c r="B166" s="756"/>
      <c r="P166" s="658"/>
      <c r="Q166" s="658"/>
      <c r="R166" s="658"/>
      <c r="S166" s="658"/>
      <c r="T166" s="658"/>
      <c r="U166" s="656"/>
      <c r="V166" s="130"/>
      <c r="W166" s="713"/>
      <c r="X166" s="713"/>
      <c r="Y166" s="743"/>
      <c r="Z166" s="649"/>
      <c r="AA166" s="649"/>
      <c r="AB166" s="649"/>
      <c r="AC166" s="649"/>
      <c r="AD166" s="649"/>
      <c r="AE166" s="649"/>
      <c r="AF166" s="649"/>
      <c r="AG166" s="649"/>
      <c r="AH166" s="649"/>
    </row>
    <row r="167" spans="2:34" ht="15" customHeight="1">
      <c r="B167" s="658"/>
      <c r="P167" s="743"/>
      <c r="Q167" s="743"/>
      <c r="R167" s="743"/>
      <c r="S167" s="743"/>
      <c r="T167" s="743"/>
      <c r="U167" s="678"/>
      <c r="V167" s="130"/>
      <c r="W167" s="658"/>
      <c r="X167" s="158"/>
      <c r="Y167" s="743"/>
      <c r="Z167" s="649"/>
      <c r="AA167" s="649"/>
      <c r="AB167" s="649"/>
      <c r="AC167" s="649"/>
      <c r="AD167" s="649"/>
      <c r="AE167" s="649"/>
      <c r="AF167" s="649"/>
      <c r="AG167" s="649"/>
      <c r="AH167" s="649"/>
    </row>
    <row r="168" spans="2:34" ht="15" customHeight="1">
      <c r="B168" s="112"/>
      <c r="P168" s="743"/>
      <c r="Q168" s="743"/>
      <c r="R168" s="743"/>
      <c r="S168" s="743"/>
      <c r="T168" s="743"/>
      <c r="U168" s="682"/>
      <c r="V168" s="130"/>
      <c r="W168" s="674"/>
      <c r="X168" s="158"/>
      <c r="Y168" s="743"/>
      <c r="Z168" s="649"/>
      <c r="AA168" s="649"/>
      <c r="AB168" s="649"/>
      <c r="AC168" s="649"/>
      <c r="AD168" s="649"/>
      <c r="AE168" s="649"/>
      <c r="AF168" s="649"/>
      <c r="AG168" s="649"/>
      <c r="AH168" s="649"/>
    </row>
    <row r="169" spans="2:34" ht="15" customHeight="1">
      <c r="B169" s="112"/>
      <c r="P169" s="743"/>
      <c r="Q169" s="743"/>
      <c r="R169" s="743"/>
      <c r="S169" s="743"/>
      <c r="T169" s="743"/>
      <c r="U169" s="678"/>
      <c r="V169" s="130"/>
      <c r="W169" s="130"/>
      <c r="X169" s="130"/>
      <c r="Y169" s="658"/>
      <c r="Z169" s="649"/>
      <c r="AA169" s="649"/>
      <c r="AB169" s="649"/>
      <c r="AC169" s="649"/>
      <c r="AD169" s="649"/>
      <c r="AE169" s="649"/>
      <c r="AF169" s="649"/>
      <c r="AG169" s="649"/>
      <c r="AH169" s="649"/>
    </row>
    <row r="170" spans="2:34" ht="15" customHeight="1">
      <c r="B170" s="157"/>
      <c r="P170" s="743"/>
      <c r="Q170" s="743"/>
      <c r="R170" s="743"/>
      <c r="S170" s="743"/>
      <c r="T170" s="743"/>
      <c r="U170" s="648"/>
      <c r="V170" s="130"/>
      <c r="W170" s="668"/>
      <c r="X170" s="130"/>
      <c r="Y170" s="658"/>
      <c r="Z170" s="649"/>
      <c r="AA170" s="649"/>
      <c r="AB170" s="649"/>
      <c r="AC170" s="649"/>
      <c r="AD170" s="649"/>
      <c r="AE170" s="649"/>
      <c r="AF170" s="649"/>
      <c r="AG170" s="649"/>
      <c r="AH170" s="649"/>
    </row>
    <row r="171" spans="2:34" ht="15" customHeight="1">
      <c r="B171" s="754"/>
      <c r="P171" s="745"/>
      <c r="Q171" s="745"/>
      <c r="R171" s="745"/>
      <c r="S171" s="745"/>
      <c r="T171" s="745"/>
      <c r="U171" s="651"/>
      <c r="V171" s="130"/>
      <c r="W171" s="668"/>
      <c r="X171" s="130"/>
      <c r="Y171" s="658"/>
      <c r="Z171" s="649"/>
      <c r="AA171" s="649"/>
      <c r="AB171" s="649"/>
      <c r="AC171" s="649"/>
      <c r="AD171" s="649"/>
      <c r="AE171" s="649"/>
      <c r="AF171" s="649"/>
      <c r="AG171" s="649"/>
      <c r="AH171" s="649"/>
    </row>
    <row r="172" spans="2:34" ht="15" customHeight="1">
      <c r="B172" s="209"/>
      <c r="P172" s="658"/>
      <c r="Q172" s="658"/>
      <c r="R172" s="658"/>
      <c r="S172" s="658"/>
      <c r="T172" s="658"/>
      <c r="U172" s="651"/>
      <c r="V172" s="130"/>
      <c r="W172" s="130"/>
      <c r="X172" s="130"/>
      <c r="Y172" s="658"/>
      <c r="Z172" s="649"/>
      <c r="AA172" s="649"/>
      <c r="AB172" s="649"/>
      <c r="AC172" s="649"/>
      <c r="AD172" s="649"/>
      <c r="AE172" s="649"/>
      <c r="AF172" s="649"/>
      <c r="AG172" s="649"/>
      <c r="AH172" s="649"/>
    </row>
    <row r="173" spans="2:34" ht="15" hidden="1" customHeight="1">
      <c r="B173" s="209"/>
      <c r="P173" s="658"/>
      <c r="Q173" s="658"/>
      <c r="R173" s="658"/>
      <c r="S173" s="658"/>
      <c r="T173" s="658"/>
      <c r="U173" s="654"/>
      <c r="V173" s="130"/>
      <c r="W173" s="668"/>
      <c r="X173" s="130"/>
      <c r="Y173" s="742"/>
      <c r="Z173" s="649"/>
      <c r="AA173" s="649"/>
      <c r="AB173" s="649"/>
      <c r="AC173" s="649"/>
      <c r="AD173" s="649"/>
      <c r="AE173" s="649"/>
      <c r="AF173" s="649"/>
      <c r="AG173" s="649"/>
      <c r="AH173" s="649"/>
    </row>
    <row r="174" spans="2:34" ht="15" customHeight="1">
      <c r="P174" s="658"/>
      <c r="Q174" s="658"/>
      <c r="R174" s="658"/>
      <c r="S174" s="658"/>
      <c r="T174" s="658"/>
      <c r="U174" s="656"/>
      <c r="V174" s="130"/>
      <c r="W174" s="130"/>
      <c r="X174" s="209"/>
      <c r="Y174" s="712"/>
      <c r="Z174" s="649"/>
      <c r="AA174" s="649"/>
      <c r="AB174" s="649"/>
      <c r="AC174" s="649"/>
      <c r="AD174" s="649"/>
      <c r="AE174" s="649"/>
      <c r="AF174" s="649"/>
      <c r="AG174" s="649"/>
      <c r="AH174" s="649"/>
    </row>
    <row r="175" spans="2:34" ht="12.6" customHeight="1">
      <c r="B175" s="209"/>
      <c r="P175" s="670"/>
      <c r="Q175" s="670"/>
      <c r="R175" s="670"/>
      <c r="S175" s="670"/>
      <c r="T175" s="670"/>
      <c r="U175" s="656"/>
      <c r="V175" s="649"/>
      <c r="W175" s="649"/>
      <c r="X175" s="649"/>
      <c r="Y175" s="649"/>
      <c r="Z175" s="649"/>
      <c r="AA175" s="649"/>
      <c r="AB175" s="649"/>
      <c r="AC175" s="649"/>
      <c r="AD175" s="649"/>
      <c r="AE175" s="649"/>
      <c r="AF175" s="649"/>
      <c r="AG175" s="649"/>
      <c r="AH175" s="649"/>
    </row>
    <row r="176" spans="2:34" ht="15" customHeight="1">
      <c r="B176" s="737"/>
      <c r="P176" s="742"/>
      <c r="Q176" s="742"/>
      <c r="R176" s="742"/>
      <c r="S176" s="742"/>
      <c r="T176" s="742"/>
      <c r="U176" s="656"/>
      <c r="V176" s="649"/>
      <c r="W176" s="649"/>
      <c r="X176" s="649"/>
      <c r="Y176" s="649"/>
      <c r="Z176" s="649"/>
      <c r="AA176" s="649"/>
      <c r="AB176" s="649"/>
      <c r="AC176" s="649"/>
      <c r="AD176" s="649"/>
      <c r="AE176" s="649"/>
      <c r="AF176" s="649"/>
      <c r="AG176" s="649"/>
      <c r="AH176" s="649"/>
    </row>
    <row r="177" spans="2:34" ht="15" customHeight="1">
      <c r="B177" s="738"/>
      <c r="P177" s="712"/>
      <c r="Q177" s="712"/>
      <c r="R177" s="712"/>
      <c r="S177" s="712"/>
      <c r="T177" s="712"/>
      <c r="U177" s="656"/>
      <c r="V177" s="649"/>
      <c r="W177" s="649"/>
      <c r="X177" s="649"/>
      <c r="Y177" s="649"/>
      <c r="Z177" s="649"/>
      <c r="AA177" s="649"/>
      <c r="AB177" s="649"/>
      <c r="AC177" s="649"/>
      <c r="AD177" s="649"/>
      <c r="AE177" s="649"/>
      <c r="AF177" s="649"/>
      <c r="AG177" s="649"/>
      <c r="AH177" s="649"/>
    </row>
    <row r="178" spans="2:34" ht="15" customHeight="1">
      <c r="B178" s="739"/>
      <c r="P178" s="712"/>
      <c r="Q178" s="712"/>
      <c r="R178" s="712"/>
      <c r="S178" s="712"/>
      <c r="T178" s="712"/>
      <c r="U178" s="656"/>
      <c r="V178" s="130"/>
      <c r="W178" s="867"/>
      <c r="X178" s="867"/>
      <c r="Y178" s="738"/>
      <c r="Z178" s="649"/>
      <c r="AA178" s="649"/>
      <c r="AB178" s="649"/>
      <c r="AC178" s="649"/>
      <c r="AD178" s="649"/>
      <c r="AE178" s="649"/>
      <c r="AF178" s="649"/>
      <c r="AG178" s="649"/>
      <c r="AH178" s="649"/>
    </row>
    <row r="179" spans="2:34" ht="15" customHeight="1">
      <c r="B179" s="112"/>
      <c r="P179" s="701"/>
      <c r="Q179" s="701"/>
      <c r="R179" s="701"/>
      <c r="S179" s="701"/>
      <c r="T179" s="701"/>
      <c r="U179" s="656"/>
      <c r="V179" s="130"/>
      <c r="W179" s="739"/>
      <c r="X179" s="739"/>
      <c r="Y179" s="738"/>
      <c r="Z179" s="649"/>
      <c r="AA179" s="649"/>
      <c r="AB179" s="649"/>
      <c r="AC179" s="649"/>
      <c r="AD179" s="649"/>
      <c r="AE179" s="649"/>
      <c r="AF179" s="649"/>
      <c r="AG179" s="649"/>
      <c r="AH179" s="649"/>
    </row>
    <row r="180" spans="2:34" ht="15" customHeight="1">
      <c r="B180" s="112"/>
      <c r="P180" s="701"/>
      <c r="Q180" s="701"/>
      <c r="R180" s="701"/>
      <c r="S180" s="701"/>
      <c r="T180" s="701"/>
      <c r="U180" s="656"/>
      <c r="V180" s="130"/>
      <c r="W180" s="739"/>
      <c r="X180" s="739"/>
      <c r="Y180" s="739"/>
      <c r="Z180" s="649"/>
      <c r="AA180" s="649"/>
      <c r="AB180" s="649"/>
      <c r="AC180" s="649"/>
      <c r="AD180" s="649"/>
      <c r="AE180" s="649"/>
      <c r="AF180" s="649"/>
      <c r="AG180" s="649"/>
      <c r="AH180" s="649"/>
    </row>
    <row r="181" spans="2:34" ht="15" customHeight="1">
      <c r="B181" s="112"/>
      <c r="P181" s="737"/>
      <c r="Q181" s="737"/>
      <c r="R181" s="737"/>
      <c r="S181" s="737"/>
      <c r="T181" s="737"/>
      <c r="U181" s="656"/>
      <c r="V181" s="750"/>
      <c r="W181" s="658"/>
      <c r="X181" s="659"/>
      <c r="Y181" s="658"/>
      <c r="Z181" s="649"/>
      <c r="AA181" s="649"/>
      <c r="AB181" s="649"/>
      <c r="AC181" s="649"/>
      <c r="AD181" s="649"/>
      <c r="AE181" s="649"/>
      <c r="AF181" s="649"/>
      <c r="AG181" s="649"/>
      <c r="AH181" s="649"/>
    </row>
    <row r="182" spans="2:34" ht="15" customHeight="1">
      <c r="B182" s="112"/>
      <c r="P182" s="738"/>
      <c r="Q182" s="738"/>
      <c r="R182" s="738"/>
      <c r="S182" s="738"/>
      <c r="T182" s="738"/>
      <c r="U182" s="656"/>
      <c r="V182" s="750"/>
      <c r="W182" s="658"/>
      <c r="X182" s="659"/>
      <c r="Y182" s="658"/>
      <c r="Z182" s="649"/>
      <c r="AA182" s="649"/>
      <c r="AB182" s="649"/>
      <c r="AC182" s="649"/>
      <c r="AD182" s="649"/>
      <c r="AE182" s="649"/>
      <c r="AF182" s="649"/>
      <c r="AG182" s="649"/>
      <c r="AH182" s="649"/>
    </row>
    <row r="183" spans="2:34" ht="15" customHeight="1">
      <c r="B183" s="658"/>
      <c r="P183" s="739"/>
      <c r="Q183" s="739"/>
      <c r="R183" s="739"/>
      <c r="S183" s="739"/>
      <c r="T183" s="739"/>
      <c r="U183" s="656"/>
      <c r="V183" s="750"/>
      <c r="W183" s="658"/>
      <c r="X183" s="659"/>
      <c r="Y183" s="658"/>
      <c r="Z183" s="649"/>
      <c r="AA183" s="649"/>
      <c r="AB183" s="649"/>
      <c r="AC183" s="649"/>
      <c r="AD183" s="649"/>
      <c r="AE183" s="649"/>
      <c r="AF183" s="649"/>
      <c r="AG183" s="649"/>
      <c r="AH183" s="649"/>
    </row>
    <row r="184" spans="2:34" ht="15" customHeight="1">
      <c r="B184" s="131"/>
      <c r="P184" s="658"/>
      <c r="Q184" s="658"/>
      <c r="R184" s="658"/>
      <c r="S184" s="658"/>
      <c r="T184" s="658"/>
      <c r="U184" s="656"/>
      <c r="V184" s="750"/>
      <c r="W184" s="658"/>
      <c r="X184" s="659"/>
      <c r="Y184" s="658"/>
      <c r="Z184" s="649"/>
      <c r="AA184" s="649"/>
      <c r="AB184" s="649"/>
      <c r="AC184" s="649"/>
      <c r="AD184" s="649"/>
      <c r="AE184" s="649"/>
      <c r="AF184" s="649"/>
      <c r="AG184" s="649"/>
      <c r="AH184" s="649"/>
    </row>
    <row r="185" spans="2:34" ht="15" customHeight="1">
      <c r="B185" s="112"/>
      <c r="P185" s="658"/>
      <c r="Q185" s="658"/>
      <c r="R185" s="658"/>
      <c r="S185" s="658"/>
      <c r="T185" s="658"/>
      <c r="U185" s="656"/>
      <c r="V185" s="130"/>
      <c r="W185" s="130"/>
      <c r="X185" s="659"/>
      <c r="Y185" s="658"/>
      <c r="Z185" s="649"/>
      <c r="AA185" s="649"/>
      <c r="AB185" s="649"/>
      <c r="AC185" s="649"/>
      <c r="AD185" s="649"/>
      <c r="AE185" s="649"/>
      <c r="AF185" s="649"/>
      <c r="AG185" s="649"/>
      <c r="AH185" s="649"/>
    </row>
    <row r="186" spans="2:34" ht="15" customHeight="1">
      <c r="B186" s="658"/>
      <c r="P186" s="658"/>
      <c r="Q186" s="658"/>
      <c r="R186" s="658"/>
      <c r="S186" s="658"/>
      <c r="T186" s="658"/>
      <c r="U186" s="651"/>
      <c r="V186" s="130"/>
      <c r="W186" s="130"/>
      <c r="X186" s="130"/>
      <c r="Y186" s="130"/>
      <c r="Z186" s="649"/>
      <c r="AA186" s="649"/>
      <c r="AB186" s="649"/>
      <c r="AC186" s="649"/>
      <c r="AD186" s="649"/>
      <c r="AE186" s="649"/>
      <c r="AF186" s="649"/>
      <c r="AG186" s="649"/>
      <c r="AH186" s="649"/>
    </row>
    <row r="187" spans="2:34" ht="15" customHeight="1">
      <c r="B187" s="112"/>
      <c r="P187" s="658"/>
      <c r="Q187" s="658"/>
      <c r="R187" s="658"/>
      <c r="S187" s="658"/>
      <c r="T187" s="658"/>
      <c r="U187" s="656"/>
      <c r="V187" s="130"/>
      <c r="W187" s="668"/>
      <c r="X187" s="130"/>
      <c r="Y187" s="658"/>
      <c r="Z187" s="649"/>
      <c r="AA187" s="649"/>
      <c r="AB187" s="649"/>
      <c r="AC187" s="649"/>
      <c r="AD187" s="649"/>
      <c r="AE187" s="649"/>
      <c r="AF187" s="649"/>
      <c r="AG187" s="649"/>
      <c r="AH187" s="649"/>
    </row>
    <row r="188" spans="2:34" ht="15" customHeight="1">
      <c r="B188" s="112"/>
      <c r="P188" s="658"/>
      <c r="Q188" s="658"/>
      <c r="R188" s="658"/>
      <c r="S188" s="658"/>
      <c r="T188" s="658"/>
      <c r="U188" s="656"/>
      <c r="V188" s="130"/>
      <c r="W188" s="130"/>
      <c r="X188" s="158"/>
      <c r="Y188" s="658"/>
      <c r="Z188" s="649"/>
      <c r="AA188" s="649"/>
      <c r="AB188" s="649"/>
      <c r="AC188" s="649"/>
      <c r="AD188" s="649"/>
      <c r="AE188" s="649"/>
      <c r="AF188" s="649"/>
      <c r="AG188" s="649"/>
      <c r="AH188" s="649"/>
    </row>
    <row r="189" spans="2:34" ht="15" customHeight="1">
      <c r="B189" s="112"/>
      <c r="P189" s="130"/>
      <c r="Q189" s="130"/>
      <c r="R189" s="130"/>
      <c r="S189" s="130"/>
      <c r="T189" s="130"/>
      <c r="U189" s="656"/>
      <c r="V189" s="130"/>
      <c r="W189" s="709"/>
      <c r="X189" s="158"/>
      <c r="Y189" s="743"/>
      <c r="Z189" s="649"/>
      <c r="AA189" s="649"/>
      <c r="AB189" s="649"/>
      <c r="AC189" s="649"/>
      <c r="AD189" s="649"/>
      <c r="AE189" s="649"/>
      <c r="AF189" s="649"/>
      <c r="AG189" s="649"/>
      <c r="AH189" s="649"/>
    </row>
    <row r="190" spans="2:34" ht="15" customHeight="1">
      <c r="B190" s="112"/>
      <c r="P190" s="658"/>
      <c r="Q190" s="658"/>
      <c r="R190" s="658"/>
      <c r="S190" s="658"/>
      <c r="T190" s="658"/>
      <c r="U190" s="656"/>
      <c r="V190" s="130"/>
      <c r="W190" s="658"/>
      <c r="X190" s="158"/>
      <c r="Y190" s="743"/>
      <c r="Z190" s="649"/>
      <c r="AA190" s="649"/>
      <c r="AB190" s="649"/>
      <c r="AC190" s="649"/>
      <c r="AD190" s="649"/>
      <c r="AE190" s="649"/>
      <c r="AF190" s="649"/>
      <c r="AG190" s="649"/>
      <c r="AH190" s="649"/>
    </row>
    <row r="191" spans="2:34" ht="15" customHeight="1">
      <c r="B191" s="756"/>
      <c r="P191" s="658"/>
      <c r="Q191" s="658"/>
      <c r="R191" s="658"/>
      <c r="S191" s="658"/>
      <c r="T191" s="658"/>
      <c r="U191" s="678"/>
      <c r="V191" s="130"/>
      <c r="W191" s="713"/>
      <c r="X191" s="713"/>
      <c r="Y191" s="743"/>
      <c r="Z191" s="649"/>
      <c r="AA191" s="649"/>
      <c r="AB191" s="649"/>
      <c r="AC191" s="649"/>
      <c r="AD191" s="649"/>
      <c r="AE191" s="649"/>
      <c r="AF191" s="649"/>
      <c r="AG191" s="649"/>
      <c r="AH191" s="649"/>
    </row>
    <row r="192" spans="2:34" ht="15" customHeight="1">
      <c r="B192" s="658"/>
      <c r="P192" s="743"/>
      <c r="Q192" s="743"/>
      <c r="R192" s="743"/>
      <c r="S192" s="743"/>
      <c r="T192" s="743"/>
      <c r="U192" s="682"/>
      <c r="V192" s="130"/>
      <c r="W192" s="658"/>
      <c r="X192" s="158"/>
      <c r="Y192" s="743"/>
      <c r="Z192" s="649"/>
      <c r="AA192" s="649"/>
      <c r="AB192" s="649"/>
      <c r="AC192" s="649"/>
      <c r="AD192" s="649"/>
      <c r="AE192" s="649"/>
      <c r="AF192" s="649"/>
      <c r="AG192" s="649"/>
      <c r="AH192" s="649"/>
    </row>
    <row r="193" spans="2:34" ht="15" customHeight="1">
      <c r="B193" s="112"/>
      <c r="P193" s="743"/>
      <c r="Q193" s="743"/>
      <c r="R193" s="743"/>
      <c r="S193" s="743"/>
      <c r="T193" s="743"/>
      <c r="U193" s="678"/>
      <c r="V193" s="130"/>
      <c r="W193" s="674"/>
      <c r="X193" s="158"/>
      <c r="Y193" s="743"/>
      <c r="Z193" s="649"/>
      <c r="AA193" s="649"/>
      <c r="AB193" s="649"/>
      <c r="AC193" s="649"/>
      <c r="AD193" s="649"/>
      <c r="AE193" s="649"/>
      <c r="AF193" s="649"/>
      <c r="AG193" s="649"/>
      <c r="AH193" s="649"/>
    </row>
    <row r="194" spans="2:34" ht="15" customHeight="1">
      <c r="B194" s="658"/>
      <c r="P194" s="743"/>
      <c r="Q194" s="743"/>
      <c r="R194" s="743"/>
      <c r="S194" s="743"/>
      <c r="T194" s="743"/>
      <c r="U194" s="648"/>
      <c r="V194" s="130"/>
      <c r="W194" s="130"/>
      <c r="X194" s="130"/>
      <c r="Y194" s="658"/>
      <c r="Z194" s="649"/>
      <c r="AA194" s="649"/>
      <c r="AB194" s="649"/>
      <c r="AC194" s="649"/>
      <c r="AD194" s="649"/>
      <c r="AE194" s="649"/>
      <c r="AF194" s="649"/>
      <c r="AG194" s="649"/>
      <c r="AH194" s="649"/>
    </row>
    <row r="195" spans="2:34" ht="15" customHeight="1">
      <c r="B195" s="157"/>
      <c r="P195" s="743"/>
      <c r="Q195" s="743"/>
      <c r="R195" s="743"/>
      <c r="S195" s="743"/>
      <c r="T195" s="743"/>
      <c r="U195" s="648"/>
      <c r="V195" s="130"/>
      <c r="W195" s="668"/>
      <c r="X195" s="130"/>
      <c r="Y195" s="658"/>
      <c r="Z195" s="649"/>
      <c r="AA195" s="649"/>
      <c r="AB195" s="649"/>
      <c r="AC195" s="649"/>
      <c r="AD195" s="649"/>
      <c r="AE195" s="649"/>
      <c r="AF195" s="649"/>
      <c r="AG195" s="649"/>
      <c r="AH195" s="649"/>
    </row>
    <row r="196" spans="2:34" ht="15" customHeight="1">
      <c r="B196" s="754"/>
      <c r="P196" s="745"/>
      <c r="Q196" s="745"/>
      <c r="R196" s="745"/>
      <c r="S196" s="745"/>
      <c r="T196" s="745"/>
      <c r="U196" s="714"/>
      <c r="V196" s="130"/>
      <c r="W196" s="668"/>
      <c r="X196" s="130"/>
      <c r="Y196" s="658"/>
      <c r="Z196" s="649"/>
      <c r="AA196" s="649"/>
      <c r="AB196" s="649"/>
      <c r="AC196" s="649"/>
      <c r="AD196" s="649"/>
      <c r="AE196" s="649"/>
      <c r="AF196" s="649"/>
      <c r="AG196" s="649"/>
      <c r="AH196" s="649"/>
    </row>
    <row r="197" spans="2:34" ht="15" hidden="1" customHeight="1">
      <c r="B197" s="209"/>
      <c r="P197" s="658"/>
      <c r="Q197" s="658"/>
      <c r="R197" s="658"/>
      <c r="S197" s="658"/>
      <c r="T197" s="658"/>
      <c r="U197" s="714"/>
      <c r="V197" s="130"/>
      <c r="W197" s="130"/>
      <c r="X197" s="130"/>
      <c r="Y197" s="658"/>
      <c r="Z197" s="649"/>
      <c r="AA197" s="649"/>
      <c r="AB197" s="649"/>
      <c r="AC197" s="649"/>
      <c r="AD197" s="649"/>
      <c r="AE197" s="649"/>
      <c r="AF197" s="649"/>
      <c r="AG197" s="649"/>
      <c r="AH197" s="649"/>
    </row>
    <row r="198" spans="2:34" ht="15" customHeight="1">
      <c r="P198" s="658"/>
      <c r="Q198" s="658"/>
      <c r="R198" s="658"/>
      <c r="S198" s="658"/>
      <c r="T198" s="658"/>
      <c r="U198" s="715"/>
      <c r="V198" s="130"/>
      <c r="W198" s="668"/>
      <c r="X198" s="130"/>
      <c r="Y198" s="742"/>
      <c r="Z198" s="649"/>
      <c r="AA198" s="649"/>
      <c r="AB198" s="649"/>
      <c r="AC198" s="649"/>
      <c r="AD198" s="649"/>
      <c r="AE198" s="649"/>
      <c r="AF198" s="649"/>
      <c r="AG198" s="649"/>
      <c r="AH198" s="649"/>
    </row>
    <row r="199" spans="2:34" ht="15" customHeight="1">
      <c r="P199" s="658"/>
      <c r="Q199" s="658"/>
      <c r="R199" s="658"/>
      <c r="S199" s="658"/>
      <c r="T199" s="658"/>
      <c r="U199" s="716"/>
      <c r="V199" s="130"/>
      <c r="W199" s="130"/>
      <c r="X199" s="209"/>
      <c r="Y199" s="712"/>
      <c r="Z199" s="649"/>
      <c r="AA199" s="649"/>
      <c r="AB199" s="649"/>
      <c r="AC199" s="649"/>
      <c r="AD199" s="649"/>
      <c r="AE199" s="649"/>
      <c r="AF199" s="649"/>
      <c r="AG199" s="649"/>
      <c r="AH199" s="649"/>
    </row>
    <row r="200" spans="2:34" ht="15" customHeight="1">
      <c r="P200" s="670"/>
      <c r="Q200" s="670"/>
      <c r="R200" s="670"/>
      <c r="S200" s="670"/>
      <c r="T200" s="670"/>
      <c r="U200" s="716"/>
      <c r="V200" s="649"/>
      <c r="W200" s="649"/>
      <c r="X200" s="649"/>
      <c r="Y200" s="649"/>
      <c r="Z200" s="649"/>
      <c r="AA200" s="649"/>
      <c r="AB200" s="649"/>
      <c r="AC200" s="649"/>
      <c r="AD200" s="649"/>
      <c r="AE200" s="649"/>
      <c r="AF200" s="649"/>
      <c r="AG200" s="649"/>
      <c r="AH200" s="649"/>
    </row>
    <row r="201" spans="2:34" ht="15" customHeight="1">
      <c r="B201" s="737"/>
      <c r="P201" s="742"/>
      <c r="Q201" s="742"/>
      <c r="R201" s="742"/>
      <c r="S201" s="742"/>
      <c r="T201" s="742"/>
      <c r="U201" s="716"/>
      <c r="V201" s="649"/>
      <c r="W201" s="649"/>
      <c r="X201" s="649"/>
      <c r="Y201" s="649"/>
      <c r="Z201" s="649"/>
      <c r="AA201" s="649"/>
      <c r="AB201" s="649"/>
      <c r="AC201" s="649"/>
      <c r="AD201" s="649"/>
      <c r="AE201" s="649"/>
      <c r="AF201" s="649"/>
      <c r="AG201" s="649"/>
      <c r="AH201" s="649"/>
    </row>
    <row r="202" spans="2:34" ht="15" customHeight="1">
      <c r="B202" s="738"/>
      <c r="P202" s="712"/>
      <c r="Q202" s="712"/>
      <c r="R202" s="712"/>
      <c r="S202" s="712"/>
      <c r="T202" s="712"/>
      <c r="U202" s="716"/>
      <c r="V202" s="649"/>
      <c r="W202" s="649"/>
      <c r="X202" s="649"/>
      <c r="Y202" s="649"/>
      <c r="Z202" s="649"/>
      <c r="AA202" s="649"/>
      <c r="AB202" s="649"/>
      <c r="AC202" s="649"/>
      <c r="AD202" s="649"/>
      <c r="AE202" s="649"/>
      <c r="AF202" s="649"/>
      <c r="AG202" s="649"/>
      <c r="AH202" s="649"/>
    </row>
    <row r="203" spans="2:34" ht="15" customHeight="1">
      <c r="B203" s="739"/>
      <c r="P203" s="712"/>
      <c r="Q203" s="712"/>
      <c r="R203" s="712"/>
      <c r="S203" s="712"/>
      <c r="T203" s="712"/>
      <c r="U203" s="716"/>
      <c r="V203" s="130"/>
      <c r="W203" s="863"/>
      <c r="X203" s="863"/>
      <c r="Y203" s="747"/>
      <c r="Z203" s="649"/>
      <c r="AA203" s="649"/>
      <c r="AB203" s="649"/>
      <c r="AC203" s="649"/>
      <c r="AD203" s="649"/>
      <c r="AE203" s="649"/>
      <c r="AF203" s="649"/>
      <c r="AG203" s="649"/>
      <c r="AH203" s="649"/>
    </row>
    <row r="204" spans="2:34" ht="15" customHeight="1">
      <c r="B204" s="112"/>
      <c r="P204" s="701"/>
      <c r="Q204" s="701"/>
      <c r="R204" s="701"/>
      <c r="S204" s="701"/>
      <c r="T204" s="701"/>
      <c r="U204" s="716"/>
      <c r="V204" s="130"/>
      <c r="W204" s="748"/>
      <c r="X204" s="748"/>
      <c r="Y204" s="747"/>
      <c r="Z204" s="649"/>
      <c r="AA204" s="649"/>
      <c r="AB204" s="649"/>
      <c r="AC204" s="649"/>
      <c r="AD204" s="649"/>
      <c r="AE204" s="649"/>
      <c r="AF204" s="649"/>
      <c r="AG204" s="649"/>
      <c r="AH204" s="649"/>
    </row>
    <row r="205" spans="2:34" ht="15" customHeight="1">
      <c r="B205" s="112"/>
      <c r="P205" s="701"/>
      <c r="Q205" s="701"/>
      <c r="R205" s="701"/>
      <c r="S205" s="701"/>
      <c r="T205" s="701"/>
      <c r="U205" s="716"/>
      <c r="V205" s="355"/>
      <c r="W205" s="748"/>
      <c r="X205" s="748"/>
      <c r="Y205" s="748"/>
      <c r="Z205" s="649"/>
      <c r="AA205" s="649"/>
      <c r="AB205" s="649"/>
      <c r="AC205" s="649"/>
      <c r="AD205" s="649"/>
      <c r="AE205" s="649"/>
      <c r="AF205" s="649"/>
      <c r="AG205" s="649"/>
      <c r="AH205" s="649"/>
    </row>
    <row r="206" spans="2:34" ht="15" customHeight="1">
      <c r="B206" s="112"/>
      <c r="P206" s="746"/>
      <c r="Q206" s="746"/>
      <c r="R206" s="746"/>
      <c r="S206" s="746"/>
      <c r="T206" s="746"/>
      <c r="U206" s="716"/>
      <c r="V206" s="751"/>
      <c r="W206" s="718"/>
      <c r="X206" s="659"/>
      <c r="Y206" s="718"/>
      <c r="Z206" s="649"/>
      <c r="AA206" s="649"/>
      <c r="AB206" s="649"/>
      <c r="AC206" s="649"/>
      <c r="AD206" s="649"/>
      <c r="AE206" s="649"/>
      <c r="AF206" s="649"/>
      <c r="AG206" s="649"/>
      <c r="AH206" s="649"/>
    </row>
    <row r="207" spans="2:34" ht="15" customHeight="1">
      <c r="B207" s="112"/>
      <c r="P207" s="747"/>
      <c r="Q207" s="747"/>
      <c r="R207" s="747"/>
      <c r="S207" s="747"/>
      <c r="T207" s="747"/>
      <c r="U207" s="716"/>
      <c r="V207" s="751"/>
      <c r="W207" s="718"/>
      <c r="X207" s="659"/>
      <c r="Y207" s="718"/>
      <c r="Z207" s="649"/>
      <c r="AA207" s="649"/>
      <c r="AB207" s="649"/>
      <c r="AC207" s="649"/>
      <c r="AD207" s="649"/>
      <c r="AE207" s="649"/>
      <c r="AF207" s="649"/>
      <c r="AG207" s="649"/>
      <c r="AH207" s="649"/>
    </row>
    <row r="208" spans="2:34" ht="15" customHeight="1">
      <c r="B208" s="658"/>
      <c r="P208" s="748"/>
      <c r="Q208" s="748"/>
      <c r="R208" s="748"/>
      <c r="S208" s="748"/>
      <c r="T208" s="748"/>
      <c r="U208" s="716"/>
      <c r="V208" s="751"/>
      <c r="W208" s="718"/>
      <c r="X208" s="720"/>
      <c r="Y208" s="718"/>
      <c r="Z208" s="649"/>
      <c r="AA208" s="649"/>
      <c r="AB208" s="649"/>
      <c r="AC208" s="649"/>
      <c r="AD208" s="649"/>
      <c r="AE208" s="649"/>
      <c r="AF208" s="649"/>
      <c r="AG208" s="649"/>
      <c r="AH208" s="649"/>
    </row>
    <row r="209" spans="2:34" ht="15" customHeight="1">
      <c r="B209" s="131"/>
      <c r="P209" s="718"/>
      <c r="Q209" s="718"/>
      <c r="R209" s="718"/>
      <c r="S209" s="718"/>
      <c r="T209" s="718"/>
      <c r="U209" s="716"/>
      <c r="V209" s="751"/>
      <c r="W209" s="718"/>
      <c r="X209" s="720"/>
      <c r="Y209" s="718"/>
      <c r="Z209" s="649"/>
      <c r="AA209" s="649"/>
      <c r="AB209" s="649"/>
      <c r="AC209" s="649"/>
      <c r="AD209" s="649"/>
      <c r="AE209" s="649"/>
      <c r="AF209" s="649"/>
      <c r="AG209" s="649"/>
      <c r="AH209" s="649"/>
    </row>
    <row r="210" spans="2:34" ht="15" customHeight="1">
      <c r="B210" s="112"/>
      <c r="P210" s="718"/>
      <c r="Q210" s="718"/>
      <c r="R210" s="718"/>
      <c r="S210" s="718"/>
      <c r="T210" s="718"/>
      <c r="U210" s="716"/>
      <c r="V210" s="355"/>
      <c r="W210" s="355"/>
      <c r="X210" s="720"/>
      <c r="Y210" s="718"/>
      <c r="Z210" s="649"/>
      <c r="AA210" s="649"/>
      <c r="AB210" s="649"/>
      <c r="AC210" s="649"/>
      <c r="AD210" s="649"/>
      <c r="AE210" s="649"/>
      <c r="AF210" s="649"/>
      <c r="AG210" s="649"/>
      <c r="AH210" s="649"/>
    </row>
    <row r="211" spans="2:34" ht="15" customHeight="1">
      <c r="B211" s="658"/>
      <c r="P211" s="718"/>
      <c r="Q211" s="718"/>
      <c r="R211" s="718"/>
      <c r="S211" s="718"/>
      <c r="T211" s="718"/>
      <c r="U211" s="714"/>
      <c r="V211" s="355"/>
      <c r="W211" s="355"/>
      <c r="X211" s="355"/>
      <c r="Y211" s="355"/>
      <c r="Z211" s="649"/>
      <c r="AA211" s="649"/>
      <c r="AB211" s="649"/>
      <c r="AC211" s="649"/>
      <c r="AD211" s="649"/>
      <c r="AE211" s="649"/>
      <c r="AF211" s="649"/>
      <c r="AG211" s="649"/>
      <c r="AH211" s="649"/>
    </row>
    <row r="212" spans="2:34" ht="15" customHeight="1">
      <c r="B212" s="112"/>
      <c r="P212" s="718"/>
      <c r="Q212" s="718"/>
      <c r="R212" s="718"/>
      <c r="S212" s="718"/>
      <c r="T212" s="718"/>
      <c r="U212" s="716"/>
      <c r="V212" s="355"/>
      <c r="W212" s="723"/>
      <c r="X212" s="355"/>
      <c r="Y212" s="718"/>
      <c r="Z212" s="649"/>
      <c r="AA212" s="649"/>
      <c r="AB212" s="649"/>
      <c r="AC212" s="649"/>
      <c r="AD212" s="649"/>
      <c r="AE212" s="649"/>
      <c r="AF212" s="649"/>
      <c r="AG212" s="649"/>
      <c r="AH212" s="649"/>
    </row>
    <row r="213" spans="2:34" ht="15" customHeight="1">
      <c r="B213" s="112"/>
      <c r="P213" s="718"/>
      <c r="Q213" s="718"/>
      <c r="R213" s="718"/>
      <c r="S213" s="718"/>
      <c r="T213" s="718"/>
      <c r="U213" s="716"/>
      <c r="V213" s="355"/>
      <c r="W213" s="355"/>
      <c r="X213" s="365"/>
      <c r="Y213" s="718"/>
      <c r="Z213" s="649"/>
      <c r="AA213" s="649"/>
      <c r="AB213" s="649"/>
      <c r="AC213" s="649"/>
      <c r="AD213" s="649"/>
      <c r="AE213" s="649"/>
      <c r="AF213" s="649"/>
      <c r="AG213" s="649"/>
      <c r="AH213" s="649"/>
    </row>
    <row r="214" spans="2:34" ht="16.5" customHeight="1">
      <c r="B214" s="112"/>
      <c r="P214" s="355"/>
      <c r="Q214" s="355"/>
      <c r="R214" s="355"/>
      <c r="S214" s="355"/>
      <c r="T214" s="355"/>
      <c r="U214" s="716"/>
      <c r="V214" s="750"/>
      <c r="W214" s="724"/>
      <c r="X214" s="365"/>
      <c r="Y214" s="743"/>
      <c r="Z214" s="649"/>
      <c r="AA214" s="649"/>
      <c r="AB214" s="649"/>
      <c r="AC214" s="649"/>
      <c r="AD214" s="649"/>
      <c r="AE214" s="649"/>
      <c r="AF214" s="649"/>
      <c r="AG214" s="649"/>
      <c r="AH214" s="649"/>
    </row>
    <row r="215" spans="2:34" ht="15.75" customHeight="1">
      <c r="B215" s="112"/>
      <c r="P215" s="718"/>
      <c r="Q215" s="718"/>
      <c r="R215" s="718"/>
      <c r="S215" s="718"/>
      <c r="T215" s="718"/>
      <c r="U215" s="716"/>
      <c r="V215" s="750"/>
      <c r="W215" s="718"/>
      <c r="X215" s="365"/>
      <c r="Y215" s="743"/>
      <c r="Z215" s="649"/>
      <c r="AA215" s="649"/>
      <c r="AB215" s="649"/>
      <c r="AC215" s="649"/>
      <c r="AD215" s="649"/>
      <c r="AE215" s="649"/>
      <c r="AF215" s="649"/>
      <c r="AG215" s="649"/>
      <c r="AH215" s="649"/>
    </row>
    <row r="216" spans="2:34" ht="13.5" customHeight="1">
      <c r="B216" s="756"/>
      <c r="P216" s="718"/>
      <c r="Q216" s="718"/>
      <c r="R216" s="718"/>
      <c r="S216" s="718"/>
      <c r="T216" s="718"/>
      <c r="U216" s="725"/>
      <c r="V216" s="750"/>
      <c r="W216" s="727"/>
      <c r="X216" s="727"/>
      <c r="Y216" s="743"/>
      <c r="Z216" s="649"/>
      <c r="AA216" s="649"/>
      <c r="AB216" s="649"/>
      <c r="AC216" s="649"/>
      <c r="AD216" s="649"/>
      <c r="AE216" s="649"/>
      <c r="AF216" s="649"/>
      <c r="AG216" s="649"/>
      <c r="AH216" s="649"/>
    </row>
    <row r="217" spans="2:34" ht="15" customHeight="1">
      <c r="B217" s="658"/>
      <c r="P217" s="743"/>
      <c r="Q217" s="743"/>
      <c r="R217" s="743"/>
      <c r="S217" s="743"/>
      <c r="T217" s="743"/>
      <c r="U217" s="726"/>
      <c r="V217" s="750"/>
      <c r="W217" s="718"/>
      <c r="X217" s="365"/>
      <c r="Y217" s="743"/>
      <c r="Z217" s="649"/>
      <c r="AA217" s="649"/>
      <c r="AB217" s="649"/>
      <c r="AC217" s="649"/>
      <c r="AD217" s="649"/>
      <c r="AE217" s="649"/>
      <c r="AF217" s="649"/>
      <c r="AG217" s="649"/>
      <c r="AH217" s="649"/>
    </row>
    <row r="218" spans="2:34" ht="15" customHeight="1">
      <c r="B218" s="112"/>
      <c r="P218" s="743"/>
      <c r="Q218" s="743"/>
      <c r="R218" s="743"/>
      <c r="S218" s="743"/>
      <c r="T218" s="743"/>
      <c r="U218" s="725"/>
      <c r="V218" s="750"/>
      <c r="W218" s="728"/>
      <c r="X218" s="365"/>
      <c r="Y218" s="745"/>
      <c r="Z218" s="649"/>
      <c r="AA218" s="649"/>
      <c r="AB218" s="649"/>
      <c r="AC218" s="649"/>
      <c r="AD218" s="649"/>
      <c r="AE218" s="649"/>
      <c r="AF218" s="649"/>
      <c r="AG218" s="649"/>
      <c r="AH218" s="649"/>
    </row>
    <row r="219" spans="2:34" ht="15" customHeight="1">
      <c r="B219" s="658"/>
      <c r="P219" s="743"/>
      <c r="Q219" s="743"/>
      <c r="R219" s="743"/>
      <c r="S219" s="743"/>
      <c r="T219" s="743"/>
      <c r="U219" s="648"/>
      <c r="V219" s="355"/>
      <c r="W219" s="355"/>
      <c r="X219" s="355"/>
      <c r="Y219" s="718"/>
      <c r="Z219" s="649"/>
      <c r="AA219" s="649"/>
      <c r="AB219" s="649"/>
      <c r="AC219" s="649"/>
      <c r="AD219" s="649"/>
      <c r="AE219" s="649"/>
      <c r="AF219" s="649"/>
      <c r="AG219" s="649"/>
      <c r="AH219" s="649"/>
    </row>
    <row r="220" spans="2:34" ht="15" customHeight="1">
      <c r="B220" s="157"/>
      <c r="P220" s="743"/>
      <c r="Q220" s="743"/>
      <c r="R220" s="743"/>
      <c r="S220" s="743"/>
      <c r="T220" s="743"/>
      <c r="U220" s="648"/>
      <c r="V220" s="355"/>
      <c r="W220" s="723"/>
      <c r="X220" s="355"/>
      <c r="Y220" s="718"/>
      <c r="Z220" s="649"/>
      <c r="AA220" s="649"/>
      <c r="AB220" s="649"/>
      <c r="AC220" s="649"/>
      <c r="AD220" s="649"/>
      <c r="AE220" s="649"/>
      <c r="AF220" s="649"/>
      <c r="AG220" s="649"/>
      <c r="AH220" s="649"/>
    </row>
    <row r="221" spans="2:34" ht="15" customHeight="1">
      <c r="B221" s="754"/>
      <c r="P221" s="745"/>
      <c r="Q221" s="745"/>
      <c r="R221" s="745"/>
      <c r="S221" s="745"/>
      <c r="T221" s="745"/>
      <c r="U221" s="648"/>
      <c r="V221" s="355"/>
      <c r="W221" s="723"/>
      <c r="X221" s="355"/>
      <c r="Y221" s="718"/>
      <c r="Z221" s="649"/>
      <c r="AA221" s="649"/>
      <c r="AB221" s="649"/>
      <c r="AC221" s="649"/>
      <c r="AD221" s="649"/>
      <c r="AE221" s="649"/>
      <c r="AF221" s="649"/>
      <c r="AG221" s="649"/>
      <c r="AH221" s="649"/>
    </row>
    <row r="222" spans="2:34" ht="15" hidden="1" customHeight="1">
      <c r="B222" s="209"/>
      <c r="P222" s="718"/>
      <c r="Q222" s="718"/>
      <c r="R222" s="718"/>
      <c r="S222" s="718"/>
      <c r="T222" s="718"/>
      <c r="U222" s="648"/>
      <c r="V222" s="355"/>
      <c r="W222" s="355"/>
      <c r="X222" s="355"/>
      <c r="Y222" s="718"/>
      <c r="Z222" s="649"/>
      <c r="AA222" s="649"/>
      <c r="AB222" s="649"/>
      <c r="AC222" s="649"/>
      <c r="AD222" s="649"/>
      <c r="AE222" s="649"/>
      <c r="AF222" s="649"/>
      <c r="AG222" s="649"/>
      <c r="AH222" s="649"/>
    </row>
    <row r="223" spans="2:34" ht="15" customHeight="1">
      <c r="P223" s="718"/>
      <c r="Q223" s="718"/>
      <c r="R223" s="718"/>
      <c r="S223" s="718"/>
      <c r="T223" s="718"/>
      <c r="U223" s="648"/>
      <c r="V223" s="130"/>
      <c r="W223" s="723"/>
      <c r="X223" s="355"/>
      <c r="Y223" s="742"/>
      <c r="Z223" s="649"/>
      <c r="AA223" s="649"/>
      <c r="AB223" s="649"/>
      <c r="AC223" s="649"/>
      <c r="AD223" s="649"/>
      <c r="AE223" s="649"/>
      <c r="AF223" s="649"/>
      <c r="AG223" s="649"/>
      <c r="AH223" s="649"/>
    </row>
    <row r="224" spans="2:34" ht="15" customHeight="1">
      <c r="P224" s="718"/>
      <c r="Q224" s="718"/>
      <c r="R224" s="718"/>
      <c r="S224" s="718"/>
      <c r="T224" s="718"/>
      <c r="U224" s="648"/>
      <c r="V224" s="130"/>
      <c r="W224" s="355"/>
      <c r="X224" s="386"/>
      <c r="Y224" s="712"/>
      <c r="Z224" s="649"/>
      <c r="AA224" s="649"/>
      <c r="AB224" s="649"/>
      <c r="AC224" s="649"/>
      <c r="AD224" s="649"/>
      <c r="AE224" s="649"/>
      <c r="AF224" s="649"/>
      <c r="AG224" s="649"/>
      <c r="AH224" s="649"/>
    </row>
    <row r="225" spans="2:34" ht="15" customHeight="1">
      <c r="P225" s="749"/>
      <c r="Q225" s="749"/>
      <c r="R225" s="749"/>
      <c r="S225" s="749"/>
      <c r="T225" s="749"/>
      <c r="U225" s="731"/>
      <c r="V225" s="130"/>
      <c r="W225" s="355"/>
      <c r="X225" s="386"/>
      <c r="Y225" s="712"/>
      <c r="Z225" s="649"/>
      <c r="AA225" s="649"/>
      <c r="AB225" s="649"/>
      <c r="AC225" s="649"/>
      <c r="AD225" s="649"/>
      <c r="AE225" s="649"/>
      <c r="AF225" s="649"/>
      <c r="AG225" s="649"/>
      <c r="AH225" s="649"/>
    </row>
    <row r="226" spans="2:34" ht="15" customHeight="1">
      <c r="B226" s="746"/>
      <c r="P226" s="742"/>
      <c r="Q226" s="742"/>
      <c r="R226" s="742"/>
      <c r="S226" s="742"/>
      <c r="T226" s="742"/>
      <c r="U226" s="731"/>
      <c r="V226" s="732"/>
      <c r="W226" s="649"/>
      <c r="X226" s="649"/>
      <c r="Y226" s="649"/>
      <c r="Z226" s="649"/>
      <c r="AA226" s="649"/>
      <c r="AB226" s="649"/>
      <c r="AC226" s="649"/>
      <c r="AD226" s="649"/>
      <c r="AE226" s="649"/>
      <c r="AF226" s="649"/>
      <c r="AG226" s="649"/>
      <c r="AH226" s="649"/>
    </row>
    <row r="227" spans="2:34" ht="15" customHeight="1">
      <c r="B227" s="747"/>
      <c r="P227" s="712"/>
      <c r="Q227" s="712"/>
      <c r="R227" s="712"/>
      <c r="S227" s="712"/>
      <c r="T227" s="712"/>
      <c r="U227" s="648"/>
      <c r="V227" s="649"/>
      <c r="W227" s="649"/>
      <c r="X227" s="649"/>
      <c r="Y227" s="649"/>
      <c r="Z227" s="649"/>
      <c r="AA227" s="649"/>
      <c r="AB227" s="649"/>
      <c r="AC227" s="649"/>
      <c r="AD227" s="649"/>
      <c r="AE227" s="649"/>
      <c r="AF227" s="649"/>
      <c r="AG227" s="649"/>
      <c r="AH227" s="649"/>
    </row>
    <row r="228" spans="2:34" ht="15" customHeight="1">
      <c r="B228" s="748"/>
      <c r="P228" s="712"/>
      <c r="Q228" s="712"/>
      <c r="R228" s="712"/>
      <c r="S228" s="712"/>
      <c r="T228" s="712"/>
      <c r="U228" s="648"/>
      <c r="V228" s="649"/>
      <c r="W228" s="649"/>
      <c r="X228" s="649"/>
      <c r="Y228" s="649"/>
      <c r="Z228" s="649"/>
      <c r="AA228" s="649"/>
      <c r="AB228" s="649"/>
      <c r="AC228" s="649"/>
      <c r="AD228" s="649"/>
      <c r="AE228" s="649"/>
      <c r="AF228" s="649"/>
      <c r="AG228" s="649"/>
      <c r="AH228" s="649"/>
    </row>
    <row r="229" spans="2:34" ht="15" customHeight="1">
      <c r="B229" s="343"/>
      <c r="P229" s="701"/>
      <c r="Q229" s="701"/>
      <c r="R229" s="701"/>
      <c r="S229" s="701"/>
      <c r="T229" s="701"/>
      <c r="U229" s="648"/>
      <c r="Z229" s="649"/>
    </row>
    <row r="230" spans="2:34" ht="15" customHeight="1">
      <c r="B230" s="343"/>
    </row>
    <row r="231" spans="2:34" ht="15" customHeight="1">
      <c r="B231" s="343"/>
    </row>
    <row r="232" spans="2:34" ht="15" customHeight="1">
      <c r="B232" s="343"/>
    </row>
    <row r="233" spans="2:34" ht="15" customHeight="1">
      <c r="B233" s="718"/>
    </row>
    <row r="234" spans="2:34" ht="15" customHeight="1">
      <c r="B234" s="354"/>
    </row>
    <row r="235" spans="2:34" ht="15" customHeight="1">
      <c r="B235" s="343"/>
    </row>
    <row r="236" spans="2:34" ht="15" customHeight="1">
      <c r="B236" s="718"/>
    </row>
    <row r="237" spans="2:34" ht="15" customHeight="1">
      <c r="B237" s="343"/>
    </row>
    <row r="238" spans="2:34" ht="15" customHeight="1">
      <c r="B238" s="343"/>
    </row>
    <row r="239" spans="2:34" ht="15" customHeight="1">
      <c r="B239" s="343"/>
    </row>
    <row r="240" spans="2:34" ht="14.25" customHeight="1">
      <c r="B240" s="343"/>
    </row>
    <row r="241" spans="2:2" ht="11.25" customHeight="1">
      <c r="B241" s="757"/>
    </row>
    <row r="242" spans="2:2" ht="15" customHeight="1">
      <c r="B242" s="718"/>
    </row>
    <row r="243" spans="2:2" ht="15" customHeight="1">
      <c r="B243" s="343"/>
    </row>
    <row r="244" spans="2:2" ht="15" customHeight="1">
      <c r="B244" s="718"/>
    </row>
    <row r="245" spans="2:2" ht="15" customHeight="1">
      <c r="B245" s="733"/>
    </row>
    <row r="246" spans="2:2" ht="15" customHeight="1">
      <c r="B246" s="758"/>
    </row>
    <row r="247" spans="2:2" ht="15" hidden="1" customHeight="1">
      <c r="B247" s="386"/>
    </row>
    <row r="248" spans="2:2" ht="15" customHeight="1">
      <c r="B248" s="386"/>
    </row>
    <row r="272" ht="15" hidden="1" customHeight="1"/>
  </sheetData>
  <mergeCells count="53">
    <mergeCell ref="BL27:BQ27"/>
    <mergeCell ref="G3:J3"/>
    <mergeCell ref="H4:I4"/>
    <mergeCell ref="L3:O3"/>
    <mergeCell ref="BL20:BQ20"/>
    <mergeCell ref="BL18:BQ18"/>
    <mergeCell ref="BL17:BQ17"/>
    <mergeCell ref="BL8:BQ8"/>
    <mergeCell ref="BL6:BQ6"/>
    <mergeCell ref="BJ15:BQ15"/>
    <mergeCell ref="BL16:BQ16"/>
    <mergeCell ref="BL22:BQ22"/>
    <mergeCell ref="G2:J2"/>
    <mergeCell ref="BL25:BQ25"/>
    <mergeCell ref="BL26:BQ26"/>
    <mergeCell ref="BL21:BQ21"/>
    <mergeCell ref="R4:S4"/>
    <mergeCell ref="V2:Y2"/>
    <mergeCell ref="Q3:T3"/>
    <mergeCell ref="M4:N4"/>
    <mergeCell ref="BA3:BB3"/>
    <mergeCell ref="BL7:BQ7"/>
    <mergeCell ref="BJ5:BQ5"/>
    <mergeCell ref="BJ3:BQ3"/>
    <mergeCell ref="BJ4:BQ4"/>
    <mergeCell ref="BL23:BQ23"/>
    <mergeCell ref="BL24:BQ24"/>
    <mergeCell ref="BL19:BQ19"/>
    <mergeCell ref="W106:X106"/>
    <mergeCell ref="AF2:AI2"/>
    <mergeCell ref="AB3:AC3"/>
    <mergeCell ref="V82:Y82"/>
    <mergeCell ref="W83:X83"/>
    <mergeCell ref="AA2:AD2"/>
    <mergeCell ref="W3:X3"/>
    <mergeCell ref="V59:Y59"/>
    <mergeCell ref="W60:X60"/>
    <mergeCell ref="W203:X203"/>
    <mergeCell ref="BE2:BH2"/>
    <mergeCell ref="AV3:AW3"/>
    <mergeCell ref="W178:X178"/>
    <mergeCell ref="AZ2:BC2"/>
    <mergeCell ref="AQ3:AR3"/>
    <mergeCell ref="W154:X154"/>
    <mergeCell ref="AU2:AX2"/>
    <mergeCell ref="AP2:AS2"/>
    <mergeCell ref="AL3:AM3"/>
    <mergeCell ref="V129:Y129"/>
    <mergeCell ref="W130:X130"/>
    <mergeCell ref="AK2:AN2"/>
    <mergeCell ref="AG3:AH3"/>
    <mergeCell ref="V105:Y105"/>
    <mergeCell ref="BF3:BG3"/>
  </mergeCells>
  <pageMargins left="0.25" right="0.25" top="0.25" bottom="0.25" header="0.3" footer="0.3"/>
  <pageSetup orientation="portrait" r:id="rId1"/>
  <headerFooter>
    <oddFooter>&amp;R101 CMR 423 proposed rates 7/1/20</oddFooter>
  </headerFooter>
  <rowBreaks count="4" manualBreakCount="4">
    <brk id="24" max="16383" man="1"/>
    <brk id="81" max="16383" man="1"/>
    <brk id="127" max="16383" man="1"/>
    <brk id="174" max="16383"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X71"/>
  <sheetViews>
    <sheetView topLeftCell="A23" workbookViewId="0">
      <selection activeCell="J58" sqref="J58"/>
    </sheetView>
  </sheetViews>
  <sheetFormatPr defaultColWidth="9.140625" defaultRowHeight="15"/>
  <cols>
    <col min="1" max="1" width="17.7109375" style="428" customWidth="1"/>
    <col min="2" max="2" width="31.5703125" style="428" customWidth="1"/>
    <col min="3" max="3" width="13.85546875" style="428" customWidth="1"/>
    <col min="4" max="4" width="14.28515625" style="428" customWidth="1"/>
    <col min="5" max="5" width="13.5703125" style="428" customWidth="1"/>
    <col min="6" max="6" width="15" style="428" customWidth="1"/>
    <col min="7" max="7" width="14.42578125" style="428" customWidth="1"/>
    <col min="8" max="8" width="19.7109375" style="428" customWidth="1"/>
    <col min="9" max="9" width="6.7109375" style="428" customWidth="1"/>
    <col min="10" max="10" width="13.28515625" style="428" bestFit="1" customWidth="1"/>
    <col min="11" max="11" width="15.28515625" style="428" bestFit="1" customWidth="1"/>
    <col min="12" max="12" width="13.85546875" style="428" bestFit="1" customWidth="1"/>
    <col min="13" max="13" width="14.28515625" style="428" hidden="1" customWidth="1"/>
    <col min="14" max="14" width="12" style="428" customWidth="1"/>
    <col min="15" max="15" width="18.5703125" style="428" customWidth="1"/>
    <col min="16" max="16" width="9.140625" style="428"/>
    <col min="17" max="17" width="14.140625" style="428" customWidth="1"/>
    <col min="18" max="18" width="14" style="428" customWidth="1"/>
    <col min="19" max="19" width="13.5703125" style="429" customWidth="1"/>
    <col min="20" max="20" width="9.5703125" style="428" customWidth="1"/>
    <col min="21" max="21" width="11.7109375" style="429" customWidth="1"/>
    <col min="22" max="22" width="12" style="428" customWidth="1"/>
    <col min="23" max="23" width="12.140625" style="428" customWidth="1"/>
    <col min="24" max="24" width="13.140625" style="429" customWidth="1"/>
    <col min="25" max="16384" width="9.140625" style="428"/>
  </cols>
  <sheetData>
    <row r="1" spans="2:24" hidden="1">
      <c r="B1" s="427"/>
      <c r="L1" s="429"/>
      <c r="M1" s="429"/>
    </row>
    <row r="2" spans="2:24" ht="15.75" hidden="1" thickBot="1">
      <c r="L2" s="429"/>
      <c r="M2" s="429"/>
    </row>
    <row r="3" spans="2:24" ht="59.25" hidden="1" customHeight="1">
      <c r="B3" s="900" t="s">
        <v>275</v>
      </c>
      <c r="C3" s="901"/>
      <c r="D3" s="902"/>
      <c r="E3" s="430" t="s">
        <v>276</v>
      </c>
      <c r="F3" s="430" t="s">
        <v>277</v>
      </c>
      <c r="G3" s="430" t="s">
        <v>278</v>
      </c>
      <c r="H3" s="430" t="s">
        <v>279</v>
      </c>
      <c r="I3" s="430" t="s">
        <v>280</v>
      </c>
      <c r="L3" s="429"/>
      <c r="M3" s="429"/>
    </row>
    <row r="4" spans="2:24" ht="41.25" hidden="1" customHeight="1">
      <c r="B4" s="431" t="s">
        <v>281</v>
      </c>
      <c r="C4" s="431" t="s">
        <v>282</v>
      </c>
      <c r="D4" s="432" t="s">
        <v>283</v>
      </c>
      <c r="E4" s="433">
        <f>SUM(E5:E11)</f>
        <v>76643592.409999996</v>
      </c>
      <c r="F4" s="433">
        <f>SUM(F5:F11)</f>
        <v>77377023.916315779</v>
      </c>
      <c r="G4" s="433">
        <f>SUM(G5:G11)</f>
        <v>733431.50631577359</v>
      </c>
      <c r="H4" s="434">
        <f>G4/E4</f>
        <v>9.5693779904304152E-3</v>
      </c>
      <c r="I4" s="433">
        <f>G4*0.5</f>
        <v>366715.75315788679</v>
      </c>
      <c r="L4" s="429"/>
      <c r="M4" s="429"/>
    </row>
    <row r="5" spans="2:24" ht="15" hidden="1" customHeight="1">
      <c r="B5" s="435" t="s">
        <v>284</v>
      </c>
      <c r="C5" s="436" t="s">
        <v>285</v>
      </c>
      <c r="D5" s="436" t="s">
        <v>286</v>
      </c>
      <c r="E5" s="437">
        <v>80755</v>
      </c>
      <c r="F5" s="437">
        <f>E5*(1+'[15]Spring CAF'!BK27)</f>
        <v>81527.775119617218</v>
      </c>
      <c r="G5" s="437">
        <f>F5-E5</f>
        <v>772.77511961721757</v>
      </c>
      <c r="H5" s="438">
        <f>G5/E5</f>
        <v>9.5693779904305314E-3</v>
      </c>
      <c r="I5" s="437">
        <f t="shared" ref="I5:I11" si="0">G5*0.5</f>
        <v>386.38755980860878</v>
      </c>
      <c r="L5" s="429"/>
      <c r="M5" s="429"/>
    </row>
    <row r="6" spans="2:24" ht="15" hidden="1" customHeight="1">
      <c r="B6" s="439" t="s">
        <v>287</v>
      </c>
      <c r="C6" s="440" t="s">
        <v>285</v>
      </c>
      <c r="D6" s="440" t="s">
        <v>288</v>
      </c>
      <c r="E6" s="441">
        <v>495434</v>
      </c>
      <c r="F6" s="437">
        <f>E6*(1+'[15]Spring CAF'!BK27)</f>
        <v>500174.99521531095</v>
      </c>
      <c r="G6" s="437">
        <f>F6-E6</f>
        <v>4740.995215310948</v>
      </c>
      <c r="H6" s="438">
        <f>G6/E6</f>
        <v>9.5693779904305071E-3</v>
      </c>
      <c r="I6" s="437">
        <f t="shared" si="0"/>
        <v>2370.497607655474</v>
      </c>
      <c r="K6" s="427"/>
    </row>
    <row r="7" spans="2:24" ht="15" hidden="1" customHeight="1">
      <c r="B7" s="435" t="s">
        <v>289</v>
      </c>
      <c r="C7" s="436" t="s">
        <v>290</v>
      </c>
      <c r="D7" s="436" t="s">
        <v>291</v>
      </c>
      <c r="E7" s="437">
        <v>40120.410000000003</v>
      </c>
      <c r="F7" s="437">
        <f>E7*(1+'[15]Spring CAF'!BK27)</f>
        <v>40504.337368421053</v>
      </c>
      <c r="G7" s="437">
        <f t="shared" ref="G7" si="1">F7-E7</f>
        <v>383.92736842104932</v>
      </c>
      <c r="H7" s="438">
        <f t="shared" ref="H7:H9" si="2">G7/E7</f>
        <v>9.5693779904305384E-3</v>
      </c>
      <c r="I7" s="437">
        <f t="shared" si="0"/>
        <v>191.96368421052466</v>
      </c>
    </row>
    <row r="8" spans="2:24" ht="15" hidden="1" customHeight="1">
      <c r="B8" s="435" t="s">
        <v>292</v>
      </c>
      <c r="C8" s="436" t="s">
        <v>290</v>
      </c>
      <c r="D8" s="436" t="s">
        <v>293</v>
      </c>
      <c r="E8" s="437">
        <v>2639900</v>
      </c>
      <c r="F8" s="437">
        <f>E8*(1+'[15]Spring CAF'!BK27)</f>
        <v>2665162.2009569374</v>
      </c>
      <c r="G8" s="437">
        <f>F8-E8</f>
        <v>25262.200956937391</v>
      </c>
      <c r="H8" s="438">
        <f>G8/E8</f>
        <v>9.5693779904304672E-3</v>
      </c>
      <c r="I8" s="437">
        <f t="shared" si="0"/>
        <v>12631.100478468696</v>
      </c>
    </row>
    <row r="9" spans="2:24" ht="15" hidden="1" customHeight="1">
      <c r="B9" s="435" t="s">
        <v>294</v>
      </c>
      <c r="C9" s="436" t="s">
        <v>290</v>
      </c>
      <c r="D9" s="436" t="s">
        <v>295</v>
      </c>
      <c r="E9" s="437">
        <v>4476800</v>
      </c>
      <c r="F9" s="437">
        <f>E9*(1+'[15]Spring CAF'!BK27)</f>
        <v>4519640.1913875593</v>
      </c>
      <c r="G9" s="437">
        <f>F9-E9</f>
        <v>42840.191387559287</v>
      </c>
      <c r="H9" s="438">
        <f t="shared" si="2"/>
        <v>9.5693779904305054E-3</v>
      </c>
      <c r="I9" s="437">
        <f t="shared" si="0"/>
        <v>21420.095693779644</v>
      </c>
    </row>
    <row r="10" spans="2:24" ht="15" hidden="1" customHeight="1">
      <c r="B10" s="435" t="s">
        <v>296</v>
      </c>
      <c r="C10" s="436" t="s">
        <v>297</v>
      </c>
      <c r="D10" s="436" t="s">
        <v>298</v>
      </c>
      <c r="E10" s="437">
        <v>63409229</v>
      </c>
      <c r="F10" s="437">
        <f>E10*(1+'[15]Spring CAF'!BK27)</f>
        <v>64016015.880382761</v>
      </c>
      <c r="G10" s="437">
        <f>F10-E10</f>
        <v>606786.88038276136</v>
      </c>
      <c r="H10" s="438">
        <f>G10/E10</f>
        <v>9.5693779904304048E-3</v>
      </c>
      <c r="I10" s="437">
        <f t="shared" si="0"/>
        <v>303393.44019138068</v>
      </c>
    </row>
    <row r="11" spans="2:24" hidden="1">
      <c r="B11" s="442" t="s">
        <v>299</v>
      </c>
      <c r="C11" s="443" t="s">
        <v>297</v>
      </c>
      <c r="D11" s="444">
        <v>3703</v>
      </c>
      <c r="E11" s="445">
        <v>5501354</v>
      </c>
      <c r="F11" s="445">
        <f>E11*('[15]Spring CAF'!BK27+1)</f>
        <v>5553998.5358851664</v>
      </c>
      <c r="G11" s="437">
        <f>F11-E11</f>
        <v>52644.535885166377</v>
      </c>
      <c r="H11" s="438">
        <f>G11/E11</f>
        <v>9.5693779904304239E-3</v>
      </c>
      <c r="I11" s="445">
        <f t="shared" si="0"/>
        <v>26322.267942583188</v>
      </c>
      <c r="K11" s="446"/>
    </row>
    <row r="12" spans="2:24" hidden="1">
      <c r="B12" s="447"/>
      <c r="D12" s="427"/>
    </row>
    <row r="13" spans="2:24" ht="15.75" hidden="1" thickBot="1">
      <c r="B13" s="447"/>
      <c r="D13" s="427"/>
      <c r="F13" s="448"/>
    </row>
    <row r="14" spans="2:24" ht="31.5" hidden="1">
      <c r="B14" s="900" t="s">
        <v>275</v>
      </c>
      <c r="C14" s="901"/>
      <c r="D14" s="902"/>
      <c r="E14" s="430" t="s">
        <v>335</v>
      </c>
      <c r="F14" s="430" t="s">
        <v>277</v>
      </c>
      <c r="G14" s="430" t="s">
        <v>278</v>
      </c>
      <c r="H14" s="430" t="s">
        <v>279</v>
      </c>
      <c r="K14" s="449"/>
      <c r="R14" s="429"/>
      <c r="S14" s="428"/>
      <c r="T14" s="429"/>
      <c r="U14" s="428"/>
      <c r="W14" s="429"/>
      <c r="X14" s="428"/>
    </row>
    <row r="15" spans="2:24" ht="31.5" hidden="1">
      <c r="B15" s="450" t="s">
        <v>281</v>
      </c>
      <c r="C15" s="450" t="s">
        <v>282</v>
      </c>
      <c r="D15" s="451" t="s">
        <v>283</v>
      </c>
      <c r="E15" s="452">
        <f>SUM(E16:E22)</f>
        <v>71924200.079999998</v>
      </c>
      <c r="F15" s="453" t="e">
        <f>SUM(F16:F22)</f>
        <v>#REF!</v>
      </c>
      <c r="G15" s="453" t="e">
        <f>SUM(G16:G22)</f>
        <v>#REF!</v>
      </c>
      <c r="H15" s="454" t="e">
        <f>(F15-E15)/E15</f>
        <v>#REF!</v>
      </c>
      <c r="J15" s="455"/>
      <c r="K15" s="456"/>
      <c r="R15" s="429"/>
      <c r="S15" s="428"/>
      <c r="T15" s="429"/>
      <c r="U15" s="428"/>
      <c r="W15" s="429"/>
      <c r="X15" s="428"/>
    </row>
    <row r="16" spans="2:24" hidden="1">
      <c r="B16" s="435" t="s">
        <v>300</v>
      </c>
      <c r="C16" s="436" t="s">
        <v>285</v>
      </c>
      <c r="D16" s="436" t="s">
        <v>301</v>
      </c>
      <c r="E16" s="437">
        <f>K44</f>
        <v>545798.40000000002</v>
      </c>
      <c r="F16" s="793" t="e">
        <f>L44</f>
        <v>#REF!</v>
      </c>
      <c r="G16" s="794" t="e">
        <f>F16-E16</f>
        <v>#REF!</v>
      </c>
      <c r="H16" s="795" t="e">
        <f>(F16-E16)/E16</f>
        <v>#REF!</v>
      </c>
      <c r="R16" s="429"/>
      <c r="S16" s="428"/>
      <c r="T16" s="429"/>
      <c r="U16" s="428"/>
      <c r="W16" s="429"/>
      <c r="X16" s="428"/>
    </row>
    <row r="17" spans="1:24" hidden="1">
      <c r="A17" s="427"/>
      <c r="B17" s="796" t="s">
        <v>292</v>
      </c>
      <c r="C17" s="797" t="s">
        <v>290</v>
      </c>
      <c r="D17" s="797" t="s">
        <v>293</v>
      </c>
      <c r="E17" s="798">
        <v>2878934</v>
      </c>
      <c r="F17" s="799" t="e">
        <f>L55</f>
        <v>#REF!</v>
      </c>
      <c r="G17" s="794" t="e">
        <f>F17-E17</f>
        <v>#REF!</v>
      </c>
      <c r="H17" s="795" t="e">
        <f>(F17-E17)/E17</f>
        <v>#REF!</v>
      </c>
      <c r="R17" s="429"/>
      <c r="S17" s="428"/>
      <c r="T17" s="429"/>
      <c r="U17" s="428"/>
      <c r="W17" s="429"/>
      <c r="X17" s="428"/>
    </row>
    <row r="18" spans="1:24" hidden="1">
      <c r="A18" s="427"/>
      <c r="B18" s="435" t="s">
        <v>294</v>
      </c>
      <c r="C18" s="436" t="s">
        <v>290</v>
      </c>
      <c r="D18" s="436">
        <v>2262</v>
      </c>
      <c r="E18" s="437">
        <f>SUM(D60:D61)</f>
        <v>72495.680000000008</v>
      </c>
      <c r="F18" s="793" t="e">
        <f>SUM(E60:E61)</f>
        <v>#REF!</v>
      </c>
      <c r="G18" s="794" t="e">
        <f>F18-E18</f>
        <v>#REF!</v>
      </c>
      <c r="H18" s="795" t="e">
        <f t="shared" ref="H18:H22" si="3">(F18-E18)/E18</f>
        <v>#REF!</v>
      </c>
      <c r="R18" s="429"/>
      <c r="S18" s="428"/>
      <c r="T18" s="429"/>
      <c r="U18" s="428"/>
      <c r="W18" s="429"/>
      <c r="X18" s="428"/>
    </row>
    <row r="19" spans="1:24" hidden="1">
      <c r="A19" s="427"/>
      <c r="B19" s="435" t="s">
        <v>294</v>
      </c>
      <c r="C19" s="436" t="s">
        <v>290</v>
      </c>
      <c r="D19" s="436">
        <v>2264</v>
      </c>
      <c r="E19" s="437">
        <f>SUM(D63:D65)</f>
        <v>89731.69</v>
      </c>
      <c r="F19" s="793" t="e">
        <f>SUM(E63:E65)</f>
        <v>#REF!</v>
      </c>
      <c r="G19" s="794" t="e">
        <f t="shared" ref="G19:G22" si="4">F19-E19</f>
        <v>#REF!</v>
      </c>
      <c r="H19" s="795" t="e">
        <f t="shared" si="3"/>
        <v>#REF!</v>
      </c>
      <c r="R19" s="429"/>
      <c r="S19" s="428"/>
      <c r="T19" s="429"/>
      <c r="U19" s="428"/>
      <c r="W19" s="429"/>
      <c r="X19" s="428"/>
    </row>
    <row r="20" spans="1:24" hidden="1">
      <c r="A20" s="427"/>
      <c r="B20" s="435" t="s">
        <v>294</v>
      </c>
      <c r="C20" s="436" t="s">
        <v>290</v>
      </c>
      <c r="D20" s="436" t="s">
        <v>295</v>
      </c>
      <c r="E20" s="800">
        <f>SUM(D51:D58)</f>
        <v>2400564.39</v>
      </c>
      <c r="F20" s="793" t="e">
        <f>SUM(E51:E58)</f>
        <v>#REF!</v>
      </c>
      <c r="G20" s="794" t="e">
        <f t="shared" si="4"/>
        <v>#REF!</v>
      </c>
      <c r="H20" s="795" t="e">
        <f t="shared" si="3"/>
        <v>#REF!</v>
      </c>
      <c r="R20" s="429"/>
      <c r="S20" s="428"/>
      <c r="T20" s="429"/>
      <c r="U20" s="428"/>
      <c r="W20" s="429"/>
      <c r="X20" s="428"/>
    </row>
    <row r="21" spans="1:24" hidden="1">
      <c r="A21" s="427"/>
      <c r="B21" s="435" t="s">
        <v>296</v>
      </c>
      <c r="C21" s="436" t="s">
        <v>297</v>
      </c>
      <c r="D21" s="436" t="s">
        <v>298</v>
      </c>
      <c r="E21" s="437">
        <v>59558697.509999998</v>
      </c>
      <c r="F21" s="437" t="e">
        <f>L69-F22</f>
        <v>#REF!</v>
      </c>
      <c r="G21" s="794" t="e">
        <f t="shared" si="4"/>
        <v>#REF!</v>
      </c>
      <c r="H21" s="795" t="e">
        <f t="shared" si="3"/>
        <v>#REF!</v>
      </c>
      <c r="R21" s="429"/>
      <c r="S21" s="428"/>
      <c r="T21" s="429"/>
      <c r="U21" s="428"/>
      <c r="W21" s="429"/>
      <c r="X21" s="428"/>
    </row>
    <row r="22" spans="1:24" hidden="1">
      <c r="A22" s="427"/>
      <c r="B22" s="442" t="s">
        <v>299</v>
      </c>
      <c r="C22" s="436" t="s">
        <v>297</v>
      </c>
      <c r="D22" s="436">
        <v>3703</v>
      </c>
      <c r="E22" s="445">
        <v>6377978.4100000001</v>
      </c>
      <c r="F22" s="445" t="e">
        <f>E22*(F39+1)</f>
        <v>#REF!</v>
      </c>
      <c r="G22" s="794" t="e">
        <f t="shared" si="4"/>
        <v>#REF!</v>
      </c>
      <c r="H22" s="795" t="e">
        <f t="shared" si="3"/>
        <v>#REF!</v>
      </c>
      <c r="O22" s="427"/>
    </row>
    <row r="23" spans="1:24" ht="15.75" thickBot="1">
      <c r="E23" s="457"/>
      <c r="F23" s="458"/>
      <c r="G23" s="458"/>
      <c r="H23" s="459"/>
    </row>
    <row r="24" spans="1:24" ht="31.5">
      <c r="B24" s="900" t="s">
        <v>275</v>
      </c>
      <c r="C24" s="901"/>
      <c r="D24" s="902"/>
      <c r="E24" s="430" t="s">
        <v>606</v>
      </c>
      <c r="F24" s="430" t="s">
        <v>277</v>
      </c>
      <c r="G24" s="430" t="s">
        <v>278</v>
      </c>
      <c r="H24" s="430" t="s">
        <v>279</v>
      </c>
      <c r="K24" s="449"/>
      <c r="R24" s="429"/>
      <c r="S24" s="428"/>
      <c r="T24" s="429"/>
      <c r="U24" s="428"/>
      <c r="W24" s="429"/>
      <c r="X24" s="428"/>
    </row>
    <row r="25" spans="1:24" ht="31.5">
      <c r="B25" s="450" t="s">
        <v>281</v>
      </c>
      <c r="C25" s="450" t="s">
        <v>282</v>
      </c>
      <c r="D25" s="451" t="s">
        <v>283</v>
      </c>
      <c r="E25" s="452">
        <f>SUM(E26:E32)</f>
        <v>0</v>
      </c>
      <c r="F25" s="453">
        <f>SUM(F26:F32)</f>
        <v>0</v>
      </c>
      <c r="G25" s="453">
        <f>SUM(G26:G32)</f>
        <v>0</v>
      </c>
      <c r="H25" s="454" t="e">
        <f>(F25-E25)/E25</f>
        <v>#DIV/0!</v>
      </c>
      <c r="J25" s="455"/>
      <c r="K25" s="456"/>
      <c r="R25" s="429"/>
      <c r="S25" s="428"/>
      <c r="T25" s="429"/>
      <c r="U25" s="428"/>
      <c r="W25" s="429"/>
      <c r="X25" s="428"/>
    </row>
    <row r="26" spans="1:24">
      <c r="B26" s="515" t="s">
        <v>300</v>
      </c>
      <c r="C26" s="516" t="s">
        <v>285</v>
      </c>
      <c r="D26" s="516" t="s">
        <v>301</v>
      </c>
      <c r="E26" s="517"/>
      <c r="F26" s="548"/>
      <c r="G26" s="518">
        <f>F26-E26</f>
        <v>0</v>
      </c>
      <c r="H26" s="519" t="e">
        <f>(F26-E26)/E26</f>
        <v>#DIV/0!</v>
      </c>
      <c r="R26" s="429"/>
      <c r="S26" s="428"/>
      <c r="T26" s="429"/>
      <c r="U26" s="428"/>
      <c r="W26" s="429"/>
      <c r="X26" s="428"/>
    </row>
    <row r="27" spans="1:24">
      <c r="A27" s="427"/>
      <c r="B27" s="579" t="s">
        <v>292</v>
      </c>
      <c r="C27" s="580" t="s">
        <v>290</v>
      </c>
      <c r="D27" s="580" t="s">
        <v>293</v>
      </c>
      <c r="E27" s="581"/>
      <c r="F27" s="582"/>
      <c r="G27" s="518">
        <f>F27-E27</f>
        <v>0</v>
      </c>
      <c r="H27" s="519" t="e">
        <f>(F27-E27)/E27</f>
        <v>#DIV/0!</v>
      </c>
      <c r="R27" s="429"/>
      <c r="S27" s="428"/>
      <c r="T27" s="429"/>
      <c r="U27" s="428"/>
      <c r="W27" s="429"/>
      <c r="X27" s="428"/>
    </row>
    <row r="28" spans="1:24">
      <c r="A28" s="427"/>
      <c r="B28" s="515" t="s">
        <v>294</v>
      </c>
      <c r="C28" s="516" t="s">
        <v>290</v>
      </c>
      <c r="D28" s="516">
        <v>2262</v>
      </c>
      <c r="E28" s="517"/>
      <c r="F28" s="548"/>
      <c r="G28" s="518">
        <f>F28-E28</f>
        <v>0</v>
      </c>
      <c r="H28" s="519" t="e">
        <f t="shared" ref="H28:H32" si="5">(F28-E28)/E28</f>
        <v>#DIV/0!</v>
      </c>
      <c r="R28" s="429"/>
      <c r="S28" s="428"/>
      <c r="T28" s="429"/>
      <c r="U28" s="428"/>
      <c r="W28" s="429"/>
      <c r="X28" s="428"/>
    </row>
    <row r="29" spans="1:24">
      <c r="A29" s="427"/>
      <c r="B29" s="515" t="s">
        <v>294</v>
      </c>
      <c r="C29" s="516" t="s">
        <v>290</v>
      </c>
      <c r="D29" s="516">
        <v>2264</v>
      </c>
      <c r="E29" s="517"/>
      <c r="F29" s="548"/>
      <c r="G29" s="518">
        <f t="shared" ref="G29:G32" si="6">F29-E29</f>
        <v>0</v>
      </c>
      <c r="H29" s="519" t="e">
        <f t="shared" si="5"/>
        <v>#DIV/0!</v>
      </c>
      <c r="R29" s="429"/>
      <c r="S29" s="428"/>
      <c r="T29" s="429"/>
      <c r="U29" s="428"/>
      <c r="W29" s="429"/>
      <c r="X29" s="428"/>
    </row>
    <row r="30" spans="1:24">
      <c r="A30" s="427"/>
      <c r="B30" s="515" t="s">
        <v>294</v>
      </c>
      <c r="C30" s="516" t="s">
        <v>290</v>
      </c>
      <c r="D30" s="516" t="s">
        <v>295</v>
      </c>
      <c r="E30" s="801"/>
      <c r="F30" s="548"/>
      <c r="G30" s="518">
        <f t="shared" si="6"/>
        <v>0</v>
      </c>
      <c r="H30" s="519" t="e">
        <f t="shared" si="5"/>
        <v>#DIV/0!</v>
      </c>
      <c r="R30" s="429"/>
      <c r="S30" s="428"/>
      <c r="T30" s="429"/>
      <c r="U30" s="428"/>
      <c r="W30" s="429"/>
      <c r="X30" s="428"/>
    </row>
    <row r="31" spans="1:24">
      <c r="A31" s="427"/>
      <c r="B31" s="515" t="s">
        <v>296</v>
      </c>
      <c r="C31" s="516" t="s">
        <v>297</v>
      </c>
      <c r="D31" s="516" t="s">
        <v>298</v>
      </c>
      <c r="E31" s="517"/>
      <c r="F31" s="517"/>
      <c r="G31" s="518">
        <f t="shared" si="6"/>
        <v>0</v>
      </c>
      <c r="H31" s="519" t="e">
        <f t="shared" si="5"/>
        <v>#DIV/0!</v>
      </c>
      <c r="R31" s="429"/>
      <c r="S31" s="428"/>
      <c r="T31" s="429"/>
      <c r="U31" s="428"/>
      <c r="W31" s="429"/>
      <c r="X31" s="428"/>
    </row>
    <row r="32" spans="1:24">
      <c r="A32" s="427"/>
      <c r="B32" s="520" t="s">
        <v>299</v>
      </c>
      <c r="C32" s="516" t="s">
        <v>297</v>
      </c>
      <c r="D32" s="516">
        <v>3703</v>
      </c>
      <c r="E32" s="521"/>
      <c r="F32" s="521"/>
      <c r="G32" s="518">
        <f t="shared" si="6"/>
        <v>0</v>
      </c>
      <c r="H32" s="519" t="e">
        <f t="shared" si="5"/>
        <v>#DIV/0!</v>
      </c>
      <c r="O32" s="427"/>
    </row>
    <row r="33" spans="2:15">
      <c r="J33" s="460"/>
    </row>
    <row r="34" spans="2:15">
      <c r="J34" s="461"/>
    </row>
    <row r="35" spans="2:15" ht="15.75" thickBot="1">
      <c r="C35" s="462"/>
      <c r="D35" s="427"/>
      <c r="E35" s="427"/>
      <c r="F35" s="427"/>
      <c r="H35" s="522"/>
      <c r="I35" s="547" t="s">
        <v>302</v>
      </c>
      <c r="J35" s="546" t="s">
        <v>607</v>
      </c>
      <c r="K35" s="545" t="s">
        <v>608</v>
      </c>
      <c r="L35" s="545" t="s">
        <v>304</v>
      </c>
      <c r="M35" s="545"/>
      <c r="N35" s="545" t="s">
        <v>305</v>
      </c>
    </row>
    <row r="36" spans="2:15" ht="15.75" thickBot="1">
      <c r="B36" s="508" t="s">
        <v>302</v>
      </c>
      <c r="C36" s="508" t="s">
        <v>306</v>
      </c>
      <c r="D36" s="508" t="s">
        <v>307</v>
      </c>
      <c r="E36" s="508" t="s">
        <v>308</v>
      </c>
      <c r="F36" s="508" t="s">
        <v>309</v>
      </c>
      <c r="H36" s="523" t="s">
        <v>286</v>
      </c>
      <c r="I36" s="524" t="s">
        <v>312</v>
      </c>
      <c r="J36" s="525">
        <v>580</v>
      </c>
      <c r="K36" s="526">
        <v>5005.3999999999996</v>
      </c>
      <c r="L36" s="527" t="e">
        <f>J36*D40</f>
        <v>#REF!</v>
      </c>
      <c r="M36" s="524"/>
      <c r="N36" s="528" t="e">
        <f>(L36-K36)/K36</f>
        <v>#REF!</v>
      </c>
    </row>
    <row r="37" spans="2:15" ht="15.75" thickBot="1">
      <c r="B37" s="509" t="s">
        <v>311</v>
      </c>
      <c r="C37" s="510" t="e">
        <f>#REF!</f>
        <v>#REF!</v>
      </c>
      <c r="D37" s="511" t="e">
        <f>#REF!</f>
        <v>#REF!</v>
      </c>
      <c r="E37" s="511" t="e">
        <f>D37-C37</f>
        <v>#REF!</v>
      </c>
      <c r="F37" s="512" t="e">
        <f>(D37-C37)/C37</f>
        <v>#REF!</v>
      </c>
      <c r="H37" s="529" t="s">
        <v>285</v>
      </c>
      <c r="I37" s="530" t="s">
        <v>310</v>
      </c>
      <c r="J37" s="531">
        <v>7544</v>
      </c>
      <c r="K37" s="532">
        <v>56127</v>
      </c>
      <c r="L37" s="533" t="e">
        <f>J37*D38</f>
        <v>#REF!</v>
      </c>
      <c r="M37" s="530"/>
      <c r="N37" s="534" t="e">
        <f>(L37-K37)/K37</f>
        <v>#REF!</v>
      </c>
    </row>
    <row r="38" spans="2:15" ht="15.75" thickBot="1">
      <c r="B38" s="509" t="s">
        <v>310</v>
      </c>
      <c r="C38" s="510" t="e">
        <f>#REF!</f>
        <v>#REF!</v>
      </c>
      <c r="D38" s="511" t="e">
        <f>#REF!</f>
        <v>#REF!</v>
      </c>
      <c r="E38" s="511" t="e">
        <f t="shared" ref="E38:E47" si="7">D38-C38</f>
        <v>#REF!</v>
      </c>
      <c r="F38" s="512" t="e">
        <f t="shared" ref="F38:F47" si="8">(D38-C38)/C38</f>
        <v>#REF!</v>
      </c>
      <c r="H38" s="529"/>
      <c r="I38" s="530" t="s">
        <v>314</v>
      </c>
      <c r="J38" s="531">
        <v>6580</v>
      </c>
      <c r="K38" s="532">
        <v>54153</v>
      </c>
      <c r="L38" s="533" t="e">
        <f t="shared" ref="L38:L43" si="9">J38*D39</f>
        <v>#REF!</v>
      </c>
      <c r="M38" s="530"/>
      <c r="N38" s="534" t="e">
        <f t="shared" ref="N38:N43" si="10">(L38-K38)/K38</f>
        <v>#REF!</v>
      </c>
    </row>
    <row r="39" spans="2:15" ht="15.75" thickBot="1">
      <c r="B39" s="509" t="s">
        <v>314</v>
      </c>
      <c r="C39" s="510" t="e">
        <f>#REF!</f>
        <v>#REF!</v>
      </c>
      <c r="D39" s="511" t="e">
        <f>#REF!</f>
        <v>#REF!</v>
      </c>
      <c r="E39" s="511" t="e">
        <f t="shared" si="7"/>
        <v>#REF!</v>
      </c>
      <c r="F39" s="512" t="e">
        <f t="shared" si="8"/>
        <v>#REF!</v>
      </c>
      <c r="H39" s="529"/>
      <c r="I39" s="530" t="s">
        <v>312</v>
      </c>
      <c r="J39" s="531">
        <v>14433</v>
      </c>
      <c r="K39" s="532">
        <v>124557</v>
      </c>
      <c r="L39" s="533" t="e">
        <f t="shared" si="9"/>
        <v>#REF!</v>
      </c>
      <c r="M39" s="530"/>
      <c r="N39" s="534" t="e">
        <f t="shared" si="10"/>
        <v>#REF!</v>
      </c>
    </row>
    <row r="40" spans="2:15" ht="15.75" thickBot="1">
      <c r="B40" s="509" t="s">
        <v>312</v>
      </c>
      <c r="C40" s="510" t="e">
        <f>#REF!</f>
        <v>#REF!</v>
      </c>
      <c r="D40" s="511" t="e">
        <f>#REF!</f>
        <v>#REF!</v>
      </c>
      <c r="E40" s="511" t="e">
        <f t="shared" si="7"/>
        <v>#REF!</v>
      </c>
      <c r="F40" s="512" t="e">
        <f t="shared" si="8"/>
        <v>#REF!</v>
      </c>
      <c r="H40" s="529"/>
      <c r="I40" s="530" t="s">
        <v>313</v>
      </c>
      <c r="J40" s="531">
        <v>13179</v>
      </c>
      <c r="K40" s="532">
        <v>124014</v>
      </c>
      <c r="L40" s="533" t="e">
        <f t="shared" si="9"/>
        <v>#REF!</v>
      </c>
      <c r="M40" s="530"/>
      <c r="N40" s="534" t="e">
        <f t="shared" si="10"/>
        <v>#REF!</v>
      </c>
    </row>
    <row r="41" spans="2:15" ht="15.75" thickBot="1">
      <c r="B41" s="509" t="s">
        <v>313</v>
      </c>
      <c r="C41" s="510" t="e">
        <f>#REF!</f>
        <v>#REF!</v>
      </c>
      <c r="D41" s="511" t="e">
        <f>#REF!</f>
        <v>#REF!</v>
      </c>
      <c r="E41" s="511" t="e">
        <f t="shared" si="7"/>
        <v>#REF!</v>
      </c>
      <c r="F41" s="512" t="e">
        <f t="shared" si="8"/>
        <v>#REF!</v>
      </c>
      <c r="G41" s="427"/>
      <c r="H41" s="529"/>
      <c r="I41" s="530" t="s">
        <v>315</v>
      </c>
      <c r="J41" s="531">
        <v>10078</v>
      </c>
      <c r="K41" s="532">
        <v>104509</v>
      </c>
      <c r="L41" s="533" t="e">
        <f t="shared" si="9"/>
        <v>#REF!</v>
      </c>
      <c r="M41" s="530"/>
      <c r="N41" s="534" t="e">
        <f t="shared" si="10"/>
        <v>#REF!</v>
      </c>
    </row>
    <row r="42" spans="2:15" ht="15.75" thickBot="1">
      <c r="B42" s="509" t="s">
        <v>315</v>
      </c>
      <c r="C42" s="510" t="e">
        <f>#REF!</f>
        <v>#REF!</v>
      </c>
      <c r="D42" s="511" t="e">
        <f>#REF!</f>
        <v>#REF!</v>
      </c>
      <c r="E42" s="511" t="e">
        <f t="shared" si="7"/>
        <v>#REF!</v>
      </c>
      <c r="F42" s="512" t="e">
        <f t="shared" si="8"/>
        <v>#REF!</v>
      </c>
      <c r="H42" s="529"/>
      <c r="I42" s="530" t="s">
        <v>316</v>
      </c>
      <c r="J42" s="531">
        <v>1420</v>
      </c>
      <c r="K42" s="532">
        <v>16429</v>
      </c>
      <c r="L42" s="533" t="e">
        <f t="shared" si="9"/>
        <v>#REF!</v>
      </c>
      <c r="M42" s="530"/>
      <c r="N42" s="534" t="e">
        <f t="shared" si="10"/>
        <v>#REF!</v>
      </c>
    </row>
    <row r="43" spans="2:15" ht="15.75" thickBot="1">
      <c r="B43" s="509" t="s">
        <v>316</v>
      </c>
      <c r="C43" s="510" t="e">
        <f>#REF!</f>
        <v>#REF!</v>
      </c>
      <c r="D43" s="511" t="e">
        <f>#REF!</f>
        <v>#REF!</v>
      </c>
      <c r="E43" s="513" t="e">
        <f t="shared" si="7"/>
        <v>#REF!</v>
      </c>
      <c r="F43" s="514" t="e">
        <f t="shared" si="8"/>
        <v>#REF!</v>
      </c>
      <c r="H43" s="529"/>
      <c r="I43" s="535" t="s">
        <v>317</v>
      </c>
      <c r="J43" s="536">
        <v>4896</v>
      </c>
      <c r="K43" s="537">
        <v>61004</v>
      </c>
      <c r="L43" s="538" t="e">
        <f t="shared" si="9"/>
        <v>#REF!</v>
      </c>
      <c r="M43" s="535"/>
      <c r="N43" s="539" t="e">
        <f t="shared" si="10"/>
        <v>#REF!</v>
      </c>
    </row>
    <row r="44" spans="2:15" ht="15.75" thickBot="1">
      <c r="B44" s="509" t="s">
        <v>317</v>
      </c>
      <c r="C44" s="510" t="e">
        <f>#REF!</f>
        <v>#REF!</v>
      </c>
      <c r="D44" s="511" t="e">
        <f>#REF!</f>
        <v>#REF!</v>
      </c>
      <c r="E44" s="513" t="e">
        <f t="shared" si="7"/>
        <v>#REF!</v>
      </c>
      <c r="F44" s="514" t="e">
        <f t="shared" si="8"/>
        <v>#REF!</v>
      </c>
      <c r="H44" s="540"/>
      <c r="I44" s="541"/>
      <c r="J44" s="541"/>
      <c r="K44" s="542">
        <f>SUM(K36:K43)</f>
        <v>545798.40000000002</v>
      </c>
      <c r="L44" s="543" t="e">
        <f>SUM(L36:M43)</f>
        <v>#REF!</v>
      </c>
      <c r="M44" s="541"/>
      <c r="N44" s="544" t="e">
        <f>(L44-K44)/K44</f>
        <v>#REF!</v>
      </c>
    </row>
    <row r="45" spans="2:15" ht="15.75" thickBot="1">
      <c r="B45" s="509" t="s">
        <v>318</v>
      </c>
      <c r="C45" s="510" t="e">
        <f>#REF!</f>
        <v>#REF!</v>
      </c>
      <c r="D45" s="511" t="e">
        <f>#REF!</f>
        <v>#REF!</v>
      </c>
      <c r="E45" s="513" t="e">
        <f t="shared" si="7"/>
        <v>#REF!</v>
      </c>
      <c r="F45" s="514" t="e">
        <f t="shared" si="8"/>
        <v>#REF!</v>
      </c>
      <c r="O45" s="463"/>
    </row>
    <row r="46" spans="2:15" ht="15.75" thickBot="1">
      <c r="B46" s="509" t="s">
        <v>319</v>
      </c>
      <c r="C46" s="510" t="e">
        <f>#REF!</f>
        <v>#REF!</v>
      </c>
      <c r="D46" s="511" t="e">
        <f>#REF!</f>
        <v>#REF!</v>
      </c>
      <c r="E46" s="513" t="e">
        <f t="shared" si="7"/>
        <v>#REF!</v>
      </c>
      <c r="F46" s="514" t="e">
        <f t="shared" si="8"/>
        <v>#REF!</v>
      </c>
      <c r="H46" s="522"/>
      <c r="I46" s="549" t="s">
        <v>302</v>
      </c>
      <c r="J46" s="583" t="s">
        <v>607</v>
      </c>
      <c r="K46" s="549" t="s">
        <v>303</v>
      </c>
      <c r="L46" s="549" t="s">
        <v>304</v>
      </c>
      <c r="M46" s="522"/>
      <c r="N46" s="549" t="s">
        <v>305</v>
      </c>
    </row>
    <row r="47" spans="2:15" ht="15.75" thickBot="1">
      <c r="B47" s="509" t="s">
        <v>320</v>
      </c>
      <c r="C47" s="510" t="e">
        <f>#REF!</f>
        <v>#REF!</v>
      </c>
      <c r="D47" s="511" t="e">
        <f>#REF!</f>
        <v>#REF!</v>
      </c>
      <c r="E47" s="513" t="e">
        <f t="shared" si="7"/>
        <v>#REF!</v>
      </c>
      <c r="F47" s="514" t="e">
        <f t="shared" si="8"/>
        <v>#REF!</v>
      </c>
      <c r="H47" s="584" t="s">
        <v>508</v>
      </c>
      <c r="I47" s="585" t="s">
        <v>311</v>
      </c>
      <c r="J47" s="586">
        <v>62861</v>
      </c>
      <c r="K47" s="587">
        <v>407968</v>
      </c>
      <c r="L47" s="588" t="e">
        <f>J47*D37</f>
        <v>#REF!</v>
      </c>
      <c r="M47" s="589"/>
      <c r="N47" s="556" t="e">
        <f>(L47-K47)/K47</f>
        <v>#REF!</v>
      </c>
    </row>
    <row r="48" spans="2:15">
      <c r="H48" s="492"/>
      <c r="I48" s="549" t="s">
        <v>314</v>
      </c>
      <c r="J48" s="590">
        <v>2022</v>
      </c>
      <c r="K48" s="591">
        <v>16641</v>
      </c>
      <c r="L48" s="592" t="e">
        <f>J48*D39</f>
        <v>#REF!</v>
      </c>
      <c r="M48" s="522"/>
      <c r="N48" s="561" t="e">
        <f t="shared" ref="N48:N54" si="11">(L48-K48)/K48</f>
        <v>#REF!</v>
      </c>
    </row>
    <row r="49" spans="1:14">
      <c r="H49" s="492"/>
      <c r="I49" s="549" t="s">
        <v>312</v>
      </c>
      <c r="J49" s="590">
        <v>0</v>
      </c>
      <c r="K49" s="591">
        <v>0</v>
      </c>
      <c r="L49" s="592" t="e">
        <f>J49*D40</f>
        <v>#REF!</v>
      </c>
      <c r="M49" s="522"/>
      <c r="N49" s="561"/>
    </row>
    <row r="50" spans="1:14" ht="15.75" thickBot="1">
      <c r="A50" s="549" t="s">
        <v>507</v>
      </c>
      <c r="B50" s="550" t="s">
        <v>321</v>
      </c>
      <c r="C50" s="549" t="s">
        <v>607</v>
      </c>
      <c r="D50" s="549" t="s">
        <v>609</v>
      </c>
      <c r="E50" s="549" t="s">
        <v>304</v>
      </c>
      <c r="F50" s="549" t="s">
        <v>305</v>
      </c>
      <c r="H50" s="492"/>
      <c r="I50" s="549" t="s">
        <v>316</v>
      </c>
      <c r="J50" s="590">
        <v>0</v>
      </c>
      <c r="K50" s="591">
        <v>0</v>
      </c>
      <c r="L50" s="592" t="e">
        <f>J50*D43</f>
        <v>#REF!</v>
      </c>
      <c r="M50" s="522"/>
      <c r="N50" s="562"/>
    </row>
    <row r="51" spans="1:14">
      <c r="A51" s="551"/>
      <c r="B51" s="552" t="s">
        <v>322</v>
      </c>
      <c r="C51" s="553">
        <v>60876</v>
      </c>
      <c r="D51" s="554">
        <v>395085.24</v>
      </c>
      <c r="E51" s="555" t="e">
        <f>C51*D37</f>
        <v>#REF!</v>
      </c>
      <c r="F51" s="556" t="e">
        <f>(E51-D51)/D51</f>
        <v>#REF!</v>
      </c>
      <c r="H51" s="492"/>
      <c r="I51" s="549" t="s">
        <v>317</v>
      </c>
      <c r="J51" s="590">
        <v>737</v>
      </c>
      <c r="K51" s="591">
        <v>9183</v>
      </c>
      <c r="L51" s="592" t="e">
        <f>J51*D44</f>
        <v>#REF!</v>
      </c>
      <c r="M51" s="522"/>
      <c r="N51" s="562" t="e">
        <f t="shared" si="11"/>
        <v>#REF!</v>
      </c>
    </row>
    <row r="52" spans="1:14">
      <c r="A52" s="492"/>
      <c r="B52" s="557" t="s">
        <v>323</v>
      </c>
      <c r="C52" s="558">
        <v>47306.135820766351</v>
      </c>
      <c r="D52" s="559">
        <v>389329.49780490709</v>
      </c>
      <c r="E52" s="560" t="e">
        <f>C52*D39</f>
        <v>#REF!</v>
      </c>
      <c r="F52" s="561" t="e">
        <f t="shared" ref="F52:F65" si="12">(E52-D52)/D52</f>
        <v>#REF!</v>
      </c>
      <c r="H52" s="492"/>
      <c r="I52" s="549" t="s">
        <v>318</v>
      </c>
      <c r="J52" s="590">
        <v>61738</v>
      </c>
      <c r="K52" s="591">
        <v>940887</v>
      </c>
      <c r="L52" s="592" t="e">
        <f>J52*D45</f>
        <v>#REF!</v>
      </c>
      <c r="M52" s="522"/>
      <c r="N52" s="562" t="e">
        <f t="shared" si="11"/>
        <v>#REF!</v>
      </c>
    </row>
    <row r="53" spans="1:14">
      <c r="A53" s="492"/>
      <c r="B53" s="557" t="s">
        <v>324</v>
      </c>
      <c r="C53" s="558">
        <v>1355.444791995021</v>
      </c>
      <c r="D53" s="559">
        <v>11697.488554917032</v>
      </c>
      <c r="E53" s="560" t="e">
        <f>C53*D40</f>
        <v>#REF!</v>
      </c>
      <c r="F53" s="561" t="e">
        <f t="shared" si="12"/>
        <v>#REF!</v>
      </c>
      <c r="H53" s="492"/>
      <c r="I53" s="549" t="s">
        <v>319</v>
      </c>
      <c r="J53" s="590">
        <v>75475</v>
      </c>
      <c r="K53" s="591">
        <v>1352512</v>
      </c>
      <c r="L53" s="592" t="e">
        <f>J53*D46</f>
        <v>#REF!</v>
      </c>
      <c r="M53" s="522"/>
      <c r="N53" s="562" t="e">
        <f t="shared" si="11"/>
        <v>#REF!</v>
      </c>
    </row>
    <row r="54" spans="1:14" ht="15.75" thickBot="1">
      <c r="A54" s="492"/>
      <c r="B54" s="557" t="s">
        <v>325</v>
      </c>
      <c r="C54" s="558">
        <v>1167.8327698307362</v>
      </c>
      <c r="D54" s="559">
        <v>10989.306364107228</v>
      </c>
      <c r="E54" s="560" t="e">
        <f>C54*D41</f>
        <v>#REF!</v>
      </c>
      <c r="F54" s="561" t="e">
        <f t="shared" si="12"/>
        <v>#REF!</v>
      </c>
      <c r="H54" s="492"/>
      <c r="I54" s="549" t="s">
        <v>320</v>
      </c>
      <c r="J54" s="590">
        <v>8016</v>
      </c>
      <c r="K54" s="593">
        <v>151743</v>
      </c>
      <c r="L54" s="594" t="e">
        <f>J54*D47</f>
        <v>#REF!</v>
      </c>
      <c r="M54" s="595"/>
      <c r="N54" s="577" t="e">
        <f t="shared" si="11"/>
        <v>#REF!</v>
      </c>
    </row>
    <row r="55" spans="1:14" ht="16.5" thickTop="1" thickBot="1">
      <c r="A55" s="492"/>
      <c r="B55" s="557" t="s">
        <v>326</v>
      </c>
      <c r="C55" s="558">
        <v>5221.3307961637292</v>
      </c>
      <c r="D55" s="559">
        <v>65057.781720200066</v>
      </c>
      <c r="E55" s="560" t="e">
        <f>C55*D44</f>
        <v>#REF!</v>
      </c>
      <c r="F55" s="562" t="e">
        <f t="shared" si="12"/>
        <v>#REF!</v>
      </c>
      <c r="H55" s="493"/>
      <c r="I55" s="494"/>
      <c r="J55" s="494"/>
      <c r="K55" s="495">
        <f>SUM(K47:K54)</f>
        <v>2878934</v>
      </c>
      <c r="L55" s="578" t="e">
        <f>SUM(L47:L54)</f>
        <v>#REF!</v>
      </c>
      <c r="M55" s="494"/>
      <c r="N55" s="573" t="e">
        <f>(L55-K55)/K55</f>
        <v>#REF!</v>
      </c>
    </row>
    <row r="56" spans="1:14">
      <c r="A56" s="492"/>
      <c r="B56" s="557" t="s">
        <v>327</v>
      </c>
      <c r="C56" s="558">
        <v>10535.196328910006</v>
      </c>
      <c r="D56" s="559">
        <v>160556.39205258849</v>
      </c>
      <c r="E56" s="560" t="e">
        <f>C56*D45</f>
        <v>#REF!</v>
      </c>
      <c r="F56" s="562" t="e">
        <f t="shared" si="12"/>
        <v>#REF!</v>
      </c>
    </row>
    <row r="57" spans="1:14" ht="15.75" thickBot="1">
      <c r="A57" s="492"/>
      <c r="B57" s="557" t="s">
        <v>328</v>
      </c>
      <c r="C57" s="558">
        <v>58868.691872556163</v>
      </c>
      <c r="D57" s="559">
        <v>1054926.9583562065</v>
      </c>
      <c r="E57" s="560" t="e">
        <f>C57*D46</f>
        <v>#REF!</v>
      </c>
      <c r="F57" s="562" t="e">
        <f t="shared" si="12"/>
        <v>#REF!</v>
      </c>
      <c r="I57" s="455" t="s">
        <v>302</v>
      </c>
      <c r="J57" s="489" t="s">
        <v>607</v>
      </c>
      <c r="K57" s="455" t="s">
        <v>303</v>
      </c>
      <c r="L57" s="455" t="s">
        <v>304</v>
      </c>
      <c r="M57" s="455"/>
      <c r="N57" s="455" t="s">
        <v>305</v>
      </c>
    </row>
    <row r="58" spans="1:14">
      <c r="A58" s="492"/>
      <c r="B58" s="557" t="s">
        <v>329</v>
      </c>
      <c r="C58" s="558">
        <v>16530.466199000184</v>
      </c>
      <c r="D58" s="559">
        <v>312921.72514707351</v>
      </c>
      <c r="E58" s="560" t="e">
        <f>C58*D47</f>
        <v>#REF!</v>
      </c>
      <c r="F58" s="562" t="e">
        <f t="shared" si="12"/>
        <v>#REF!</v>
      </c>
      <c r="H58" s="903" t="s">
        <v>506</v>
      </c>
      <c r="I58" s="500" t="s">
        <v>311</v>
      </c>
      <c r="J58" s="501">
        <f>173828</f>
        <v>173828</v>
      </c>
      <c r="K58" s="502">
        <v>1128143.72</v>
      </c>
      <c r="L58" s="503" t="e">
        <f t="shared" ref="L58:L68" si="13">J58*D37</f>
        <v>#REF!</v>
      </c>
      <c r="M58" s="504"/>
      <c r="N58" s="505" t="e">
        <f>(L58-K58)/K58</f>
        <v>#REF!</v>
      </c>
    </row>
    <row r="59" spans="1:14" ht="15.75" thickBot="1">
      <c r="A59" s="492"/>
      <c r="B59" s="563" t="s">
        <v>330</v>
      </c>
      <c r="C59" s="564"/>
      <c r="D59" s="565"/>
      <c r="E59" s="565"/>
      <c r="F59" s="566"/>
      <c r="H59" s="904"/>
      <c r="I59" s="497" t="s">
        <v>310</v>
      </c>
      <c r="J59" s="490">
        <v>217939</v>
      </c>
      <c r="K59" s="491">
        <v>1621466.16</v>
      </c>
      <c r="L59" s="498" t="e">
        <f t="shared" si="13"/>
        <v>#REF!</v>
      </c>
      <c r="M59" s="499"/>
      <c r="N59" s="506" t="e">
        <f t="shared" ref="N59:N68" si="14">(L59-K59)/K59</f>
        <v>#REF!</v>
      </c>
    </row>
    <row r="60" spans="1:14">
      <c r="A60" s="492"/>
      <c r="B60" s="557" t="s">
        <v>331</v>
      </c>
      <c r="C60" s="567">
        <v>3787.08</v>
      </c>
      <c r="D60" s="568">
        <v>67864.47</v>
      </c>
      <c r="E60" s="560" t="e">
        <f>C60*D46</f>
        <v>#REF!</v>
      </c>
      <c r="F60" s="562" t="e">
        <f t="shared" si="12"/>
        <v>#REF!</v>
      </c>
      <c r="H60" s="492"/>
      <c r="I60" s="497" t="s">
        <v>314</v>
      </c>
      <c r="J60" s="490">
        <f>732222+774967</f>
        <v>1507189</v>
      </c>
      <c r="K60" s="491">
        <f>6026187.06+6377978.41</f>
        <v>12404165.469999999</v>
      </c>
      <c r="L60" s="498" t="e">
        <f t="shared" si="13"/>
        <v>#REF!</v>
      </c>
      <c r="M60" s="499"/>
      <c r="N60" s="506" t="e">
        <f t="shared" si="14"/>
        <v>#REF!</v>
      </c>
    </row>
    <row r="61" spans="1:14">
      <c r="A61" s="492"/>
      <c r="B61" s="557" t="s">
        <v>332</v>
      </c>
      <c r="C61" s="567">
        <v>244.65</v>
      </c>
      <c r="D61" s="568">
        <v>4631.21</v>
      </c>
      <c r="E61" s="560" t="e">
        <f>C61*D47</f>
        <v>#REF!</v>
      </c>
      <c r="F61" s="562" t="e">
        <f t="shared" si="12"/>
        <v>#REF!</v>
      </c>
      <c r="H61" s="492"/>
      <c r="I61" s="497" t="s">
        <v>312</v>
      </c>
      <c r="J61" s="490">
        <v>1140630</v>
      </c>
      <c r="K61" s="491">
        <v>9843636.8999999985</v>
      </c>
      <c r="L61" s="498" t="e">
        <f t="shared" si="13"/>
        <v>#REF!</v>
      </c>
      <c r="M61" s="499"/>
      <c r="N61" s="506" t="e">
        <f t="shared" si="14"/>
        <v>#REF!</v>
      </c>
    </row>
    <row r="62" spans="1:14" ht="15.75" thickBot="1">
      <c r="A62" s="492"/>
      <c r="B62" s="563" t="s">
        <v>333</v>
      </c>
      <c r="C62" s="564"/>
      <c r="D62" s="565"/>
      <c r="E62" s="565"/>
      <c r="F62" s="566"/>
      <c r="H62" s="492"/>
      <c r="I62" s="497" t="s">
        <v>313</v>
      </c>
      <c r="J62" s="490">
        <v>1107942</v>
      </c>
      <c r="K62" s="491">
        <v>10425734.220000001</v>
      </c>
      <c r="L62" s="498" t="e">
        <f t="shared" si="13"/>
        <v>#REF!</v>
      </c>
      <c r="M62" s="499"/>
      <c r="N62" s="506" t="e">
        <f t="shared" si="14"/>
        <v>#REF!</v>
      </c>
    </row>
    <row r="63" spans="1:14">
      <c r="A63" s="492"/>
      <c r="B63" s="569" t="s">
        <v>323</v>
      </c>
      <c r="C63" s="570">
        <v>1181.0252170318313</v>
      </c>
      <c r="D63" s="571">
        <v>9719.8375361719718</v>
      </c>
      <c r="E63" s="560" t="e">
        <f>C63*D39</f>
        <v>#REF!</v>
      </c>
      <c r="F63" s="562" t="e">
        <f t="shared" si="12"/>
        <v>#REF!</v>
      </c>
      <c r="H63" s="492"/>
      <c r="I63" s="497" t="s">
        <v>315</v>
      </c>
      <c r="J63" s="490">
        <v>1104881</v>
      </c>
      <c r="K63" s="491">
        <v>11457615.969999997</v>
      </c>
      <c r="L63" s="498" t="e">
        <f t="shared" si="13"/>
        <v>#REF!</v>
      </c>
      <c r="M63" s="499"/>
      <c r="N63" s="507" t="e">
        <f>(L63-K63)/K63</f>
        <v>#REF!</v>
      </c>
    </row>
    <row r="64" spans="1:14">
      <c r="A64" s="492"/>
      <c r="B64" s="569" t="s">
        <v>334</v>
      </c>
      <c r="C64" s="570">
        <v>8417.2128855776027</v>
      </c>
      <c r="D64" s="571">
        <v>69273.662048303668</v>
      </c>
      <c r="E64" s="560" t="e">
        <f>C64*D39</f>
        <v>#REF!</v>
      </c>
      <c r="F64" s="562" t="e">
        <f t="shared" si="12"/>
        <v>#REF!</v>
      </c>
      <c r="H64" s="492"/>
      <c r="I64" s="497" t="s">
        <v>316</v>
      </c>
      <c r="J64" s="490">
        <v>564117</v>
      </c>
      <c r="K64" s="491">
        <v>6526833.6899999995</v>
      </c>
      <c r="L64" s="498" t="e">
        <f t="shared" si="13"/>
        <v>#REF!</v>
      </c>
      <c r="M64" s="499"/>
      <c r="N64" s="507" t="e">
        <f t="shared" si="14"/>
        <v>#REF!</v>
      </c>
    </row>
    <row r="65" spans="1:14" ht="15.75" thickBot="1">
      <c r="A65" s="492"/>
      <c r="B65" s="569" t="s">
        <v>331</v>
      </c>
      <c r="C65" s="574">
        <v>599.22937586631474</v>
      </c>
      <c r="D65" s="575">
        <v>10738.190415524361</v>
      </c>
      <c r="E65" s="576" t="e">
        <f>C65*D46</f>
        <v>#REF!</v>
      </c>
      <c r="F65" s="577" t="e">
        <f t="shared" si="12"/>
        <v>#REF!</v>
      </c>
      <c r="H65" s="492"/>
      <c r="I65" s="497" t="s">
        <v>317</v>
      </c>
      <c r="J65" s="490">
        <v>643810</v>
      </c>
      <c r="K65" s="491">
        <v>8021872.5999999996</v>
      </c>
      <c r="L65" s="498" t="e">
        <f t="shared" si="13"/>
        <v>#REF!</v>
      </c>
      <c r="M65" s="499"/>
      <c r="N65" s="507" t="e">
        <f t="shared" si="14"/>
        <v>#REF!</v>
      </c>
    </row>
    <row r="66" spans="1:14" ht="16.5" thickTop="1" thickBot="1">
      <c r="A66" s="493"/>
      <c r="B66" s="494"/>
      <c r="C66" s="494"/>
      <c r="D66" s="578">
        <f>SUM(D51:D65)</f>
        <v>2562791.7600000002</v>
      </c>
      <c r="E66" s="572" t="e">
        <f>SUM(E51:E65)</f>
        <v>#REF!</v>
      </c>
      <c r="F66" s="573" t="e">
        <f>(E66-D66)/D66</f>
        <v>#REF!</v>
      </c>
      <c r="H66" s="492"/>
      <c r="I66" s="497" t="s">
        <v>318</v>
      </c>
      <c r="J66" s="490">
        <v>228154</v>
      </c>
      <c r="K66" s="491">
        <v>3477066.96</v>
      </c>
      <c r="L66" s="498" t="e">
        <f t="shared" si="13"/>
        <v>#REF!</v>
      </c>
      <c r="M66" s="499"/>
      <c r="N66" s="507" t="e">
        <f t="shared" si="14"/>
        <v>#REF!</v>
      </c>
    </row>
    <row r="67" spans="1:14">
      <c r="H67" s="492"/>
      <c r="I67" s="497" t="s">
        <v>319</v>
      </c>
      <c r="J67" s="490">
        <v>46268</v>
      </c>
      <c r="K67" s="491">
        <v>829122.56000000017</v>
      </c>
      <c r="L67" s="498" t="e">
        <f t="shared" si="13"/>
        <v>#REF!</v>
      </c>
      <c r="M67" s="499"/>
      <c r="N67" s="507" t="e">
        <f t="shared" si="14"/>
        <v>#REF!</v>
      </c>
    </row>
    <row r="68" spans="1:14">
      <c r="H68" s="492"/>
      <c r="I68" s="497" t="s">
        <v>320</v>
      </c>
      <c r="J68" s="490">
        <v>10619</v>
      </c>
      <c r="K68" s="491">
        <v>201017.66999999998</v>
      </c>
      <c r="L68" s="498" t="e">
        <f t="shared" si="13"/>
        <v>#REF!</v>
      </c>
      <c r="M68" s="499"/>
      <c r="N68" s="507" t="e">
        <f t="shared" si="14"/>
        <v>#REF!</v>
      </c>
    </row>
    <row r="69" spans="1:14" ht="15.75" thickBot="1">
      <c r="H69" s="493"/>
      <c r="I69" s="494"/>
      <c r="J69" s="494"/>
      <c r="K69" s="495">
        <f>SUM(K58:K68)</f>
        <v>65936675.920000002</v>
      </c>
      <c r="L69" s="495" t="e">
        <f>SUM(L58:L68)</f>
        <v>#REF!</v>
      </c>
      <c r="M69" s="494"/>
      <c r="N69" s="496" t="e">
        <f>(L69-K69)/K69</f>
        <v>#REF!</v>
      </c>
    </row>
    <row r="70" spans="1:14">
      <c r="K70" s="427"/>
      <c r="L70" s="464"/>
      <c r="N70" s="465"/>
    </row>
    <row r="71" spans="1:14">
      <c r="K71" s="427"/>
      <c r="L71" s="464"/>
      <c r="N71" s="465"/>
    </row>
  </sheetData>
  <mergeCells count="4">
    <mergeCell ref="B3:D3"/>
    <mergeCell ref="B14:D14"/>
    <mergeCell ref="H58:H59"/>
    <mergeCell ref="B24:D24"/>
  </mergeCells>
  <pageMargins left="0.45" right="0.2" top="0.25" bottom="0.25" header="0.3" footer="0.3"/>
  <pageSetup scale="70"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AR208"/>
  <sheetViews>
    <sheetView topLeftCell="A186" workbookViewId="0">
      <selection activeCell="Q16" sqref="Q16"/>
    </sheetView>
  </sheetViews>
  <sheetFormatPr defaultRowHeight="15"/>
  <cols>
    <col min="1" max="1" width="3.42578125" customWidth="1"/>
    <col min="2" max="2" width="39.85546875" customWidth="1"/>
    <col min="3" max="3" width="12" bestFit="1" customWidth="1"/>
    <col min="4" max="4" width="0.42578125" customWidth="1"/>
    <col min="5" max="5" width="14.7109375" bestFit="1" customWidth="1"/>
    <col min="6" max="6" width="13.42578125" customWidth="1"/>
    <col min="7" max="7" width="12.28515625" bestFit="1" customWidth="1"/>
    <col min="8" max="8" width="12.140625" bestFit="1" customWidth="1"/>
    <col min="9" max="9" width="12.28515625" bestFit="1" customWidth="1"/>
    <col min="10" max="10" width="10.140625" bestFit="1" customWidth="1"/>
    <col min="11" max="11" width="13.7109375" bestFit="1" customWidth="1"/>
    <col min="12" max="12" width="14.7109375" customWidth="1"/>
    <col min="13" max="13" width="12.28515625" bestFit="1" customWidth="1"/>
    <col min="14" max="14" width="10.140625" bestFit="1" customWidth="1"/>
    <col min="15" max="15" width="12.28515625" bestFit="1" customWidth="1"/>
    <col min="16" max="16" width="10.140625" bestFit="1" customWidth="1"/>
    <col min="17" max="17" width="12.28515625" bestFit="1" customWidth="1"/>
    <col min="18" max="18" width="12.7109375" customWidth="1"/>
    <col min="19" max="19" width="12.28515625" bestFit="1" customWidth="1"/>
    <col min="20" max="20" width="11.140625" bestFit="1" customWidth="1"/>
    <col min="21" max="21" width="12.28515625" bestFit="1" customWidth="1"/>
    <col min="22" max="22" width="10.140625" bestFit="1" customWidth="1"/>
    <col min="23" max="23" width="12.28515625" bestFit="1" customWidth="1"/>
    <col min="24" max="24" width="11.140625" bestFit="1" customWidth="1"/>
    <col min="25" max="25" width="12.28515625" bestFit="1" customWidth="1"/>
    <col min="26" max="26" width="10.140625" bestFit="1" customWidth="1"/>
    <col min="27" max="27" width="12.28515625" bestFit="1" customWidth="1"/>
    <col min="28" max="28" width="10.140625" bestFit="1" customWidth="1"/>
    <col min="29" max="29" width="12.28515625" bestFit="1" customWidth="1"/>
    <col min="30" max="30" width="10.140625" bestFit="1" customWidth="1"/>
    <col min="31" max="31" width="12.28515625" bestFit="1" customWidth="1"/>
    <col min="32" max="32" width="12.140625" bestFit="1" customWidth="1"/>
    <col min="33" max="33" width="12.28515625" bestFit="1" customWidth="1"/>
    <col min="34" max="34" width="8.7109375" bestFit="1" customWidth="1"/>
    <col min="35" max="35" width="12.28515625" bestFit="1" customWidth="1"/>
    <col min="37" max="37" width="13.7109375" bestFit="1" customWidth="1"/>
    <col min="38" max="38" width="11.140625" bestFit="1" customWidth="1"/>
    <col min="39" max="39" width="12.28515625" bestFit="1" customWidth="1"/>
    <col min="40" max="40" width="8.42578125" bestFit="1" customWidth="1"/>
    <col min="41" max="41" width="12.28515625" bestFit="1" customWidth="1"/>
    <col min="42" max="44" width="13.7109375" bestFit="1" customWidth="1"/>
  </cols>
  <sheetData>
    <row r="2" spans="1:44">
      <c r="A2" s="906">
        <v>2216</v>
      </c>
      <c r="E2" s="468" t="s">
        <v>343</v>
      </c>
      <c r="F2" s="484"/>
      <c r="G2" s="468" t="s">
        <v>344</v>
      </c>
      <c r="H2" s="484"/>
      <c r="I2" s="468" t="s">
        <v>345</v>
      </c>
      <c r="J2" s="484"/>
      <c r="K2" s="468" t="s">
        <v>346</v>
      </c>
      <c r="L2" s="484"/>
      <c r="M2" s="468" t="s">
        <v>347</v>
      </c>
      <c r="N2" s="484"/>
      <c r="O2" s="468" t="s">
        <v>348</v>
      </c>
      <c r="P2" s="484"/>
      <c r="Q2" s="468" t="s">
        <v>349</v>
      </c>
      <c r="R2" s="484"/>
      <c r="S2" s="468" t="s">
        <v>350</v>
      </c>
      <c r="T2" s="484"/>
      <c r="U2" s="468" t="s">
        <v>351</v>
      </c>
      <c r="V2" s="484"/>
      <c r="W2" s="468" t="s">
        <v>352</v>
      </c>
      <c r="X2" s="484"/>
      <c r="Y2" s="468" t="s">
        <v>353</v>
      </c>
      <c r="Z2" s="484"/>
      <c r="AA2" s="468" t="s">
        <v>354</v>
      </c>
      <c r="AB2" s="484"/>
      <c r="AC2" s="468" t="s">
        <v>355</v>
      </c>
      <c r="AD2" s="484"/>
      <c r="AE2" s="468" t="s">
        <v>356</v>
      </c>
      <c r="AF2" s="484"/>
      <c r="AG2" s="468" t="s">
        <v>357</v>
      </c>
      <c r="AH2" s="484"/>
      <c r="AI2" s="468" t="s">
        <v>358</v>
      </c>
      <c r="AJ2" s="484"/>
      <c r="AK2" s="468" t="s">
        <v>359</v>
      </c>
      <c r="AL2" s="484"/>
      <c r="AM2" s="468" t="s">
        <v>360</v>
      </c>
      <c r="AN2" s="484"/>
      <c r="AO2" s="468" t="s">
        <v>361</v>
      </c>
      <c r="AP2" s="484"/>
      <c r="AQ2" s="468" t="s">
        <v>362</v>
      </c>
      <c r="AR2" s="484"/>
    </row>
    <row r="3" spans="1:44" ht="90">
      <c r="A3" s="906"/>
      <c r="B3" s="472"/>
      <c r="C3" s="470"/>
      <c r="E3" s="469" t="s">
        <v>363</v>
      </c>
      <c r="F3" s="485" t="s">
        <v>364</v>
      </c>
      <c r="G3" s="469" t="s">
        <v>365</v>
      </c>
      <c r="H3" s="485" t="s">
        <v>366</v>
      </c>
      <c r="I3" s="469" t="s">
        <v>367</v>
      </c>
      <c r="J3" s="485" t="s">
        <v>368</v>
      </c>
      <c r="K3" s="469" t="s">
        <v>369</v>
      </c>
      <c r="L3" s="485" t="s">
        <v>370</v>
      </c>
      <c r="M3" s="469" t="s">
        <v>371</v>
      </c>
      <c r="N3" s="485" t="s">
        <v>372</v>
      </c>
      <c r="O3" s="469" t="s">
        <v>373</v>
      </c>
      <c r="P3" s="485" t="s">
        <v>374</v>
      </c>
      <c r="Q3" s="469" t="s">
        <v>375</v>
      </c>
      <c r="R3" s="485" t="s">
        <v>376</v>
      </c>
      <c r="S3" s="469" t="s">
        <v>377</v>
      </c>
      <c r="T3" s="485" t="s">
        <v>378</v>
      </c>
      <c r="U3" s="469" t="s">
        <v>379</v>
      </c>
      <c r="V3" s="485" t="s">
        <v>380</v>
      </c>
      <c r="W3" s="469" t="s">
        <v>381</v>
      </c>
      <c r="X3" s="485" t="s">
        <v>382</v>
      </c>
      <c r="Y3" s="469" t="s">
        <v>383</v>
      </c>
      <c r="Z3" s="485" t="s">
        <v>384</v>
      </c>
      <c r="AA3" s="469" t="s">
        <v>385</v>
      </c>
      <c r="AB3" s="485" t="s">
        <v>386</v>
      </c>
      <c r="AC3" s="469" t="s">
        <v>387</v>
      </c>
      <c r="AD3" s="485" t="s">
        <v>388</v>
      </c>
      <c r="AE3" s="469" t="s">
        <v>389</v>
      </c>
      <c r="AF3" s="485" t="s">
        <v>390</v>
      </c>
      <c r="AG3" s="469" t="s">
        <v>391</v>
      </c>
      <c r="AH3" s="485" t="s">
        <v>392</v>
      </c>
      <c r="AI3" s="469" t="s">
        <v>393</v>
      </c>
      <c r="AJ3" s="485" t="s">
        <v>394</v>
      </c>
      <c r="AK3" s="469" t="s">
        <v>395</v>
      </c>
      <c r="AL3" s="485" t="s">
        <v>396</v>
      </c>
      <c r="AM3" s="469" t="s">
        <v>397</v>
      </c>
      <c r="AN3" s="485" t="s">
        <v>398</v>
      </c>
      <c r="AO3" s="469" t="s">
        <v>399</v>
      </c>
      <c r="AP3" s="485" t="s">
        <v>400</v>
      </c>
      <c r="AQ3" s="469" t="s">
        <v>401</v>
      </c>
      <c r="AR3" s="485" t="s">
        <v>402</v>
      </c>
    </row>
    <row r="4" spans="1:44">
      <c r="A4" s="906"/>
      <c r="B4" s="468" t="s">
        <v>403</v>
      </c>
      <c r="C4" s="471" t="s">
        <v>404</v>
      </c>
      <c r="E4" s="468" t="s">
        <v>405</v>
      </c>
      <c r="F4" s="484"/>
      <c r="G4" s="468" t="s">
        <v>405</v>
      </c>
      <c r="H4" s="484"/>
      <c r="I4" s="468" t="s">
        <v>405</v>
      </c>
      <c r="J4" s="484"/>
      <c r="K4" s="468" t="s">
        <v>405</v>
      </c>
      <c r="L4" s="484"/>
      <c r="M4" s="468" t="s">
        <v>405</v>
      </c>
      <c r="N4" s="484"/>
      <c r="O4" s="468" t="s">
        <v>405</v>
      </c>
      <c r="P4" s="484"/>
      <c r="Q4" s="468" t="s">
        <v>405</v>
      </c>
      <c r="R4" s="484"/>
      <c r="S4" s="468" t="s">
        <v>405</v>
      </c>
      <c r="T4" s="484"/>
      <c r="U4" s="468" t="s">
        <v>405</v>
      </c>
      <c r="V4" s="484"/>
      <c r="W4" s="468" t="s">
        <v>405</v>
      </c>
      <c r="X4" s="484"/>
      <c r="Y4" s="468" t="s">
        <v>405</v>
      </c>
      <c r="Z4" s="484"/>
      <c r="AA4" s="468" t="s">
        <v>405</v>
      </c>
      <c r="AB4" s="484"/>
      <c r="AC4" s="468" t="s">
        <v>405</v>
      </c>
      <c r="AD4" s="484"/>
      <c r="AE4" s="468" t="s">
        <v>405</v>
      </c>
      <c r="AF4" s="484"/>
      <c r="AG4" s="468" t="s">
        <v>405</v>
      </c>
      <c r="AH4" s="484"/>
      <c r="AI4" s="468" t="s">
        <v>405</v>
      </c>
      <c r="AJ4" s="484"/>
      <c r="AK4" s="468" t="s">
        <v>405</v>
      </c>
      <c r="AL4" s="484"/>
      <c r="AM4" s="468" t="s">
        <v>405</v>
      </c>
      <c r="AN4" s="484"/>
      <c r="AO4" s="468" t="s">
        <v>405</v>
      </c>
      <c r="AP4" s="484"/>
      <c r="AQ4" s="468" t="s">
        <v>405</v>
      </c>
      <c r="AR4" s="484"/>
    </row>
    <row r="5" spans="1:44">
      <c r="A5" s="906"/>
      <c r="B5" s="468" t="s">
        <v>406</v>
      </c>
      <c r="C5" s="471">
        <v>3.56</v>
      </c>
      <c r="E5" s="482">
        <v>4150</v>
      </c>
      <c r="F5" s="486">
        <v>1165.7303370786517</v>
      </c>
      <c r="G5" s="483">
        <v>26</v>
      </c>
      <c r="H5" s="486">
        <v>7.3033707865168536</v>
      </c>
      <c r="I5" s="482"/>
      <c r="J5" s="486" t="s">
        <v>407</v>
      </c>
      <c r="K5" s="482"/>
      <c r="L5" s="486" t="s">
        <v>407</v>
      </c>
      <c r="M5" s="482"/>
      <c r="N5" s="486" t="s">
        <v>407</v>
      </c>
      <c r="O5" s="482">
        <v>120</v>
      </c>
      <c r="P5" s="486">
        <v>33.707865168539328</v>
      </c>
      <c r="Q5" s="482">
        <v>20956</v>
      </c>
      <c r="R5" s="486">
        <v>5886.5168539325841</v>
      </c>
      <c r="S5" s="482"/>
      <c r="T5" s="486" t="s">
        <v>407</v>
      </c>
      <c r="U5" s="482"/>
      <c r="V5" s="486" t="s">
        <v>407</v>
      </c>
      <c r="W5" s="482"/>
      <c r="X5" s="486" t="s">
        <v>407</v>
      </c>
      <c r="Y5" s="482"/>
      <c r="Z5" s="486" t="s">
        <v>407</v>
      </c>
      <c r="AA5" s="482">
        <v>791</v>
      </c>
      <c r="AB5" s="486">
        <v>222.19101123595505</v>
      </c>
      <c r="AC5" s="482">
        <v>27964</v>
      </c>
      <c r="AD5" s="486">
        <v>7855.0561797752807</v>
      </c>
      <c r="AE5" s="482"/>
      <c r="AF5" s="486" t="s">
        <v>407</v>
      </c>
      <c r="AG5" s="482"/>
      <c r="AH5" s="486" t="s">
        <v>407</v>
      </c>
      <c r="AI5" s="482"/>
      <c r="AJ5" s="486" t="s">
        <v>407</v>
      </c>
      <c r="AK5" s="482">
        <v>337</v>
      </c>
      <c r="AL5" s="486">
        <v>94.662921348314612</v>
      </c>
      <c r="AM5" s="482"/>
      <c r="AN5" s="486" t="s">
        <v>407</v>
      </c>
      <c r="AO5" s="482"/>
      <c r="AP5" s="486" t="s">
        <v>407</v>
      </c>
      <c r="AQ5" s="482">
        <v>50194</v>
      </c>
      <c r="AR5" s="486">
        <v>14099.438202247191</v>
      </c>
    </row>
    <row r="6" spans="1:44">
      <c r="A6" s="906"/>
      <c r="B6" s="468" t="s">
        <v>408</v>
      </c>
      <c r="C6" s="471">
        <v>2.94</v>
      </c>
      <c r="E6" s="482">
        <v>1755</v>
      </c>
      <c r="F6" s="486">
        <v>596.9387755102041</v>
      </c>
      <c r="G6" s="482"/>
      <c r="H6" s="486" t="s">
        <v>407</v>
      </c>
      <c r="I6" s="482"/>
      <c r="J6" s="486" t="s">
        <v>407</v>
      </c>
      <c r="K6" s="482"/>
      <c r="L6" s="486" t="s">
        <v>407</v>
      </c>
      <c r="M6" s="482"/>
      <c r="N6" s="486" t="s">
        <v>407</v>
      </c>
      <c r="O6" s="482"/>
      <c r="P6" s="486" t="s">
        <v>407</v>
      </c>
      <c r="Q6" s="482">
        <v>4761</v>
      </c>
      <c r="R6" s="486">
        <v>1619.387755102041</v>
      </c>
      <c r="S6" s="482"/>
      <c r="T6" s="486" t="s">
        <v>407</v>
      </c>
      <c r="U6" s="482"/>
      <c r="V6" s="486" t="s">
        <v>407</v>
      </c>
      <c r="W6" s="482"/>
      <c r="X6" s="486" t="s">
        <v>407</v>
      </c>
      <c r="Y6" s="482"/>
      <c r="Z6" s="486" t="s">
        <v>407</v>
      </c>
      <c r="AA6" s="482"/>
      <c r="AB6" s="486" t="s">
        <v>407</v>
      </c>
      <c r="AC6" s="482"/>
      <c r="AD6" s="486" t="s">
        <v>407</v>
      </c>
      <c r="AE6" s="482"/>
      <c r="AF6" s="486" t="s">
        <v>407</v>
      </c>
      <c r="AG6" s="482"/>
      <c r="AH6" s="486" t="s">
        <v>407</v>
      </c>
      <c r="AI6" s="482"/>
      <c r="AJ6" s="486" t="s">
        <v>407</v>
      </c>
      <c r="AK6" s="482">
        <v>1259</v>
      </c>
      <c r="AL6" s="486">
        <v>428.23129251700681</v>
      </c>
      <c r="AM6" s="482"/>
      <c r="AN6" s="486" t="s">
        <v>407</v>
      </c>
      <c r="AO6" s="482"/>
      <c r="AP6" s="486" t="s">
        <v>407</v>
      </c>
      <c r="AQ6" s="482">
        <v>6020</v>
      </c>
      <c r="AR6" s="486">
        <v>2047.6190476190477</v>
      </c>
    </row>
    <row r="7" spans="1:44">
      <c r="A7" s="906"/>
      <c r="B7" s="468" t="s">
        <v>409</v>
      </c>
      <c r="C7" s="471">
        <v>0.59099999999999997</v>
      </c>
      <c r="E7" s="482">
        <v>774</v>
      </c>
      <c r="F7" s="486">
        <v>1309.6446700507615</v>
      </c>
      <c r="G7" s="482">
        <v>99</v>
      </c>
      <c r="H7" s="486">
        <v>167.51269035532997</v>
      </c>
      <c r="I7" s="482"/>
      <c r="J7" s="486" t="s">
        <v>407</v>
      </c>
      <c r="K7" s="482"/>
      <c r="L7" s="486" t="s">
        <v>407</v>
      </c>
      <c r="M7" s="482"/>
      <c r="N7" s="486" t="s">
        <v>407</v>
      </c>
      <c r="O7" s="482">
        <v>1</v>
      </c>
      <c r="P7" s="486">
        <v>1.6920473773265652</v>
      </c>
      <c r="Q7" s="482">
        <v>627</v>
      </c>
      <c r="R7" s="486">
        <v>1060.9137055837564</v>
      </c>
      <c r="S7" s="482">
        <v>3</v>
      </c>
      <c r="T7" s="486">
        <v>5.0761421319796955</v>
      </c>
      <c r="U7" s="482"/>
      <c r="V7" s="486" t="s">
        <v>407</v>
      </c>
      <c r="W7" s="482"/>
      <c r="X7" s="486" t="s">
        <v>407</v>
      </c>
      <c r="Y7" s="482"/>
      <c r="Z7" s="486" t="s">
        <v>407</v>
      </c>
      <c r="AA7" s="482">
        <v>46</v>
      </c>
      <c r="AB7" s="486">
        <v>77.834179357021995</v>
      </c>
      <c r="AC7" s="482"/>
      <c r="AD7" s="486" t="s">
        <v>407</v>
      </c>
      <c r="AE7" s="482"/>
      <c r="AF7" s="486" t="s">
        <v>407</v>
      </c>
      <c r="AG7" s="482"/>
      <c r="AH7" s="486" t="s">
        <v>407</v>
      </c>
      <c r="AI7" s="482"/>
      <c r="AJ7" s="486" t="s">
        <v>407</v>
      </c>
      <c r="AK7" s="482">
        <v>136</v>
      </c>
      <c r="AL7" s="486">
        <v>230.11844331641288</v>
      </c>
      <c r="AM7" s="482"/>
      <c r="AN7" s="486" t="s">
        <v>407</v>
      </c>
      <c r="AO7" s="482"/>
      <c r="AP7" s="486" t="s">
        <v>407</v>
      </c>
      <c r="AQ7" s="482">
        <v>912</v>
      </c>
      <c r="AR7" s="486">
        <v>1543.1472081218276</v>
      </c>
    </row>
    <row r="8" spans="1:44">
      <c r="A8" s="906"/>
      <c r="B8" s="468" t="s">
        <v>410</v>
      </c>
      <c r="C8" s="471"/>
      <c r="E8" s="482"/>
      <c r="F8" s="486" t="s">
        <v>407</v>
      </c>
      <c r="G8" s="482"/>
      <c r="H8" s="486" t="s">
        <v>407</v>
      </c>
      <c r="I8" s="482"/>
      <c r="J8" s="486" t="s">
        <v>407</v>
      </c>
      <c r="K8" s="482"/>
      <c r="L8" s="486" t="s">
        <v>407</v>
      </c>
      <c r="M8" s="482"/>
      <c r="N8" s="486" t="s">
        <v>407</v>
      </c>
      <c r="O8" s="482"/>
      <c r="P8" s="486" t="s">
        <v>407</v>
      </c>
      <c r="Q8" s="482"/>
      <c r="R8" s="486" t="s">
        <v>407</v>
      </c>
      <c r="S8" s="482"/>
      <c r="T8" s="486" t="s">
        <v>407</v>
      </c>
      <c r="U8" s="482"/>
      <c r="V8" s="486" t="s">
        <v>407</v>
      </c>
      <c r="W8" s="482"/>
      <c r="X8" s="486" t="s">
        <v>407</v>
      </c>
      <c r="Y8" s="482"/>
      <c r="Z8" s="486" t="s">
        <v>407</v>
      </c>
      <c r="AA8" s="482"/>
      <c r="AB8" s="486" t="s">
        <v>407</v>
      </c>
      <c r="AC8" s="482">
        <v>9793</v>
      </c>
      <c r="AD8" s="486" t="s">
        <v>407</v>
      </c>
      <c r="AE8" s="482"/>
      <c r="AF8" s="486" t="s">
        <v>407</v>
      </c>
      <c r="AG8" s="482"/>
      <c r="AH8" s="486" t="s">
        <v>407</v>
      </c>
      <c r="AI8" s="482"/>
      <c r="AJ8" s="486" t="s">
        <v>407</v>
      </c>
      <c r="AK8" s="482"/>
      <c r="AL8" s="486" t="s">
        <v>407</v>
      </c>
      <c r="AM8" s="482"/>
      <c r="AN8" s="486" t="s">
        <v>407</v>
      </c>
      <c r="AO8" s="482"/>
      <c r="AP8" s="486" t="s">
        <v>407</v>
      </c>
      <c r="AQ8" s="482">
        <v>9793</v>
      </c>
      <c r="AR8" s="486" t="s">
        <v>407</v>
      </c>
    </row>
    <row r="9" spans="1:44">
      <c r="A9" s="906"/>
      <c r="B9" s="468" t="s">
        <v>411</v>
      </c>
      <c r="C9" s="471">
        <v>27.96</v>
      </c>
      <c r="E9" s="482">
        <v>81418</v>
      </c>
      <c r="F9" s="486">
        <v>2911.9456366237482</v>
      </c>
      <c r="G9" s="482"/>
      <c r="H9" s="486" t="s">
        <v>407</v>
      </c>
      <c r="I9" s="482"/>
      <c r="J9" s="486" t="s">
        <v>407</v>
      </c>
      <c r="K9" s="482"/>
      <c r="L9" s="486" t="s">
        <v>407</v>
      </c>
      <c r="M9" s="482"/>
      <c r="N9" s="486" t="s">
        <v>407</v>
      </c>
      <c r="O9" s="482">
        <v>1066</v>
      </c>
      <c r="P9" s="486">
        <v>38.125894134477825</v>
      </c>
      <c r="Q9" s="482">
        <v>33907</v>
      </c>
      <c r="R9" s="486">
        <v>1212.6967095851217</v>
      </c>
      <c r="S9" s="482"/>
      <c r="T9" s="486" t="s">
        <v>407</v>
      </c>
      <c r="U9" s="482"/>
      <c r="V9" s="486" t="s">
        <v>407</v>
      </c>
      <c r="W9" s="482"/>
      <c r="X9" s="486" t="s">
        <v>407</v>
      </c>
      <c r="Y9" s="482"/>
      <c r="Z9" s="486" t="s">
        <v>407</v>
      </c>
      <c r="AA9" s="482"/>
      <c r="AB9" s="486" t="s">
        <v>407</v>
      </c>
      <c r="AC9" s="482"/>
      <c r="AD9" s="486" t="s">
        <v>407</v>
      </c>
      <c r="AE9" s="482"/>
      <c r="AF9" s="486" t="s">
        <v>407</v>
      </c>
      <c r="AG9" s="482"/>
      <c r="AH9" s="486" t="s">
        <v>407</v>
      </c>
      <c r="AI9" s="482"/>
      <c r="AJ9" s="486" t="s">
        <v>407</v>
      </c>
      <c r="AK9" s="482">
        <v>20906</v>
      </c>
      <c r="AL9" s="486">
        <v>747.71101573676674</v>
      </c>
      <c r="AM9" s="482"/>
      <c r="AN9" s="486" t="s">
        <v>407</v>
      </c>
      <c r="AO9" s="482"/>
      <c r="AP9" s="486" t="s">
        <v>407</v>
      </c>
      <c r="AQ9" s="482">
        <v>55879</v>
      </c>
      <c r="AR9" s="486">
        <v>1998.5336194563661</v>
      </c>
    </row>
    <row r="10" spans="1:44">
      <c r="A10" s="906"/>
      <c r="B10" s="468" t="s">
        <v>412</v>
      </c>
      <c r="C10" s="471">
        <v>15.07</v>
      </c>
      <c r="E10" s="482">
        <v>159356.01</v>
      </c>
      <c r="F10" s="486">
        <v>10574.386861313869</v>
      </c>
      <c r="G10" s="482">
        <v>5061.28</v>
      </c>
      <c r="H10" s="486">
        <v>335.85136031851357</v>
      </c>
      <c r="I10" s="482"/>
      <c r="J10" s="486" t="s">
        <v>407</v>
      </c>
      <c r="K10" s="482">
        <v>230</v>
      </c>
      <c r="L10" s="486">
        <v>15.262110152621101</v>
      </c>
      <c r="M10" s="482"/>
      <c r="N10" s="486" t="s">
        <v>407</v>
      </c>
      <c r="O10" s="482">
        <v>1515</v>
      </c>
      <c r="P10" s="486">
        <v>100.53085600530856</v>
      </c>
      <c r="Q10" s="482">
        <v>1718.42</v>
      </c>
      <c r="R10" s="486">
        <v>114.02919708029198</v>
      </c>
      <c r="S10" s="482">
        <v>5289.64</v>
      </c>
      <c r="T10" s="486">
        <v>351.00464499004647</v>
      </c>
      <c r="U10" s="482"/>
      <c r="V10" s="486" t="s">
        <v>407</v>
      </c>
      <c r="W10" s="482">
        <v>36870.21</v>
      </c>
      <c r="X10" s="486">
        <v>2446.5965494359652</v>
      </c>
      <c r="Y10" s="482">
        <v>2967.76</v>
      </c>
      <c r="Z10" s="486">
        <v>196.93165228931653</v>
      </c>
      <c r="AA10" s="482">
        <v>-1286.96</v>
      </c>
      <c r="AB10" s="486">
        <v>-85.398805573988056</v>
      </c>
      <c r="AC10" s="482">
        <v>-749.25</v>
      </c>
      <c r="AD10" s="486">
        <v>-49.717982747179825</v>
      </c>
      <c r="AE10" s="482"/>
      <c r="AF10" s="486" t="s">
        <v>407</v>
      </c>
      <c r="AG10" s="482"/>
      <c r="AH10" s="486" t="s">
        <v>407</v>
      </c>
      <c r="AI10" s="482"/>
      <c r="AJ10" s="486" t="s">
        <v>407</v>
      </c>
      <c r="AK10" s="482">
        <v>7835.04</v>
      </c>
      <c r="AL10" s="486">
        <v>519.9097544790975</v>
      </c>
      <c r="AM10" s="482"/>
      <c r="AN10" s="486" t="s">
        <v>407</v>
      </c>
      <c r="AO10" s="482">
        <v>3473.27</v>
      </c>
      <c r="AP10" s="486">
        <v>230.47577969475779</v>
      </c>
      <c r="AQ10" s="482">
        <v>62924.41</v>
      </c>
      <c r="AR10" s="486">
        <v>4175.4751161247514</v>
      </c>
    </row>
    <row r="11" spans="1:44">
      <c r="A11" s="906"/>
      <c r="B11" s="468" t="s">
        <v>413</v>
      </c>
      <c r="C11" s="471">
        <v>0.08</v>
      </c>
      <c r="E11" s="482"/>
      <c r="F11" s="486" t="s">
        <v>407</v>
      </c>
      <c r="G11" s="482"/>
      <c r="H11" s="486" t="s">
        <v>407</v>
      </c>
      <c r="I11" s="482"/>
      <c r="J11" s="486" t="s">
        <v>407</v>
      </c>
      <c r="K11" s="482"/>
      <c r="L11" s="486" t="s">
        <v>407</v>
      </c>
      <c r="M11" s="482"/>
      <c r="N11" s="486" t="s">
        <v>407</v>
      </c>
      <c r="O11" s="482"/>
      <c r="P11" s="486" t="s">
        <v>407</v>
      </c>
      <c r="Q11" s="482"/>
      <c r="R11" s="486" t="s">
        <v>407</v>
      </c>
      <c r="S11" s="482"/>
      <c r="T11" s="486" t="s">
        <v>407</v>
      </c>
      <c r="U11" s="482"/>
      <c r="V11" s="486" t="s">
        <v>407</v>
      </c>
      <c r="W11" s="482"/>
      <c r="X11" s="486" t="s">
        <v>407</v>
      </c>
      <c r="Y11" s="482"/>
      <c r="Z11" s="486" t="s">
        <v>407</v>
      </c>
      <c r="AA11" s="482"/>
      <c r="AB11" s="486" t="s">
        <v>407</v>
      </c>
      <c r="AC11" s="482"/>
      <c r="AD11" s="486" t="s">
        <v>407</v>
      </c>
      <c r="AE11" s="482"/>
      <c r="AF11" s="486" t="s">
        <v>407</v>
      </c>
      <c r="AG11" s="482"/>
      <c r="AH11" s="486" t="s">
        <v>407</v>
      </c>
      <c r="AI11" s="482"/>
      <c r="AJ11" s="486" t="s">
        <v>407</v>
      </c>
      <c r="AK11" s="482"/>
      <c r="AL11" s="486" t="s">
        <v>407</v>
      </c>
      <c r="AM11" s="482"/>
      <c r="AN11" s="486" t="s">
        <v>407</v>
      </c>
      <c r="AO11" s="482"/>
      <c r="AP11" s="486" t="s">
        <v>407</v>
      </c>
      <c r="AQ11" s="482"/>
      <c r="AR11" s="486" t="s">
        <v>407</v>
      </c>
    </row>
    <row r="12" spans="1:44">
      <c r="A12" s="906"/>
      <c r="B12" s="468" t="s">
        <v>414</v>
      </c>
      <c r="C12" s="471">
        <v>12.88</v>
      </c>
      <c r="E12" s="482">
        <v>6026</v>
      </c>
      <c r="F12" s="486">
        <v>467.85714285714283</v>
      </c>
      <c r="G12" s="482"/>
      <c r="H12" s="486" t="s">
        <v>407</v>
      </c>
      <c r="I12" s="482"/>
      <c r="J12" s="486" t="s">
        <v>407</v>
      </c>
      <c r="K12" s="482"/>
      <c r="L12" s="486" t="s">
        <v>407</v>
      </c>
      <c r="M12" s="482"/>
      <c r="N12" s="486" t="s">
        <v>407</v>
      </c>
      <c r="O12" s="482">
        <v>4312</v>
      </c>
      <c r="P12" s="486">
        <v>334.78260869565213</v>
      </c>
      <c r="Q12" s="482">
        <v>17375</v>
      </c>
      <c r="R12" s="486">
        <v>1348.9906832298136</v>
      </c>
      <c r="S12" s="482"/>
      <c r="T12" s="486" t="s">
        <v>407</v>
      </c>
      <c r="U12" s="482">
        <v>54</v>
      </c>
      <c r="V12" s="486">
        <v>4.1925465838509313</v>
      </c>
      <c r="W12" s="482">
        <v>5368</v>
      </c>
      <c r="X12" s="486">
        <v>416.77018633540371</v>
      </c>
      <c r="Y12" s="482">
        <v>7850</v>
      </c>
      <c r="Z12" s="486">
        <v>609.47204968944095</v>
      </c>
      <c r="AA12" s="482">
        <v>22</v>
      </c>
      <c r="AB12" s="486">
        <v>1.7080745341614907</v>
      </c>
      <c r="AC12" s="482"/>
      <c r="AD12" s="486" t="s">
        <v>407</v>
      </c>
      <c r="AE12" s="482">
        <v>1557</v>
      </c>
      <c r="AF12" s="486">
        <v>120.88509316770185</v>
      </c>
      <c r="AG12" s="482"/>
      <c r="AH12" s="486" t="s">
        <v>407</v>
      </c>
      <c r="AI12" s="482"/>
      <c r="AJ12" s="486" t="s">
        <v>407</v>
      </c>
      <c r="AK12" s="482">
        <v>106</v>
      </c>
      <c r="AL12" s="486">
        <v>8.2298136645962732</v>
      </c>
      <c r="AM12" s="482"/>
      <c r="AN12" s="486" t="s">
        <v>407</v>
      </c>
      <c r="AO12" s="482"/>
      <c r="AP12" s="486" t="s">
        <v>407</v>
      </c>
      <c r="AQ12" s="482">
        <v>36644</v>
      </c>
      <c r="AR12" s="486">
        <v>2845.0310559006211</v>
      </c>
    </row>
    <row r="13" spans="1:44">
      <c r="A13" s="906"/>
      <c r="B13" s="468" t="s">
        <v>415</v>
      </c>
      <c r="C13" s="471">
        <v>0.69</v>
      </c>
      <c r="E13" s="482">
        <v>2770.06</v>
      </c>
      <c r="F13" s="486">
        <v>4014.579710144928</v>
      </c>
      <c r="G13" s="482"/>
      <c r="H13" s="486" t="s">
        <v>407</v>
      </c>
      <c r="I13" s="482"/>
      <c r="J13" s="486" t="s">
        <v>407</v>
      </c>
      <c r="K13" s="482"/>
      <c r="L13" s="486" t="s">
        <v>407</v>
      </c>
      <c r="M13" s="482"/>
      <c r="N13" s="486" t="s">
        <v>407</v>
      </c>
      <c r="O13" s="482">
        <v>173.92</v>
      </c>
      <c r="P13" s="486">
        <v>252.05797101449275</v>
      </c>
      <c r="Q13" s="482">
        <v>1288.54</v>
      </c>
      <c r="R13" s="486">
        <v>1867.449275362319</v>
      </c>
      <c r="S13" s="482"/>
      <c r="T13" s="486" t="s">
        <v>407</v>
      </c>
      <c r="U13" s="482"/>
      <c r="V13" s="486" t="s">
        <v>407</v>
      </c>
      <c r="W13" s="482"/>
      <c r="X13" s="486" t="s">
        <v>407</v>
      </c>
      <c r="Y13" s="482"/>
      <c r="Z13" s="486" t="s">
        <v>407</v>
      </c>
      <c r="AA13" s="482"/>
      <c r="AB13" s="486" t="s">
        <v>407</v>
      </c>
      <c r="AC13" s="482"/>
      <c r="AD13" s="486" t="s">
        <v>407</v>
      </c>
      <c r="AE13" s="482">
        <v>7239.31</v>
      </c>
      <c r="AF13" s="486">
        <v>10491.753623188408</v>
      </c>
      <c r="AG13" s="482"/>
      <c r="AH13" s="486" t="s">
        <v>407</v>
      </c>
      <c r="AI13" s="482"/>
      <c r="AJ13" s="486" t="s">
        <v>407</v>
      </c>
      <c r="AK13" s="482">
        <v>323.88</v>
      </c>
      <c r="AL13" s="486">
        <v>469.39130434782612</v>
      </c>
      <c r="AM13" s="482"/>
      <c r="AN13" s="486" t="s">
        <v>407</v>
      </c>
      <c r="AO13" s="482">
        <v>235.82</v>
      </c>
      <c r="AP13" s="486">
        <v>341.768115942029</v>
      </c>
      <c r="AQ13" s="482">
        <v>9261.4699999999993</v>
      </c>
      <c r="AR13" s="486">
        <v>13422.420289855072</v>
      </c>
    </row>
    <row r="14" spans="1:44">
      <c r="A14" s="906"/>
      <c r="B14" s="468" t="s">
        <v>416</v>
      </c>
      <c r="C14" s="471">
        <v>10.346</v>
      </c>
      <c r="E14" s="482">
        <v>7067</v>
      </c>
      <c r="F14" s="486">
        <v>683.06591919582445</v>
      </c>
      <c r="G14" s="482"/>
      <c r="H14" s="486" t="s">
        <v>407</v>
      </c>
      <c r="I14" s="482"/>
      <c r="J14" s="486" t="s">
        <v>407</v>
      </c>
      <c r="K14" s="482"/>
      <c r="L14" s="486" t="s">
        <v>407</v>
      </c>
      <c r="M14" s="482"/>
      <c r="N14" s="486" t="s">
        <v>407</v>
      </c>
      <c r="O14" s="482">
        <v>718</v>
      </c>
      <c r="P14" s="486">
        <v>69.398801469166827</v>
      </c>
      <c r="Q14" s="482">
        <v>12404</v>
      </c>
      <c r="R14" s="486">
        <v>1198.9174560216509</v>
      </c>
      <c r="S14" s="482"/>
      <c r="T14" s="486" t="s">
        <v>407</v>
      </c>
      <c r="U14" s="482">
        <v>10</v>
      </c>
      <c r="V14" s="486">
        <v>0.96655712352600043</v>
      </c>
      <c r="W14" s="482"/>
      <c r="X14" s="486" t="s">
        <v>407</v>
      </c>
      <c r="Y14" s="482"/>
      <c r="Z14" s="486" t="s">
        <v>407</v>
      </c>
      <c r="AA14" s="482">
        <v>127</v>
      </c>
      <c r="AB14" s="486">
        <v>12.275275468780205</v>
      </c>
      <c r="AC14" s="482"/>
      <c r="AD14" s="486" t="s">
        <v>407</v>
      </c>
      <c r="AE14" s="482"/>
      <c r="AF14" s="486" t="s">
        <v>407</v>
      </c>
      <c r="AG14" s="482"/>
      <c r="AH14" s="486" t="s">
        <v>407</v>
      </c>
      <c r="AI14" s="482"/>
      <c r="AJ14" s="486" t="s">
        <v>407</v>
      </c>
      <c r="AK14" s="482">
        <v>15762</v>
      </c>
      <c r="AL14" s="486">
        <v>1523.4873381016819</v>
      </c>
      <c r="AM14" s="482"/>
      <c r="AN14" s="486" t="s">
        <v>407</v>
      </c>
      <c r="AO14" s="482"/>
      <c r="AP14" s="486" t="s">
        <v>407</v>
      </c>
      <c r="AQ14" s="482">
        <v>29021</v>
      </c>
      <c r="AR14" s="486">
        <v>2805.0454281848056</v>
      </c>
    </row>
    <row r="15" spans="1:44">
      <c r="A15" s="906"/>
      <c r="B15" s="468" t="s">
        <v>417</v>
      </c>
      <c r="C15" s="471">
        <v>11.244999999999999</v>
      </c>
      <c r="E15" s="482">
        <v>13155.51</v>
      </c>
      <c r="F15" s="486">
        <v>1169.8986216096043</v>
      </c>
      <c r="G15" s="482">
        <v>1650</v>
      </c>
      <c r="H15" s="486">
        <v>146.73188083592709</v>
      </c>
      <c r="I15" s="482"/>
      <c r="J15" s="486" t="s">
        <v>407</v>
      </c>
      <c r="K15" s="482"/>
      <c r="L15" s="486" t="s">
        <v>407</v>
      </c>
      <c r="M15" s="482"/>
      <c r="N15" s="486" t="s">
        <v>407</v>
      </c>
      <c r="O15" s="482">
        <v>30</v>
      </c>
      <c r="P15" s="486">
        <v>2.6678523788350379</v>
      </c>
      <c r="Q15" s="482">
        <v>17516.79</v>
      </c>
      <c r="R15" s="486">
        <v>1557.7403290351269</v>
      </c>
      <c r="S15" s="482">
        <v>709</v>
      </c>
      <c r="T15" s="486">
        <v>63.050244553134732</v>
      </c>
      <c r="U15" s="482"/>
      <c r="V15" s="486" t="s">
        <v>407</v>
      </c>
      <c r="W15" s="482">
        <v>984.33</v>
      </c>
      <c r="X15" s="486">
        <v>87.534904401956439</v>
      </c>
      <c r="Y15" s="482"/>
      <c r="Z15" s="486" t="s">
        <v>407</v>
      </c>
      <c r="AA15" s="482"/>
      <c r="AB15" s="486" t="s">
        <v>407</v>
      </c>
      <c r="AC15" s="482">
        <v>5125.33</v>
      </c>
      <c r="AD15" s="486">
        <v>455.7874610938195</v>
      </c>
      <c r="AE15" s="482"/>
      <c r="AF15" s="486" t="s">
        <v>407</v>
      </c>
      <c r="AG15" s="482">
        <v>23.53</v>
      </c>
      <c r="AH15" s="486">
        <v>2.0924855491329484</v>
      </c>
      <c r="AI15" s="482"/>
      <c r="AJ15" s="486" t="s">
        <v>407</v>
      </c>
      <c r="AK15" s="482">
        <v>72.62</v>
      </c>
      <c r="AL15" s="486">
        <v>6.4579813250333489</v>
      </c>
      <c r="AM15" s="482"/>
      <c r="AN15" s="486" t="s">
        <v>407</v>
      </c>
      <c r="AO15" s="482">
        <v>5131.6000000000004</v>
      </c>
      <c r="AP15" s="486">
        <v>456.34504224099607</v>
      </c>
      <c r="AQ15" s="482">
        <v>31243.200000000001</v>
      </c>
      <c r="AR15" s="486">
        <v>2778.4081814139622</v>
      </c>
    </row>
    <row r="16" spans="1:44">
      <c r="A16" s="906"/>
      <c r="B16" s="468" t="s">
        <v>418</v>
      </c>
      <c r="C16" s="471">
        <v>4.8</v>
      </c>
      <c r="E16" s="482">
        <v>10084</v>
      </c>
      <c r="F16" s="486">
        <v>2100.8333333333335</v>
      </c>
      <c r="G16" s="482">
        <v>220</v>
      </c>
      <c r="H16" s="486">
        <v>45.833333333333336</v>
      </c>
      <c r="I16" s="482"/>
      <c r="J16" s="486" t="s">
        <v>407</v>
      </c>
      <c r="K16" s="482"/>
      <c r="L16" s="486" t="s">
        <v>407</v>
      </c>
      <c r="M16" s="482"/>
      <c r="N16" s="486" t="s">
        <v>407</v>
      </c>
      <c r="O16" s="482">
        <v>1436</v>
      </c>
      <c r="P16" s="486">
        <v>299.16666666666669</v>
      </c>
      <c r="Q16" s="482">
        <v>11861</v>
      </c>
      <c r="R16" s="486">
        <v>2471.041666666667</v>
      </c>
      <c r="S16" s="482">
        <v>94</v>
      </c>
      <c r="T16" s="486">
        <v>19.583333333333336</v>
      </c>
      <c r="U16" s="482"/>
      <c r="V16" s="486" t="s">
        <v>407</v>
      </c>
      <c r="W16" s="482">
        <v>618</v>
      </c>
      <c r="X16" s="486">
        <v>128.75</v>
      </c>
      <c r="Y16" s="482"/>
      <c r="Z16" s="486" t="s">
        <v>407</v>
      </c>
      <c r="AA16" s="482">
        <v>11</v>
      </c>
      <c r="AB16" s="486">
        <v>2.291666666666667</v>
      </c>
      <c r="AC16" s="482"/>
      <c r="AD16" s="486" t="s">
        <v>407</v>
      </c>
      <c r="AE16" s="482"/>
      <c r="AF16" s="486" t="s">
        <v>407</v>
      </c>
      <c r="AG16" s="482"/>
      <c r="AH16" s="486" t="s">
        <v>407</v>
      </c>
      <c r="AI16" s="482"/>
      <c r="AJ16" s="486" t="s">
        <v>407</v>
      </c>
      <c r="AK16" s="482">
        <v>2899</v>
      </c>
      <c r="AL16" s="486">
        <v>603.95833333333337</v>
      </c>
      <c r="AM16" s="482"/>
      <c r="AN16" s="486" t="s">
        <v>407</v>
      </c>
      <c r="AO16" s="482"/>
      <c r="AP16" s="486" t="s">
        <v>407</v>
      </c>
      <c r="AQ16" s="482">
        <v>17139</v>
      </c>
      <c r="AR16" s="486">
        <v>3570.625</v>
      </c>
    </row>
    <row r="17" spans="1:44">
      <c r="A17" s="905">
        <v>2227</v>
      </c>
      <c r="B17" s="468" t="s">
        <v>419</v>
      </c>
      <c r="C17" s="471">
        <v>12.55</v>
      </c>
      <c r="E17" s="482">
        <v>20601</v>
      </c>
      <c r="F17" s="486">
        <v>1641.5139442231075</v>
      </c>
      <c r="G17" s="483">
        <v>700</v>
      </c>
      <c r="H17" s="486">
        <v>55.776892430278885</v>
      </c>
      <c r="I17" s="482"/>
      <c r="J17" s="486" t="s">
        <v>407</v>
      </c>
      <c r="K17" s="482"/>
      <c r="L17" s="486" t="s">
        <v>407</v>
      </c>
      <c r="M17" s="482"/>
      <c r="N17" s="486" t="s">
        <v>407</v>
      </c>
      <c r="O17" s="482">
        <v>273</v>
      </c>
      <c r="P17" s="486">
        <v>21.752988047808763</v>
      </c>
      <c r="Q17" s="482">
        <v>14739</v>
      </c>
      <c r="R17" s="486">
        <v>1174.4223107569721</v>
      </c>
      <c r="S17" s="482">
        <v>176</v>
      </c>
      <c r="T17" s="486">
        <v>14.02390438247012</v>
      </c>
      <c r="U17" s="482"/>
      <c r="V17" s="486" t="s">
        <v>407</v>
      </c>
      <c r="W17" s="482">
        <v>4292</v>
      </c>
      <c r="X17" s="486">
        <v>341.99203187250993</v>
      </c>
      <c r="Y17" s="482">
        <v>4818</v>
      </c>
      <c r="Z17" s="486">
        <v>383.90438247011951</v>
      </c>
      <c r="AA17" s="482">
        <v>4215</v>
      </c>
      <c r="AB17" s="486">
        <v>335.85657370517924</v>
      </c>
      <c r="AC17" s="482">
        <v>4463</v>
      </c>
      <c r="AD17" s="486">
        <v>355.61752988047806</v>
      </c>
      <c r="AE17" s="482"/>
      <c r="AF17" s="486" t="s">
        <v>407</v>
      </c>
      <c r="AG17" s="482"/>
      <c r="AH17" s="486" t="s">
        <v>407</v>
      </c>
      <c r="AI17" s="482"/>
      <c r="AJ17" s="486" t="s">
        <v>407</v>
      </c>
      <c r="AK17" s="482">
        <v>9374</v>
      </c>
      <c r="AL17" s="486">
        <v>746.93227091633457</v>
      </c>
      <c r="AM17" s="482"/>
      <c r="AN17" s="486" t="s">
        <v>407</v>
      </c>
      <c r="AO17" s="482">
        <v>11044</v>
      </c>
      <c r="AP17" s="486">
        <v>880</v>
      </c>
      <c r="AQ17" s="482">
        <v>54094</v>
      </c>
      <c r="AR17" s="486">
        <v>4310.2788844621509</v>
      </c>
    </row>
    <row r="18" spans="1:44">
      <c r="A18" s="905"/>
      <c r="B18" s="487"/>
      <c r="C18">
        <v>4.3899999999999997</v>
      </c>
      <c r="E18" s="488">
        <v>7857</v>
      </c>
      <c r="F18" s="486">
        <v>1789.7494305239181</v>
      </c>
      <c r="G18" s="488">
        <v>1832</v>
      </c>
      <c r="H18" s="486">
        <v>417.31207289293855</v>
      </c>
      <c r="I18" s="488"/>
      <c r="J18" s="486" t="s">
        <v>407</v>
      </c>
      <c r="K18" s="488"/>
      <c r="L18" s="486" t="s">
        <v>407</v>
      </c>
      <c r="M18" s="488"/>
      <c r="N18" s="486" t="s">
        <v>407</v>
      </c>
      <c r="O18" s="488">
        <v>265</v>
      </c>
      <c r="P18" s="486">
        <v>60.364464692482919</v>
      </c>
      <c r="Q18" s="488">
        <v>1333</v>
      </c>
      <c r="R18" s="486">
        <v>303.6446469248292</v>
      </c>
      <c r="S18" s="488">
        <v>25389</v>
      </c>
      <c r="T18" s="486">
        <v>5783.3712984054673</v>
      </c>
      <c r="U18" s="488"/>
      <c r="V18" s="486" t="s">
        <v>407</v>
      </c>
      <c r="W18" s="488">
        <v>1131</v>
      </c>
      <c r="X18" s="486">
        <v>257.63097949886105</v>
      </c>
      <c r="Y18" s="488">
        <v>964</v>
      </c>
      <c r="Z18" s="486">
        <v>219.58997722095674</v>
      </c>
      <c r="AA18" s="488">
        <v>1111</v>
      </c>
      <c r="AB18" s="486">
        <v>253.07517084282463</v>
      </c>
      <c r="AC18" s="488">
        <v>134</v>
      </c>
      <c r="AD18" s="486">
        <v>30.523917995444194</v>
      </c>
      <c r="AE18" s="488"/>
      <c r="AF18" s="486" t="s">
        <v>407</v>
      </c>
      <c r="AG18" s="488"/>
      <c r="AH18" s="486" t="s">
        <v>407</v>
      </c>
      <c r="AI18" s="488"/>
      <c r="AJ18" s="486" t="s">
        <v>407</v>
      </c>
      <c r="AK18" s="488">
        <v>5790</v>
      </c>
      <c r="AL18" s="486">
        <v>1318.9066059225513</v>
      </c>
      <c r="AM18" s="488"/>
      <c r="AN18" s="486" t="s">
        <v>407</v>
      </c>
      <c r="AO18" s="488">
        <v>1267</v>
      </c>
      <c r="AP18" s="486">
        <v>288.61047835990888</v>
      </c>
      <c r="AQ18" s="488">
        <v>39216</v>
      </c>
      <c r="AR18" s="486">
        <v>8933.0296127562651</v>
      </c>
    </row>
    <row r="19" spans="1:44">
      <c r="A19" s="905"/>
      <c r="B19" s="468" t="s">
        <v>409</v>
      </c>
      <c r="C19" s="471">
        <v>4</v>
      </c>
      <c r="E19" s="482">
        <v>25257</v>
      </c>
      <c r="F19" s="486">
        <v>6314.25</v>
      </c>
      <c r="G19" s="482">
        <v>14</v>
      </c>
      <c r="H19" s="486">
        <v>3.5</v>
      </c>
      <c r="I19" s="482"/>
      <c r="J19" s="486" t="s">
        <v>407</v>
      </c>
      <c r="K19" s="482"/>
      <c r="L19" s="486" t="s">
        <v>407</v>
      </c>
      <c r="M19" s="482"/>
      <c r="N19" s="486" t="s">
        <v>407</v>
      </c>
      <c r="O19" s="482">
        <v>24</v>
      </c>
      <c r="P19" s="486">
        <v>6</v>
      </c>
      <c r="Q19" s="482">
        <v>7019</v>
      </c>
      <c r="R19" s="486">
        <v>1754.75</v>
      </c>
      <c r="S19" s="482">
        <v>1</v>
      </c>
      <c r="T19" s="486">
        <v>0.25</v>
      </c>
      <c r="U19" s="482"/>
      <c r="V19" s="486" t="s">
        <v>407</v>
      </c>
      <c r="W19" s="482">
        <v>3</v>
      </c>
      <c r="X19" s="486">
        <v>0.75</v>
      </c>
      <c r="Y19" s="482"/>
      <c r="Z19" s="486" t="s">
        <v>407</v>
      </c>
      <c r="AA19" s="482">
        <v>6</v>
      </c>
      <c r="AB19" s="486">
        <v>1.5</v>
      </c>
      <c r="AC19" s="482"/>
      <c r="AD19" s="486" t="s">
        <v>407</v>
      </c>
      <c r="AE19" s="482">
        <v>460</v>
      </c>
      <c r="AF19" s="486">
        <v>115</v>
      </c>
      <c r="AG19" s="482"/>
      <c r="AH19" s="486" t="s">
        <v>407</v>
      </c>
      <c r="AI19" s="482"/>
      <c r="AJ19" s="486" t="s">
        <v>407</v>
      </c>
      <c r="AK19" s="482">
        <v>209</v>
      </c>
      <c r="AL19" s="486">
        <v>52.25</v>
      </c>
      <c r="AM19" s="482"/>
      <c r="AN19" s="486" t="s">
        <v>407</v>
      </c>
      <c r="AO19" s="482"/>
      <c r="AP19" s="486" t="s">
        <v>407</v>
      </c>
      <c r="AQ19" s="482">
        <v>7736</v>
      </c>
      <c r="AR19" s="486">
        <v>1934</v>
      </c>
    </row>
    <row r="20" spans="1:44">
      <c r="A20" s="905"/>
      <c r="B20" s="468" t="s">
        <v>420</v>
      </c>
      <c r="C20" s="471">
        <v>5.52</v>
      </c>
      <c r="E20" s="482">
        <v>26068</v>
      </c>
      <c r="F20" s="486">
        <v>4722.463768115942</v>
      </c>
      <c r="G20" s="482">
        <v>36330</v>
      </c>
      <c r="H20" s="486">
        <v>6581.521739130435</v>
      </c>
      <c r="I20" s="482"/>
      <c r="J20" s="486" t="s">
        <v>407</v>
      </c>
      <c r="K20" s="482">
        <v>704628</v>
      </c>
      <c r="L20" s="486">
        <v>127650.00000000001</v>
      </c>
      <c r="M20" s="482"/>
      <c r="N20" s="486" t="s">
        <v>407</v>
      </c>
      <c r="O20" s="482">
        <v>200</v>
      </c>
      <c r="P20" s="486">
        <v>36.231884057971016</v>
      </c>
      <c r="Q20" s="482">
        <v>5622</v>
      </c>
      <c r="R20" s="486">
        <v>1018.4782608695652</v>
      </c>
      <c r="S20" s="482"/>
      <c r="T20" s="486" t="s">
        <v>407</v>
      </c>
      <c r="U20" s="482"/>
      <c r="V20" s="486" t="s">
        <v>407</v>
      </c>
      <c r="W20" s="482">
        <v>1602</v>
      </c>
      <c r="X20" s="486">
        <v>290.21739130434787</v>
      </c>
      <c r="Y20" s="482"/>
      <c r="Z20" s="486" t="s">
        <v>407</v>
      </c>
      <c r="AA20" s="482"/>
      <c r="AB20" s="486" t="s">
        <v>407</v>
      </c>
      <c r="AC20" s="482"/>
      <c r="AD20" s="486" t="s">
        <v>407</v>
      </c>
      <c r="AE20" s="482"/>
      <c r="AF20" s="486" t="s">
        <v>407</v>
      </c>
      <c r="AG20" s="482"/>
      <c r="AH20" s="486" t="s">
        <v>407</v>
      </c>
      <c r="AI20" s="482"/>
      <c r="AJ20" s="486" t="s">
        <v>407</v>
      </c>
      <c r="AK20" s="482">
        <v>1457</v>
      </c>
      <c r="AL20" s="486">
        <v>263.94927536231887</v>
      </c>
      <c r="AM20" s="482"/>
      <c r="AN20" s="486" t="s">
        <v>407</v>
      </c>
      <c r="AO20" s="482"/>
      <c r="AP20" s="486" t="s">
        <v>407</v>
      </c>
      <c r="AQ20" s="482">
        <v>749839</v>
      </c>
      <c r="AR20" s="486">
        <v>135840.39855072464</v>
      </c>
    </row>
    <row r="21" spans="1:44">
      <c r="A21" s="905"/>
      <c r="B21" s="468" t="s">
        <v>421</v>
      </c>
      <c r="C21" s="471">
        <v>1.9</v>
      </c>
      <c r="E21" s="482">
        <v>3477</v>
      </c>
      <c r="F21" s="486">
        <v>1830</v>
      </c>
      <c r="G21" s="482">
        <v>46639</v>
      </c>
      <c r="H21" s="486">
        <v>24546.84210526316</v>
      </c>
      <c r="I21" s="482"/>
      <c r="J21" s="486" t="s">
        <v>407</v>
      </c>
      <c r="K21" s="482"/>
      <c r="L21" s="486" t="s">
        <v>407</v>
      </c>
      <c r="M21" s="482"/>
      <c r="N21" s="486" t="s">
        <v>407</v>
      </c>
      <c r="O21" s="482">
        <v>70</v>
      </c>
      <c r="P21" s="486">
        <v>36.842105263157897</v>
      </c>
      <c r="Q21" s="482">
        <v>7218</v>
      </c>
      <c r="R21" s="486">
        <v>3798.9473684210529</v>
      </c>
      <c r="S21" s="482">
        <v>720</v>
      </c>
      <c r="T21" s="486">
        <v>378.94736842105266</v>
      </c>
      <c r="U21" s="482"/>
      <c r="V21" s="486" t="s">
        <v>407</v>
      </c>
      <c r="W21" s="482"/>
      <c r="X21" s="486" t="s">
        <v>407</v>
      </c>
      <c r="Y21" s="482"/>
      <c r="Z21" s="486" t="s">
        <v>407</v>
      </c>
      <c r="AA21" s="482">
        <v>124</v>
      </c>
      <c r="AB21" s="486">
        <v>65.26315789473685</v>
      </c>
      <c r="AC21" s="482"/>
      <c r="AD21" s="486" t="s">
        <v>407</v>
      </c>
      <c r="AE21" s="482"/>
      <c r="AF21" s="486" t="s">
        <v>407</v>
      </c>
      <c r="AG21" s="482"/>
      <c r="AH21" s="486" t="s">
        <v>407</v>
      </c>
      <c r="AI21" s="482"/>
      <c r="AJ21" s="486" t="s">
        <v>407</v>
      </c>
      <c r="AK21" s="482">
        <v>69</v>
      </c>
      <c r="AL21" s="486">
        <v>36.315789473684212</v>
      </c>
      <c r="AM21" s="482"/>
      <c r="AN21" s="486" t="s">
        <v>407</v>
      </c>
      <c r="AO21" s="482"/>
      <c r="AP21" s="486" t="s">
        <v>407</v>
      </c>
      <c r="AQ21" s="482">
        <v>54840</v>
      </c>
      <c r="AR21" s="486">
        <v>28863.157894736843</v>
      </c>
    </row>
    <row r="22" spans="1:44">
      <c r="A22" s="905"/>
      <c r="B22" s="468" t="s">
        <v>411</v>
      </c>
      <c r="C22" s="471">
        <v>27.96</v>
      </c>
      <c r="E22" s="482">
        <v>81418</v>
      </c>
      <c r="F22" s="486">
        <v>2911.9456366237482</v>
      </c>
      <c r="G22" s="482"/>
      <c r="H22" s="486" t="s">
        <v>407</v>
      </c>
      <c r="I22" s="482"/>
      <c r="J22" s="486" t="s">
        <v>407</v>
      </c>
      <c r="K22" s="482"/>
      <c r="L22" s="486" t="s">
        <v>407</v>
      </c>
      <c r="M22" s="482"/>
      <c r="N22" s="486" t="s">
        <v>407</v>
      </c>
      <c r="O22" s="482">
        <v>1066</v>
      </c>
      <c r="P22" s="486">
        <v>38.125894134477825</v>
      </c>
      <c r="Q22" s="482">
        <v>33907</v>
      </c>
      <c r="R22" s="486">
        <v>1212.6967095851217</v>
      </c>
      <c r="S22" s="482"/>
      <c r="T22" s="486" t="s">
        <v>407</v>
      </c>
      <c r="U22" s="482"/>
      <c r="V22" s="486" t="s">
        <v>407</v>
      </c>
      <c r="W22" s="482"/>
      <c r="X22" s="486" t="s">
        <v>407</v>
      </c>
      <c r="Y22" s="482"/>
      <c r="Z22" s="486" t="s">
        <v>407</v>
      </c>
      <c r="AA22" s="482"/>
      <c r="AB22" s="486" t="s">
        <v>407</v>
      </c>
      <c r="AC22" s="482"/>
      <c r="AD22" s="486" t="s">
        <v>407</v>
      </c>
      <c r="AE22" s="482"/>
      <c r="AF22" s="486" t="s">
        <v>407</v>
      </c>
      <c r="AG22" s="482"/>
      <c r="AH22" s="486" t="s">
        <v>407</v>
      </c>
      <c r="AI22" s="482"/>
      <c r="AJ22" s="486" t="s">
        <v>407</v>
      </c>
      <c r="AK22" s="482">
        <v>20906</v>
      </c>
      <c r="AL22" s="486">
        <v>747.71101573676674</v>
      </c>
      <c r="AM22" s="482"/>
      <c r="AN22" s="486" t="s">
        <v>407</v>
      </c>
      <c r="AO22" s="482"/>
      <c r="AP22" s="486" t="s">
        <v>407</v>
      </c>
      <c r="AQ22" s="482">
        <v>55879</v>
      </c>
      <c r="AR22" s="486">
        <v>1998.5336194563661</v>
      </c>
    </row>
    <row r="23" spans="1:44">
      <c r="A23" s="905"/>
      <c r="B23" s="468" t="s">
        <v>422</v>
      </c>
      <c r="C23" s="471">
        <v>2.2210000000000001</v>
      </c>
      <c r="E23" s="482">
        <v>40482.01</v>
      </c>
      <c r="F23" s="486">
        <v>18226.929311121115</v>
      </c>
      <c r="G23" s="482"/>
      <c r="H23" s="486" t="s">
        <v>407</v>
      </c>
      <c r="I23" s="482"/>
      <c r="J23" s="486" t="s">
        <v>407</v>
      </c>
      <c r="K23" s="482"/>
      <c r="L23" s="486" t="s">
        <v>407</v>
      </c>
      <c r="M23" s="482"/>
      <c r="N23" s="486" t="s">
        <v>407</v>
      </c>
      <c r="O23" s="482">
        <v>66.66</v>
      </c>
      <c r="P23" s="486">
        <v>30.013507429085994</v>
      </c>
      <c r="Q23" s="482">
        <v>2916.5</v>
      </c>
      <c r="R23" s="486">
        <v>1313.1472309770372</v>
      </c>
      <c r="S23" s="482">
        <v>17513.22</v>
      </c>
      <c r="T23" s="486">
        <v>7885.2859072489873</v>
      </c>
      <c r="U23" s="482"/>
      <c r="V23" s="486" t="s">
        <v>407</v>
      </c>
      <c r="W23" s="482">
        <v>90</v>
      </c>
      <c r="X23" s="486">
        <v>40.522287257991891</v>
      </c>
      <c r="Y23" s="482"/>
      <c r="Z23" s="486" t="s">
        <v>407</v>
      </c>
      <c r="AA23" s="482">
        <v>102.29</v>
      </c>
      <c r="AB23" s="486">
        <v>46.055830706888791</v>
      </c>
      <c r="AC23" s="482">
        <v>530.05999999999995</v>
      </c>
      <c r="AD23" s="486">
        <v>238.65826204412423</v>
      </c>
      <c r="AE23" s="482"/>
      <c r="AF23" s="486" t="s">
        <v>407</v>
      </c>
      <c r="AG23" s="482"/>
      <c r="AH23" s="486" t="s">
        <v>407</v>
      </c>
      <c r="AI23" s="482"/>
      <c r="AJ23" s="486" t="s">
        <v>407</v>
      </c>
      <c r="AK23" s="482">
        <v>5360.43</v>
      </c>
      <c r="AL23" s="486">
        <v>2413.5209365150831</v>
      </c>
      <c r="AM23" s="482"/>
      <c r="AN23" s="486" t="s">
        <v>407</v>
      </c>
      <c r="AO23" s="482"/>
      <c r="AP23" s="486" t="s">
        <v>407</v>
      </c>
      <c r="AQ23" s="482">
        <v>26579.16</v>
      </c>
      <c r="AR23" s="486">
        <v>11967.203962179197</v>
      </c>
    </row>
    <row r="24" spans="1:44">
      <c r="A24" s="905"/>
      <c r="B24" s="468" t="s">
        <v>423</v>
      </c>
      <c r="C24" s="471">
        <v>0.212120767382355</v>
      </c>
      <c r="E24" s="482">
        <v>307.60890000000001</v>
      </c>
      <c r="F24" s="486">
        <v>1450.1592832988595</v>
      </c>
      <c r="G24" s="482">
        <v>11.813499999999999</v>
      </c>
      <c r="H24" s="486">
        <v>55.692331051705835</v>
      </c>
      <c r="I24" s="482"/>
      <c r="J24" s="486" t="s">
        <v>407</v>
      </c>
      <c r="K24" s="482"/>
      <c r="L24" s="486" t="s">
        <v>407</v>
      </c>
      <c r="M24" s="482"/>
      <c r="N24" s="486" t="s">
        <v>407</v>
      </c>
      <c r="O24" s="482"/>
      <c r="P24" s="486" t="s">
        <v>407</v>
      </c>
      <c r="Q24" s="482">
        <v>85.9435</v>
      </c>
      <c r="R24" s="486">
        <v>405.16306376114449</v>
      </c>
      <c r="S24" s="482">
        <v>2.9445000000000001</v>
      </c>
      <c r="T24" s="486">
        <v>13.881243389490654</v>
      </c>
      <c r="U24" s="482"/>
      <c r="V24" s="486" t="s">
        <v>407</v>
      </c>
      <c r="W24" s="482">
        <v>4.7971000000000004</v>
      </c>
      <c r="X24" s="486">
        <v>22.614947415087663</v>
      </c>
      <c r="Y24" s="482"/>
      <c r="Z24" s="486" t="s">
        <v>407</v>
      </c>
      <c r="AA24" s="482"/>
      <c r="AB24" s="486" t="s">
        <v>407</v>
      </c>
      <c r="AC24" s="482"/>
      <c r="AD24" s="486" t="s">
        <v>407</v>
      </c>
      <c r="AE24" s="482"/>
      <c r="AF24" s="486" t="s">
        <v>407</v>
      </c>
      <c r="AG24" s="482"/>
      <c r="AH24" s="486" t="s">
        <v>407</v>
      </c>
      <c r="AI24" s="482"/>
      <c r="AJ24" s="486" t="s">
        <v>407</v>
      </c>
      <c r="AK24" s="482">
        <v>30.1403</v>
      </c>
      <c r="AL24" s="486">
        <v>142.09028362447449</v>
      </c>
      <c r="AM24" s="482"/>
      <c r="AN24" s="486" t="s">
        <v>407</v>
      </c>
      <c r="AO24" s="482"/>
      <c r="AP24" s="486" t="s">
        <v>407</v>
      </c>
      <c r="AQ24" s="482">
        <v>135.6388</v>
      </c>
      <c r="AR24" s="486">
        <v>639.44139781234333</v>
      </c>
    </row>
    <row r="25" spans="1:44">
      <c r="A25" s="905"/>
      <c r="B25" s="487"/>
      <c r="E25" s="488">
        <v>7821</v>
      </c>
      <c r="F25" s="486" t="s">
        <v>407</v>
      </c>
      <c r="G25" s="488"/>
      <c r="H25" s="486" t="s">
        <v>407</v>
      </c>
      <c r="I25" s="488"/>
      <c r="J25" s="486" t="s">
        <v>407</v>
      </c>
      <c r="K25" s="488"/>
      <c r="L25" s="486" t="s">
        <v>407</v>
      </c>
      <c r="M25" s="488"/>
      <c r="N25" s="486" t="s">
        <v>407</v>
      </c>
      <c r="O25" s="488"/>
      <c r="P25" s="486" t="s">
        <v>407</v>
      </c>
      <c r="Q25" s="488"/>
      <c r="R25" s="486" t="s">
        <v>407</v>
      </c>
      <c r="S25" s="488"/>
      <c r="T25" s="486" t="s">
        <v>407</v>
      </c>
      <c r="U25" s="488"/>
      <c r="V25" s="486" t="s">
        <v>407</v>
      </c>
      <c r="W25" s="488">
        <v>400</v>
      </c>
      <c r="X25" s="486" t="s">
        <v>407</v>
      </c>
      <c r="Y25" s="488"/>
      <c r="Z25" s="486" t="s">
        <v>407</v>
      </c>
      <c r="AA25" s="488"/>
      <c r="AB25" s="486" t="s">
        <v>407</v>
      </c>
      <c r="AC25" s="488"/>
      <c r="AD25" s="486" t="s">
        <v>407</v>
      </c>
      <c r="AE25" s="488"/>
      <c r="AF25" s="486" t="s">
        <v>407</v>
      </c>
      <c r="AG25" s="488"/>
      <c r="AH25" s="486" t="s">
        <v>407</v>
      </c>
      <c r="AI25" s="488"/>
      <c r="AJ25" s="486" t="s">
        <v>407</v>
      </c>
      <c r="AK25" s="488">
        <v>1666</v>
      </c>
      <c r="AL25" s="486" t="s">
        <v>407</v>
      </c>
      <c r="AM25" s="488"/>
      <c r="AN25" s="486" t="s">
        <v>407</v>
      </c>
      <c r="AO25" s="488">
        <v>779</v>
      </c>
      <c r="AP25" s="486" t="s">
        <v>407</v>
      </c>
      <c r="AQ25" s="488">
        <v>2845</v>
      </c>
      <c r="AR25" s="486" t="s">
        <v>407</v>
      </c>
    </row>
    <row r="26" spans="1:44">
      <c r="A26" s="905"/>
      <c r="B26" s="468" t="s">
        <v>424</v>
      </c>
      <c r="C26" s="471">
        <v>0.17</v>
      </c>
      <c r="E26" s="482">
        <v>116</v>
      </c>
      <c r="F26" s="486">
        <v>682.35294117647049</v>
      </c>
      <c r="G26" s="482">
        <v>3517</v>
      </c>
      <c r="H26" s="486">
        <v>20688.235294117647</v>
      </c>
      <c r="I26" s="482"/>
      <c r="J26" s="486" t="s">
        <v>407</v>
      </c>
      <c r="K26" s="482"/>
      <c r="L26" s="486" t="s">
        <v>407</v>
      </c>
      <c r="M26" s="482"/>
      <c r="N26" s="486" t="s">
        <v>407</v>
      </c>
      <c r="O26" s="482">
        <v>74</v>
      </c>
      <c r="P26" s="486">
        <v>435.29411764705878</v>
      </c>
      <c r="Q26" s="482">
        <v>110</v>
      </c>
      <c r="R26" s="486">
        <v>647.05882352941171</v>
      </c>
      <c r="S26" s="482">
        <v>738</v>
      </c>
      <c r="T26" s="486">
        <v>4341.1764705882351</v>
      </c>
      <c r="U26" s="482">
        <v>463</v>
      </c>
      <c r="V26" s="486">
        <v>2723.5294117647059</v>
      </c>
      <c r="W26" s="482"/>
      <c r="X26" s="486" t="s">
        <v>407</v>
      </c>
      <c r="Y26" s="482"/>
      <c r="Z26" s="486" t="s">
        <v>407</v>
      </c>
      <c r="AA26" s="482"/>
      <c r="AB26" s="486" t="s">
        <v>407</v>
      </c>
      <c r="AC26" s="482"/>
      <c r="AD26" s="486" t="s">
        <v>407</v>
      </c>
      <c r="AE26" s="482"/>
      <c r="AF26" s="486" t="s">
        <v>407</v>
      </c>
      <c r="AG26" s="482"/>
      <c r="AH26" s="486" t="s">
        <v>407</v>
      </c>
      <c r="AI26" s="482"/>
      <c r="AJ26" s="486" t="s">
        <v>407</v>
      </c>
      <c r="AK26" s="482">
        <v>396</v>
      </c>
      <c r="AL26" s="486">
        <v>2329.411764705882</v>
      </c>
      <c r="AM26" s="482"/>
      <c r="AN26" s="486" t="s">
        <v>407</v>
      </c>
      <c r="AO26" s="482"/>
      <c r="AP26" s="486" t="s">
        <v>407</v>
      </c>
      <c r="AQ26" s="482">
        <v>5298</v>
      </c>
      <c r="AR26" s="486">
        <v>31164.705882352941</v>
      </c>
    </row>
    <row r="27" spans="1:44">
      <c r="A27" s="905"/>
      <c r="B27" s="468" t="s">
        <v>413</v>
      </c>
      <c r="C27" s="471">
        <v>14.72</v>
      </c>
      <c r="E27" s="482">
        <v>49605</v>
      </c>
      <c r="F27" s="486">
        <v>3369.9048913043475</v>
      </c>
      <c r="G27" s="482">
        <v>16372</v>
      </c>
      <c r="H27" s="486">
        <v>1112.2282608695652</v>
      </c>
      <c r="I27" s="482"/>
      <c r="J27" s="486" t="s">
        <v>407</v>
      </c>
      <c r="K27" s="482"/>
      <c r="L27" s="486" t="s">
        <v>407</v>
      </c>
      <c r="M27" s="482"/>
      <c r="N27" s="486" t="s">
        <v>407</v>
      </c>
      <c r="O27" s="482">
        <v>312</v>
      </c>
      <c r="P27" s="486">
        <v>21.195652173913043</v>
      </c>
      <c r="Q27" s="482">
        <v>6713</v>
      </c>
      <c r="R27" s="486">
        <v>456.04619565217388</v>
      </c>
      <c r="S27" s="482"/>
      <c r="T27" s="486" t="s">
        <v>407</v>
      </c>
      <c r="U27" s="482"/>
      <c r="V27" s="486" t="s">
        <v>407</v>
      </c>
      <c r="W27" s="482"/>
      <c r="X27" s="486" t="s">
        <v>407</v>
      </c>
      <c r="Y27" s="482"/>
      <c r="Z27" s="486" t="s">
        <v>407</v>
      </c>
      <c r="AA27" s="482"/>
      <c r="AB27" s="486" t="s">
        <v>407</v>
      </c>
      <c r="AC27" s="482"/>
      <c r="AD27" s="486" t="s">
        <v>407</v>
      </c>
      <c r="AE27" s="482"/>
      <c r="AF27" s="486" t="s">
        <v>407</v>
      </c>
      <c r="AG27" s="482"/>
      <c r="AH27" s="486" t="s">
        <v>407</v>
      </c>
      <c r="AI27" s="482"/>
      <c r="AJ27" s="486" t="s">
        <v>407</v>
      </c>
      <c r="AK27" s="482">
        <v>5519</v>
      </c>
      <c r="AL27" s="486">
        <v>374.93206521739131</v>
      </c>
      <c r="AM27" s="482"/>
      <c r="AN27" s="486" t="s">
        <v>407</v>
      </c>
      <c r="AO27" s="482">
        <v>8788</v>
      </c>
      <c r="AP27" s="486">
        <v>597.01086956521738</v>
      </c>
      <c r="AQ27" s="482">
        <v>37704</v>
      </c>
      <c r="AR27" s="486">
        <v>2561.4130434782605</v>
      </c>
    </row>
    <row r="28" spans="1:44">
      <c r="A28" s="905"/>
      <c r="B28" s="468" t="s">
        <v>414</v>
      </c>
      <c r="C28" s="471">
        <v>12.88</v>
      </c>
      <c r="E28" s="482">
        <v>6026</v>
      </c>
      <c r="F28" s="486">
        <v>467.85714285714283</v>
      </c>
      <c r="G28" s="482"/>
      <c r="H28" s="486" t="s">
        <v>407</v>
      </c>
      <c r="I28" s="482"/>
      <c r="J28" s="486" t="s">
        <v>407</v>
      </c>
      <c r="K28" s="482"/>
      <c r="L28" s="486" t="s">
        <v>407</v>
      </c>
      <c r="M28" s="482"/>
      <c r="N28" s="486" t="s">
        <v>407</v>
      </c>
      <c r="O28" s="482">
        <v>4312</v>
      </c>
      <c r="P28" s="486">
        <v>334.78260869565213</v>
      </c>
      <c r="Q28" s="482">
        <v>17375</v>
      </c>
      <c r="R28" s="486">
        <v>1348.9906832298136</v>
      </c>
      <c r="S28" s="482"/>
      <c r="T28" s="486" t="s">
        <v>407</v>
      </c>
      <c r="U28" s="482">
        <v>54</v>
      </c>
      <c r="V28" s="486">
        <v>4.1925465838509313</v>
      </c>
      <c r="W28" s="482">
        <v>5368</v>
      </c>
      <c r="X28" s="486">
        <v>416.77018633540371</v>
      </c>
      <c r="Y28" s="482">
        <v>7850</v>
      </c>
      <c r="Z28" s="486">
        <v>609.47204968944095</v>
      </c>
      <c r="AA28" s="482">
        <v>22</v>
      </c>
      <c r="AB28" s="486">
        <v>1.7080745341614907</v>
      </c>
      <c r="AC28" s="482"/>
      <c r="AD28" s="486" t="s">
        <v>407</v>
      </c>
      <c r="AE28" s="482">
        <v>1557</v>
      </c>
      <c r="AF28" s="486">
        <v>120.88509316770185</v>
      </c>
      <c r="AG28" s="482"/>
      <c r="AH28" s="486" t="s">
        <v>407</v>
      </c>
      <c r="AI28" s="482"/>
      <c r="AJ28" s="486" t="s">
        <v>407</v>
      </c>
      <c r="AK28" s="482">
        <v>106</v>
      </c>
      <c r="AL28" s="486">
        <v>8.2298136645962732</v>
      </c>
      <c r="AM28" s="482"/>
      <c r="AN28" s="486" t="s">
        <v>407</v>
      </c>
      <c r="AO28" s="482"/>
      <c r="AP28" s="486" t="s">
        <v>407</v>
      </c>
      <c r="AQ28" s="482">
        <v>36644</v>
      </c>
      <c r="AR28" s="486">
        <v>2845.0310559006211</v>
      </c>
    </row>
    <row r="29" spans="1:44">
      <c r="A29" s="905"/>
      <c r="B29" s="468" t="s">
        <v>415</v>
      </c>
      <c r="C29" s="471">
        <v>1.81</v>
      </c>
      <c r="E29" s="482">
        <v>7305.77</v>
      </c>
      <c r="F29" s="486">
        <v>4036.337016574586</v>
      </c>
      <c r="G29" s="482"/>
      <c r="H29" s="486" t="s">
        <v>407</v>
      </c>
      <c r="I29" s="482"/>
      <c r="J29" s="486" t="s">
        <v>407</v>
      </c>
      <c r="K29" s="482"/>
      <c r="L29" s="486" t="s">
        <v>407</v>
      </c>
      <c r="M29" s="482"/>
      <c r="N29" s="486" t="s">
        <v>407</v>
      </c>
      <c r="O29" s="482">
        <v>45.62</v>
      </c>
      <c r="P29" s="486">
        <v>25.204419889502759</v>
      </c>
      <c r="Q29" s="482">
        <v>3398.41</v>
      </c>
      <c r="R29" s="486">
        <v>1877.574585635359</v>
      </c>
      <c r="S29" s="482"/>
      <c r="T29" s="486" t="s">
        <v>407</v>
      </c>
      <c r="U29" s="482"/>
      <c r="V29" s="486" t="s">
        <v>407</v>
      </c>
      <c r="W29" s="482"/>
      <c r="X29" s="486" t="s">
        <v>407</v>
      </c>
      <c r="Y29" s="482"/>
      <c r="Z29" s="486" t="s">
        <v>407</v>
      </c>
      <c r="AA29" s="482"/>
      <c r="AB29" s="486" t="s">
        <v>407</v>
      </c>
      <c r="AC29" s="482"/>
      <c r="AD29" s="486" t="s">
        <v>407</v>
      </c>
      <c r="AE29" s="482"/>
      <c r="AF29" s="486" t="s">
        <v>407</v>
      </c>
      <c r="AG29" s="482"/>
      <c r="AH29" s="486" t="s">
        <v>407</v>
      </c>
      <c r="AI29" s="482"/>
      <c r="AJ29" s="486" t="s">
        <v>407</v>
      </c>
      <c r="AK29" s="482">
        <v>854.21</v>
      </c>
      <c r="AL29" s="486">
        <v>471.93922651933701</v>
      </c>
      <c r="AM29" s="482"/>
      <c r="AN29" s="486" t="s">
        <v>407</v>
      </c>
      <c r="AO29" s="482">
        <v>621.95000000000005</v>
      </c>
      <c r="AP29" s="486">
        <v>343.61878453038673</v>
      </c>
      <c r="AQ29" s="482">
        <v>4920.1899999999996</v>
      </c>
      <c r="AR29" s="486">
        <v>2718.3370165745855</v>
      </c>
    </row>
    <row r="30" spans="1:44">
      <c r="A30" s="905"/>
      <c r="B30" s="468" t="s">
        <v>416</v>
      </c>
      <c r="C30" s="471">
        <v>12.39</v>
      </c>
      <c r="E30" s="482">
        <v>4659</v>
      </c>
      <c r="F30" s="486">
        <v>376.0290556900726</v>
      </c>
      <c r="G30" s="482">
        <v>3384</v>
      </c>
      <c r="H30" s="486">
        <v>273.12348668280873</v>
      </c>
      <c r="I30" s="482"/>
      <c r="J30" s="486" t="s">
        <v>407</v>
      </c>
      <c r="K30" s="482"/>
      <c r="L30" s="486" t="s">
        <v>407</v>
      </c>
      <c r="M30" s="482"/>
      <c r="N30" s="486" t="s">
        <v>407</v>
      </c>
      <c r="O30" s="482">
        <v>2252</v>
      </c>
      <c r="P30" s="486">
        <v>181.75948345439869</v>
      </c>
      <c r="Q30" s="482">
        <v>478</v>
      </c>
      <c r="R30" s="486">
        <v>38.579499596448748</v>
      </c>
      <c r="S30" s="482">
        <v>451</v>
      </c>
      <c r="T30" s="486">
        <v>36.400322841000808</v>
      </c>
      <c r="U30" s="482"/>
      <c r="V30" s="486" t="s">
        <v>407</v>
      </c>
      <c r="W30" s="482">
        <v>2841</v>
      </c>
      <c r="X30" s="486">
        <v>229.29782082324454</v>
      </c>
      <c r="Y30" s="482"/>
      <c r="Z30" s="486" t="s">
        <v>407</v>
      </c>
      <c r="AA30" s="482">
        <v>15582</v>
      </c>
      <c r="AB30" s="486">
        <v>1257.6271186440677</v>
      </c>
      <c r="AC30" s="482"/>
      <c r="AD30" s="486" t="s">
        <v>407</v>
      </c>
      <c r="AE30" s="482"/>
      <c r="AF30" s="486" t="s">
        <v>407</v>
      </c>
      <c r="AG30" s="482"/>
      <c r="AH30" s="486" t="s">
        <v>407</v>
      </c>
      <c r="AI30" s="482"/>
      <c r="AJ30" s="486" t="s">
        <v>407</v>
      </c>
      <c r="AK30" s="482">
        <v>1653</v>
      </c>
      <c r="AL30" s="486">
        <v>133.41404358353509</v>
      </c>
      <c r="AM30" s="482"/>
      <c r="AN30" s="486" t="s">
        <v>407</v>
      </c>
      <c r="AO30" s="482"/>
      <c r="AP30" s="486" t="s">
        <v>407</v>
      </c>
      <c r="AQ30" s="482">
        <v>26641</v>
      </c>
      <c r="AR30" s="486">
        <v>2150.2017756255045</v>
      </c>
    </row>
    <row r="31" spans="1:44">
      <c r="A31" s="905"/>
      <c r="B31" s="487"/>
      <c r="C31">
        <v>1.36</v>
      </c>
      <c r="E31" s="488">
        <v>78544</v>
      </c>
      <c r="F31" s="486">
        <v>57752.941176470587</v>
      </c>
      <c r="G31" s="488"/>
      <c r="H31" s="486" t="s">
        <v>407</v>
      </c>
      <c r="I31" s="488"/>
      <c r="J31" s="486" t="s">
        <v>407</v>
      </c>
      <c r="K31" s="488"/>
      <c r="L31" s="486" t="s">
        <v>407</v>
      </c>
      <c r="M31" s="488"/>
      <c r="N31" s="486" t="s">
        <v>407</v>
      </c>
      <c r="O31" s="488">
        <v>107</v>
      </c>
      <c r="P31" s="486">
        <v>78.67647058823529</v>
      </c>
      <c r="Q31" s="488">
        <v>1853</v>
      </c>
      <c r="R31" s="486">
        <v>1362.5</v>
      </c>
      <c r="S31" s="488"/>
      <c r="T31" s="486" t="s">
        <v>407</v>
      </c>
      <c r="U31" s="488"/>
      <c r="V31" s="486" t="s">
        <v>407</v>
      </c>
      <c r="W31" s="488"/>
      <c r="X31" s="486" t="s">
        <v>407</v>
      </c>
      <c r="Y31" s="488"/>
      <c r="Z31" s="486" t="s">
        <v>407</v>
      </c>
      <c r="AA31" s="488">
        <v>2000</v>
      </c>
      <c r="AB31" s="486">
        <v>1470.5882352941176</v>
      </c>
      <c r="AC31" s="488"/>
      <c r="AD31" s="486" t="s">
        <v>407</v>
      </c>
      <c r="AE31" s="488"/>
      <c r="AF31" s="486" t="s">
        <v>407</v>
      </c>
      <c r="AG31" s="488"/>
      <c r="AH31" s="486" t="s">
        <v>407</v>
      </c>
      <c r="AI31" s="488"/>
      <c r="AJ31" s="486" t="s">
        <v>407</v>
      </c>
      <c r="AK31" s="488">
        <v>11733</v>
      </c>
      <c r="AL31" s="486">
        <v>8627.2058823529405</v>
      </c>
      <c r="AM31" s="488"/>
      <c r="AN31" s="486" t="s">
        <v>407</v>
      </c>
      <c r="AO31" s="488"/>
      <c r="AP31" s="486" t="s">
        <v>407</v>
      </c>
      <c r="AQ31" s="488">
        <v>15693</v>
      </c>
      <c r="AR31" s="486">
        <v>11538.970588235294</v>
      </c>
    </row>
    <row r="32" spans="1:44">
      <c r="A32" s="905"/>
      <c r="B32" s="468" t="s">
        <v>417</v>
      </c>
      <c r="C32" s="471">
        <v>0.65800000000000003</v>
      </c>
      <c r="E32" s="482">
        <v>3011.76</v>
      </c>
      <c r="F32" s="486">
        <v>4577.1428571428569</v>
      </c>
      <c r="G32" s="482"/>
      <c r="H32" s="486" t="s">
        <v>407</v>
      </c>
      <c r="I32" s="482"/>
      <c r="J32" s="486" t="s">
        <v>407</v>
      </c>
      <c r="K32" s="482"/>
      <c r="L32" s="486" t="s">
        <v>407</v>
      </c>
      <c r="M32" s="482"/>
      <c r="N32" s="486" t="s">
        <v>407</v>
      </c>
      <c r="O32" s="482"/>
      <c r="P32" s="486" t="s">
        <v>407</v>
      </c>
      <c r="Q32" s="482">
        <v>820</v>
      </c>
      <c r="R32" s="486">
        <v>1246.2006079027356</v>
      </c>
      <c r="S32" s="482"/>
      <c r="T32" s="486" t="s">
        <v>407</v>
      </c>
      <c r="U32" s="482"/>
      <c r="V32" s="486" t="s">
        <v>407</v>
      </c>
      <c r="W32" s="482"/>
      <c r="X32" s="486" t="s">
        <v>407</v>
      </c>
      <c r="Y32" s="482"/>
      <c r="Z32" s="486" t="s">
        <v>407</v>
      </c>
      <c r="AA32" s="482"/>
      <c r="AB32" s="486" t="s">
        <v>407</v>
      </c>
      <c r="AC32" s="482"/>
      <c r="AD32" s="486" t="s">
        <v>407</v>
      </c>
      <c r="AE32" s="482"/>
      <c r="AF32" s="486" t="s">
        <v>407</v>
      </c>
      <c r="AG32" s="482"/>
      <c r="AH32" s="486" t="s">
        <v>407</v>
      </c>
      <c r="AI32" s="482"/>
      <c r="AJ32" s="486" t="s">
        <v>407</v>
      </c>
      <c r="AK32" s="482"/>
      <c r="AL32" s="486" t="s">
        <v>407</v>
      </c>
      <c r="AM32" s="482"/>
      <c r="AN32" s="486" t="s">
        <v>407</v>
      </c>
      <c r="AO32" s="482">
        <v>298</v>
      </c>
      <c r="AP32" s="486">
        <v>452.88753799392094</v>
      </c>
      <c r="AQ32" s="482">
        <v>1118</v>
      </c>
      <c r="AR32" s="486">
        <v>1699.0881458966564</v>
      </c>
    </row>
    <row r="33" spans="1:44">
      <c r="A33" s="905"/>
      <c r="B33" s="468" t="s">
        <v>425</v>
      </c>
      <c r="C33" s="471">
        <v>7.6679999999999998E-2</v>
      </c>
      <c r="E33" s="482">
        <v>3301</v>
      </c>
      <c r="F33" s="486">
        <v>43049.034950443405</v>
      </c>
      <c r="G33" s="482"/>
      <c r="H33" s="486" t="s">
        <v>407</v>
      </c>
      <c r="I33" s="482"/>
      <c r="J33" s="486" t="s">
        <v>407</v>
      </c>
      <c r="K33" s="482"/>
      <c r="L33" s="486" t="s">
        <v>407</v>
      </c>
      <c r="M33" s="482"/>
      <c r="N33" s="486" t="s">
        <v>407</v>
      </c>
      <c r="O33" s="482">
        <v>60</v>
      </c>
      <c r="P33" s="486">
        <v>782.47261345852894</v>
      </c>
      <c r="Q33" s="482">
        <v>6168</v>
      </c>
      <c r="R33" s="486">
        <v>80438.184663536784</v>
      </c>
      <c r="S33" s="482">
        <v>120</v>
      </c>
      <c r="T33" s="486">
        <v>1564.9452269170579</v>
      </c>
      <c r="U33" s="482"/>
      <c r="V33" s="486" t="s">
        <v>407</v>
      </c>
      <c r="W33" s="482"/>
      <c r="X33" s="486" t="s">
        <v>407</v>
      </c>
      <c r="Y33" s="482"/>
      <c r="Z33" s="486" t="s">
        <v>407</v>
      </c>
      <c r="AA33" s="482"/>
      <c r="AB33" s="486" t="s">
        <v>407</v>
      </c>
      <c r="AC33" s="482"/>
      <c r="AD33" s="486" t="s">
        <v>407</v>
      </c>
      <c r="AE33" s="482">
        <v>74449</v>
      </c>
      <c r="AF33" s="486">
        <v>970905.05998956703</v>
      </c>
      <c r="AG33" s="482"/>
      <c r="AH33" s="486" t="s">
        <v>407</v>
      </c>
      <c r="AI33" s="482"/>
      <c r="AJ33" s="486" t="s">
        <v>407</v>
      </c>
      <c r="AK33" s="482">
        <v>41</v>
      </c>
      <c r="AL33" s="486">
        <v>534.68961919666151</v>
      </c>
      <c r="AM33" s="482"/>
      <c r="AN33" s="486" t="s">
        <v>407</v>
      </c>
      <c r="AO33" s="482">
        <v>48</v>
      </c>
      <c r="AP33" s="486">
        <v>625.97809076682313</v>
      </c>
      <c r="AQ33" s="482">
        <v>80886</v>
      </c>
      <c r="AR33" s="486">
        <v>1054851.3302034428</v>
      </c>
    </row>
    <row r="34" spans="1:44">
      <c r="A34" s="905"/>
      <c r="B34" s="468" t="s">
        <v>418</v>
      </c>
      <c r="C34" s="471">
        <v>0.29299999999999998</v>
      </c>
      <c r="E34" s="482">
        <v>508</v>
      </c>
      <c r="F34" s="486">
        <v>1733.788395904437</v>
      </c>
      <c r="G34" s="482">
        <v>13</v>
      </c>
      <c r="H34" s="486">
        <v>44.368600682593858</v>
      </c>
      <c r="I34" s="482"/>
      <c r="J34" s="486" t="s">
        <v>407</v>
      </c>
      <c r="K34" s="482"/>
      <c r="L34" s="486" t="s">
        <v>407</v>
      </c>
      <c r="M34" s="482"/>
      <c r="N34" s="486" t="s">
        <v>407</v>
      </c>
      <c r="O34" s="482">
        <v>85</v>
      </c>
      <c r="P34" s="486">
        <v>290.10238907849833</v>
      </c>
      <c r="Q34" s="482">
        <v>700</v>
      </c>
      <c r="R34" s="486">
        <v>2389.0784982935156</v>
      </c>
      <c r="S34" s="482">
        <v>6</v>
      </c>
      <c r="T34" s="486">
        <v>20.477815699658706</v>
      </c>
      <c r="U34" s="482"/>
      <c r="V34" s="486" t="s">
        <v>407</v>
      </c>
      <c r="W34" s="482">
        <v>36</v>
      </c>
      <c r="X34" s="486">
        <v>122.86689419795222</v>
      </c>
      <c r="Y34" s="482"/>
      <c r="Z34" s="486" t="s">
        <v>407</v>
      </c>
      <c r="AA34" s="482">
        <v>1</v>
      </c>
      <c r="AB34" s="486">
        <v>3.4129692832764507</v>
      </c>
      <c r="AC34" s="482"/>
      <c r="AD34" s="486" t="s">
        <v>407</v>
      </c>
      <c r="AE34" s="482"/>
      <c r="AF34" s="486" t="s">
        <v>407</v>
      </c>
      <c r="AG34" s="482"/>
      <c r="AH34" s="486" t="s">
        <v>407</v>
      </c>
      <c r="AI34" s="482"/>
      <c r="AJ34" s="486" t="s">
        <v>407</v>
      </c>
      <c r="AK34" s="482">
        <v>171</v>
      </c>
      <c r="AL34" s="486">
        <v>583.61774744027309</v>
      </c>
      <c r="AM34" s="482"/>
      <c r="AN34" s="486" t="s">
        <v>407</v>
      </c>
      <c r="AO34" s="482"/>
      <c r="AP34" s="486" t="s">
        <v>407</v>
      </c>
      <c r="AQ34" s="482">
        <v>1012</v>
      </c>
      <c r="AR34" s="486">
        <v>3453.9249146757679</v>
      </c>
    </row>
    <row r="35" spans="1:44">
      <c r="A35" s="905">
        <v>3703</v>
      </c>
      <c r="B35" s="468" t="s">
        <v>426</v>
      </c>
      <c r="C35" s="471">
        <v>105.97</v>
      </c>
      <c r="E35" s="482">
        <v>307890</v>
      </c>
      <c r="F35" s="486">
        <v>2905.4449372463905</v>
      </c>
      <c r="G35" s="483"/>
      <c r="H35" s="486" t="s">
        <v>407</v>
      </c>
      <c r="I35" s="482">
        <v>115547</v>
      </c>
      <c r="J35" s="486">
        <v>1090.3746343304708</v>
      </c>
      <c r="K35" s="482"/>
      <c r="L35" s="486" t="s">
        <v>407</v>
      </c>
      <c r="M35" s="482">
        <v>223244</v>
      </c>
      <c r="N35" s="486">
        <v>2106.671699537605</v>
      </c>
      <c r="O35" s="482">
        <v>1242</v>
      </c>
      <c r="P35" s="486">
        <v>11.720298197603096</v>
      </c>
      <c r="Q35" s="482">
        <v>23247</v>
      </c>
      <c r="R35" s="486">
        <v>219.37340756817969</v>
      </c>
      <c r="S35" s="482">
        <v>164365</v>
      </c>
      <c r="T35" s="486">
        <v>1551.0521845805417</v>
      </c>
      <c r="U35" s="482"/>
      <c r="V35" s="486" t="s">
        <v>407</v>
      </c>
      <c r="W35" s="482">
        <v>74188</v>
      </c>
      <c r="X35" s="486">
        <v>700.08492969708414</v>
      </c>
      <c r="Y35" s="482">
        <v>116191</v>
      </c>
      <c r="Z35" s="486">
        <v>1096.4518259884874</v>
      </c>
      <c r="AA35" s="482"/>
      <c r="AB35" s="486" t="s">
        <v>407</v>
      </c>
      <c r="AC35" s="482"/>
      <c r="AD35" s="486" t="s">
        <v>407</v>
      </c>
      <c r="AE35" s="482"/>
      <c r="AF35" s="486" t="s">
        <v>407</v>
      </c>
      <c r="AG35" s="482"/>
      <c r="AH35" s="486" t="s">
        <v>407</v>
      </c>
      <c r="AI35" s="482"/>
      <c r="AJ35" s="486" t="s">
        <v>407</v>
      </c>
      <c r="AK35" s="482">
        <v>105795</v>
      </c>
      <c r="AL35" s="486">
        <v>998.34858922336514</v>
      </c>
      <c r="AM35" s="482"/>
      <c r="AN35" s="486" t="s">
        <v>407</v>
      </c>
      <c r="AO35" s="482">
        <v>9197</v>
      </c>
      <c r="AP35" s="486">
        <v>86.788713786920823</v>
      </c>
      <c r="AQ35" s="482">
        <v>833016</v>
      </c>
      <c r="AR35" s="486">
        <v>7860.8662829102577</v>
      </c>
    </row>
    <row r="36" spans="1:44">
      <c r="A36" s="905"/>
      <c r="B36" s="487"/>
      <c r="C36">
        <v>5.14</v>
      </c>
      <c r="E36" s="488">
        <v>38346</v>
      </c>
      <c r="F36" s="486">
        <v>7460.3112840466929</v>
      </c>
      <c r="G36" s="488"/>
      <c r="H36" s="486" t="s">
        <v>407</v>
      </c>
      <c r="I36" s="488">
        <v>1242</v>
      </c>
      <c r="J36" s="486">
        <v>241.6342412451362</v>
      </c>
      <c r="K36" s="488"/>
      <c r="L36" s="486" t="s">
        <v>407</v>
      </c>
      <c r="M36" s="488"/>
      <c r="N36" s="486" t="s">
        <v>407</v>
      </c>
      <c r="O36" s="488">
        <v>30</v>
      </c>
      <c r="P36" s="486">
        <v>5.8365758754863819</v>
      </c>
      <c r="Q36" s="488">
        <v>2398</v>
      </c>
      <c r="R36" s="486">
        <v>466.53696498054478</v>
      </c>
      <c r="S36" s="488">
        <v>13821</v>
      </c>
      <c r="T36" s="486">
        <v>2688.9105058365762</v>
      </c>
      <c r="U36" s="488"/>
      <c r="V36" s="486" t="s">
        <v>407</v>
      </c>
      <c r="W36" s="488">
        <v>8058</v>
      </c>
      <c r="X36" s="486">
        <v>1567.7042801556422</v>
      </c>
      <c r="Y36" s="488">
        <v>21654</v>
      </c>
      <c r="Z36" s="486">
        <v>4212.8404669260699</v>
      </c>
      <c r="AA36" s="488"/>
      <c r="AB36" s="486" t="s">
        <v>407</v>
      </c>
      <c r="AC36" s="488"/>
      <c r="AD36" s="486" t="s">
        <v>407</v>
      </c>
      <c r="AE36" s="488"/>
      <c r="AF36" s="486" t="s">
        <v>407</v>
      </c>
      <c r="AG36" s="488"/>
      <c r="AH36" s="486" t="s">
        <v>407</v>
      </c>
      <c r="AI36" s="488"/>
      <c r="AJ36" s="486" t="s">
        <v>407</v>
      </c>
      <c r="AK36" s="488">
        <v>7779</v>
      </c>
      <c r="AL36" s="486">
        <v>1513.4241245136188</v>
      </c>
      <c r="AM36" s="488"/>
      <c r="AN36" s="486" t="s">
        <v>407</v>
      </c>
      <c r="AO36" s="488">
        <v>180</v>
      </c>
      <c r="AP36" s="486">
        <v>35.019455252918291</v>
      </c>
      <c r="AQ36" s="488">
        <v>55162</v>
      </c>
      <c r="AR36" s="486">
        <v>10731.906614785992</v>
      </c>
    </row>
    <row r="37" spans="1:44">
      <c r="A37" s="905"/>
      <c r="B37" s="487"/>
      <c r="C37">
        <v>20.13</v>
      </c>
      <c r="E37" s="488">
        <v>78820</v>
      </c>
      <c r="F37" s="486">
        <v>3915.5489319423746</v>
      </c>
      <c r="G37" s="488"/>
      <c r="H37" s="486" t="s">
        <v>407</v>
      </c>
      <c r="I37" s="488">
        <v>9594</v>
      </c>
      <c r="J37" s="486">
        <v>476.60208643815201</v>
      </c>
      <c r="K37" s="488"/>
      <c r="L37" s="486" t="s">
        <v>407</v>
      </c>
      <c r="M37" s="488">
        <v>6661</v>
      </c>
      <c r="N37" s="486">
        <v>330.89915548931941</v>
      </c>
      <c r="O37" s="488">
        <v>210</v>
      </c>
      <c r="P37" s="486">
        <v>10.432190760059614</v>
      </c>
      <c r="Q37" s="488">
        <v>3968</v>
      </c>
      <c r="R37" s="486">
        <v>197.11872826626927</v>
      </c>
      <c r="S37" s="488">
        <v>31190</v>
      </c>
      <c r="T37" s="486">
        <v>1549.4287133631397</v>
      </c>
      <c r="U37" s="488"/>
      <c r="V37" s="486" t="s">
        <v>407</v>
      </c>
      <c r="W37" s="488">
        <v>15277</v>
      </c>
      <c r="X37" s="486">
        <v>758.9170392449081</v>
      </c>
      <c r="Y37" s="488">
        <v>38189</v>
      </c>
      <c r="Z37" s="486">
        <v>1897.1187282662693</v>
      </c>
      <c r="AA37" s="488"/>
      <c r="AB37" s="486" t="s">
        <v>407</v>
      </c>
      <c r="AC37" s="488"/>
      <c r="AD37" s="486" t="s">
        <v>407</v>
      </c>
      <c r="AE37" s="488"/>
      <c r="AF37" s="486" t="s">
        <v>407</v>
      </c>
      <c r="AG37" s="488"/>
      <c r="AH37" s="486" t="s">
        <v>407</v>
      </c>
      <c r="AI37" s="488"/>
      <c r="AJ37" s="486" t="s">
        <v>407</v>
      </c>
      <c r="AK37" s="488">
        <v>20526</v>
      </c>
      <c r="AL37" s="486">
        <v>1019.672131147541</v>
      </c>
      <c r="AM37" s="488"/>
      <c r="AN37" s="486" t="s">
        <v>407</v>
      </c>
      <c r="AO37" s="488">
        <v>726</v>
      </c>
      <c r="AP37" s="486">
        <v>36.065573770491802</v>
      </c>
      <c r="AQ37" s="488">
        <v>126341</v>
      </c>
      <c r="AR37" s="486">
        <v>6276.2543467461501</v>
      </c>
    </row>
    <row r="38" spans="1:44">
      <c r="A38" s="905"/>
      <c r="B38" s="468" t="s">
        <v>427</v>
      </c>
      <c r="C38" s="471">
        <v>14.74</v>
      </c>
      <c r="E38" s="482">
        <v>931</v>
      </c>
      <c r="F38" s="486">
        <v>63.161465400271368</v>
      </c>
      <c r="G38" s="482"/>
      <c r="H38" s="486" t="s">
        <v>407</v>
      </c>
      <c r="I38" s="482"/>
      <c r="J38" s="486" t="s">
        <v>407</v>
      </c>
      <c r="K38" s="482"/>
      <c r="L38" s="486" t="s">
        <v>407</v>
      </c>
      <c r="M38" s="482"/>
      <c r="N38" s="486" t="s">
        <v>407</v>
      </c>
      <c r="O38" s="482">
        <v>428</v>
      </c>
      <c r="P38" s="486">
        <v>29.036635006784259</v>
      </c>
      <c r="Q38" s="482">
        <v>8141</v>
      </c>
      <c r="R38" s="486">
        <v>552.3066485753053</v>
      </c>
      <c r="S38" s="482">
        <v>57</v>
      </c>
      <c r="T38" s="486">
        <v>3.8670284938941655</v>
      </c>
      <c r="U38" s="482"/>
      <c r="V38" s="486" t="s">
        <v>407</v>
      </c>
      <c r="W38" s="482">
        <v>456</v>
      </c>
      <c r="X38" s="486">
        <v>30.936227951153324</v>
      </c>
      <c r="Y38" s="482"/>
      <c r="Z38" s="486" t="s">
        <v>407</v>
      </c>
      <c r="AA38" s="482"/>
      <c r="AB38" s="486" t="s">
        <v>407</v>
      </c>
      <c r="AC38" s="482"/>
      <c r="AD38" s="486" t="s">
        <v>407</v>
      </c>
      <c r="AE38" s="482"/>
      <c r="AF38" s="486" t="s">
        <v>407</v>
      </c>
      <c r="AG38" s="482"/>
      <c r="AH38" s="486" t="s">
        <v>407</v>
      </c>
      <c r="AI38" s="482"/>
      <c r="AJ38" s="486" t="s">
        <v>407</v>
      </c>
      <c r="AK38" s="482">
        <v>21204</v>
      </c>
      <c r="AL38" s="486">
        <v>1438.5345997286295</v>
      </c>
      <c r="AM38" s="482"/>
      <c r="AN38" s="486" t="s">
        <v>407</v>
      </c>
      <c r="AO38" s="482"/>
      <c r="AP38" s="486" t="s">
        <v>407</v>
      </c>
      <c r="AQ38" s="482">
        <v>30286</v>
      </c>
      <c r="AR38" s="486">
        <v>2054.6811397557667</v>
      </c>
    </row>
    <row r="39" spans="1:44">
      <c r="A39" s="905"/>
      <c r="B39" s="468" t="s">
        <v>408</v>
      </c>
      <c r="C39" s="471">
        <v>1.29</v>
      </c>
      <c r="E39" s="482"/>
      <c r="F39" s="486" t="s">
        <v>407</v>
      </c>
      <c r="G39" s="482"/>
      <c r="H39" s="486" t="s">
        <v>407</v>
      </c>
      <c r="I39" s="482"/>
      <c r="J39" s="486" t="s">
        <v>407</v>
      </c>
      <c r="K39" s="482"/>
      <c r="L39" s="486" t="s">
        <v>407</v>
      </c>
      <c r="M39" s="482"/>
      <c r="N39" s="486" t="s">
        <v>407</v>
      </c>
      <c r="O39" s="482"/>
      <c r="P39" s="486" t="s">
        <v>407</v>
      </c>
      <c r="Q39" s="482">
        <v>2522</v>
      </c>
      <c r="R39" s="486">
        <v>1955.0387596899225</v>
      </c>
      <c r="S39" s="482"/>
      <c r="T39" s="486" t="s">
        <v>407</v>
      </c>
      <c r="U39" s="482"/>
      <c r="V39" s="486" t="s">
        <v>407</v>
      </c>
      <c r="W39" s="482"/>
      <c r="X39" s="486" t="s">
        <v>407</v>
      </c>
      <c r="Y39" s="482"/>
      <c r="Z39" s="486" t="s">
        <v>407</v>
      </c>
      <c r="AA39" s="482"/>
      <c r="AB39" s="486" t="s">
        <v>407</v>
      </c>
      <c r="AC39" s="482"/>
      <c r="AD39" s="486" t="s">
        <v>407</v>
      </c>
      <c r="AE39" s="482"/>
      <c r="AF39" s="486" t="s">
        <v>407</v>
      </c>
      <c r="AG39" s="482"/>
      <c r="AH39" s="486" t="s">
        <v>407</v>
      </c>
      <c r="AI39" s="482"/>
      <c r="AJ39" s="486" t="s">
        <v>407</v>
      </c>
      <c r="AK39" s="482">
        <v>685</v>
      </c>
      <c r="AL39" s="486">
        <v>531.00775193798449</v>
      </c>
      <c r="AM39" s="482"/>
      <c r="AN39" s="486" t="s">
        <v>407</v>
      </c>
      <c r="AO39" s="482"/>
      <c r="AP39" s="486" t="s">
        <v>407</v>
      </c>
      <c r="AQ39" s="482">
        <v>3207</v>
      </c>
      <c r="AR39" s="486">
        <v>2486.046511627907</v>
      </c>
    </row>
    <row r="40" spans="1:44">
      <c r="A40" s="905"/>
      <c r="B40" s="468" t="s">
        <v>428</v>
      </c>
      <c r="C40" s="471">
        <v>26.69</v>
      </c>
      <c r="E40" s="482">
        <v>89263</v>
      </c>
      <c r="F40" s="486">
        <v>3344.4361183964029</v>
      </c>
      <c r="G40" s="482"/>
      <c r="H40" s="486" t="s">
        <v>407</v>
      </c>
      <c r="I40" s="482"/>
      <c r="J40" s="486" t="s">
        <v>407</v>
      </c>
      <c r="K40" s="482"/>
      <c r="L40" s="486" t="s">
        <v>407</v>
      </c>
      <c r="M40" s="482"/>
      <c r="N40" s="486" t="s">
        <v>407</v>
      </c>
      <c r="O40" s="482">
        <v>1216</v>
      </c>
      <c r="P40" s="486">
        <v>45.560134881978264</v>
      </c>
      <c r="Q40" s="482"/>
      <c r="R40" s="486" t="s">
        <v>407</v>
      </c>
      <c r="S40" s="482">
        <v>5241</v>
      </c>
      <c r="T40" s="486">
        <v>196.36568002997376</v>
      </c>
      <c r="U40" s="482"/>
      <c r="V40" s="486" t="s">
        <v>407</v>
      </c>
      <c r="W40" s="482"/>
      <c r="X40" s="486" t="s">
        <v>407</v>
      </c>
      <c r="Y40" s="482"/>
      <c r="Z40" s="486" t="s">
        <v>407</v>
      </c>
      <c r="AA40" s="482">
        <v>12484</v>
      </c>
      <c r="AB40" s="486">
        <v>467.74072686399398</v>
      </c>
      <c r="AC40" s="482"/>
      <c r="AD40" s="486" t="s">
        <v>407</v>
      </c>
      <c r="AE40" s="482"/>
      <c r="AF40" s="486" t="s">
        <v>407</v>
      </c>
      <c r="AG40" s="482"/>
      <c r="AH40" s="486" t="s">
        <v>407</v>
      </c>
      <c r="AI40" s="482"/>
      <c r="AJ40" s="486" t="s">
        <v>407</v>
      </c>
      <c r="AK40" s="482">
        <v>1894</v>
      </c>
      <c r="AL40" s="486">
        <v>70.962907455976023</v>
      </c>
      <c r="AM40" s="482"/>
      <c r="AN40" s="486" t="s">
        <v>407</v>
      </c>
      <c r="AO40" s="482"/>
      <c r="AP40" s="486" t="s">
        <v>407</v>
      </c>
      <c r="AQ40" s="482">
        <v>20835</v>
      </c>
      <c r="AR40" s="486">
        <v>780.62944923192208</v>
      </c>
    </row>
    <row r="41" spans="1:44">
      <c r="A41" s="905"/>
      <c r="B41" s="468" t="s">
        <v>409</v>
      </c>
      <c r="C41" s="471">
        <v>1.31</v>
      </c>
      <c r="E41" s="482">
        <v>1957</v>
      </c>
      <c r="F41" s="486">
        <v>1493.8931297709923</v>
      </c>
      <c r="G41" s="482">
        <v>245</v>
      </c>
      <c r="H41" s="486">
        <v>187.02290076335876</v>
      </c>
      <c r="I41" s="482"/>
      <c r="J41" s="486" t="s">
        <v>407</v>
      </c>
      <c r="K41" s="482"/>
      <c r="L41" s="486" t="s">
        <v>407</v>
      </c>
      <c r="M41" s="482"/>
      <c r="N41" s="486" t="s">
        <v>407</v>
      </c>
      <c r="O41" s="482">
        <v>2</v>
      </c>
      <c r="P41" s="486">
        <v>1.5267175572519083</v>
      </c>
      <c r="Q41" s="482">
        <v>3420</v>
      </c>
      <c r="R41" s="486">
        <v>2610.6870229007632</v>
      </c>
      <c r="S41" s="482">
        <v>1231</v>
      </c>
      <c r="T41" s="486">
        <v>939.69465648854953</v>
      </c>
      <c r="U41" s="482"/>
      <c r="V41" s="486" t="s">
        <v>407</v>
      </c>
      <c r="W41" s="482"/>
      <c r="X41" s="486" t="s">
        <v>407</v>
      </c>
      <c r="Y41" s="482"/>
      <c r="Z41" s="486" t="s">
        <v>407</v>
      </c>
      <c r="AA41" s="482">
        <v>114</v>
      </c>
      <c r="AB41" s="486">
        <v>87.022900763358777</v>
      </c>
      <c r="AC41" s="482"/>
      <c r="AD41" s="486" t="s">
        <v>407</v>
      </c>
      <c r="AE41" s="482"/>
      <c r="AF41" s="486" t="s">
        <v>407</v>
      </c>
      <c r="AG41" s="482"/>
      <c r="AH41" s="486" t="s">
        <v>407</v>
      </c>
      <c r="AI41" s="482"/>
      <c r="AJ41" s="486" t="s">
        <v>407</v>
      </c>
      <c r="AK41" s="482">
        <v>408</v>
      </c>
      <c r="AL41" s="486">
        <v>311.4503816793893</v>
      </c>
      <c r="AM41" s="482"/>
      <c r="AN41" s="486" t="s">
        <v>407</v>
      </c>
      <c r="AO41" s="482"/>
      <c r="AP41" s="486" t="s">
        <v>407</v>
      </c>
      <c r="AQ41" s="482">
        <v>5420</v>
      </c>
      <c r="AR41" s="486">
        <v>4137.4045801526718</v>
      </c>
    </row>
    <row r="42" spans="1:44">
      <c r="A42" s="905"/>
      <c r="B42" s="468" t="s">
        <v>429</v>
      </c>
      <c r="C42" s="471">
        <v>1.86</v>
      </c>
      <c r="E42" s="482"/>
      <c r="F42" s="486" t="s">
        <v>407</v>
      </c>
      <c r="G42" s="482"/>
      <c r="H42" s="486" t="s">
        <v>407</v>
      </c>
      <c r="I42" s="482"/>
      <c r="J42" s="486" t="s">
        <v>407</v>
      </c>
      <c r="K42" s="482"/>
      <c r="L42" s="486" t="s">
        <v>407</v>
      </c>
      <c r="M42" s="482"/>
      <c r="N42" s="486" t="s">
        <v>407</v>
      </c>
      <c r="O42" s="482"/>
      <c r="P42" s="486" t="s">
        <v>407</v>
      </c>
      <c r="Q42" s="482">
        <v>6641</v>
      </c>
      <c r="R42" s="486">
        <v>3570.4301075268813</v>
      </c>
      <c r="S42" s="482"/>
      <c r="T42" s="486" t="s">
        <v>407</v>
      </c>
      <c r="U42" s="482"/>
      <c r="V42" s="486" t="s">
        <v>407</v>
      </c>
      <c r="W42" s="482"/>
      <c r="X42" s="486" t="s">
        <v>407</v>
      </c>
      <c r="Y42" s="482"/>
      <c r="Z42" s="486" t="s">
        <v>407</v>
      </c>
      <c r="AA42" s="482"/>
      <c r="AB42" s="486" t="s">
        <v>407</v>
      </c>
      <c r="AC42" s="482"/>
      <c r="AD42" s="486" t="s">
        <v>407</v>
      </c>
      <c r="AE42" s="482"/>
      <c r="AF42" s="486" t="s">
        <v>407</v>
      </c>
      <c r="AG42" s="482"/>
      <c r="AH42" s="486" t="s">
        <v>407</v>
      </c>
      <c r="AI42" s="482"/>
      <c r="AJ42" s="486" t="s">
        <v>407</v>
      </c>
      <c r="AK42" s="482"/>
      <c r="AL42" s="486" t="s">
        <v>407</v>
      </c>
      <c r="AM42" s="482"/>
      <c r="AN42" s="486" t="s">
        <v>407</v>
      </c>
      <c r="AO42" s="482"/>
      <c r="AP42" s="486" t="s">
        <v>407</v>
      </c>
      <c r="AQ42" s="482">
        <v>6641</v>
      </c>
      <c r="AR42" s="486">
        <v>3570.4301075268813</v>
      </c>
    </row>
    <row r="43" spans="1:44">
      <c r="A43" s="905"/>
      <c r="B43" s="468" t="s">
        <v>430</v>
      </c>
      <c r="C43" s="471">
        <v>5.42</v>
      </c>
      <c r="E43" s="482">
        <v>48805</v>
      </c>
      <c r="F43" s="486">
        <v>9004.6125461254614</v>
      </c>
      <c r="G43" s="482"/>
      <c r="H43" s="486" t="s">
        <v>407</v>
      </c>
      <c r="I43" s="482"/>
      <c r="J43" s="486" t="s">
        <v>407</v>
      </c>
      <c r="K43" s="482"/>
      <c r="L43" s="486" t="s">
        <v>407</v>
      </c>
      <c r="M43" s="482"/>
      <c r="N43" s="486" t="s">
        <v>407</v>
      </c>
      <c r="O43" s="482">
        <v>153</v>
      </c>
      <c r="P43" s="486">
        <v>28.228782287822877</v>
      </c>
      <c r="Q43" s="482">
        <v>10179</v>
      </c>
      <c r="R43" s="486">
        <v>1878.0442804428044</v>
      </c>
      <c r="S43" s="482">
        <v>937</v>
      </c>
      <c r="T43" s="486">
        <v>172.87822878228783</v>
      </c>
      <c r="U43" s="482"/>
      <c r="V43" s="486" t="s">
        <v>407</v>
      </c>
      <c r="W43" s="482"/>
      <c r="X43" s="486" t="s">
        <v>407</v>
      </c>
      <c r="Y43" s="482"/>
      <c r="Z43" s="486" t="s">
        <v>407</v>
      </c>
      <c r="AA43" s="482">
        <v>53</v>
      </c>
      <c r="AB43" s="486">
        <v>9.7785977859778601</v>
      </c>
      <c r="AC43" s="482">
        <v>162</v>
      </c>
      <c r="AD43" s="486">
        <v>29.889298892988929</v>
      </c>
      <c r="AE43" s="482"/>
      <c r="AF43" s="486" t="s">
        <v>407</v>
      </c>
      <c r="AG43" s="482"/>
      <c r="AH43" s="486" t="s">
        <v>407</v>
      </c>
      <c r="AI43" s="482"/>
      <c r="AJ43" s="486" t="s">
        <v>407</v>
      </c>
      <c r="AK43" s="482">
        <v>237</v>
      </c>
      <c r="AL43" s="486">
        <v>43.726937269372691</v>
      </c>
      <c r="AM43" s="482"/>
      <c r="AN43" s="486" t="s">
        <v>407</v>
      </c>
      <c r="AO43" s="482"/>
      <c r="AP43" s="486" t="s">
        <v>407</v>
      </c>
      <c r="AQ43" s="482">
        <v>11721</v>
      </c>
      <c r="AR43" s="486">
        <v>2162.5461254612546</v>
      </c>
    </row>
    <row r="44" spans="1:44">
      <c r="A44" s="905"/>
      <c r="B44" s="468" t="s">
        <v>431</v>
      </c>
      <c r="C44" s="471">
        <v>6.22</v>
      </c>
      <c r="E44" s="482">
        <v>13089</v>
      </c>
      <c r="F44" s="486">
        <v>2104.3408360128619</v>
      </c>
      <c r="G44" s="482"/>
      <c r="H44" s="486" t="s">
        <v>407</v>
      </c>
      <c r="I44" s="482"/>
      <c r="J44" s="486" t="s">
        <v>407</v>
      </c>
      <c r="K44" s="482"/>
      <c r="L44" s="486" t="s">
        <v>407</v>
      </c>
      <c r="M44" s="482"/>
      <c r="N44" s="486" t="s">
        <v>407</v>
      </c>
      <c r="O44" s="482">
        <v>100</v>
      </c>
      <c r="P44" s="486">
        <v>16.077170418006432</v>
      </c>
      <c r="Q44" s="482">
        <v>10869</v>
      </c>
      <c r="R44" s="486">
        <v>1747.427652733119</v>
      </c>
      <c r="S44" s="482">
        <v>697</v>
      </c>
      <c r="T44" s="486">
        <v>112.05787781350483</v>
      </c>
      <c r="U44" s="482"/>
      <c r="V44" s="486" t="s">
        <v>407</v>
      </c>
      <c r="W44" s="482">
        <v>7042</v>
      </c>
      <c r="X44" s="486">
        <v>1132.1543408360128</v>
      </c>
      <c r="Y44" s="482"/>
      <c r="Z44" s="486" t="s">
        <v>407</v>
      </c>
      <c r="AA44" s="482"/>
      <c r="AB44" s="486" t="s">
        <v>407</v>
      </c>
      <c r="AC44" s="482">
        <v>3516</v>
      </c>
      <c r="AD44" s="486">
        <v>565.27331189710617</v>
      </c>
      <c r="AE44" s="482"/>
      <c r="AF44" s="486" t="s">
        <v>407</v>
      </c>
      <c r="AG44" s="482"/>
      <c r="AH44" s="486" t="s">
        <v>407</v>
      </c>
      <c r="AI44" s="482"/>
      <c r="AJ44" s="486" t="s">
        <v>407</v>
      </c>
      <c r="AK44" s="482">
        <v>1270</v>
      </c>
      <c r="AL44" s="486">
        <v>204.18006430868169</v>
      </c>
      <c r="AM44" s="482"/>
      <c r="AN44" s="486" t="s">
        <v>407</v>
      </c>
      <c r="AO44" s="482">
        <v>226</v>
      </c>
      <c r="AP44" s="486">
        <v>36.334405144694536</v>
      </c>
      <c r="AQ44" s="482">
        <v>23720</v>
      </c>
      <c r="AR44" s="486">
        <v>3813.5048231511255</v>
      </c>
    </row>
    <row r="45" spans="1:44">
      <c r="A45" s="905"/>
      <c r="B45" s="468" t="s">
        <v>432</v>
      </c>
      <c r="C45" s="471">
        <v>0.85199999999999998</v>
      </c>
      <c r="E45" s="482"/>
      <c r="F45" s="486" t="s">
        <v>407</v>
      </c>
      <c r="G45" s="482"/>
      <c r="H45" s="486" t="s">
        <v>407</v>
      </c>
      <c r="I45" s="482"/>
      <c r="J45" s="486" t="s">
        <v>407</v>
      </c>
      <c r="K45" s="482"/>
      <c r="L45" s="486" t="s">
        <v>407</v>
      </c>
      <c r="M45" s="482"/>
      <c r="N45" s="486" t="s">
        <v>407</v>
      </c>
      <c r="O45" s="482"/>
      <c r="P45" s="486" t="s">
        <v>407</v>
      </c>
      <c r="Q45" s="482">
        <v>867</v>
      </c>
      <c r="R45" s="486">
        <v>1017.6056338028169</v>
      </c>
      <c r="S45" s="482"/>
      <c r="T45" s="486" t="s">
        <v>407</v>
      </c>
      <c r="U45" s="482"/>
      <c r="V45" s="486" t="s">
        <v>407</v>
      </c>
      <c r="W45" s="482"/>
      <c r="X45" s="486" t="s">
        <v>407</v>
      </c>
      <c r="Y45" s="482"/>
      <c r="Z45" s="486" t="s">
        <v>407</v>
      </c>
      <c r="AA45" s="482"/>
      <c r="AB45" s="486" t="s">
        <v>407</v>
      </c>
      <c r="AC45" s="482"/>
      <c r="AD45" s="486" t="s">
        <v>407</v>
      </c>
      <c r="AE45" s="482"/>
      <c r="AF45" s="486" t="s">
        <v>407</v>
      </c>
      <c r="AG45" s="482"/>
      <c r="AH45" s="486" t="s">
        <v>407</v>
      </c>
      <c r="AI45" s="482"/>
      <c r="AJ45" s="486" t="s">
        <v>407</v>
      </c>
      <c r="AK45" s="482">
        <v>530</v>
      </c>
      <c r="AL45" s="486">
        <v>622.0657276995305</v>
      </c>
      <c r="AM45" s="482"/>
      <c r="AN45" s="486" t="s">
        <v>407</v>
      </c>
      <c r="AO45" s="482"/>
      <c r="AP45" s="486" t="s">
        <v>407</v>
      </c>
      <c r="AQ45" s="482">
        <v>1397</v>
      </c>
      <c r="AR45" s="486">
        <v>1639.6713615023475</v>
      </c>
    </row>
    <row r="46" spans="1:44">
      <c r="A46" s="905"/>
      <c r="B46" s="468" t="s">
        <v>433</v>
      </c>
      <c r="C46" s="471">
        <v>0.22</v>
      </c>
      <c r="E46" s="482"/>
      <c r="F46" s="486" t="s">
        <v>407</v>
      </c>
      <c r="G46" s="482"/>
      <c r="H46" s="486" t="s">
        <v>407</v>
      </c>
      <c r="I46" s="482"/>
      <c r="J46" s="486" t="s">
        <v>407</v>
      </c>
      <c r="K46" s="482"/>
      <c r="L46" s="486" t="s">
        <v>407</v>
      </c>
      <c r="M46" s="482"/>
      <c r="N46" s="486" t="s">
        <v>407</v>
      </c>
      <c r="O46" s="482"/>
      <c r="P46" s="486" t="s">
        <v>407</v>
      </c>
      <c r="Q46" s="482">
        <v>728</v>
      </c>
      <c r="R46" s="486">
        <v>3309.090909090909</v>
      </c>
      <c r="S46" s="482"/>
      <c r="T46" s="486" t="s">
        <v>407</v>
      </c>
      <c r="U46" s="482"/>
      <c r="V46" s="486" t="s">
        <v>407</v>
      </c>
      <c r="W46" s="482"/>
      <c r="X46" s="486" t="s">
        <v>407</v>
      </c>
      <c r="Y46" s="482"/>
      <c r="Z46" s="486" t="s">
        <v>407</v>
      </c>
      <c r="AA46" s="482"/>
      <c r="AB46" s="486" t="s">
        <v>407</v>
      </c>
      <c r="AC46" s="482"/>
      <c r="AD46" s="486" t="s">
        <v>407</v>
      </c>
      <c r="AE46" s="482"/>
      <c r="AF46" s="486" t="s">
        <v>407</v>
      </c>
      <c r="AG46" s="482"/>
      <c r="AH46" s="486" t="s">
        <v>407</v>
      </c>
      <c r="AI46" s="482"/>
      <c r="AJ46" s="486" t="s">
        <v>407</v>
      </c>
      <c r="AK46" s="482"/>
      <c r="AL46" s="486" t="s">
        <v>407</v>
      </c>
      <c r="AM46" s="482"/>
      <c r="AN46" s="486" t="s">
        <v>407</v>
      </c>
      <c r="AO46" s="482"/>
      <c r="AP46" s="486" t="s">
        <v>407</v>
      </c>
      <c r="AQ46" s="482">
        <v>728</v>
      </c>
      <c r="AR46" s="486">
        <v>3309.090909090909</v>
      </c>
    </row>
    <row r="47" spans="1:44">
      <c r="A47" s="905"/>
      <c r="B47" s="468" t="s">
        <v>434</v>
      </c>
      <c r="C47" s="471">
        <v>1.29</v>
      </c>
      <c r="E47" s="482"/>
      <c r="F47" s="486" t="s">
        <v>407</v>
      </c>
      <c r="G47" s="482"/>
      <c r="H47" s="486" t="s">
        <v>407</v>
      </c>
      <c r="I47" s="482"/>
      <c r="J47" s="486" t="s">
        <v>407</v>
      </c>
      <c r="K47" s="482"/>
      <c r="L47" s="486" t="s">
        <v>407</v>
      </c>
      <c r="M47" s="482"/>
      <c r="N47" s="486" t="s">
        <v>407</v>
      </c>
      <c r="O47" s="482"/>
      <c r="P47" s="486" t="s">
        <v>407</v>
      </c>
      <c r="Q47" s="482"/>
      <c r="R47" s="486" t="s">
        <v>407</v>
      </c>
      <c r="S47" s="482"/>
      <c r="T47" s="486" t="s">
        <v>407</v>
      </c>
      <c r="U47" s="482"/>
      <c r="V47" s="486" t="s">
        <v>407</v>
      </c>
      <c r="W47" s="482"/>
      <c r="X47" s="486" t="s">
        <v>407</v>
      </c>
      <c r="Y47" s="482"/>
      <c r="Z47" s="486" t="s">
        <v>407</v>
      </c>
      <c r="AA47" s="482"/>
      <c r="AB47" s="486" t="s">
        <v>407</v>
      </c>
      <c r="AC47" s="482"/>
      <c r="AD47" s="486" t="s">
        <v>407</v>
      </c>
      <c r="AE47" s="482"/>
      <c r="AF47" s="486" t="s">
        <v>407</v>
      </c>
      <c r="AG47" s="482"/>
      <c r="AH47" s="486" t="s">
        <v>407</v>
      </c>
      <c r="AI47" s="482"/>
      <c r="AJ47" s="486" t="s">
        <v>407</v>
      </c>
      <c r="AK47" s="482"/>
      <c r="AL47" s="486" t="s">
        <v>407</v>
      </c>
      <c r="AM47" s="482"/>
      <c r="AN47" s="486" t="s">
        <v>407</v>
      </c>
      <c r="AO47" s="482"/>
      <c r="AP47" s="486" t="s">
        <v>407</v>
      </c>
      <c r="AQ47" s="482"/>
      <c r="AR47" s="486" t="s">
        <v>407</v>
      </c>
    </row>
    <row r="48" spans="1:44">
      <c r="A48" s="905"/>
      <c r="B48" s="487"/>
      <c r="C48">
        <v>1.0900000000000001</v>
      </c>
      <c r="E48" s="488">
        <v>1859</v>
      </c>
      <c r="F48" s="486">
        <v>1705.5045871559632</v>
      </c>
      <c r="G48" s="488"/>
      <c r="H48" s="486" t="s">
        <v>407</v>
      </c>
      <c r="I48" s="488"/>
      <c r="J48" s="486" t="s">
        <v>407</v>
      </c>
      <c r="K48" s="488"/>
      <c r="L48" s="486" t="s">
        <v>407</v>
      </c>
      <c r="M48" s="488"/>
      <c r="N48" s="486" t="s">
        <v>407</v>
      </c>
      <c r="O48" s="488">
        <v>84</v>
      </c>
      <c r="P48" s="486">
        <v>77.064220183486228</v>
      </c>
      <c r="Q48" s="488">
        <v>2370</v>
      </c>
      <c r="R48" s="486">
        <v>2174.3119266055046</v>
      </c>
      <c r="S48" s="488">
        <v>168</v>
      </c>
      <c r="T48" s="486">
        <v>154.12844036697246</v>
      </c>
      <c r="U48" s="488"/>
      <c r="V48" s="486" t="s">
        <v>407</v>
      </c>
      <c r="W48" s="488"/>
      <c r="X48" s="486" t="s">
        <v>407</v>
      </c>
      <c r="Y48" s="488"/>
      <c r="Z48" s="486" t="s">
        <v>407</v>
      </c>
      <c r="AA48" s="488">
        <v>56</v>
      </c>
      <c r="AB48" s="486">
        <v>51.376146788990823</v>
      </c>
      <c r="AC48" s="488">
        <v>19</v>
      </c>
      <c r="AD48" s="486">
        <v>17.431192660550458</v>
      </c>
      <c r="AE48" s="488">
        <v>56</v>
      </c>
      <c r="AF48" s="486">
        <v>51.376146788990823</v>
      </c>
      <c r="AG48" s="488"/>
      <c r="AH48" s="486" t="s">
        <v>407</v>
      </c>
      <c r="AI48" s="488"/>
      <c r="AJ48" s="486" t="s">
        <v>407</v>
      </c>
      <c r="AK48" s="488">
        <v>88</v>
      </c>
      <c r="AL48" s="486">
        <v>80.733944954128432</v>
      </c>
      <c r="AM48" s="488"/>
      <c r="AN48" s="486" t="s">
        <v>407</v>
      </c>
      <c r="AO48" s="488"/>
      <c r="AP48" s="486" t="s">
        <v>407</v>
      </c>
      <c r="AQ48" s="488">
        <v>2841</v>
      </c>
      <c r="AR48" s="486">
        <v>2606.4220183486236</v>
      </c>
    </row>
    <row r="49" spans="1:44">
      <c r="A49" s="905"/>
      <c r="B49" s="468" t="s">
        <v>435</v>
      </c>
      <c r="C49" s="471">
        <v>1.19710329116492</v>
      </c>
      <c r="E49" s="482"/>
      <c r="F49" s="486" t="s">
        <v>407</v>
      </c>
      <c r="G49" s="482"/>
      <c r="H49" s="486" t="s">
        <v>407</v>
      </c>
      <c r="I49" s="482"/>
      <c r="J49" s="486" t="s">
        <v>407</v>
      </c>
      <c r="K49" s="482"/>
      <c r="L49" s="486" t="s">
        <v>407</v>
      </c>
      <c r="M49" s="482"/>
      <c r="N49" s="486" t="s">
        <v>407</v>
      </c>
      <c r="O49" s="482"/>
      <c r="P49" s="486" t="s">
        <v>407</v>
      </c>
      <c r="Q49" s="482"/>
      <c r="R49" s="486" t="s">
        <v>407</v>
      </c>
      <c r="S49" s="482"/>
      <c r="T49" s="486" t="s">
        <v>407</v>
      </c>
      <c r="U49" s="482"/>
      <c r="V49" s="486" t="s">
        <v>407</v>
      </c>
      <c r="W49" s="482">
        <v>1108</v>
      </c>
      <c r="X49" s="486">
        <v>925.56758316301</v>
      </c>
      <c r="Y49" s="482"/>
      <c r="Z49" s="486" t="s">
        <v>407</v>
      </c>
      <c r="AA49" s="482"/>
      <c r="AB49" s="486" t="s">
        <v>407</v>
      </c>
      <c r="AC49" s="482"/>
      <c r="AD49" s="486" t="s">
        <v>407</v>
      </c>
      <c r="AE49" s="482"/>
      <c r="AF49" s="486" t="s">
        <v>407</v>
      </c>
      <c r="AG49" s="482"/>
      <c r="AH49" s="486" t="s">
        <v>407</v>
      </c>
      <c r="AI49" s="482"/>
      <c r="AJ49" s="486" t="s">
        <v>407</v>
      </c>
      <c r="AK49" s="482"/>
      <c r="AL49" s="486" t="s">
        <v>407</v>
      </c>
      <c r="AM49" s="482"/>
      <c r="AN49" s="486" t="s">
        <v>407</v>
      </c>
      <c r="AO49" s="482"/>
      <c r="AP49" s="486" t="s">
        <v>407</v>
      </c>
      <c r="AQ49" s="482">
        <v>1108</v>
      </c>
      <c r="AR49" s="486">
        <v>925.56758316301</v>
      </c>
    </row>
    <row r="50" spans="1:44">
      <c r="A50" s="905"/>
      <c r="B50" s="468" t="s">
        <v>436</v>
      </c>
      <c r="C50" s="471">
        <v>16.079999999999998</v>
      </c>
      <c r="E50" s="482">
        <v>47583</v>
      </c>
      <c r="F50" s="486">
        <v>2959.1417910447763</v>
      </c>
      <c r="G50" s="482">
        <v>7328</v>
      </c>
      <c r="H50" s="486">
        <v>455.72139303482589</v>
      </c>
      <c r="I50" s="482"/>
      <c r="J50" s="486" t="s">
        <v>407</v>
      </c>
      <c r="K50" s="482"/>
      <c r="L50" s="486" t="s">
        <v>407</v>
      </c>
      <c r="M50" s="482"/>
      <c r="N50" s="486" t="s">
        <v>407</v>
      </c>
      <c r="O50" s="482">
        <v>3607</v>
      </c>
      <c r="P50" s="486">
        <v>224.31592039800998</v>
      </c>
      <c r="Q50" s="482"/>
      <c r="R50" s="486" t="s">
        <v>407</v>
      </c>
      <c r="S50" s="482">
        <v>28943</v>
      </c>
      <c r="T50" s="486">
        <v>1799.9378109452739</v>
      </c>
      <c r="U50" s="482"/>
      <c r="V50" s="486" t="s">
        <v>407</v>
      </c>
      <c r="W50" s="482">
        <v>20090</v>
      </c>
      <c r="X50" s="486">
        <v>1249.3781094527365</v>
      </c>
      <c r="Y50" s="482">
        <v>1674</v>
      </c>
      <c r="Z50" s="486">
        <v>104.10447761194031</v>
      </c>
      <c r="AA50" s="482">
        <v>2658</v>
      </c>
      <c r="AB50" s="486">
        <v>165.29850746268659</v>
      </c>
      <c r="AC50" s="482">
        <v>2408</v>
      </c>
      <c r="AD50" s="486">
        <v>149.75124378109453</v>
      </c>
      <c r="AE50" s="482"/>
      <c r="AF50" s="486" t="s">
        <v>407</v>
      </c>
      <c r="AG50" s="482"/>
      <c r="AH50" s="486" t="s">
        <v>407</v>
      </c>
      <c r="AI50" s="482"/>
      <c r="AJ50" s="486" t="s">
        <v>407</v>
      </c>
      <c r="AK50" s="482">
        <v>15490</v>
      </c>
      <c r="AL50" s="486">
        <v>963.30845771144288</v>
      </c>
      <c r="AM50" s="482"/>
      <c r="AN50" s="486" t="s">
        <v>407</v>
      </c>
      <c r="AO50" s="482"/>
      <c r="AP50" s="486" t="s">
        <v>407</v>
      </c>
      <c r="AQ50" s="482">
        <v>82198</v>
      </c>
      <c r="AR50" s="486">
        <v>5111.8159203980103</v>
      </c>
    </row>
    <row r="51" spans="1:44">
      <c r="A51" s="905"/>
      <c r="B51" s="487"/>
      <c r="C51">
        <v>2.0499999999999998</v>
      </c>
      <c r="E51" s="488">
        <v>42222</v>
      </c>
      <c r="F51" s="486">
        <v>20596.097560975613</v>
      </c>
      <c r="G51" s="488">
        <v>727</v>
      </c>
      <c r="H51" s="486">
        <v>354.63414634146346</v>
      </c>
      <c r="I51" s="488"/>
      <c r="J51" s="486" t="s">
        <v>407</v>
      </c>
      <c r="K51" s="488"/>
      <c r="L51" s="486" t="s">
        <v>407</v>
      </c>
      <c r="M51" s="488"/>
      <c r="N51" s="486" t="s">
        <v>407</v>
      </c>
      <c r="O51" s="488">
        <v>538</v>
      </c>
      <c r="P51" s="486">
        <v>262.4390243902439</v>
      </c>
      <c r="Q51" s="488">
        <v>12</v>
      </c>
      <c r="R51" s="486">
        <v>5.8536585365853666</v>
      </c>
      <c r="S51" s="488">
        <v>1795</v>
      </c>
      <c r="T51" s="486">
        <v>875.6097560975611</v>
      </c>
      <c r="U51" s="488"/>
      <c r="V51" s="486" t="s">
        <v>407</v>
      </c>
      <c r="W51" s="488">
        <v>3660</v>
      </c>
      <c r="X51" s="486">
        <v>1785.3658536585367</v>
      </c>
      <c r="Y51" s="488">
        <v>652</v>
      </c>
      <c r="Z51" s="486">
        <v>318.04878048780489</v>
      </c>
      <c r="AA51" s="488">
        <v>985</v>
      </c>
      <c r="AB51" s="486">
        <v>480.48780487804885</v>
      </c>
      <c r="AC51" s="488">
        <v>1191</v>
      </c>
      <c r="AD51" s="486">
        <v>580.97560975609758</v>
      </c>
      <c r="AE51" s="488"/>
      <c r="AF51" s="486" t="s">
        <v>407</v>
      </c>
      <c r="AG51" s="488"/>
      <c r="AH51" s="486" t="s">
        <v>407</v>
      </c>
      <c r="AI51" s="488"/>
      <c r="AJ51" s="486" t="s">
        <v>407</v>
      </c>
      <c r="AK51" s="488">
        <v>6216</v>
      </c>
      <c r="AL51" s="486">
        <v>3032.1951219512198</v>
      </c>
      <c r="AM51" s="488"/>
      <c r="AN51" s="486" t="s">
        <v>407</v>
      </c>
      <c r="AO51" s="488"/>
      <c r="AP51" s="486" t="s">
        <v>407</v>
      </c>
      <c r="AQ51" s="488">
        <v>15776</v>
      </c>
      <c r="AR51" s="486">
        <v>7695.6097560975613</v>
      </c>
    </row>
    <row r="52" spans="1:44">
      <c r="A52" s="905"/>
      <c r="B52" s="468" t="s">
        <v>437</v>
      </c>
      <c r="C52" s="471">
        <v>4.21</v>
      </c>
      <c r="E52" s="482">
        <v>7066</v>
      </c>
      <c r="F52" s="486">
        <v>1678.3847980997625</v>
      </c>
      <c r="G52" s="482"/>
      <c r="H52" s="486" t="s">
        <v>407</v>
      </c>
      <c r="I52" s="482"/>
      <c r="J52" s="486" t="s">
        <v>407</v>
      </c>
      <c r="K52" s="482"/>
      <c r="L52" s="486" t="s">
        <v>407</v>
      </c>
      <c r="M52" s="482"/>
      <c r="N52" s="486" t="s">
        <v>407</v>
      </c>
      <c r="O52" s="482"/>
      <c r="P52" s="486" t="s">
        <v>407</v>
      </c>
      <c r="Q52" s="482">
        <v>1318</v>
      </c>
      <c r="R52" s="486">
        <v>313.06413301662707</v>
      </c>
      <c r="S52" s="482">
        <v>18</v>
      </c>
      <c r="T52" s="486">
        <v>4.2755344418052257</v>
      </c>
      <c r="U52" s="482"/>
      <c r="V52" s="486" t="s">
        <v>407</v>
      </c>
      <c r="W52" s="482"/>
      <c r="X52" s="486" t="s">
        <v>407</v>
      </c>
      <c r="Y52" s="482"/>
      <c r="Z52" s="486" t="s">
        <v>407</v>
      </c>
      <c r="AA52" s="482"/>
      <c r="AB52" s="486" t="s">
        <v>407</v>
      </c>
      <c r="AC52" s="482"/>
      <c r="AD52" s="486" t="s">
        <v>407</v>
      </c>
      <c r="AE52" s="482"/>
      <c r="AF52" s="486" t="s">
        <v>407</v>
      </c>
      <c r="AG52" s="482">
        <v>52</v>
      </c>
      <c r="AH52" s="486">
        <v>12.351543942992874</v>
      </c>
      <c r="AI52" s="482"/>
      <c r="AJ52" s="486" t="s">
        <v>407</v>
      </c>
      <c r="AK52" s="482"/>
      <c r="AL52" s="486" t="s">
        <v>407</v>
      </c>
      <c r="AM52" s="482"/>
      <c r="AN52" s="486" t="s">
        <v>407</v>
      </c>
      <c r="AO52" s="482">
        <v>884</v>
      </c>
      <c r="AP52" s="486">
        <v>209.97624703087885</v>
      </c>
      <c r="AQ52" s="482">
        <v>2272</v>
      </c>
      <c r="AR52" s="486">
        <v>539.66745843230399</v>
      </c>
    </row>
    <row r="53" spans="1:44">
      <c r="A53" s="905"/>
      <c r="B53" s="468" t="s">
        <v>421</v>
      </c>
      <c r="C53" s="471">
        <v>1.44</v>
      </c>
      <c r="E53" s="482">
        <v>28</v>
      </c>
      <c r="F53" s="486">
        <v>19.444444444444446</v>
      </c>
      <c r="G53" s="482"/>
      <c r="H53" s="486" t="s">
        <v>407</v>
      </c>
      <c r="I53" s="482"/>
      <c r="J53" s="486" t="s">
        <v>407</v>
      </c>
      <c r="K53" s="482"/>
      <c r="L53" s="486" t="s">
        <v>407</v>
      </c>
      <c r="M53" s="482"/>
      <c r="N53" s="486" t="s">
        <v>407</v>
      </c>
      <c r="O53" s="482"/>
      <c r="P53" s="486" t="s">
        <v>407</v>
      </c>
      <c r="Q53" s="482">
        <v>9069</v>
      </c>
      <c r="R53" s="486">
        <v>6297.916666666667</v>
      </c>
      <c r="S53" s="482">
        <v>152</v>
      </c>
      <c r="T53" s="486">
        <v>105.55555555555556</v>
      </c>
      <c r="U53" s="482"/>
      <c r="V53" s="486" t="s">
        <v>407</v>
      </c>
      <c r="W53" s="482"/>
      <c r="X53" s="486" t="s">
        <v>407</v>
      </c>
      <c r="Y53" s="482"/>
      <c r="Z53" s="486" t="s">
        <v>407</v>
      </c>
      <c r="AA53" s="482"/>
      <c r="AB53" s="486" t="s">
        <v>407</v>
      </c>
      <c r="AC53" s="482"/>
      <c r="AD53" s="486" t="s">
        <v>407</v>
      </c>
      <c r="AE53" s="482"/>
      <c r="AF53" s="486" t="s">
        <v>407</v>
      </c>
      <c r="AG53" s="482"/>
      <c r="AH53" s="486" t="s">
        <v>407</v>
      </c>
      <c r="AI53" s="482"/>
      <c r="AJ53" s="486" t="s">
        <v>407</v>
      </c>
      <c r="AK53" s="482"/>
      <c r="AL53" s="486" t="s">
        <v>407</v>
      </c>
      <c r="AM53" s="482"/>
      <c r="AN53" s="486" t="s">
        <v>407</v>
      </c>
      <c r="AO53" s="482"/>
      <c r="AP53" s="486" t="s">
        <v>407</v>
      </c>
      <c r="AQ53" s="482">
        <v>9221</v>
      </c>
      <c r="AR53" s="486">
        <v>6403.4722222222226</v>
      </c>
    </row>
    <row r="54" spans="1:44">
      <c r="A54" s="905"/>
      <c r="B54" s="468" t="s">
        <v>438</v>
      </c>
      <c r="C54" s="471">
        <v>13.8441105769231</v>
      </c>
      <c r="E54" s="482">
        <v>962</v>
      </c>
      <c r="F54" s="486">
        <v>69.488032088068437</v>
      </c>
      <c r="G54" s="482"/>
      <c r="H54" s="486" t="s">
        <v>407</v>
      </c>
      <c r="I54" s="482"/>
      <c r="J54" s="486" t="s">
        <v>407</v>
      </c>
      <c r="K54" s="482"/>
      <c r="L54" s="486" t="s">
        <v>407</v>
      </c>
      <c r="M54" s="482"/>
      <c r="N54" s="486" t="s">
        <v>407</v>
      </c>
      <c r="O54" s="482">
        <v>713</v>
      </c>
      <c r="P54" s="486">
        <v>51.502044572549686</v>
      </c>
      <c r="Q54" s="482">
        <v>33635</v>
      </c>
      <c r="R54" s="486">
        <v>2429.5529722268002</v>
      </c>
      <c r="S54" s="482">
        <v>14</v>
      </c>
      <c r="T54" s="486">
        <v>1.0112603422380022</v>
      </c>
      <c r="U54" s="482"/>
      <c r="V54" s="486" t="s">
        <v>407</v>
      </c>
      <c r="W54" s="482">
        <v>620</v>
      </c>
      <c r="X54" s="486">
        <v>44.78438658482581</v>
      </c>
      <c r="Y54" s="482"/>
      <c r="Z54" s="486" t="s">
        <v>407</v>
      </c>
      <c r="AA54" s="482"/>
      <c r="AB54" s="486" t="s">
        <v>407</v>
      </c>
      <c r="AC54" s="482"/>
      <c r="AD54" s="486" t="s">
        <v>407</v>
      </c>
      <c r="AE54" s="482"/>
      <c r="AF54" s="486" t="s">
        <v>407</v>
      </c>
      <c r="AG54" s="482"/>
      <c r="AH54" s="486" t="s">
        <v>407</v>
      </c>
      <c r="AI54" s="482"/>
      <c r="AJ54" s="486" t="s">
        <v>407</v>
      </c>
      <c r="AK54" s="482">
        <v>6733</v>
      </c>
      <c r="AL54" s="486">
        <v>486.34399173489061</v>
      </c>
      <c r="AM54" s="482"/>
      <c r="AN54" s="486" t="s">
        <v>407</v>
      </c>
      <c r="AO54" s="482"/>
      <c r="AP54" s="486" t="s">
        <v>407</v>
      </c>
      <c r="AQ54" s="482">
        <v>41715</v>
      </c>
      <c r="AR54" s="486">
        <v>3013.1946554613041</v>
      </c>
    </row>
    <row r="55" spans="1:44">
      <c r="A55" s="905"/>
      <c r="B55" s="468" t="s">
        <v>439</v>
      </c>
      <c r="C55" s="471">
        <v>0.05</v>
      </c>
      <c r="E55" s="482"/>
      <c r="F55" s="486" t="s">
        <v>407</v>
      </c>
      <c r="G55" s="482"/>
      <c r="H55" s="486" t="s">
        <v>407</v>
      </c>
      <c r="I55" s="482"/>
      <c r="J55" s="486" t="s">
        <v>407</v>
      </c>
      <c r="K55" s="482"/>
      <c r="L55" s="486" t="s">
        <v>407</v>
      </c>
      <c r="M55" s="482"/>
      <c r="N55" s="486" t="s">
        <v>407</v>
      </c>
      <c r="O55" s="482"/>
      <c r="P55" s="486" t="s">
        <v>407</v>
      </c>
      <c r="Q55" s="482"/>
      <c r="R55" s="486" t="s">
        <v>407</v>
      </c>
      <c r="S55" s="482"/>
      <c r="T55" s="486" t="s">
        <v>407</v>
      </c>
      <c r="U55" s="482"/>
      <c r="V55" s="486" t="s">
        <v>407</v>
      </c>
      <c r="W55" s="482"/>
      <c r="X55" s="486" t="s">
        <v>407</v>
      </c>
      <c r="Y55" s="482"/>
      <c r="Z55" s="486" t="s">
        <v>407</v>
      </c>
      <c r="AA55" s="482"/>
      <c r="AB55" s="486" t="s">
        <v>407</v>
      </c>
      <c r="AC55" s="482"/>
      <c r="AD55" s="486" t="s">
        <v>407</v>
      </c>
      <c r="AE55" s="482"/>
      <c r="AF55" s="486" t="s">
        <v>407</v>
      </c>
      <c r="AG55" s="482"/>
      <c r="AH55" s="486" t="s">
        <v>407</v>
      </c>
      <c r="AI55" s="482"/>
      <c r="AJ55" s="486" t="s">
        <v>407</v>
      </c>
      <c r="AK55" s="482">
        <v>16</v>
      </c>
      <c r="AL55" s="486">
        <v>320</v>
      </c>
      <c r="AM55" s="482"/>
      <c r="AN55" s="486" t="s">
        <v>407</v>
      </c>
      <c r="AO55" s="482"/>
      <c r="AP55" s="486" t="s">
        <v>407</v>
      </c>
      <c r="AQ55" s="482">
        <v>16</v>
      </c>
      <c r="AR55" s="486">
        <v>320</v>
      </c>
    </row>
    <row r="56" spans="1:44">
      <c r="A56" s="905"/>
      <c r="B56" s="468" t="s">
        <v>440</v>
      </c>
      <c r="C56" s="471">
        <v>7.3493269230769203</v>
      </c>
      <c r="E56" s="482">
        <v>5656</v>
      </c>
      <c r="F56" s="486">
        <v>769.59428519095184</v>
      </c>
      <c r="G56" s="482"/>
      <c r="H56" s="486" t="s">
        <v>407</v>
      </c>
      <c r="I56" s="482"/>
      <c r="J56" s="486" t="s">
        <v>407</v>
      </c>
      <c r="K56" s="482"/>
      <c r="L56" s="486" t="s">
        <v>407</v>
      </c>
      <c r="M56" s="482"/>
      <c r="N56" s="486" t="s">
        <v>407</v>
      </c>
      <c r="O56" s="482">
        <v>100</v>
      </c>
      <c r="P56" s="486">
        <v>13.606688210589672</v>
      </c>
      <c r="Q56" s="482">
        <v>5370</v>
      </c>
      <c r="R56" s="486">
        <v>730.67915690866539</v>
      </c>
      <c r="S56" s="482"/>
      <c r="T56" s="486" t="s">
        <v>407</v>
      </c>
      <c r="U56" s="482"/>
      <c r="V56" s="486" t="s">
        <v>407</v>
      </c>
      <c r="W56" s="482"/>
      <c r="X56" s="486" t="s">
        <v>407</v>
      </c>
      <c r="Y56" s="482"/>
      <c r="Z56" s="486" t="s">
        <v>407</v>
      </c>
      <c r="AA56" s="482"/>
      <c r="AB56" s="486" t="s">
        <v>407</v>
      </c>
      <c r="AC56" s="482"/>
      <c r="AD56" s="486" t="s">
        <v>407</v>
      </c>
      <c r="AE56" s="482"/>
      <c r="AF56" s="486" t="s">
        <v>407</v>
      </c>
      <c r="AG56" s="482"/>
      <c r="AH56" s="486" t="s">
        <v>407</v>
      </c>
      <c r="AI56" s="482"/>
      <c r="AJ56" s="486" t="s">
        <v>407</v>
      </c>
      <c r="AK56" s="482"/>
      <c r="AL56" s="486" t="s">
        <v>407</v>
      </c>
      <c r="AM56" s="482"/>
      <c r="AN56" s="486" t="s">
        <v>407</v>
      </c>
      <c r="AO56" s="482"/>
      <c r="AP56" s="486" t="s">
        <v>407</v>
      </c>
      <c r="AQ56" s="482">
        <v>5470</v>
      </c>
      <c r="AR56" s="486">
        <v>744.2858451192551</v>
      </c>
    </row>
    <row r="57" spans="1:44">
      <c r="A57" s="905"/>
      <c r="B57" s="468" t="s">
        <v>441</v>
      </c>
      <c r="C57" s="471">
        <v>0.85</v>
      </c>
      <c r="E57" s="482">
        <v>2718</v>
      </c>
      <c r="F57" s="486">
        <v>3197.6470588235293</v>
      </c>
      <c r="G57" s="482">
        <v>526</v>
      </c>
      <c r="H57" s="486">
        <v>618.82352941176475</v>
      </c>
      <c r="I57" s="482"/>
      <c r="J57" s="486" t="s">
        <v>407</v>
      </c>
      <c r="K57" s="482"/>
      <c r="L57" s="486" t="s">
        <v>407</v>
      </c>
      <c r="M57" s="482"/>
      <c r="N57" s="486" t="s">
        <v>407</v>
      </c>
      <c r="O57" s="482">
        <v>202</v>
      </c>
      <c r="P57" s="486">
        <v>237.64705882352942</v>
      </c>
      <c r="Q57" s="482">
        <v>525</v>
      </c>
      <c r="R57" s="486">
        <v>617.64705882352939</v>
      </c>
      <c r="S57" s="482">
        <v>9</v>
      </c>
      <c r="T57" s="486">
        <v>10.588235294117647</v>
      </c>
      <c r="U57" s="482"/>
      <c r="V57" s="486" t="s">
        <v>407</v>
      </c>
      <c r="W57" s="482"/>
      <c r="X57" s="486" t="s">
        <v>407</v>
      </c>
      <c r="Y57" s="482"/>
      <c r="Z57" s="486" t="s">
        <v>407</v>
      </c>
      <c r="AA57" s="482"/>
      <c r="AB57" s="486" t="s">
        <v>407</v>
      </c>
      <c r="AC57" s="482"/>
      <c r="AD57" s="486" t="s">
        <v>407</v>
      </c>
      <c r="AE57" s="482"/>
      <c r="AF57" s="486" t="s">
        <v>407</v>
      </c>
      <c r="AG57" s="482"/>
      <c r="AH57" s="486" t="s">
        <v>407</v>
      </c>
      <c r="AI57" s="482"/>
      <c r="AJ57" s="486" t="s">
        <v>407</v>
      </c>
      <c r="AK57" s="482">
        <v>202</v>
      </c>
      <c r="AL57" s="486">
        <v>237.64705882352942</v>
      </c>
      <c r="AM57" s="482"/>
      <c r="AN57" s="486" t="s">
        <v>407</v>
      </c>
      <c r="AO57" s="482"/>
      <c r="AP57" s="486" t="s">
        <v>407</v>
      </c>
      <c r="AQ57" s="482">
        <v>1464</v>
      </c>
      <c r="AR57" s="486">
        <v>1722.3529411764707</v>
      </c>
    </row>
    <row r="58" spans="1:44">
      <c r="A58" s="905"/>
      <c r="B58" s="468" t="s">
        <v>442</v>
      </c>
      <c r="C58" s="471">
        <v>0.08</v>
      </c>
      <c r="E58" s="482">
        <v>5337</v>
      </c>
      <c r="F58" s="486">
        <v>66712.5</v>
      </c>
      <c r="G58" s="482">
        <v>62520</v>
      </c>
      <c r="H58" s="486">
        <v>781500</v>
      </c>
      <c r="I58" s="482"/>
      <c r="J58" s="486" t="s">
        <v>407</v>
      </c>
      <c r="K58" s="482"/>
      <c r="L58" s="486" t="s">
        <v>407</v>
      </c>
      <c r="M58" s="482"/>
      <c r="N58" s="486" t="s">
        <v>407</v>
      </c>
      <c r="O58" s="482">
        <v>130</v>
      </c>
      <c r="P58" s="486">
        <v>1625</v>
      </c>
      <c r="Q58" s="482">
        <v>15</v>
      </c>
      <c r="R58" s="486">
        <v>187.5</v>
      </c>
      <c r="S58" s="482">
        <v>267</v>
      </c>
      <c r="T58" s="486">
        <v>3337.5</v>
      </c>
      <c r="U58" s="482"/>
      <c r="V58" s="486" t="s">
        <v>407</v>
      </c>
      <c r="W58" s="482"/>
      <c r="X58" s="486" t="s">
        <v>407</v>
      </c>
      <c r="Y58" s="482"/>
      <c r="Z58" s="486" t="s">
        <v>407</v>
      </c>
      <c r="AA58" s="482"/>
      <c r="AB58" s="486" t="s">
        <v>407</v>
      </c>
      <c r="AC58" s="482"/>
      <c r="AD58" s="486" t="s">
        <v>407</v>
      </c>
      <c r="AE58" s="482"/>
      <c r="AF58" s="486" t="s">
        <v>407</v>
      </c>
      <c r="AG58" s="482"/>
      <c r="AH58" s="486" t="s">
        <v>407</v>
      </c>
      <c r="AI58" s="482"/>
      <c r="AJ58" s="486" t="s">
        <v>407</v>
      </c>
      <c r="AK58" s="482">
        <v>17</v>
      </c>
      <c r="AL58" s="486">
        <v>212.5</v>
      </c>
      <c r="AM58" s="482"/>
      <c r="AN58" s="486" t="s">
        <v>407</v>
      </c>
      <c r="AO58" s="482">
        <v>1326</v>
      </c>
      <c r="AP58" s="486">
        <v>16575</v>
      </c>
      <c r="AQ58" s="482">
        <v>64275</v>
      </c>
      <c r="AR58" s="486">
        <v>803437.5</v>
      </c>
    </row>
    <row r="59" spans="1:44">
      <c r="A59" s="905"/>
      <c r="B59" s="468" t="s">
        <v>443</v>
      </c>
      <c r="C59" s="471">
        <v>10.218999999999999</v>
      </c>
      <c r="E59" s="482">
        <v>10824.25</v>
      </c>
      <c r="F59" s="486">
        <v>1059.2279087973384</v>
      </c>
      <c r="G59" s="482"/>
      <c r="H59" s="486" t="s">
        <v>407</v>
      </c>
      <c r="I59" s="482"/>
      <c r="J59" s="486" t="s">
        <v>407</v>
      </c>
      <c r="K59" s="482"/>
      <c r="L59" s="486" t="s">
        <v>407</v>
      </c>
      <c r="M59" s="482"/>
      <c r="N59" s="486" t="s">
        <v>407</v>
      </c>
      <c r="O59" s="482"/>
      <c r="P59" s="486" t="s">
        <v>407</v>
      </c>
      <c r="Q59" s="482">
        <v>43466.49</v>
      </c>
      <c r="R59" s="486">
        <v>4253.4974067912708</v>
      </c>
      <c r="S59" s="482"/>
      <c r="T59" s="486" t="s">
        <v>407</v>
      </c>
      <c r="U59" s="482"/>
      <c r="V59" s="486" t="s">
        <v>407</v>
      </c>
      <c r="W59" s="482"/>
      <c r="X59" s="486" t="s">
        <v>407</v>
      </c>
      <c r="Y59" s="482"/>
      <c r="Z59" s="486" t="s">
        <v>407</v>
      </c>
      <c r="AA59" s="482"/>
      <c r="AB59" s="486" t="s">
        <v>407</v>
      </c>
      <c r="AC59" s="482"/>
      <c r="AD59" s="486" t="s">
        <v>407</v>
      </c>
      <c r="AE59" s="482"/>
      <c r="AF59" s="486" t="s">
        <v>407</v>
      </c>
      <c r="AG59" s="482"/>
      <c r="AH59" s="486" t="s">
        <v>407</v>
      </c>
      <c r="AI59" s="482"/>
      <c r="AJ59" s="486" t="s">
        <v>407</v>
      </c>
      <c r="AK59" s="482">
        <v>537.64</v>
      </c>
      <c r="AL59" s="486">
        <v>52.611801546139546</v>
      </c>
      <c r="AM59" s="482"/>
      <c r="AN59" s="486" t="s">
        <v>407</v>
      </c>
      <c r="AO59" s="482">
        <v>41.12</v>
      </c>
      <c r="AP59" s="486">
        <v>4.0238770916919462</v>
      </c>
      <c r="AQ59" s="482">
        <v>44045.25</v>
      </c>
      <c r="AR59" s="486">
        <v>4310.1330854291027</v>
      </c>
    </row>
    <row r="60" spans="1:44">
      <c r="A60" s="905"/>
      <c r="B60" s="468" t="s">
        <v>444</v>
      </c>
      <c r="C60" s="471">
        <v>0.27</v>
      </c>
      <c r="E60" s="482"/>
      <c r="F60" s="486" t="s">
        <v>407</v>
      </c>
      <c r="G60" s="482"/>
      <c r="H60" s="486" t="s">
        <v>407</v>
      </c>
      <c r="I60" s="482"/>
      <c r="J60" s="486" t="s">
        <v>407</v>
      </c>
      <c r="K60" s="482"/>
      <c r="L60" s="486" t="s">
        <v>407</v>
      </c>
      <c r="M60" s="482"/>
      <c r="N60" s="486" t="s">
        <v>407</v>
      </c>
      <c r="O60" s="482"/>
      <c r="P60" s="486" t="s">
        <v>407</v>
      </c>
      <c r="Q60" s="482"/>
      <c r="R60" s="486" t="s">
        <v>407</v>
      </c>
      <c r="S60" s="482"/>
      <c r="T60" s="486" t="s">
        <v>407</v>
      </c>
      <c r="U60" s="482"/>
      <c r="V60" s="486" t="s">
        <v>407</v>
      </c>
      <c r="W60" s="482"/>
      <c r="X60" s="486" t="s">
        <v>407</v>
      </c>
      <c r="Y60" s="482"/>
      <c r="Z60" s="486" t="s">
        <v>407</v>
      </c>
      <c r="AA60" s="482"/>
      <c r="AB60" s="486" t="s">
        <v>407</v>
      </c>
      <c r="AC60" s="482"/>
      <c r="AD60" s="486" t="s">
        <v>407</v>
      </c>
      <c r="AE60" s="482"/>
      <c r="AF60" s="486" t="s">
        <v>407</v>
      </c>
      <c r="AG60" s="482"/>
      <c r="AH60" s="486" t="s">
        <v>407</v>
      </c>
      <c r="AI60" s="482"/>
      <c r="AJ60" s="486" t="s">
        <v>407</v>
      </c>
      <c r="AK60" s="482"/>
      <c r="AL60" s="486" t="s">
        <v>407</v>
      </c>
      <c r="AM60" s="482"/>
      <c r="AN60" s="486" t="s">
        <v>407</v>
      </c>
      <c r="AO60" s="482"/>
      <c r="AP60" s="486" t="s">
        <v>407</v>
      </c>
      <c r="AQ60" s="482"/>
      <c r="AR60" s="486" t="s">
        <v>407</v>
      </c>
    </row>
    <row r="61" spans="1:44">
      <c r="A61" s="905"/>
      <c r="B61" s="468" t="s">
        <v>445</v>
      </c>
      <c r="C61" s="471">
        <v>0.77</v>
      </c>
      <c r="E61" s="482"/>
      <c r="F61" s="486" t="s">
        <v>407</v>
      </c>
      <c r="G61" s="482"/>
      <c r="H61" s="486" t="s">
        <v>407</v>
      </c>
      <c r="I61" s="482"/>
      <c r="J61" s="486" t="s">
        <v>407</v>
      </c>
      <c r="K61" s="482">
        <v>130037</v>
      </c>
      <c r="L61" s="486">
        <v>168879.22077922078</v>
      </c>
      <c r="M61" s="482"/>
      <c r="N61" s="486" t="s">
        <v>407</v>
      </c>
      <c r="O61" s="482">
        <v>213</v>
      </c>
      <c r="P61" s="486">
        <v>276.6233766233766</v>
      </c>
      <c r="Q61" s="482">
        <v>1250</v>
      </c>
      <c r="R61" s="486">
        <v>1623.3766233766232</v>
      </c>
      <c r="S61" s="482"/>
      <c r="T61" s="486" t="s">
        <v>407</v>
      </c>
      <c r="U61" s="482"/>
      <c r="V61" s="486" t="s">
        <v>407</v>
      </c>
      <c r="W61" s="482"/>
      <c r="X61" s="486" t="s">
        <v>407</v>
      </c>
      <c r="Y61" s="482"/>
      <c r="Z61" s="486" t="s">
        <v>407</v>
      </c>
      <c r="AA61" s="482"/>
      <c r="AB61" s="486" t="s">
        <v>407</v>
      </c>
      <c r="AC61" s="482"/>
      <c r="AD61" s="486" t="s">
        <v>407</v>
      </c>
      <c r="AE61" s="482"/>
      <c r="AF61" s="486" t="s">
        <v>407</v>
      </c>
      <c r="AG61" s="482"/>
      <c r="AH61" s="486" t="s">
        <v>407</v>
      </c>
      <c r="AI61" s="482"/>
      <c r="AJ61" s="486" t="s">
        <v>407</v>
      </c>
      <c r="AK61" s="482"/>
      <c r="AL61" s="486" t="s">
        <v>407</v>
      </c>
      <c r="AM61" s="482"/>
      <c r="AN61" s="486" t="s">
        <v>407</v>
      </c>
      <c r="AO61" s="482"/>
      <c r="AP61" s="486" t="s">
        <v>407</v>
      </c>
      <c r="AQ61" s="482">
        <v>131500</v>
      </c>
      <c r="AR61" s="486">
        <v>170779.22077922078</v>
      </c>
    </row>
    <row r="62" spans="1:44">
      <c r="A62" s="905"/>
      <c r="B62" s="468" t="s">
        <v>423</v>
      </c>
      <c r="C62" s="471">
        <v>3.0751352177360598</v>
      </c>
      <c r="E62" s="482">
        <v>1854.1178</v>
      </c>
      <c r="F62" s="486">
        <v>602.93862504199637</v>
      </c>
      <c r="G62" s="482">
        <v>305.07010000000002</v>
      </c>
      <c r="H62" s="486">
        <v>99.205426233125181</v>
      </c>
      <c r="I62" s="482"/>
      <c r="J62" s="486" t="s">
        <v>407</v>
      </c>
      <c r="K62" s="482"/>
      <c r="L62" s="486" t="s">
        <v>407</v>
      </c>
      <c r="M62" s="482"/>
      <c r="N62" s="486" t="s">
        <v>407</v>
      </c>
      <c r="O62" s="482"/>
      <c r="P62" s="486" t="s">
        <v>407</v>
      </c>
      <c r="Q62" s="482">
        <v>737.52840000000003</v>
      </c>
      <c r="R62" s="486">
        <v>239.83608777469453</v>
      </c>
      <c r="S62" s="482">
        <v>179.83150000000001</v>
      </c>
      <c r="T62" s="486">
        <v>58.479217096799225</v>
      </c>
      <c r="U62" s="482"/>
      <c r="V62" s="486" t="s">
        <v>407</v>
      </c>
      <c r="W62" s="482">
        <v>135.95529999999999</v>
      </c>
      <c r="X62" s="486">
        <v>44.21116158270641</v>
      </c>
      <c r="Y62" s="482"/>
      <c r="Z62" s="486" t="s">
        <v>407</v>
      </c>
      <c r="AA62" s="482"/>
      <c r="AB62" s="486" t="s">
        <v>407</v>
      </c>
      <c r="AC62" s="482"/>
      <c r="AD62" s="486" t="s">
        <v>407</v>
      </c>
      <c r="AE62" s="482"/>
      <c r="AF62" s="486" t="s">
        <v>407</v>
      </c>
      <c r="AG62" s="482"/>
      <c r="AH62" s="486" t="s">
        <v>407</v>
      </c>
      <c r="AI62" s="482"/>
      <c r="AJ62" s="486" t="s">
        <v>407</v>
      </c>
      <c r="AK62" s="482">
        <v>3931.0756999999999</v>
      </c>
      <c r="AL62" s="486">
        <v>1278.3423887597667</v>
      </c>
      <c r="AM62" s="482"/>
      <c r="AN62" s="486" t="s">
        <v>407</v>
      </c>
      <c r="AO62" s="482"/>
      <c r="AP62" s="486" t="s">
        <v>407</v>
      </c>
      <c r="AQ62" s="482">
        <v>5289.4610000000002</v>
      </c>
      <c r="AR62" s="486">
        <v>1720.0742814470921</v>
      </c>
    </row>
    <row r="63" spans="1:44">
      <c r="A63" s="905"/>
      <c r="B63" s="487"/>
      <c r="C63">
        <v>0.12052887661365699</v>
      </c>
      <c r="E63" s="488">
        <v>69.641999999999996</v>
      </c>
      <c r="F63" s="486">
        <v>577.80344392680536</v>
      </c>
      <c r="G63" s="488">
        <v>11.4587</v>
      </c>
      <c r="H63" s="486">
        <v>95.070163449126738</v>
      </c>
      <c r="I63" s="488"/>
      <c r="J63" s="486" t="s">
        <v>407</v>
      </c>
      <c r="K63" s="488"/>
      <c r="L63" s="486" t="s">
        <v>407</v>
      </c>
      <c r="M63" s="488"/>
      <c r="N63" s="486" t="s">
        <v>407</v>
      </c>
      <c r="O63" s="488"/>
      <c r="P63" s="486" t="s">
        <v>407</v>
      </c>
      <c r="Q63" s="488">
        <v>27.702100000000002</v>
      </c>
      <c r="R63" s="486">
        <v>229.83786772356848</v>
      </c>
      <c r="S63" s="488">
        <v>6.7545999999999999</v>
      </c>
      <c r="T63" s="486">
        <v>56.041342039975866</v>
      </c>
      <c r="U63" s="488"/>
      <c r="V63" s="486" t="s">
        <v>407</v>
      </c>
      <c r="W63" s="488">
        <v>5.1066000000000003</v>
      </c>
      <c r="X63" s="486">
        <v>42.368270106496432</v>
      </c>
      <c r="Y63" s="488"/>
      <c r="Z63" s="486" t="s">
        <v>407</v>
      </c>
      <c r="AA63" s="488"/>
      <c r="AB63" s="486" t="s">
        <v>407</v>
      </c>
      <c r="AC63" s="488"/>
      <c r="AD63" s="486" t="s">
        <v>407</v>
      </c>
      <c r="AE63" s="488"/>
      <c r="AF63" s="486" t="s">
        <v>407</v>
      </c>
      <c r="AG63" s="488"/>
      <c r="AH63" s="486" t="s">
        <v>407</v>
      </c>
      <c r="AI63" s="488"/>
      <c r="AJ63" s="486" t="s">
        <v>407</v>
      </c>
      <c r="AK63" s="488">
        <v>147.6541</v>
      </c>
      <c r="AL63" s="486">
        <v>1225.0516569011934</v>
      </c>
      <c r="AM63" s="488"/>
      <c r="AN63" s="486" t="s">
        <v>407</v>
      </c>
      <c r="AO63" s="488"/>
      <c r="AP63" s="486" t="s">
        <v>407</v>
      </c>
      <c r="AQ63" s="488">
        <v>198.67609999999999</v>
      </c>
      <c r="AR63" s="486">
        <v>1648.3693002203609</v>
      </c>
    </row>
    <row r="64" spans="1:44">
      <c r="A64" s="905"/>
      <c r="B64" s="487"/>
      <c r="C64">
        <v>0.83499999999999996</v>
      </c>
      <c r="E64" s="488"/>
      <c r="F64" s="486" t="s">
        <v>407</v>
      </c>
      <c r="G64" s="488"/>
      <c r="H64" s="486" t="s">
        <v>407</v>
      </c>
      <c r="I64" s="488"/>
      <c r="J64" s="486" t="s">
        <v>407</v>
      </c>
      <c r="K64" s="488"/>
      <c r="L64" s="486" t="s">
        <v>407</v>
      </c>
      <c r="M64" s="488"/>
      <c r="N64" s="486" t="s">
        <v>407</v>
      </c>
      <c r="O64" s="488"/>
      <c r="P64" s="486" t="s">
        <v>407</v>
      </c>
      <c r="Q64" s="488">
        <v>296</v>
      </c>
      <c r="R64" s="486">
        <v>354.49101796407189</v>
      </c>
      <c r="S64" s="488"/>
      <c r="T64" s="486" t="s">
        <v>407</v>
      </c>
      <c r="U64" s="488"/>
      <c r="V64" s="486" t="s">
        <v>407</v>
      </c>
      <c r="W64" s="488"/>
      <c r="X64" s="486" t="s">
        <v>407</v>
      </c>
      <c r="Y64" s="488"/>
      <c r="Z64" s="486" t="s">
        <v>407</v>
      </c>
      <c r="AA64" s="488"/>
      <c r="AB64" s="486" t="s">
        <v>407</v>
      </c>
      <c r="AC64" s="488"/>
      <c r="AD64" s="486" t="s">
        <v>407</v>
      </c>
      <c r="AE64" s="488"/>
      <c r="AF64" s="486" t="s">
        <v>407</v>
      </c>
      <c r="AG64" s="488"/>
      <c r="AH64" s="486" t="s">
        <v>407</v>
      </c>
      <c r="AI64" s="488"/>
      <c r="AJ64" s="486" t="s">
        <v>407</v>
      </c>
      <c r="AK64" s="488">
        <v>10</v>
      </c>
      <c r="AL64" s="486">
        <v>11.976047904191617</v>
      </c>
      <c r="AM64" s="488"/>
      <c r="AN64" s="486" t="s">
        <v>407</v>
      </c>
      <c r="AO64" s="488"/>
      <c r="AP64" s="486" t="s">
        <v>407</v>
      </c>
      <c r="AQ64" s="488">
        <v>306</v>
      </c>
      <c r="AR64" s="486">
        <v>366.46706586826349</v>
      </c>
    </row>
    <row r="65" spans="1:44">
      <c r="A65" s="905"/>
      <c r="B65" s="468" t="s">
        <v>446</v>
      </c>
      <c r="C65" s="471">
        <v>8.85</v>
      </c>
      <c r="E65" s="482">
        <v>47480</v>
      </c>
      <c r="F65" s="486">
        <v>5364.9717514124295</v>
      </c>
      <c r="G65" s="482"/>
      <c r="H65" s="486" t="s">
        <v>407</v>
      </c>
      <c r="I65" s="482"/>
      <c r="J65" s="486" t="s">
        <v>407</v>
      </c>
      <c r="K65" s="482"/>
      <c r="L65" s="486" t="s">
        <v>407</v>
      </c>
      <c r="M65" s="482"/>
      <c r="N65" s="486" t="s">
        <v>407</v>
      </c>
      <c r="O65" s="482">
        <v>6731</v>
      </c>
      <c r="P65" s="486">
        <v>760.56497175141249</v>
      </c>
      <c r="Q65" s="482">
        <v>2177</v>
      </c>
      <c r="R65" s="486">
        <v>245.98870056497177</v>
      </c>
      <c r="S65" s="482">
        <v>3735</v>
      </c>
      <c r="T65" s="486">
        <v>422.03389830508479</v>
      </c>
      <c r="U65" s="482">
        <v>6622</v>
      </c>
      <c r="V65" s="486">
        <v>748.24858757062145</v>
      </c>
      <c r="W65" s="482">
        <v>8150</v>
      </c>
      <c r="X65" s="486">
        <v>920.90395480225993</v>
      </c>
      <c r="Y65" s="482">
        <v>12061</v>
      </c>
      <c r="Z65" s="486">
        <v>1362.8248587570622</v>
      </c>
      <c r="AA65" s="482"/>
      <c r="AB65" s="486" t="s">
        <v>407</v>
      </c>
      <c r="AC65" s="482"/>
      <c r="AD65" s="486" t="s">
        <v>407</v>
      </c>
      <c r="AE65" s="482"/>
      <c r="AF65" s="486" t="s">
        <v>407</v>
      </c>
      <c r="AG65" s="482"/>
      <c r="AH65" s="486" t="s">
        <v>407</v>
      </c>
      <c r="AI65" s="482"/>
      <c r="AJ65" s="486" t="s">
        <v>407</v>
      </c>
      <c r="AK65" s="482">
        <v>22640</v>
      </c>
      <c r="AL65" s="486">
        <v>2558.1920903954801</v>
      </c>
      <c r="AM65" s="482"/>
      <c r="AN65" s="486" t="s">
        <v>407</v>
      </c>
      <c r="AO65" s="482"/>
      <c r="AP65" s="486" t="s">
        <v>407</v>
      </c>
      <c r="AQ65" s="482">
        <v>62116</v>
      </c>
      <c r="AR65" s="486">
        <v>7018.7570621468931</v>
      </c>
    </row>
    <row r="66" spans="1:44">
      <c r="A66" s="905"/>
      <c r="B66" s="468" t="s">
        <v>424</v>
      </c>
      <c r="C66" s="471">
        <v>0.23066363636363599</v>
      </c>
      <c r="E66" s="482">
        <v>161</v>
      </c>
      <c r="F66" s="486">
        <v>697.98604816143256</v>
      </c>
      <c r="G66" s="482">
        <v>6476</v>
      </c>
      <c r="H66" s="486">
        <v>28075.513340953028</v>
      </c>
      <c r="I66" s="482"/>
      <c r="J66" s="486" t="s">
        <v>407</v>
      </c>
      <c r="K66" s="482"/>
      <c r="L66" s="486" t="s">
        <v>407</v>
      </c>
      <c r="M66" s="482"/>
      <c r="N66" s="486" t="s">
        <v>407</v>
      </c>
      <c r="O66" s="482">
        <v>297</v>
      </c>
      <c r="P66" s="486">
        <v>1287.5891695897235</v>
      </c>
      <c r="Q66" s="482">
        <v>716</v>
      </c>
      <c r="R66" s="486">
        <v>3104.0870216371786</v>
      </c>
      <c r="S66" s="482">
        <v>51</v>
      </c>
      <c r="T66" s="486">
        <v>221.10117053560907</v>
      </c>
      <c r="U66" s="482">
        <v>62</v>
      </c>
      <c r="V66" s="486">
        <v>268.78965829819145</v>
      </c>
      <c r="W66" s="482"/>
      <c r="X66" s="486" t="s">
        <v>407</v>
      </c>
      <c r="Y66" s="482"/>
      <c r="Z66" s="486" t="s">
        <v>407</v>
      </c>
      <c r="AA66" s="482"/>
      <c r="AB66" s="486" t="s">
        <v>407</v>
      </c>
      <c r="AC66" s="482"/>
      <c r="AD66" s="486" t="s">
        <v>407</v>
      </c>
      <c r="AE66" s="482"/>
      <c r="AF66" s="486" t="s">
        <v>407</v>
      </c>
      <c r="AG66" s="482"/>
      <c r="AH66" s="486" t="s">
        <v>407</v>
      </c>
      <c r="AI66" s="482"/>
      <c r="AJ66" s="486" t="s">
        <v>407</v>
      </c>
      <c r="AK66" s="482">
        <v>339</v>
      </c>
      <c r="AL66" s="486">
        <v>1469.6724865014014</v>
      </c>
      <c r="AM66" s="482"/>
      <c r="AN66" s="486" t="s">
        <v>407</v>
      </c>
      <c r="AO66" s="482"/>
      <c r="AP66" s="486" t="s">
        <v>407</v>
      </c>
      <c r="AQ66" s="482">
        <v>7941</v>
      </c>
      <c r="AR66" s="486">
        <v>34426.752847515134</v>
      </c>
    </row>
    <row r="67" spans="1:44">
      <c r="A67" s="905"/>
      <c r="B67" s="468" t="s">
        <v>447</v>
      </c>
      <c r="C67" s="471">
        <v>4.58</v>
      </c>
      <c r="E67" s="482">
        <v>6910</v>
      </c>
      <c r="F67" s="486">
        <v>1508.7336244541484</v>
      </c>
      <c r="G67" s="482"/>
      <c r="H67" s="486" t="s">
        <v>407</v>
      </c>
      <c r="I67" s="482"/>
      <c r="J67" s="486" t="s">
        <v>407</v>
      </c>
      <c r="K67" s="482"/>
      <c r="L67" s="486" t="s">
        <v>407</v>
      </c>
      <c r="M67" s="482"/>
      <c r="N67" s="486" t="s">
        <v>407</v>
      </c>
      <c r="O67" s="482">
        <v>295</v>
      </c>
      <c r="P67" s="486">
        <v>64.410480349344979</v>
      </c>
      <c r="Q67" s="482">
        <v>5696</v>
      </c>
      <c r="R67" s="486">
        <v>1243.6681222707423</v>
      </c>
      <c r="S67" s="482"/>
      <c r="T67" s="486" t="s">
        <v>407</v>
      </c>
      <c r="U67" s="482">
        <v>1280</v>
      </c>
      <c r="V67" s="486">
        <v>279.47598253275106</v>
      </c>
      <c r="W67" s="482"/>
      <c r="X67" s="486" t="s">
        <v>407</v>
      </c>
      <c r="Y67" s="482"/>
      <c r="Z67" s="486" t="s">
        <v>407</v>
      </c>
      <c r="AA67" s="482"/>
      <c r="AB67" s="486" t="s">
        <v>407</v>
      </c>
      <c r="AC67" s="482"/>
      <c r="AD67" s="486" t="s">
        <v>407</v>
      </c>
      <c r="AE67" s="482"/>
      <c r="AF67" s="486" t="s">
        <v>407</v>
      </c>
      <c r="AG67" s="482"/>
      <c r="AH67" s="486" t="s">
        <v>407</v>
      </c>
      <c r="AI67" s="482"/>
      <c r="AJ67" s="486" t="s">
        <v>407</v>
      </c>
      <c r="AK67" s="482">
        <v>765</v>
      </c>
      <c r="AL67" s="486">
        <v>167.03056768558952</v>
      </c>
      <c r="AM67" s="482"/>
      <c r="AN67" s="486" t="s">
        <v>407</v>
      </c>
      <c r="AO67" s="482">
        <v>58</v>
      </c>
      <c r="AP67" s="486">
        <v>12.663755458515285</v>
      </c>
      <c r="AQ67" s="482">
        <v>8094</v>
      </c>
      <c r="AR67" s="486">
        <v>1767.2489082969432</v>
      </c>
    </row>
    <row r="68" spans="1:44">
      <c r="A68" s="905"/>
      <c r="B68" s="468" t="s">
        <v>448</v>
      </c>
      <c r="C68" s="471">
        <v>1.0900000000000001</v>
      </c>
      <c r="E68" s="482">
        <v>2574</v>
      </c>
      <c r="F68" s="486">
        <v>2361.4678899082569</v>
      </c>
      <c r="G68" s="482"/>
      <c r="H68" s="486" t="s">
        <v>407</v>
      </c>
      <c r="I68" s="482"/>
      <c r="J68" s="486" t="s">
        <v>407</v>
      </c>
      <c r="K68" s="482"/>
      <c r="L68" s="486" t="s">
        <v>407</v>
      </c>
      <c r="M68" s="482"/>
      <c r="N68" s="486" t="s">
        <v>407</v>
      </c>
      <c r="O68" s="482"/>
      <c r="P68" s="486" t="s">
        <v>407</v>
      </c>
      <c r="Q68" s="482">
        <v>3080</v>
      </c>
      <c r="R68" s="486">
        <v>2825.6880733944954</v>
      </c>
      <c r="S68" s="482">
        <v>10</v>
      </c>
      <c r="T68" s="486">
        <v>9.1743119266055047</v>
      </c>
      <c r="U68" s="482"/>
      <c r="V68" s="486" t="s">
        <v>407</v>
      </c>
      <c r="W68" s="482"/>
      <c r="X68" s="486" t="s">
        <v>407</v>
      </c>
      <c r="Y68" s="482"/>
      <c r="Z68" s="486" t="s">
        <v>407</v>
      </c>
      <c r="AA68" s="482"/>
      <c r="AB68" s="486" t="s">
        <v>407</v>
      </c>
      <c r="AC68" s="482"/>
      <c r="AD68" s="486" t="s">
        <v>407</v>
      </c>
      <c r="AE68" s="482"/>
      <c r="AF68" s="486" t="s">
        <v>407</v>
      </c>
      <c r="AG68" s="482"/>
      <c r="AH68" s="486" t="s">
        <v>407</v>
      </c>
      <c r="AI68" s="482"/>
      <c r="AJ68" s="486" t="s">
        <v>407</v>
      </c>
      <c r="AK68" s="482">
        <v>52</v>
      </c>
      <c r="AL68" s="486">
        <v>47.706422018348619</v>
      </c>
      <c r="AM68" s="482"/>
      <c r="AN68" s="486" t="s">
        <v>407</v>
      </c>
      <c r="AO68" s="482"/>
      <c r="AP68" s="486" t="s">
        <v>407</v>
      </c>
      <c r="AQ68" s="482">
        <v>3142</v>
      </c>
      <c r="AR68" s="486">
        <v>2882.5688073394494</v>
      </c>
    </row>
    <row r="69" spans="1:44">
      <c r="A69" s="905"/>
      <c r="B69" s="468" t="s">
        <v>449</v>
      </c>
      <c r="C69" s="471">
        <v>18.45</v>
      </c>
      <c r="E69" s="482">
        <v>50523</v>
      </c>
      <c r="F69" s="486">
        <v>2738.3739837398375</v>
      </c>
      <c r="G69" s="482">
        <v>2062</v>
      </c>
      <c r="H69" s="486">
        <v>111.76151761517616</v>
      </c>
      <c r="I69" s="482"/>
      <c r="J69" s="486" t="s">
        <v>407</v>
      </c>
      <c r="K69" s="482">
        <v>242597</v>
      </c>
      <c r="L69" s="486">
        <v>13148.888888888889</v>
      </c>
      <c r="M69" s="482"/>
      <c r="N69" s="486" t="s">
        <v>407</v>
      </c>
      <c r="O69" s="482">
        <v>1232</v>
      </c>
      <c r="P69" s="486">
        <v>66.775067750677508</v>
      </c>
      <c r="Q69" s="482">
        <v>45820</v>
      </c>
      <c r="R69" s="486">
        <v>2483.4688346883468</v>
      </c>
      <c r="S69" s="482">
        <v>1481</v>
      </c>
      <c r="T69" s="486">
        <v>80.271002710027105</v>
      </c>
      <c r="U69" s="482"/>
      <c r="V69" s="486" t="s">
        <v>407</v>
      </c>
      <c r="W69" s="482">
        <v>3025</v>
      </c>
      <c r="X69" s="486">
        <v>163.95663956639567</v>
      </c>
      <c r="Y69" s="482"/>
      <c r="Z69" s="486" t="s">
        <v>407</v>
      </c>
      <c r="AA69" s="482"/>
      <c r="AB69" s="486" t="s">
        <v>407</v>
      </c>
      <c r="AC69" s="482"/>
      <c r="AD69" s="486" t="s">
        <v>407</v>
      </c>
      <c r="AE69" s="482"/>
      <c r="AF69" s="486" t="s">
        <v>407</v>
      </c>
      <c r="AG69" s="482"/>
      <c r="AH69" s="486" t="s">
        <v>407</v>
      </c>
      <c r="AI69" s="482"/>
      <c r="AJ69" s="486" t="s">
        <v>407</v>
      </c>
      <c r="AK69" s="482">
        <v>4482</v>
      </c>
      <c r="AL69" s="486">
        <v>242.92682926829269</v>
      </c>
      <c r="AM69" s="482"/>
      <c r="AN69" s="486" t="s">
        <v>407</v>
      </c>
      <c r="AO69" s="482"/>
      <c r="AP69" s="486" t="s">
        <v>407</v>
      </c>
      <c r="AQ69" s="482">
        <v>300699</v>
      </c>
      <c r="AR69" s="486">
        <v>16298.048780487805</v>
      </c>
    </row>
    <row r="70" spans="1:44">
      <c r="A70" s="905"/>
      <c r="B70" s="468" t="s">
        <v>450</v>
      </c>
      <c r="C70" s="471">
        <v>1.1499999999999999</v>
      </c>
      <c r="E70" s="482">
        <v>171</v>
      </c>
      <c r="F70" s="486">
        <v>148.69565217391306</v>
      </c>
      <c r="G70" s="482"/>
      <c r="H70" s="486" t="s">
        <v>407</v>
      </c>
      <c r="I70" s="482"/>
      <c r="J70" s="486" t="s">
        <v>407</v>
      </c>
      <c r="K70" s="482"/>
      <c r="L70" s="486" t="s">
        <v>407</v>
      </c>
      <c r="M70" s="482"/>
      <c r="N70" s="486" t="s">
        <v>407</v>
      </c>
      <c r="O70" s="482">
        <v>352</v>
      </c>
      <c r="P70" s="486">
        <v>306.08695652173918</v>
      </c>
      <c r="Q70" s="482">
        <v>1098</v>
      </c>
      <c r="R70" s="486">
        <v>954.78260869565224</v>
      </c>
      <c r="S70" s="482"/>
      <c r="T70" s="486" t="s">
        <v>407</v>
      </c>
      <c r="U70" s="482"/>
      <c r="V70" s="486" t="s">
        <v>407</v>
      </c>
      <c r="W70" s="482"/>
      <c r="X70" s="486" t="s">
        <v>407</v>
      </c>
      <c r="Y70" s="482"/>
      <c r="Z70" s="486" t="s">
        <v>407</v>
      </c>
      <c r="AA70" s="482"/>
      <c r="AB70" s="486" t="s">
        <v>407</v>
      </c>
      <c r="AC70" s="482"/>
      <c r="AD70" s="486" t="s">
        <v>407</v>
      </c>
      <c r="AE70" s="482"/>
      <c r="AF70" s="486" t="s">
        <v>407</v>
      </c>
      <c r="AG70" s="482"/>
      <c r="AH70" s="486" t="s">
        <v>407</v>
      </c>
      <c r="AI70" s="482"/>
      <c r="AJ70" s="486" t="s">
        <v>407</v>
      </c>
      <c r="AK70" s="482"/>
      <c r="AL70" s="486" t="s">
        <v>407</v>
      </c>
      <c r="AM70" s="482"/>
      <c r="AN70" s="486" t="s">
        <v>407</v>
      </c>
      <c r="AO70" s="482"/>
      <c r="AP70" s="486" t="s">
        <v>407</v>
      </c>
      <c r="AQ70" s="482">
        <v>1450</v>
      </c>
      <c r="AR70" s="486">
        <v>1260.8695652173915</v>
      </c>
    </row>
    <row r="71" spans="1:44">
      <c r="A71" s="905"/>
      <c r="B71" s="468" t="s">
        <v>451</v>
      </c>
      <c r="C71" s="471">
        <v>1.07</v>
      </c>
      <c r="E71" s="482">
        <v>3221</v>
      </c>
      <c r="F71" s="486">
        <v>3010.2803738317757</v>
      </c>
      <c r="G71" s="482"/>
      <c r="H71" s="486" t="s">
        <v>407</v>
      </c>
      <c r="I71" s="482"/>
      <c r="J71" s="486" t="s">
        <v>407</v>
      </c>
      <c r="K71" s="482">
        <v>206</v>
      </c>
      <c r="L71" s="486">
        <v>192.52336448598129</v>
      </c>
      <c r="M71" s="482"/>
      <c r="N71" s="486" t="s">
        <v>407</v>
      </c>
      <c r="O71" s="482">
        <v>2</v>
      </c>
      <c r="P71" s="486">
        <v>1.8691588785046729</v>
      </c>
      <c r="Q71" s="482">
        <v>2092</v>
      </c>
      <c r="R71" s="486">
        <v>1955.1401869158876</v>
      </c>
      <c r="S71" s="482"/>
      <c r="T71" s="486" t="s">
        <v>407</v>
      </c>
      <c r="U71" s="482"/>
      <c r="V71" s="486" t="s">
        <v>407</v>
      </c>
      <c r="W71" s="482">
        <v>7818</v>
      </c>
      <c r="X71" s="486">
        <v>7306.5420560747662</v>
      </c>
      <c r="Y71" s="482"/>
      <c r="Z71" s="486" t="s">
        <v>407</v>
      </c>
      <c r="AA71" s="482"/>
      <c r="AB71" s="486" t="s">
        <v>407</v>
      </c>
      <c r="AC71" s="482"/>
      <c r="AD71" s="486" t="s">
        <v>407</v>
      </c>
      <c r="AE71" s="482"/>
      <c r="AF71" s="486" t="s">
        <v>407</v>
      </c>
      <c r="AG71" s="482"/>
      <c r="AH71" s="486" t="s">
        <v>407</v>
      </c>
      <c r="AI71" s="482"/>
      <c r="AJ71" s="486" t="s">
        <v>407</v>
      </c>
      <c r="AK71" s="482">
        <v>1288</v>
      </c>
      <c r="AL71" s="486">
        <v>1203.7383177570093</v>
      </c>
      <c r="AM71" s="482"/>
      <c r="AN71" s="486" t="s">
        <v>407</v>
      </c>
      <c r="AO71" s="482"/>
      <c r="AP71" s="486" t="s">
        <v>407</v>
      </c>
      <c r="AQ71" s="482">
        <v>11406</v>
      </c>
      <c r="AR71" s="486">
        <v>10659.813084112149</v>
      </c>
    </row>
    <row r="72" spans="1:44">
      <c r="A72" s="905"/>
      <c r="B72" s="487"/>
      <c r="C72">
        <v>3.8</v>
      </c>
      <c r="E72" s="488">
        <v>1840</v>
      </c>
      <c r="F72" s="486">
        <v>484.21052631578948</v>
      </c>
      <c r="G72" s="488"/>
      <c r="H72" s="486" t="s">
        <v>407</v>
      </c>
      <c r="I72" s="488"/>
      <c r="J72" s="486" t="s">
        <v>407</v>
      </c>
      <c r="K72" s="488">
        <v>283</v>
      </c>
      <c r="L72" s="486">
        <v>74.473684210526315</v>
      </c>
      <c r="M72" s="488"/>
      <c r="N72" s="486" t="s">
        <v>407</v>
      </c>
      <c r="O72" s="488">
        <v>62</v>
      </c>
      <c r="P72" s="486">
        <v>16.315789473684212</v>
      </c>
      <c r="Q72" s="488">
        <v>2589</v>
      </c>
      <c r="R72" s="486">
        <v>681.31578947368428</v>
      </c>
      <c r="S72" s="488">
        <v>200</v>
      </c>
      <c r="T72" s="486">
        <v>52.631578947368425</v>
      </c>
      <c r="U72" s="488"/>
      <c r="V72" s="486" t="s">
        <v>407</v>
      </c>
      <c r="W72" s="488">
        <v>14022</v>
      </c>
      <c r="X72" s="486">
        <v>3690</v>
      </c>
      <c r="Y72" s="488"/>
      <c r="Z72" s="486" t="s">
        <v>407</v>
      </c>
      <c r="AA72" s="488"/>
      <c r="AB72" s="486" t="s">
        <v>407</v>
      </c>
      <c r="AC72" s="488"/>
      <c r="AD72" s="486" t="s">
        <v>407</v>
      </c>
      <c r="AE72" s="488"/>
      <c r="AF72" s="486" t="s">
        <v>407</v>
      </c>
      <c r="AG72" s="488"/>
      <c r="AH72" s="486" t="s">
        <v>407</v>
      </c>
      <c r="AI72" s="488"/>
      <c r="AJ72" s="486" t="s">
        <v>407</v>
      </c>
      <c r="AK72" s="488">
        <v>2946</v>
      </c>
      <c r="AL72" s="486">
        <v>775.26315789473688</v>
      </c>
      <c r="AM72" s="488"/>
      <c r="AN72" s="486" t="s">
        <v>407</v>
      </c>
      <c r="AO72" s="488"/>
      <c r="AP72" s="486" t="s">
        <v>407</v>
      </c>
      <c r="AQ72" s="488">
        <v>20102</v>
      </c>
      <c r="AR72" s="486">
        <v>5290</v>
      </c>
    </row>
    <row r="73" spans="1:44">
      <c r="A73" s="905"/>
      <c r="B73" s="487"/>
      <c r="C73">
        <v>5.4</v>
      </c>
      <c r="E73" s="488"/>
      <c r="F73" s="486" t="s">
        <v>407</v>
      </c>
      <c r="G73" s="488"/>
      <c r="H73" s="486" t="s">
        <v>407</v>
      </c>
      <c r="I73" s="488"/>
      <c r="J73" s="486" t="s">
        <v>407</v>
      </c>
      <c r="K73" s="488"/>
      <c r="L73" s="486" t="s">
        <v>407</v>
      </c>
      <c r="M73" s="488"/>
      <c r="N73" s="486" t="s">
        <v>407</v>
      </c>
      <c r="O73" s="488">
        <v>650</v>
      </c>
      <c r="P73" s="486">
        <v>120.37037037037037</v>
      </c>
      <c r="Q73" s="488">
        <v>7011</v>
      </c>
      <c r="R73" s="486">
        <v>1298.3333333333333</v>
      </c>
      <c r="S73" s="488"/>
      <c r="T73" s="486" t="s">
        <v>407</v>
      </c>
      <c r="U73" s="488"/>
      <c r="V73" s="486" t="s">
        <v>407</v>
      </c>
      <c r="W73" s="488">
        <v>330</v>
      </c>
      <c r="X73" s="486">
        <v>61.111111111111107</v>
      </c>
      <c r="Y73" s="488"/>
      <c r="Z73" s="486" t="s">
        <v>407</v>
      </c>
      <c r="AA73" s="488"/>
      <c r="AB73" s="486" t="s">
        <v>407</v>
      </c>
      <c r="AC73" s="488"/>
      <c r="AD73" s="486" t="s">
        <v>407</v>
      </c>
      <c r="AE73" s="488"/>
      <c r="AF73" s="486" t="s">
        <v>407</v>
      </c>
      <c r="AG73" s="488"/>
      <c r="AH73" s="486" t="s">
        <v>407</v>
      </c>
      <c r="AI73" s="488"/>
      <c r="AJ73" s="486" t="s">
        <v>407</v>
      </c>
      <c r="AK73" s="488">
        <v>2058</v>
      </c>
      <c r="AL73" s="486">
        <v>381.11111111111109</v>
      </c>
      <c r="AM73" s="488"/>
      <c r="AN73" s="486" t="s">
        <v>407</v>
      </c>
      <c r="AO73" s="488"/>
      <c r="AP73" s="486" t="s">
        <v>407</v>
      </c>
      <c r="AQ73" s="488">
        <v>10049</v>
      </c>
      <c r="AR73" s="486">
        <v>1860.9259259259259</v>
      </c>
    </row>
    <row r="74" spans="1:44">
      <c r="A74" s="905"/>
      <c r="B74" s="468" t="s">
        <v>452</v>
      </c>
      <c r="C74" s="471">
        <v>1.2682211538461501</v>
      </c>
      <c r="E74" s="482">
        <v>1549.01</v>
      </c>
      <c r="F74" s="486">
        <v>1221.4036923310246</v>
      </c>
      <c r="G74" s="482"/>
      <c r="H74" s="486" t="s">
        <v>407</v>
      </c>
      <c r="I74" s="482"/>
      <c r="J74" s="486" t="s">
        <v>407</v>
      </c>
      <c r="K74" s="482"/>
      <c r="L74" s="486" t="s">
        <v>407</v>
      </c>
      <c r="M74" s="482"/>
      <c r="N74" s="486" t="s">
        <v>407</v>
      </c>
      <c r="O74" s="482"/>
      <c r="P74" s="486" t="s">
        <v>407</v>
      </c>
      <c r="Q74" s="482">
        <v>594</v>
      </c>
      <c r="R74" s="486">
        <v>468.37256908904948</v>
      </c>
      <c r="S74" s="482"/>
      <c r="T74" s="486" t="s">
        <v>407</v>
      </c>
      <c r="U74" s="482"/>
      <c r="V74" s="486" t="s">
        <v>407</v>
      </c>
      <c r="W74" s="482"/>
      <c r="X74" s="486" t="s">
        <v>407</v>
      </c>
      <c r="Y74" s="482"/>
      <c r="Z74" s="486" t="s">
        <v>407</v>
      </c>
      <c r="AA74" s="482"/>
      <c r="AB74" s="486" t="s">
        <v>407</v>
      </c>
      <c r="AC74" s="482"/>
      <c r="AD74" s="486" t="s">
        <v>407</v>
      </c>
      <c r="AE74" s="482">
        <v>5088.0600000000004</v>
      </c>
      <c r="AF74" s="486">
        <v>4011.9658819515644</v>
      </c>
      <c r="AG74" s="482"/>
      <c r="AH74" s="486" t="s">
        <v>407</v>
      </c>
      <c r="AI74" s="482"/>
      <c r="AJ74" s="486" t="s">
        <v>407</v>
      </c>
      <c r="AK74" s="482"/>
      <c r="AL74" s="486" t="s">
        <v>407</v>
      </c>
      <c r="AM74" s="482"/>
      <c r="AN74" s="486" t="s">
        <v>407</v>
      </c>
      <c r="AO74" s="482"/>
      <c r="AP74" s="486" t="s">
        <v>407</v>
      </c>
      <c r="AQ74" s="482">
        <v>5682.06</v>
      </c>
      <c r="AR74" s="486">
        <v>4480.338451040614</v>
      </c>
    </row>
    <row r="75" spans="1:44">
      <c r="A75" s="905"/>
      <c r="B75" s="468" t="s">
        <v>453</v>
      </c>
      <c r="C75" s="471">
        <v>0</v>
      </c>
      <c r="E75" s="482"/>
      <c r="F75" s="486" t="s">
        <v>407</v>
      </c>
      <c r="G75" s="482"/>
      <c r="H75" s="486" t="s">
        <v>407</v>
      </c>
      <c r="I75" s="482"/>
      <c r="J75" s="486" t="s">
        <v>407</v>
      </c>
      <c r="K75" s="482"/>
      <c r="L75" s="486" t="s">
        <v>407</v>
      </c>
      <c r="M75" s="482"/>
      <c r="N75" s="486" t="s">
        <v>407</v>
      </c>
      <c r="O75" s="482">
        <v>258</v>
      </c>
      <c r="P75" s="486" t="s">
        <v>407</v>
      </c>
      <c r="Q75" s="482">
        <v>4000</v>
      </c>
      <c r="R75" s="486" t="s">
        <v>407</v>
      </c>
      <c r="S75" s="482">
        <v>1267.8800000000001</v>
      </c>
      <c r="T75" s="486" t="s">
        <v>407</v>
      </c>
      <c r="U75" s="482"/>
      <c r="V75" s="486" t="s">
        <v>407</v>
      </c>
      <c r="W75" s="482">
        <v>6254.7</v>
      </c>
      <c r="X75" s="486" t="s">
        <v>407</v>
      </c>
      <c r="Y75" s="482"/>
      <c r="Z75" s="486" t="s">
        <v>407</v>
      </c>
      <c r="AA75" s="482"/>
      <c r="AB75" s="486" t="s">
        <v>407</v>
      </c>
      <c r="AC75" s="482"/>
      <c r="AD75" s="486" t="s">
        <v>407</v>
      </c>
      <c r="AE75" s="482"/>
      <c r="AF75" s="486" t="s">
        <v>407</v>
      </c>
      <c r="AG75" s="482"/>
      <c r="AH75" s="486" t="s">
        <v>407</v>
      </c>
      <c r="AI75" s="482"/>
      <c r="AJ75" s="486" t="s">
        <v>407</v>
      </c>
      <c r="AK75" s="482">
        <v>500</v>
      </c>
      <c r="AL75" s="486" t="s">
        <v>407</v>
      </c>
      <c r="AM75" s="482"/>
      <c r="AN75" s="486" t="s">
        <v>407</v>
      </c>
      <c r="AO75" s="482"/>
      <c r="AP75" s="486" t="s">
        <v>407</v>
      </c>
      <c r="AQ75" s="482">
        <v>12280.58</v>
      </c>
      <c r="AR75" s="486" t="s">
        <v>407</v>
      </c>
    </row>
    <row r="76" spans="1:44">
      <c r="A76" s="905"/>
      <c r="B76" s="468" t="s">
        <v>414</v>
      </c>
      <c r="C76" s="471">
        <v>1.76</v>
      </c>
      <c r="E76" s="482">
        <v>1202</v>
      </c>
      <c r="F76" s="486">
        <v>682.9545454545455</v>
      </c>
      <c r="G76" s="482"/>
      <c r="H76" s="486" t="s">
        <v>407</v>
      </c>
      <c r="I76" s="482"/>
      <c r="J76" s="486" t="s">
        <v>407</v>
      </c>
      <c r="K76" s="482"/>
      <c r="L76" s="486" t="s">
        <v>407</v>
      </c>
      <c r="M76" s="482"/>
      <c r="N76" s="486" t="s">
        <v>407</v>
      </c>
      <c r="O76" s="482">
        <v>573</v>
      </c>
      <c r="P76" s="486">
        <v>325.56818181818181</v>
      </c>
      <c r="Q76" s="482">
        <v>2278</v>
      </c>
      <c r="R76" s="486">
        <v>1294.3181818181818</v>
      </c>
      <c r="S76" s="482"/>
      <c r="T76" s="486" t="s">
        <v>407</v>
      </c>
      <c r="U76" s="482">
        <v>7</v>
      </c>
      <c r="V76" s="486">
        <v>3.9772727272727271</v>
      </c>
      <c r="W76" s="482">
        <v>2684</v>
      </c>
      <c r="X76" s="486">
        <v>1525</v>
      </c>
      <c r="Y76" s="482">
        <v>3925</v>
      </c>
      <c r="Z76" s="486">
        <v>2230.1136363636365</v>
      </c>
      <c r="AA76" s="482">
        <v>3</v>
      </c>
      <c r="AB76" s="486">
        <v>1.7045454545454546</v>
      </c>
      <c r="AC76" s="482"/>
      <c r="AD76" s="486" t="s">
        <v>407</v>
      </c>
      <c r="AE76" s="482">
        <v>204</v>
      </c>
      <c r="AF76" s="486">
        <v>115.90909090909091</v>
      </c>
      <c r="AG76" s="482"/>
      <c r="AH76" s="486" t="s">
        <v>407</v>
      </c>
      <c r="AI76" s="482"/>
      <c r="AJ76" s="486" t="s">
        <v>407</v>
      </c>
      <c r="AK76" s="482">
        <v>53</v>
      </c>
      <c r="AL76" s="486">
        <v>30.113636363636363</v>
      </c>
      <c r="AM76" s="482"/>
      <c r="AN76" s="486" t="s">
        <v>407</v>
      </c>
      <c r="AO76" s="482"/>
      <c r="AP76" s="486" t="s">
        <v>407</v>
      </c>
      <c r="AQ76" s="482">
        <v>9727</v>
      </c>
      <c r="AR76" s="486">
        <v>5526.704545454545</v>
      </c>
    </row>
    <row r="77" spans="1:44">
      <c r="A77" s="905"/>
      <c r="B77" s="468" t="s">
        <v>454</v>
      </c>
      <c r="C77" s="471">
        <v>1.58</v>
      </c>
      <c r="E77" s="482"/>
      <c r="F77" s="486" t="s">
        <v>407</v>
      </c>
      <c r="G77" s="482"/>
      <c r="H77" s="486" t="s">
        <v>407</v>
      </c>
      <c r="I77" s="482"/>
      <c r="J77" s="486" t="s">
        <v>407</v>
      </c>
      <c r="K77" s="482">
        <v>3162</v>
      </c>
      <c r="L77" s="486">
        <v>2001.2658227848101</v>
      </c>
      <c r="M77" s="482"/>
      <c r="N77" s="486" t="s">
        <v>407</v>
      </c>
      <c r="O77" s="482"/>
      <c r="P77" s="486" t="s">
        <v>407</v>
      </c>
      <c r="Q77" s="482">
        <v>2437</v>
      </c>
      <c r="R77" s="486">
        <v>1542.4050632911392</v>
      </c>
      <c r="S77" s="482"/>
      <c r="T77" s="486" t="s">
        <v>407</v>
      </c>
      <c r="U77" s="482"/>
      <c r="V77" s="486" t="s">
        <v>407</v>
      </c>
      <c r="W77" s="482"/>
      <c r="X77" s="486" t="s">
        <v>407</v>
      </c>
      <c r="Y77" s="482"/>
      <c r="Z77" s="486" t="s">
        <v>407</v>
      </c>
      <c r="AA77" s="482"/>
      <c r="AB77" s="486" t="s">
        <v>407</v>
      </c>
      <c r="AC77" s="482"/>
      <c r="AD77" s="486" t="s">
        <v>407</v>
      </c>
      <c r="AE77" s="482"/>
      <c r="AF77" s="486" t="s">
        <v>407</v>
      </c>
      <c r="AG77" s="482"/>
      <c r="AH77" s="486" t="s">
        <v>407</v>
      </c>
      <c r="AI77" s="482"/>
      <c r="AJ77" s="486" t="s">
        <v>407</v>
      </c>
      <c r="AK77" s="482"/>
      <c r="AL77" s="486" t="s">
        <v>407</v>
      </c>
      <c r="AM77" s="482"/>
      <c r="AN77" s="486" t="s">
        <v>407</v>
      </c>
      <c r="AO77" s="482"/>
      <c r="AP77" s="486" t="s">
        <v>407</v>
      </c>
      <c r="AQ77" s="482">
        <v>5599</v>
      </c>
      <c r="AR77" s="486">
        <v>3543.6708860759491</v>
      </c>
    </row>
    <row r="78" spans="1:44">
      <c r="A78" s="905"/>
      <c r="B78" s="468" t="s">
        <v>455</v>
      </c>
      <c r="C78" s="471">
        <v>11.07</v>
      </c>
      <c r="E78" s="482">
        <v>11258</v>
      </c>
      <c r="F78" s="486">
        <v>1016.9828364950316</v>
      </c>
      <c r="G78" s="482"/>
      <c r="H78" s="486" t="s">
        <v>407</v>
      </c>
      <c r="I78" s="482"/>
      <c r="J78" s="486" t="s">
        <v>407</v>
      </c>
      <c r="K78" s="482">
        <v>600</v>
      </c>
      <c r="L78" s="486">
        <v>54.200542005420054</v>
      </c>
      <c r="M78" s="482"/>
      <c r="N78" s="486" t="s">
        <v>407</v>
      </c>
      <c r="O78" s="482"/>
      <c r="P78" s="486" t="s">
        <v>407</v>
      </c>
      <c r="Q78" s="482"/>
      <c r="R78" s="486" t="s">
        <v>407</v>
      </c>
      <c r="S78" s="482"/>
      <c r="T78" s="486" t="s">
        <v>407</v>
      </c>
      <c r="U78" s="482"/>
      <c r="V78" s="486" t="s">
        <v>407</v>
      </c>
      <c r="W78" s="482"/>
      <c r="X78" s="486" t="s">
        <v>407</v>
      </c>
      <c r="Y78" s="482"/>
      <c r="Z78" s="486" t="s">
        <v>407</v>
      </c>
      <c r="AA78" s="482"/>
      <c r="AB78" s="486" t="s">
        <v>407</v>
      </c>
      <c r="AC78" s="482">
        <v>1918</v>
      </c>
      <c r="AD78" s="486">
        <v>173.26106594399278</v>
      </c>
      <c r="AE78" s="482"/>
      <c r="AF78" s="486" t="s">
        <v>407</v>
      </c>
      <c r="AG78" s="482"/>
      <c r="AH78" s="486" t="s">
        <v>407</v>
      </c>
      <c r="AI78" s="482"/>
      <c r="AJ78" s="486" t="s">
        <v>407</v>
      </c>
      <c r="AK78" s="482">
        <v>31425</v>
      </c>
      <c r="AL78" s="486">
        <v>2838.7533875338754</v>
      </c>
      <c r="AM78" s="482"/>
      <c r="AN78" s="486" t="s">
        <v>407</v>
      </c>
      <c r="AO78" s="482"/>
      <c r="AP78" s="486" t="s">
        <v>407</v>
      </c>
      <c r="AQ78" s="482">
        <v>33943</v>
      </c>
      <c r="AR78" s="486">
        <v>3066.214995483288</v>
      </c>
    </row>
    <row r="79" spans="1:44">
      <c r="A79" s="905"/>
      <c r="B79" s="468" t="s">
        <v>456</v>
      </c>
      <c r="C79" s="471">
        <v>4.62</v>
      </c>
      <c r="E79" s="482">
        <v>502</v>
      </c>
      <c r="F79" s="486">
        <v>108.65800865800865</v>
      </c>
      <c r="G79" s="482"/>
      <c r="H79" s="486" t="s">
        <v>407</v>
      </c>
      <c r="I79" s="482"/>
      <c r="J79" s="486" t="s">
        <v>407</v>
      </c>
      <c r="K79" s="482"/>
      <c r="L79" s="486" t="s">
        <v>407</v>
      </c>
      <c r="M79" s="482"/>
      <c r="N79" s="486" t="s">
        <v>407</v>
      </c>
      <c r="O79" s="482">
        <v>555</v>
      </c>
      <c r="P79" s="486">
        <v>120.12987012987013</v>
      </c>
      <c r="Q79" s="482">
        <v>240</v>
      </c>
      <c r="R79" s="486">
        <v>51.948051948051948</v>
      </c>
      <c r="S79" s="482"/>
      <c r="T79" s="486" t="s">
        <v>407</v>
      </c>
      <c r="U79" s="482">
        <v>13</v>
      </c>
      <c r="V79" s="486">
        <v>2.8138528138528138</v>
      </c>
      <c r="W79" s="482"/>
      <c r="X79" s="486" t="s">
        <v>407</v>
      </c>
      <c r="Y79" s="482"/>
      <c r="Z79" s="486" t="s">
        <v>407</v>
      </c>
      <c r="AA79" s="482">
        <v>80</v>
      </c>
      <c r="AB79" s="486">
        <v>17.316017316017316</v>
      </c>
      <c r="AC79" s="482"/>
      <c r="AD79" s="486" t="s">
        <v>407</v>
      </c>
      <c r="AE79" s="482">
        <v>724</v>
      </c>
      <c r="AF79" s="486">
        <v>156.70995670995671</v>
      </c>
      <c r="AG79" s="482"/>
      <c r="AH79" s="486" t="s">
        <v>407</v>
      </c>
      <c r="AI79" s="482"/>
      <c r="AJ79" s="486" t="s">
        <v>407</v>
      </c>
      <c r="AK79" s="482">
        <v>2325</v>
      </c>
      <c r="AL79" s="486">
        <v>503.24675324675326</v>
      </c>
      <c r="AM79" s="482"/>
      <c r="AN79" s="486" t="s">
        <v>407</v>
      </c>
      <c r="AO79" s="482"/>
      <c r="AP79" s="486" t="s">
        <v>407</v>
      </c>
      <c r="AQ79" s="482">
        <v>3937</v>
      </c>
      <c r="AR79" s="486">
        <v>852.1645021645021</v>
      </c>
    </row>
    <row r="80" spans="1:44">
      <c r="A80" s="905"/>
      <c r="B80" s="487"/>
      <c r="C80">
        <v>2.44</v>
      </c>
      <c r="E80" s="488">
        <v>59610</v>
      </c>
      <c r="F80" s="486">
        <v>24430.327868852459</v>
      </c>
      <c r="G80" s="488">
        <v>41991</v>
      </c>
      <c r="H80" s="486">
        <v>17209.426229508197</v>
      </c>
      <c r="I80" s="488"/>
      <c r="J80" s="486" t="s">
        <v>407</v>
      </c>
      <c r="K80" s="488"/>
      <c r="L80" s="486" t="s">
        <v>407</v>
      </c>
      <c r="M80" s="488"/>
      <c r="N80" s="486" t="s">
        <v>407</v>
      </c>
      <c r="O80" s="488">
        <v>128</v>
      </c>
      <c r="P80" s="486">
        <v>52.459016393442624</v>
      </c>
      <c r="Q80" s="488">
        <v>6186</v>
      </c>
      <c r="R80" s="486">
        <v>2535.2459016393445</v>
      </c>
      <c r="S80" s="488">
        <v>7907</v>
      </c>
      <c r="T80" s="486">
        <v>3240.5737704918033</v>
      </c>
      <c r="U80" s="488">
        <v>140</v>
      </c>
      <c r="V80" s="486">
        <v>57.377049180327873</v>
      </c>
      <c r="W80" s="488">
        <v>3511</v>
      </c>
      <c r="X80" s="486">
        <v>1438.9344262295083</v>
      </c>
      <c r="Y80" s="488"/>
      <c r="Z80" s="486" t="s">
        <v>407</v>
      </c>
      <c r="AA80" s="488">
        <v>318</v>
      </c>
      <c r="AB80" s="486">
        <v>130.32786885245901</v>
      </c>
      <c r="AC80" s="488"/>
      <c r="AD80" s="486" t="s">
        <v>407</v>
      </c>
      <c r="AE80" s="488">
        <v>1</v>
      </c>
      <c r="AF80" s="486">
        <v>0.4098360655737705</v>
      </c>
      <c r="AG80" s="488"/>
      <c r="AH80" s="486" t="s">
        <v>407</v>
      </c>
      <c r="AI80" s="488"/>
      <c r="AJ80" s="486" t="s">
        <v>407</v>
      </c>
      <c r="AK80" s="488">
        <v>2498</v>
      </c>
      <c r="AL80" s="486">
        <v>1023.7704918032787</v>
      </c>
      <c r="AM80" s="488"/>
      <c r="AN80" s="486" t="s">
        <v>407</v>
      </c>
      <c r="AO80" s="488"/>
      <c r="AP80" s="486" t="s">
        <v>407</v>
      </c>
      <c r="AQ80" s="488">
        <v>62680</v>
      </c>
      <c r="AR80" s="486">
        <v>25688.524590163935</v>
      </c>
    </row>
    <row r="81" spans="1:44">
      <c r="A81" s="905"/>
      <c r="B81" s="468" t="s">
        <v>457</v>
      </c>
      <c r="C81" s="471">
        <v>28.65</v>
      </c>
      <c r="E81" s="482">
        <v>89160</v>
      </c>
      <c r="F81" s="486">
        <v>3112.0418848167542</v>
      </c>
      <c r="G81" s="482">
        <v>67394</v>
      </c>
      <c r="H81" s="486">
        <v>2352.3211169284468</v>
      </c>
      <c r="I81" s="482"/>
      <c r="J81" s="486" t="s">
        <v>407</v>
      </c>
      <c r="K81" s="482">
        <v>4762252</v>
      </c>
      <c r="L81" s="486">
        <v>166221.71029668412</v>
      </c>
      <c r="M81" s="482"/>
      <c r="N81" s="486" t="s">
        <v>407</v>
      </c>
      <c r="O81" s="482">
        <v>3123</v>
      </c>
      <c r="P81" s="486">
        <v>109.00523560209425</v>
      </c>
      <c r="Q81" s="482">
        <v>4772</v>
      </c>
      <c r="R81" s="486">
        <v>166.56195462478186</v>
      </c>
      <c r="S81" s="482">
        <v>16351</v>
      </c>
      <c r="T81" s="486">
        <v>570.71553228621292</v>
      </c>
      <c r="U81" s="482">
        <v>65754</v>
      </c>
      <c r="V81" s="486">
        <v>2295.0785340314137</v>
      </c>
      <c r="W81" s="482">
        <v>35301</v>
      </c>
      <c r="X81" s="486">
        <v>1232.1465968586388</v>
      </c>
      <c r="Y81" s="482"/>
      <c r="Z81" s="486" t="s">
        <v>407</v>
      </c>
      <c r="AA81" s="482">
        <v>7725</v>
      </c>
      <c r="AB81" s="486">
        <v>269.63350785340316</v>
      </c>
      <c r="AC81" s="482"/>
      <c r="AD81" s="486" t="s">
        <v>407</v>
      </c>
      <c r="AE81" s="482"/>
      <c r="AF81" s="486" t="s">
        <v>407</v>
      </c>
      <c r="AG81" s="482"/>
      <c r="AH81" s="486" t="s">
        <v>407</v>
      </c>
      <c r="AI81" s="482"/>
      <c r="AJ81" s="486" t="s">
        <v>407</v>
      </c>
      <c r="AK81" s="482">
        <v>83180</v>
      </c>
      <c r="AL81" s="486">
        <v>2903.3158813263526</v>
      </c>
      <c r="AM81" s="482"/>
      <c r="AN81" s="486" t="s">
        <v>407</v>
      </c>
      <c r="AO81" s="482">
        <v>117374</v>
      </c>
      <c r="AP81" s="486">
        <v>4096.8237347294944</v>
      </c>
      <c r="AQ81" s="482">
        <v>5163226</v>
      </c>
      <c r="AR81" s="486">
        <v>180217.31239092496</v>
      </c>
    </row>
    <row r="82" spans="1:44">
      <c r="A82" s="905"/>
      <c r="B82" s="468" t="s">
        <v>415</v>
      </c>
      <c r="C82" s="471">
        <v>6.9</v>
      </c>
      <c r="E82" s="482">
        <v>27848.62</v>
      </c>
      <c r="F82" s="486">
        <v>4036.0318840579707</v>
      </c>
      <c r="G82" s="482"/>
      <c r="H82" s="486" t="s">
        <v>407</v>
      </c>
      <c r="I82" s="482"/>
      <c r="J82" s="486" t="s">
        <v>407</v>
      </c>
      <c r="K82" s="482"/>
      <c r="L82" s="486" t="s">
        <v>407</v>
      </c>
      <c r="M82" s="482"/>
      <c r="N82" s="486" t="s">
        <v>407</v>
      </c>
      <c r="O82" s="482">
        <v>173.91</v>
      </c>
      <c r="P82" s="486">
        <v>25.204347826086956</v>
      </c>
      <c r="Q82" s="482">
        <v>12954.27</v>
      </c>
      <c r="R82" s="486">
        <v>1877.4304347826087</v>
      </c>
      <c r="S82" s="482"/>
      <c r="T82" s="486" t="s">
        <v>407</v>
      </c>
      <c r="U82" s="482"/>
      <c r="V82" s="486" t="s">
        <v>407</v>
      </c>
      <c r="W82" s="482"/>
      <c r="X82" s="486" t="s">
        <v>407</v>
      </c>
      <c r="Y82" s="482"/>
      <c r="Z82" s="486" t="s">
        <v>407</v>
      </c>
      <c r="AA82" s="482"/>
      <c r="AB82" s="486" t="s">
        <v>407</v>
      </c>
      <c r="AC82" s="482"/>
      <c r="AD82" s="486" t="s">
        <v>407</v>
      </c>
      <c r="AE82" s="482"/>
      <c r="AF82" s="486" t="s">
        <v>407</v>
      </c>
      <c r="AG82" s="482"/>
      <c r="AH82" s="486" t="s">
        <v>407</v>
      </c>
      <c r="AI82" s="482"/>
      <c r="AJ82" s="486" t="s">
        <v>407</v>
      </c>
      <c r="AK82" s="482">
        <v>3274.17</v>
      </c>
      <c r="AL82" s="486">
        <v>474.51739130434783</v>
      </c>
      <c r="AM82" s="482"/>
      <c r="AN82" s="486" t="s">
        <v>407</v>
      </c>
      <c r="AO82" s="482">
        <v>2370.8000000000002</v>
      </c>
      <c r="AP82" s="486">
        <v>343.59420289855075</v>
      </c>
      <c r="AQ82" s="482">
        <v>18773.150000000001</v>
      </c>
      <c r="AR82" s="486">
        <v>2720.7463768115945</v>
      </c>
    </row>
    <row r="83" spans="1:44">
      <c r="A83" s="905"/>
      <c r="B83" s="468" t="s">
        <v>458</v>
      </c>
      <c r="C83" s="471">
        <v>3.6</v>
      </c>
      <c r="E83" s="482">
        <v>13105</v>
      </c>
      <c r="F83" s="486">
        <v>3640.2777777777778</v>
      </c>
      <c r="G83" s="482"/>
      <c r="H83" s="486" t="s">
        <v>407</v>
      </c>
      <c r="I83" s="482"/>
      <c r="J83" s="486" t="s">
        <v>407</v>
      </c>
      <c r="K83" s="482"/>
      <c r="L83" s="486" t="s">
        <v>407</v>
      </c>
      <c r="M83" s="482"/>
      <c r="N83" s="486" t="s">
        <v>407</v>
      </c>
      <c r="O83" s="482"/>
      <c r="P83" s="486" t="s">
        <v>407</v>
      </c>
      <c r="Q83" s="482">
        <v>10311</v>
      </c>
      <c r="R83" s="486">
        <v>2864.1666666666665</v>
      </c>
      <c r="S83" s="482"/>
      <c r="T83" s="486" t="s">
        <v>407</v>
      </c>
      <c r="U83" s="482"/>
      <c r="V83" s="486" t="s">
        <v>407</v>
      </c>
      <c r="W83" s="482"/>
      <c r="X83" s="486" t="s">
        <v>407</v>
      </c>
      <c r="Y83" s="482"/>
      <c r="Z83" s="486" t="s">
        <v>407</v>
      </c>
      <c r="AA83" s="482"/>
      <c r="AB83" s="486" t="s">
        <v>407</v>
      </c>
      <c r="AC83" s="482"/>
      <c r="AD83" s="486" t="s">
        <v>407</v>
      </c>
      <c r="AE83" s="482">
        <v>6</v>
      </c>
      <c r="AF83" s="486">
        <v>1.6666666666666665</v>
      </c>
      <c r="AG83" s="482"/>
      <c r="AH83" s="486" t="s">
        <v>407</v>
      </c>
      <c r="AI83" s="482"/>
      <c r="AJ83" s="486" t="s">
        <v>407</v>
      </c>
      <c r="AK83" s="482">
        <v>1835</v>
      </c>
      <c r="AL83" s="486">
        <v>509.72222222222223</v>
      </c>
      <c r="AM83" s="482"/>
      <c r="AN83" s="486" t="s">
        <v>407</v>
      </c>
      <c r="AO83" s="482">
        <v>1780</v>
      </c>
      <c r="AP83" s="486">
        <v>494.44444444444446</v>
      </c>
      <c r="AQ83" s="482">
        <v>13932</v>
      </c>
      <c r="AR83" s="486">
        <v>3870</v>
      </c>
    </row>
    <row r="84" spans="1:44">
      <c r="A84" s="905"/>
      <c r="B84" s="468" t="s">
        <v>459</v>
      </c>
      <c r="C84" s="471">
        <v>10.94014</v>
      </c>
      <c r="E84" s="482"/>
      <c r="F84" s="486" t="s">
        <v>407</v>
      </c>
      <c r="G84" s="482">
        <v>10400</v>
      </c>
      <c r="H84" s="486">
        <v>950.6276884939316</v>
      </c>
      <c r="I84" s="482">
        <v>23750</v>
      </c>
      <c r="J84" s="486">
        <v>2170.9045770895073</v>
      </c>
      <c r="K84" s="482"/>
      <c r="L84" s="486" t="s">
        <v>407</v>
      </c>
      <c r="M84" s="482"/>
      <c r="N84" s="486" t="s">
        <v>407</v>
      </c>
      <c r="O84" s="482"/>
      <c r="P84" s="486" t="s">
        <v>407</v>
      </c>
      <c r="Q84" s="482">
        <v>855</v>
      </c>
      <c r="R84" s="486">
        <v>78.15256477522226</v>
      </c>
      <c r="S84" s="482">
        <v>30</v>
      </c>
      <c r="T84" s="486">
        <v>2.7421952552709565</v>
      </c>
      <c r="U84" s="482">
        <v>-81</v>
      </c>
      <c r="V84" s="486">
        <v>-7.4039271892315828</v>
      </c>
      <c r="W84" s="482"/>
      <c r="X84" s="486" t="s">
        <v>407</v>
      </c>
      <c r="Y84" s="482"/>
      <c r="Z84" s="486" t="s">
        <v>407</v>
      </c>
      <c r="AA84" s="482"/>
      <c r="AB84" s="486" t="s">
        <v>407</v>
      </c>
      <c r="AC84" s="482"/>
      <c r="AD84" s="486" t="s">
        <v>407</v>
      </c>
      <c r="AE84" s="482"/>
      <c r="AF84" s="486" t="s">
        <v>407</v>
      </c>
      <c r="AG84" s="482"/>
      <c r="AH84" s="486" t="s">
        <v>407</v>
      </c>
      <c r="AI84" s="482"/>
      <c r="AJ84" s="486" t="s">
        <v>407</v>
      </c>
      <c r="AK84" s="482">
        <v>10</v>
      </c>
      <c r="AL84" s="486">
        <v>0.91406508509031881</v>
      </c>
      <c r="AM84" s="482"/>
      <c r="AN84" s="486" t="s">
        <v>407</v>
      </c>
      <c r="AO84" s="482"/>
      <c r="AP84" s="486" t="s">
        <v>407</v>
      </c>
      <c r="AQ84" s="482">
        <v>34964</v>
      </c>
      <c r="AR84" s="486">
        <v>3195.9371635097905</v>
      </c>
    </row>
    <row r="85" spans="1:44">
      <c r="A85" s="905">
        <v>3798</v>
      </c>
      <c r="B85" s="468" t="s">
        <v>419</v>
      </c>
      <c r="C85" s="471">
        <v>27.37</v>
      </c>
      <c r="E85" s="482">
        <v>89560</v>
      </c>
      <c r="F85" s="486">
        <v>3272.1958348556814</v>
      </c>
      <c r="G85" s="483">
        <v>8012</v>
      </c>
      <c r="H85" s="486">
        <v>292.7292656192912</v>
      </c>
      <c r="I85" s="482"/>
      <c r="J85" s="486" t="s">
        <v>407</v>
      </c>
      <c r="K85" s="482"/>
      <c r="L85" s="486" t="s">
        <v>407</v>
      </c>
      <c r="M85" s="482"/>
      <c r="N85" s="486" t="s">
        <v>407</v>
      </c>
      <c r="O85" s="482">
        <v>479</v>
      </c>
      <c r="P85" s="486">
        <v>17.500913408841797</v>
      </c>
      <c r="Q85" s="482">
        <v>23162</v>
      </c>
      <c r="R85" s="486">
        <v>846.25502374862981</v>
      </c>
      <c r="S85" s="482">
        <v>694</v>
      </c>
      <c r="T85" s="486">
        <v>25.356229448301058</v>
      </c>
      <c r="U85" s="482"/>
      <c r="V85" s="486" t="s">
        <v>407</v>
      </c>
      <c r="W85" s="482">
        <v>7190</v>
      </c>
      <c r="X85" s="486">
        <v>262.69638290098646</v>
      </c>
      <c r="Y85" s="482">
        <v>3241</v>
      </c>
      <c r="Z85" s="486">
        <v>118.41432225063939</v>
      </c>
      <c r="AA85" s="482">
        <v>9992</v>
      </c>
      <c r="AB85" s="486">
        <v>365.07124588966019</v>
      </c>
      <c r="AC85" s="482">
        <v>1449</v>
      </c>
      <c r="AD85" s="486">
        <v>52.941176470588232</v>
      </c>
      <c r="AE85" s="482">
        <v>64</v>
      </c>
      <c r="AF85" s="486">
        <v>2.3383266350018266</v>
      </c>
      <c r="AG85" s="482"/>
      <c r="AH85" s="486" t="s">
        <v>407</v>
      </c>
      <c r="AI85" s="482"/>
      <c r="AJ85" s="486" t="s">
        <v>407</v>
      </c>
      <c r="AK85" s="482">
        <v>7780</v>
      </c>
      <c r="AL85" s="486">
        <v>284.25283156740954</v>
      </c>
      <c r="AM85" s="482"/>
      <c r="AN85" s="486" t="s">
        <v>407</v>
      </c>
      <c r="AO85" s="482">
        <v>17489</v>
      </c>
      <c r="AP85" s="486">
        <v>638.98428936792106</v>
      </c>
      <c r="AQ85" s="482">
        <v>79552</v>
      </c>
      <c r="AR85" s="486">
        <v>2906.5400073072706</v>
      </c>
    </row>
    <row r="86" spans="1:44">
      <c r="A86" s="905"/>
      <c r="B86" s="468" t="s">
        <v>406</v>
      </c>
      <c r="C86" s="471">
        <v>16.8</v>
      </c>
      <c r="E86" s="482">
        <v>132585</v>
      </c>
      <c r="F86" s="486">
        <v>7891.9642857142853</v>
      </c>
      <c r="G86" s="482">
        <v>1591</v>
      </c>
      <c r="H86" s="486">
        <v>94.702380952380949</v>
      </c>
      <c r="I86" s="482">
        <v>5719</v>
      </c>
      <c r="J86" s="486">
        <v>340.41666666666663</v>
      </c>
      <c r="K86" s="482"/>
      <c r="L86" s="486" t="s">
        <v>407</v>
      </c>
      <c r="M86" s="482"/>
      <c r="N86" s="486" t="s">
        <v>407</v>
      </c>
      <c r="O86" s="482">
        <v>856</v>
      </c>
      <c r="P86" s="486">
        <v>50.952380952380949</v>
      </c>
      <c r="Q86" s="482">
        <v>48301</v>
      </c>
      <c r="R86" s="486">
        <v>2875.0595238095239</v>
      </c>
      <c r="S86" s="482">
        <v>137</v>
      </c>
      <c r="T86" s="486">
        <v>8.1547619047619051</v>
      </c>
      <c r="U86" s="482"/>
      <c r="V86" s="486" t="s">
        <v>407</v>
      </c>
      <c r="W86" s="482">
        <v>220</v>
      </c>
      <c r="X86" s="486">
        <v>13.095238095238095</v>
      </c>
      <c r="Y86" s="482"/>
      <c r="Z86" s="486" t="s">
        <v>407</v>
      </c>
      <c r="AA86" s="482">
        <v>3730</v>
      </c>
      <c r="AB86" s="486">
        <v>222.02380952380952</v>
      </c>
      <c r="AC86" s="482">
        <v>2200</v>
      </c>
      <c r="AD86" s="486">
        <v>130.95238095238093</v>
      </c>
      <c r="AE86" s="482"/>
      <c r="AF86" s="486" t="s">
        <v>407</v>
      </c>
      <c r="AG86" s="482"/>
      <c r="AH86" s="486" t="s">
        <v>407</v>
      </c>
      <c r="AI86" s="482"/>
      <c r="AJ86" s="486" t="s">
        <v>407</v>
      </c>
      <c r="AK86" s="482">
        <v>9029</v>
      </c>
      <c r="AL86" s="486">
        <v>537.44047619047615</v>
      </c>
      <c r="AM86" s="482"/>
      <c r="AN86" s="486" t="s">
        <v>407</v>
      </c>
      <c r="AO86" s="482"/>
      <c r="AP86" s="486" t="s">
        <v>407</v>
      </c>
      <c r="AQ86" s="482">
        <v>71783</v>
      </c>
      <c r="AR86" s="486">
        <v>4272.7976190476193</v>
      </c>
    </row>
    <row r="87" spans="1:44">
      <c r="A87" s="905"/>
      <c r="B87" s="487"/>
      <c r="C87">
        <v>2.31</v>
      </c>
      <c r="E87" s="488">
        <v>303</v>
      </c>
      <c r="F87" s="486">
        <v>131.16883116883116</v>
      </c>
      <c r="G87" s="488">
        <v>11498</v>
      </c>
      <c r="H87" s="486">
        <v>4977.4891774891776</v>
      </c>
      <c r="I87" s="488"/>
      <c r="J87" s="486" t="s">
        <v>407</v>
      </c>
      <c r="K87" s="488">
        <v>353200</v>
      </c>
      <c r="L87" s="486">
        <v>152900.4329004329</v>
      </c>
      <c r="M87" s="488"/>
      <c r="N87" s="486" t="s">
        <v>407</v>
      </c>
      <c r="O87" s="488">
        <v>131</v>
      </c>
      <c r="P87" s="486">
        <v>56.709956709956707</v>
      </c>
      <c r="Q87" s="488">
        <v>4112</v>
      </c>
      <c r="R87" s="486">
        <v>1780.0865800865799</v>
      </c>
      <c r="S87" s="488"/>
      <c r="T87" s="486" t="s">
        <v>407</v>
      </c>
      <c r="U87" s="488"/>
      <c r="V87" s="486" t="s">
        <v>407</v>
      </c>
      <c r="W87" s="488"/>
      <c r="X87" s="486" t="s">
        <v>407</v>
      </c>
      <c r="Y87" s="488"/>
      <c r="Z87" s="486" t="s">
        <v>407</v>
      </c>
      <c r="AA87" s="488">
        <v>389</v>
      </c>
      <c r="AB87" s="486">
        <v>168.39826839826839</v>
      </c>
      <c r="AC87" s="488"/>
      <c r="AD87" s="486" t="s">
        <v>407</v>
      </c>
      <c r="AE87" s="488"/>
      <c r="AF87" s="486" t="s">
        <v>407</v>
      </c>
      <c r="AG87" s="488"/>
      <c r="AH87" s="486" t="s">
        <v>407</v>
      </c>
      <c r="AI87" s="488"/>
      <c r="AJ87" s="486" t="s">
        <v>407</v>
      </c>
      <c r="AK87" s="488"/>
      <c r="AL87" s="486" t="s">
        <v>407</v>
      </c>
      <c r="AM87" s="488"/>
      <c r="AN87" s="486" t="s">
        <v>407</v>
      </c>
      <c r="AO87" s="488"/>
      <c r="AP87" s="486" t="s">
        <v>407</v>
      </c>
      <c r="AQ87" s="488">
        <v>369330</v>
      </c>
      <c r="AR87" s="486">
        <v>159883.11688311689</v>
      </c>
    </row>
    <row r="88" spans="1:44">
      <c r="A88" s="905"/>
      <c r="B88" s="468" t="s">
        <v>460</v>
      </c>
      <c r="C88" s="471">
        <v>3.7999999999999999E-2</v>
      </c>
      <c r="E88" s="482"/>
      <c r="F88" s="486" t="s">
        <v>407</v>
      </c>
      <c r="G88" s="482"/>
      <c r="H88" s="486" t="s">
        <v>407</v>
      </c>
      <c r="I88" s="482"/>
      <c r="J88" s="486" t="s">
        <v>407</v>
      </c>
      <c r="K88" s="482"/>
      <c r="L88" s="486" t="s">
        <v>407</v>
      </c>
      <c r="M88" s="482"/>
      <c r="N88" s="486" t="s">
        <v>407</v>
      </c>
      <c r="O88" s="482"/>
      <c r="P88" s="486" t="s">
        <v>407</v>
      </c>
      <c r="Q88" s="482"/>
      <c r="R88" s="486" t="s">
        <v>407</v>
      </c>
      <c r="S88" s="482"/>
      <c r="T88" s="486" t="s">
        <v>407</v>
      </c>
      <c r="U88" s="482"/>
      <c r="V88" s="486" t="s">
        <v>407</v>
      </c>
      <c r="W88" s="482"/>
      <c r="X88" s="486" t="s">
        <v>407</v>
      </c>
      <c r="Y88" s="482"/>
      <c r="Z88" s="486" t="s">
        <v>407</v>
      </c>
      <c r="AA88" s="482"/>
      <c r="AB88" s="486" t="s">
        <v>407</v>
      </c>
      <c r="AC88" s="482"/>
      <c r="AD88" s="486" t="s">
        <v>407</v>
      </c>
      <c r="AE88" s="482"/>
      <c r="AF88" s="486" t="s">
        <v>407</v>
      </c>
      <c r="AG88" s="482"/>
      <c r="AH88" s="486" t="s">
        <v>407</v>
      </c>
      <c r="AI88" s="482"/>
      <c r="AJ88" s="486" t="s">
        <v>407</v>
      </c>
      <c r="AK88" s="482"/>
      <c r="AL88" s="486" t="s">
        <v>407</v>
      </c>
      <c r="AM88" s="482"/>
      <c r="AN88" s="486" t="s">
        <v>407</v>
      </c>
      <c r="AO88" s="482"/>
      <c r="AP88" s="486" t="s">
        <v>407</v>
      </c>
      <c r="AQ88" s="482"/>
      <c r="AR88" s="486" t="s">
        <v>407</v>
      </c>
    </row>
    <row r="89" spans="1:44">
      <c r="A89" s="905"/>
      <c r="B89" s="468" t="s">
        <v>427</v>
      </c>
      <c r="C89" s="471">
        <v>14.74</v>
      </c>
      <c r="E89" s="482">
        <v>931</v>
      </c>
      <c r="F89" s="486">
        <v>63.161465400271368</v>
      </c>
      <c r="G89" s="482"/>
      <c r="H89" s="486" t="s">
        <v>407</v>
      </c>
      <c r="I89" s="482"/>
      <c r="J89" s="486" t="s">
        <v>407</v>
      </c>
      <c r="K89" s="482"/>
      <c r="L89" s="486" t="s">
        <v>407</v>
      </c>
      <c r="M89" s="482"/>
      <c r="N89" s="486" t="s">
        <v>407</v>
      </c>
      <c r="O89" s="482">
        <v>428</v>
      </c>
      <c r="P89" s="486">
        <v>29.036635006784259</v>
      </c>
      <c r="Q89" s="482">
        <v>8141</v>
      </c>
      <c r="R89" s="486">
        <v>552.3066485753053</v>
      </c>
      <c r="S89" s="482">
        <v>57</v>
      </c>
      <c r="T89" s="486">
        <v>3.8670284938941655</v>
      </c>
      <c r="U89" s="482"/>
      <c r="V89" s="486" t="s">
        <v>407</v>
      </c>
      <c r="W89" s="482">
        <v>456</v>
      </c>
      <c r="X89" s="486">
        <v>30.936227951153324</v>
      </c>
      <c r="Y89" s="482"/>
      <c r="Z89" s="486" t="s">
        <v>407</v>
      </c>
      <c r="AA89" s="482"/>
      <c r="AB89" s="486" t="s">
        <v>407</v>
      </c>
      <c r="AC89" s="482"/>
      <c r="AD89" s="486" t="s">
        <v>407</v>
      </c>
      <c r="AE89" s="482"/>
      <c r="AF89" s="486" t="s">
        <v>407</v>
      </c>
      <c r="AG89" s="482"/>
      <c r="AH89" s="486" t="s">
        <v>407</v>
      </c>
      <c r="AI89" s="482"/>
      <c r="AJ89" s="486" t="s">
        <v>407</v>
      </c>
      <c r="AK89" s="482">
        <v>21204</v>
      </c>
      <c r="AL89" s="486">
        <v>1438.5345997286295</v>
      </c>
      <c r="AM89" s="482"/>
      <c r="AN89" s="486" t="s">
        <v>407</v>
      </c>
      <c r="AO89" s="482"/>
      <c r="AP89" s="486" t="s">
        <v>407</v>
      </c>
      <c r="AQ89" s="482">
        <v>30286</v>
      </c>
      <c r="AR89" s="486">
        <v>2054.6811397557667</v>
      </c>
    </row>
    <row r="90" spans="1:44">
      <c r="A90" s="905"/>
      <c r="B90" s="468" t="s">
        <v>461</v>
      </c>
      <c r="C90" s="471">
        <v>0.09</v>
      </c>
      <c r="E90" s="482"/>
      <c r="F90" s="486" t="s">
        <v>407</v>
      </c>
      <c r="G90" s="482"/>
      <c r="H90" s="486" t="s">
        <v>407</v>
      </c>
      <c r="I90" s="482"/>
      <c r="J90" s="486" t="s">
        <v>407</v>
      </c>
      <c r="K90" s="482"/>
      <c r="L90" s="486" t="s">
        <v>407</v>
      </c>
      <c r="M90" s="482"/>
      <c r="N90" s="486" t="s">
        <v>407</v>
      </c>
      <c r="O90" s="482"/>
      <c r="P90" s="486" t="s">
        <v>407</v>
      </c>
      <c r="Q90" s="482"/>
      <c r="R90" s="486" t="s">
        <v>407</v>
      </c>
      <c r="S90" s="482"/>
      <c r="T90" s="486" t="s">
        <v>407</v>
      </c>
      <c r="U90" s="482"/>
      <c r="V90" s="486" t="s">
        <v>407</v>
      </c>
      <c r="W90" s="482">
        <v>1760</v>
      </c>
      <c r="X90" s="486">
        <v>19555.555555555555</v>
      </c>
      <c r="Y90" s="482"/>
      <c r="Z90" s="486" t="s">
        <v>407</v>
      </c>
      <c r="AA90" s="482"/>
      <c r="AB90" s="486" t="s">
        <v>407</v>
      </c>
      <c r="AC90" s="482"/>
      <c r="AD90" s="486" t="s">
        <v>407</v>
      </c>
      <c r="AE90" s="482"/>
      <c r="AF90" s="486" t="s">
        <v>407</v>
      </c>
      <c r="AG90" s="482"/>
      <c r="AH90" s="486" t="s">
        <v>407</v>
      </c>
      <c r="AI90" s="482"/>
      <c r="AJ90" s="486" t="s">
        <v>407</v>
      </c>
      <c r="AK90" s="482">
        <v>-30</v>
      </c>
      <c r="AL90" s="486">
        <v>-333.33333333333337</v>
      </c>
      <c r="AM90" s="482"/>
      <c r="AN90" s="486" t="s">
        <v>407</v>
      </c>
      <c r="AO90" s="482"/>
      <c r="AP90" s="486" t="s">
        <v>407</v>
      </c>
      <c r="AQ90" s="482">
        <v>1730</v>
      </c>
      <c r="AR90" s="486">
        <v>19222.222222222223</v>
      </c>
    </row>
    <row r="91" spans="1:44">
      <c r="A91" s="905"/>
      <c r="B91" s="487"/>
      <c r="C91">
        <v>7.89</v>
      </c>
      <c r="E91" s="488">
        <v>28716</v>
      </c>
      <c r="F91" s="486">
        <v>3639.5437262357418</v>
      </c>
      <c r="G91" s="488"/>
      <c r="H91" s="486" t="s">
        <v>407</v>
      </c>
      <c r="I91" s="488"/>
      <c r="J91" s="486" t="s">
        <v>407</v>
      </c>
      <c r="K91" s="488"/>
      <c r="L91" s="486" t="s">
        <v>407</v>
      </c>
      <c r="M91" s="488"/>
      <c r="N91" s="486" t="s">
        <v>407</v>
      </c>
      <c r="O91" s="488"/>
      <c r="P91" s="486" t="s">
        <v>407</v>
      </c>
      <c r="Q91" s="488">
        <v>10477</v>
      </c>
      <c r="R91" s="486">
        <v>1327.8833967046896</v>
      </c>
      <c r="S91" s="488"/>
      <c r="T91" s="486" t="s">
        <v>407</v>
      </c>
      <c r="U91" s="488"/>
      <c r="V91" s="486" t="s">
        <v>407</v>
      </c>
      <c r="W91" s="488"/>
      <c r="X91" s="486" t="s">
        <v>407</v>
      </c>
      <c r="Y91" s="488"/>
      <c r="Z91" s="486" t="s">
        <v>407</v>
      </c>
      <c r="AA91" s="488"/>
      <c r="AB91" s="486" t="s">
        <v>407</v>
      </c>
      <c r="AC91" s="488">
        <v>17396</v>
      </c>
      <c r="AD91" s="486">
        <v>2204.8162230671737</v>
      </c>
      <c r="AE91" s="488"/>
      <c r="AF91" s="486" t="s">
        <v>407</v>
      </c>
      <c r="AG91" s="488"/>
      <c r="AH91" s="486" t="s">
        <v>407</v>
      </c>
      <c r="AI91" s="488"/>
      <c r="AJ91" s="486" t="s">
        <v>407</v>
      </c>
      <c r="AK91" s="488">
        <v>1023</v>
      </c>
      <c r="AL91" s="486">
        <v>129.65779467680608</v>
      </c>
      <c r="AM91" s="488"/>
      <c r="AN91" s="486" t="s">
        <v>407</v>
      </c>
      <c r="AO91" s="488"/>
      <c r="AP91" s="486" t="s">
        <v>407</v>
      </c>
      <c r="AQ91" s="488">
        <v>28896</v>
      </c>
      <c r="AR91" s="486">
        <v>3662.3574144486693</v>
      </c>
    </row>
    <row r="92" spans="1:44">
      <c r="A92" s="905"/>
      <c r="B92" s="468" t="s">
        <v>462</v>
      </c>
      <c r="C92" s="471">
        <v>5.38</v>
      </c>
      <c r="E92" s="482">
        <v>53577</v>
      </c>
      <c r="F92" s="486">
        <v>9958.5501858736061</v>
      </c>
      <c r="G92" s="482"/>
      <c r="H92" s="486" t="s">
        <v>407</v>
      </c>
      <c r="I92" s="482"/>
      <c r="J92" s="486" t="s">
        <v>407</v>
      </c>
      <c r="K92" s="482"/>
      <c r="L92" s="486" t="s">
        <v>407</v>
      </c>
      <c r="M92" s="482"/>
      <c r="N92" s="486" t="s">
        <v>407</v>
      </c>
      <c r="O92" s="482">
        <v>487</v>
      </c>
      <c r="P92" s="486">
        <v>90.520446096654283</v>
      </c>
      <c r="Q92" s="482">
        <v>50</v>
      </c>
      <c r="R92" s="486">
        <v>9.2936802973977706</v>
      </c>
      <c r="S92" s="482">
        <v>10556</v>
      </c>
      <c r="T92" s="486">
        <v>1962.0817843866171</v>
      </c>
      <c r="U92" s="482"/>
      <c r="V92" s="486" t="s">
        <v>407</v>
      </c>
      <c r="W92" s="482">
        <v>11230</v>
      </c>
      <c r="X92" s="486">
        <v>2087.3605947955389</v>
      </c>
      <c r="Y92" s="482">
        <v>567</v>
      </c>
      <c r="Z92" s="486">
        <v>105.39033457249072</v>
      </c>
      <c r="AA92" s="482"/>
      <c r="AB92" s="486" t="s">
        <v>407</v>
      </c>
      <c r="AC92" s="482"/>
      <c r="AD92" s="486" t="s">
        <v>407</v>
      </c>
      <c r="AE92" s="482"/>
      <c r="AF92" s="486" t="s">
        <v>407</v>
      </c>
      <c r="AG92" s="482"/>
      <c r="AH92" s="486" t="s">
        <v>407</v>
      </c>
      <c r="AI92" s="482"/>
      <c r="AJ92" s="486" t="s">
        <v>407</v>
      </c>
      <c r="AK92" s="482">
        <v>8032</v>
      </c>
      <c r="AL92" s="486">
        <v>1492.9368029739778</v>
      </c>
      <c r="AM92" s="482"/>
      <c r="AN92" s="486" t="s">
        <v>407</v>
      </c>
      <c r="AO92" s="482">
        <v>250</v>
      </c>
      <c r="AP92" s="486">
        <v>46.468401486988846</v>
      </c>
      <c r="AQ92" s="482">
        <v>31172</v>
      </c>
      <c r="AR92" s="486">
        <v>5794.0520446096652</v>
      </c>
    </row>
    <row r="93" spans="1:44">
      <c r="A93" s="905"/>
      <c r="B93" s="468" t="s">
        <v>463</v>
      </c>
      <c r="C93" s="471">
        <v>9.06</v>
      </c>
      <c r="E93" s="482">
        <v>873.51</v>
      </c>
      <c r="F93" s="486">
        <v>96.4139072847682</v>
      </c>
      <c r="G93" s="482">
        <v>63383</v>
      </c>
      <c r="H93" s="486">
        <v>6995.9161147902869</v>
      </c>
      <c r="I93" s="482">
        <v>61222.5</v>
      </c>
      <c r="J93" s="486">
        <v>6757.4503311258277</v>
      </c>
      <c r="K93" s="482"/>
      <c r="L93" s="486" t="s">
        <v>407</v>
      </c>
      <c r="M93" s="482"/>
      <c r="N93" s="486" t="s">
        <v>407</v>
      </c>
      <c r="O93" s="482">
        <v>1827</v>
      </c>
      <c r="P93" s="486">
        <v>201.65562913907283</v>
      </c>
      <c r="Q93" s="482"/>
      <c r="R93" s="486" t="s">
        <v>407</v>
      </c>
      <c r="S93" s="482">
        <v>3898</v>
      </c>
      <c r="T93" s="486">
        <v>430.24282560706399</v>
      </c>
      <c r="U93" s="482"/>
      <c r="V93" s="486" t="s">
        <v>407</v>
      </c>
      <c r="W93" s="482"/>
      <c r="X93" s="486" t="s">
        <v>407</v>
      </c>
      <c r="Y93" s="482"/>
      <c r="Z93" s="486" t="s">
        <v>407</v>
      </c>
      <c r="AA93" s="482">
        <v>7897.54</v>
      </c>
      <c r="AB93" s="486">
        <v>871.69315673289179</v>
      </c>
      <c r="AC93" s="482"/>
      <c r="AD93" s="486" t="s">
        <v>407</v>
      </c>
      <c r="AE93" s="482"/>
      <c r="AF93" s="486" t="s">
        <v>407</v>
      </c>
      <c r="AG93" s="482"/>
      <c r="AH93" s="486" t="s">
        <v>407</v>
      </c>
      <c r="AI93" s="482"/>
      <c r="AJ93" s="486" t="s">
        <v>407</v>
      </c>
      <c r="AK93" s="482">
        <v>7887</v>
      </c>
      <c r="AL93" s="486">
        <v>870.5298013245033</v>
      </c>
      <c r="AM93" s="482"/>
      <c r="AN93" s="486" t="s">
        <v>407</v>
      </c>
      <c r="AO93" s="482">
        <v>2433</v>
      </c>
      <c r="AP93" s="486">
        <v>268.54304635761588</v>
      </c>
      <c r="AQ93" s="482">
        <v>148548.04</v>
      </c>
      <c r="AR93" s="486">
        <v>16396.030905077263</v>
      </c>
    </row>
    <row r="94" spans="1:44">
      <c r="A94" s="905"/>
      <c r="B94" s="468" t="s">
        <v>408</v>
      </c>
      <c r="C94" s="471">
        <v>24.2</v>
      </c>
      <c r="E94" s="482">
        <v>127267</v>
      </c>
      <c r="F94" s="486">
        <v>5258.9669421487606</v>
      </c>
      <c r="G94" s="482"/>
      <c r="H94" s="486" t="s">
        <v>407</v>
      </c>
      <c r="I94" s="482"/>
      <c r="J94" s="486" t="s">
        <v>407</v>
      </c>
      <c r="K94" s="482"/>
      <c r="L94" s="486" t="s">
        <v>407</v>
      </c>
      <c r="M94" s="482"/>
      <c r="N94" s="486" t="s">
        <v>407</v>
      </c>
      <c r="O94" s="482">
        <v>279</v>
      </c>
      <c r="P94" s="486">
        <v>11.528925619834711</v>
      </c>
      <c r="Q94" s="482">
        <v>47706</v>
      </c>
      <c r="R94" s="486">
        <v>1971.3223140495868</v>
      </c>
      <c r="S94" s="482">
        <v>49</v>
      </c>
      <c r="T94" s="486">
        <v>2.0247933884297522</v>
      </c>
      <c r="U94" s="482"/>
      <c r="V94" s="486" t="s">
        <v>407</v>
      </c>
      <c r="W94" s="482"/>
      <c r="X94" s="486" t="s">
        <v>407</v>
      </c>
      <c r="Y94" s="482"/>
      <c r="Z94" s="486" t="s">
        <v>407</v>
      </c>
      <c r="AA94" s="482"/>
      <c r="AB94" s="486" t="s">
        <v>407</v>
      </c>
      <c r="AC94" s="482"/>
      <c r="AD94" s="486" t="s">
        <v>407</v>
      </c>
      <c r="AE94" s="482">
        <v>635</v>
      </c>
      <c r="AF94" s="486">
        <v>26.239669421487605</v>
      </c>
      <c r="AG94" s="482"/>
      <c r="AH94" s="486" t="s">
        <v>407</v>
      </c>
      <c r="AI94" s="482"/>
      <c r="AJ94" s="486" t="s">
        <v>407</v>
      </c>
      <c r="AK94" s="482">
        <v>17498</v>
      </c>
      <c r="AL94" s="486">
        <v>723.05785123966939</v>
      </c>
      <c r="AM94" s="482"/>
      <c r="AN94" s="486" t="s">
        <v>407</v>
      </c>
      <c r="AO94" s="482"/>
      <c r="AP94" s="486" t="s">
        <v>407</v>
      </c>
      <c r="AQ94" s="482">
        <v>66167</v>
      </c>
      <c r="AR94" s="486">
        <v>2734.1735537190084</v>
      </c>
    </row>
    <row r="95" spans="1:44">
      <c r="A95" s="905"/>
      <c r="B95" s="487"/>
      <c r="C95">
        <v>430.42</v>
      </c>
      <c r="E95" s="488">
        <v>5134423</v>
      </c>
      <c r="F95" s="486">
        <v>11928.867153013336</v>
      </c>
      <c r="G95" s="488">
        <v>24536</v>
      </c>
      <c r="H95" s="486">
        <v>57.00478602295432</v>
      </c>
      <c r="I95" s="488"/>
      <c r="J95" s="486" t="s">
        <v>407</v>
      </c>
      <c r="K95" s="488"/>
      <c r="L95" s="486" t="s">
        <v>407</v>
      </c>
      <c r="M95" s="488"/>
      <c r="N95" s="486" t="s">
        <v>407</v>
      </c>
      <c r="O95" s="488">
        <v>8776</v>
      </c>
      <c r="P95" s="486">
        <v>20.389387110264391</v>
      </c>
      <c r="Q95" s="488">
        <v>136564</v>
      </c>
      <c r="R95" s="486">
        <v>317.28079550206775</v>
      </c>
      <c r="S95" s="488">
        <v>788599</v>
      </c>
      <c r="T95" s="486">
        <v>1832.1616095906322</v>
      </c>
      <c r="U95" s="488"/>
      <c r="V95" s="486" t="s">
        <v>407</v>
      </c>
      <c r="W95" s="488">
        <v>285397</v>
      </c>
      <c r="X95" s="486">
        <v>663.06630732772635</v>
      </c>
      <c r="Y95" s="488"/>
      <c r="Z95" s="486" t="s">
        <v>407</v>
      </c>
      <c r="AA95" s="488">
        <v>276</v>
      </c>
      <c r="AB95" s="486">
        <v>0.64123414339482365</v>
      </c>
      <c r="AC95" s="488">
        <v>4342</v>
      </c>
      <c r="AD95" s="486">
        <v>10.087821197899725</v>
      </c>
      <c r="AE95" s="488">
        <v>52346</v>
      </c>
      <c r="AF95" s="486">
        <v>121.61609590632405</v>
      </c>
      <c r="AG95" s="488"/>
      <c r="AH95" s="486" t="s">
        <v>407</v>
      </c>
      <c r="AI95" s="488"/>
      <c r="AJ95" s="486" t="s">
        <v>407</v>
      </c>
      <c r="AK95" s="488">
        <v>963229</v>
      </c>
      <c r="AL95" s="486">
        <v>2237.881604014683</v>
      </c>
      <c r="AM95" s="488"/>
      <c r="AN95" s="486" t="s">
        <v>407</v>
      </c>
      <c r="AO95" s="488">
        <v>1201</v>
      </c>
      <c r="AP95" s="486">
        <v>2.7902978486129824</v>
      </c>
      <c r="AQ95" s="488">
        <v>2265266</v>
      </c>
      <c r="AR95" s="486">
        <v>5262.9199386645596</v>
      </c>
    </row>
    <row r="96" spans="1:44">
      <c r="A96" s="905"/>
      <c r="B96" s="468" t="s">
        <v>428</v>
      </c>
      <c r="C96" s="471">
        <v>26.69</v>
      </c>
      <c r="E96" s="482">
        <v>89263</v>
      </c>
      <c r="F96" s="486">
        <v>3344.4361183964029</v>
      </c>
      <c r="G96" s="482"/>
      <c r="H96" s="486" t="s">
        <v>407</v>
      </c>
      <c r="I96" s="482"/>
      <c r="J96" s="486" t="s">
        <v>407</v>
      </c>
      <c r="K96" s="482"/>
      <c r="L96" s="486" t="s">
        <v>407</v>
      </c>
      <c r="M96" s="482"/>
      <c r="N96" s="486" t="s">
        <v>407</v>
      </c>
      <c r="O96" s="482">
        <v>1216</v>
      </c>
      <c r="P96" s="486">
        <v>45.560134881978264</v>
      </c>
      <c r="Q96" s="482"/>
      <c r="R96" s="486" t="s">
        <v>407</v>
      </c>
      <c r="S96" s="482">
        <v>5241</v>
      </c>
      <c r="T96" s="486">
        <v>196.36568002997376</v>
      </c>
      <c r="U96" s="482"/>
      <c r="V96" s="486" t="s">
        <v>407</v>
      </c>
      <c r="W96" s="482"/>
      <c r="X96" s="486" t="s">
        <v>407</v>
      </c>
      <c r="Y96" s="482"/>
      <c r="Z96" s="486" t="s">
        <v>407</v>
      </c>
      <c r="AA96" s="482">
        <v>12484</v>
      </c>
      <c r="AB96" s="486">
        <v>467.74072686399398</v>
      </c>
      <c r="AC96" s="482"/>
      <c r="AD96" s="486" t="s">
        <v>407</v>
      </c>
      <c r="AE96" s="482"/>
      <c r="AF96" s="486" t="s">
        <v>407</v>
      </c>
      <c r="AG96" s="482"/>
      <c r="AH96" s="486" t="s">
        <v>407</v>
      </c>
      <c r="AI96" s="482"/>
      <c r="AJ96" s="486" t="s">
        <v>407</v>
      </c>
      <c r="AK96" s="482">
        <v>1894</v>
      </c>
      <c r="AL96" s="486">
        <v>70.962907455976023</v>
      </c>
      <c r="AM96" s="482"/>
      <c r="AN96" s="486" t="s">
        <v>407</v>
      </c>
      <c r="AO96" s="482"/>
      <c r="AP96" s="486" t="s">
        <v>407</v>
      </c>
      <c r="AQ96" s="482">
        <v>20835</v>
      </c>
      <c r="AR96" s="486">
        <v>780.62944923192208</v>
      </c>
    </row>
    <row r="97" spans="1:44">
      <c r="A97" s="905"/>
      <c r="B97" s="468" t="s">
        <v>409</v>
      </c>
      <c r="C97" s="471">
        <v>15</v>
      </c>
      <c r="E97" s="482">
        <v>15041</v>
      </c>
      <c r="F97" s="486">
        <v>1002.7333333333333</v>
      </c>
      <c r="G97" s="482">
        <v>1705</v>
      </c>
      <c r="H97" s="486">
        <v>113.66666666666667</v>
      </c>
      <c r="I97" s="482"/>
      <c r="J97" s="486" t="s">
        <v>407</v>
      </c>
      <c r="K97" s="482"/>
      <c r="L97" s="486" t="s">
        <v>407</v>
      </c>
      <c r="M97" s="482"/>
      <c r="N97" s="486" t="s">
        <v>407</v>
      </c>
      <c r="O97" s="482">
        <v>174</v>
      </c>
      <c r="P97" s="486">
        <v>11.6</v>
      </c>
      <c r="Q97" s="482">
        <v>27376</v>
      </c>
      <c r="R97" s="486">
        <v>1825.0666666666666</v>
      </c>
      <c r="S97" s="482">
        <v>3478</v>
      </c>
      <c r="T97" s="486">
        <v>231.86666666666667</v>
      </c>
      <c r="U97" s="482"/>
      <c r="V97" s="486" t="s">
        <v>407</v>
      </c>
      <c r="W97" s="482">
        <v>2861</v>
      </c>
      <c r="X97" s="486">
        <v>190.73333333333332</v>
      </c>
      <c r="Y97" s="482"/>
      <c r="Z97" s="486" t="s">
        <v>407</v>
      </c>
      <c r="AA97" s="482">
        <v>858</v>
      </c>
      <c r="AB97" s="486">
        <v>57.2</v>
      </c>
      <c r="AC97" s="482">
        <v>110</v>
      </c>
      <c r="AD97" s="486">
        <v>7.333333333333333</v>
      </c>
      <c r="AE97" s="482">
        <v>1157</v>
      </c>
      <c r="AF97" s="486">
        <v>77.13333333333334</v>
      </c>
      <c r="AG97" s="482"/>
      <c r="AH97" s="486" t="s">
        <v>407</v>
      </c>
      <c r="AI97" s="482"/>
      <c r="AJ97" s="486" t="s">
        <v>407</v>
      </c>
      <c r="AK97" s="482">
        <v>3424</v>
      </c>
      <c r="AL97" s="486">
        <v>228.26666666666668</v>
      </c>
      <c r="AM97" s="482"/>
      <c r="AN97" s="486" t="s">
        <v>407</v>
      </c>
      <c r="AO97" s="482"/>
      <c r="AP97" s="486" t="s">
        <v>407</v>
      </c>
      <c r="AQ97" s="482">
        <v>41143</v>
      </c>
      <c r="AR97" s="486">
        <v>2742.8666666666668</v>
      </c>
    </row>
    <row r="98" spans="1:44">
      <c r="A98" s="905"/>
      <c r="B98" s="468" t="s">
        <v>429</v>
      </c>
      <c r="C98" s="471">
        <v>9.2527000000000008</v>
      </c>
      <c r="E98" s="482">
        <v>14967</v>
      </c>
      <c r="F98" s="486">
        <v>1617.581895014428</v>
      </c>
      <c r="G98" s="482">
        <v>30</v>
      </c>
      <c r="H98" s="486">
        <v>3.2422968430836403</v>
      </c>
      <c r="I98" s="482"/>
      <c r="J98" s="486" t="s">
        <v>407</v>
      </c>
      <c r="K98" s="482"/>
      <c r="L98" s="486" t="s">
        <v>407</v>
      </c>
      <c r="M98" s="482"/>
      <c r="N98" s="486" t="s">
        <v>407</v>
      </c>
      <c r="O98" s="482">
        <v>315</v>
      </c>
      <c r="P98" s="486">
        <v>34.044116852378224</v>
      </c>
      <c r="Q98" s="482">
        <v>6292</v>
      </c>
      <c r="R98" s="486">
        <v>680.01772455607545</v>
      </c>
      <c r="S98" s="482"/>
      <c r="T98" s="486" t="s">
        <v>407</v>
      </c>
      <c r="U98" s="482">
        <v>9</v>
      </c>
      <c r="V98" s="486">
        <v>0.972689052925092</v>
      </c>
      <c r="W98" s="482"/>
      <c r="X98" s="486" t="s">
        <v>407</v>
      </c>
      <c r="Y98" s="482"/>
      <c r="Z98" s="486" t="s">
        <v>407</v>
      </c>
      <c r="AA98" s="482">
        <v>4306</v>
      </c>
      <c r="AB98" s="486">
        <v>465.3776735439385</v>
      </c>
      <c r="AC98" s="482"/>
      <c r="AD98" s="486" t="s">
        <v>407</v>
      </c>
      <c r="AE98" s="482"/>
      <c r="AF98" s="486" t="s">
        <v>407</v>
      </c>
      <c r="AG98" s="482"/>
      <c r="AH98" s="486" t="s">
        <v>407</v>
      </c>
      <c r="AI98" s="482"/>
      <c r="AJ98" s="486" t="s">
        <v>407</v>
      </c>
      <c r="AK98" s="482">
        <v>5352</v>
      </c>
      <c r="AL98" s="486">
        <v>578.4257568061214</v>
      </c>
      <c r="AM98" s="482"/>
      <c r="AN98" s="486" t="s">
        <v>407</v>
      </c>
      <c r="AO98" s="482"/>
      <c r="AP98" s="486" t="s">
        <v>407</v>
      </c>
      <c r="AQ98" s="482">
        <v>16304</v>
      </c>
      <c r="AR98" s="486">
        <v>1762.0802576545223</v>
      </c>
    </row>
    <row r="99" spans="1:44">
      <c r="A99" s="905"/>
      <c r="B99" s="468" t="s">
        <v>430</v>
      </c>
      <c r="C99" s="471">
        <v>3.758</v>
      </c>
      <c r="E99" s="482">
        <v>15485</v>
      </c>
      <c r="F99" s="486">
        <v>4120.542841937201</v>
      </c>
      <c r="G99" s="482"/>
      <c r="H99" s="486" t="s">
        <v>407</v>
      </c>
      <c r="I99" s="482"/>
      <c r="J99" s="486" t="s">
        <v>407</v>
      </c>
      <c r="K99" s="482">
        <v>595817</v>
      </c>
      <c r="L99" s="486">
        <v>158546.30122405535</v>
      </c>
      <c r="M99" s="482"/>
      <c r="N99" s="486" t="s">
        <v>407</v>
      </c>
      <c r="O99" s="482">
        <v>120</v>
      </c>
      <c r="P99" s="486">
        <v>31.931878658861095</v>
      </c>
      <c r="Q99" s="482">
        <v>4310</v>
      </c>
      <c r="R99" s="486">
        <v>1146.8866418307609</v>
      </c>
      <c r="S99" s="482">
        <v>179</v>
      </c>
      <c r="T99" s="486">
        <v>47.6317189994678</v>
      </c>
      <c r="U99" s="482"/>
      <c r="V99" s="486" t="s">
        <v>407</v>
      </c>
      <c r="W99" s="482"/>
      <c r="X99" s="486" t="s">
        <v>407</v>
      </c>
      <c r="Y99" s="482"/>
      <c r="Z99" s="486" t="s">
        <v>407</v>
      </c>
      <c r="AA99" s="482">
        <v>50</v>
      </c>
      <c r="AB99" s="486">
        <v>13.304949441192123</v>
      </c>
      <c r="AC99" s="482">
        <v>1065</v>
      </c>
      <c r="AD99" s="486">
        <v>283.39542309739221</v>
      </c>
      <c r="AE99" s="482"/>
      <c r="AF99" s="486" t="s">
        <v>407</v>
      </c>
      <c r="AG99" s="482"/>
      <c r="AH99" s="486" t="s">
        <v>407</v>
      </c>
      <c r="AI99" s="482"/>
      <c r="AJ99" s="486" t="s">
        <v>407</v>
      </c>
      <c r="AK99" s="482">
        <v>38</v>
      </c>
      <c r="AL99" s="486">
        <v>10.111761575306014</v>
      </c>
      <c r="AM99" s="482"/>
      <c r="AN99" s="486" t="s">
        <v>407</v>
      </c>
      <c r="AO99" s="482"/>
      <c r="AP99" s="486" t="s">
        <v>407</v>
      </c>
      <c r="AQ99" s="482">
        <v>601579</v>
      </c>
      <c r="AR99" s="486">
        <v>160079.56359765833</v>
      </c>
    </row>
    <row r="100" spans="1:44">
      <c r="A100" s="905"/>
      <c r="B100" s="487"/>
      <c r="C100">
        <v>5.42</v>
      </c>
      <c r="E100" s="488">
        <v>48805</v>
      </c>
      <c r="F100" s="486">
        <v>9004.6125461254614</v>
      </c>
      <c r="G100" s="488"/>
      <c r="H100" s="486" t="s">
        <v>407</v>
      </c>
      <c r="I100" s="488"/>
      <c r="J100" s="486" t="s">
        <v>407</v>
      </c>
      <c r="K100" s="488"/>
      <c r="L100" s="486" t="s">
        <v>407</v>
      </c>
      <c r="M100" s="488"/>
      <c r="N100" s="486" t="s">
        <v>407</v>
      </c>
      <c r="O100" s="488">
        <v>153</v>
      </c>
      <c r="P100" s="486">
        <v>28.228782287822877</v>
      </c>
      <c r="Q100" s="488">
        <v>10179</v>
      </c>
      <c r="R100" s="486">
        <v>1878.0442804428044</v>
      </c>
      <c r="S100" s="488">
        <v>937</v>
      </c>
      <c r="T100" s="486">
        <v>172.87822878228783</v>
      </c>
      <c r="U100" s="488"/>
      <c r="V100" s="486" t="s">
        <v>407</v>
      </c>
      <c r="W100" s="488"/>
      <c r="X100" s="486" t="s">
        <v>407</v>
      </c>
      <c r="Y100" s="488"/>
      <c r="Z100" s="486" t="s">
        <v>407</v>
      </c>
      <c r="AA100" s="488">
        <v>53</v>
      </c>
      <c r="AB100" s="486">
        <v>9.7785977859778601</v>
      </c>
      <c r="AC100" s="488">
        <v>162</v>
      </c>
      <c r="AD100" s="486">
        <v>29.889298892988929</v>
      </c>
      <c r="AE100" s="488"/>
      <c r="AF100" s="486" t="s">
        <v>407</v>
      </c>
      <c r="AG100" s="488"/>
      <c r="AH100" s="486" t="s">
        <v>407</v>
      </c>
      <c r="AI100" s="488"/>
      <c r="AJ100" s="486" t="s">
        <v>407</v>
      </c>
      <c r="AK100" s="488">
        <v>237</v>
      </c>
      <c r="AL100" s="486">
        <v>43.726937269372691</v>
      </c>
      <c r="AM100" s="488"/>
      <c r="AN100" s="486" t="s">
        <v>407</v>
      </c>
      <c r="AO100" s="488"/>
      <c r="AP100" s="486" t="s">
        <v>407</v>
      </c>
      <c r="AQ100" s="488">
        <v>11721</v>
      </c>
      <c r="AR100" s="486">
        <v>2162.5461254612546</v>
      </c>
    </row>
    <row r="101" spans="1:44">
      <c r="A101" s="905"/>
      <c r="B101" s="468" t="s">
        <v>464</v>
      </c>
      <c r="C101" s="471"/>
      <c r="E101" s="482">
        <v>1533</v>
      </c>
      <c r="F101" s="486" t="s">
        <v>407</v>
      </c>
      <c r="G101" s="482">
        <v>15500</v>
      </c>
      <c r="H101" s="486" t="s">
        <v>407</v>
      </c>
      <c r="I101" s="482"/>
      <c r="J101" s="486" t="s">
        <v>407</v>
      </c>
      <c r="K101" s="482"/>
      <c r="L101" s="486" t="s">
        <v>407</v>
      </c>
      <c r="M101" s="482"/>
      <c r="N101" s="486" t="s">
        <v>407</v>
      </c>
      <c r="O101" s="482">
        <v>121</v>
      </c>
      <c r="P101" s="486" t="s">
        <v>407</v>
      </c>
      <c r="Q101" s="482">
        <v>5527</v>
      </c>
      <c r="R101" s="486" t="s">
        <v>407</v>
      </c>
      <c r="S101" s="482">
        <v>293</v>
      </c>
      <c r="T101" s="486" t="s">
        <v>407</v>
      </c>
      <c r="U101" s="482"/>
      <c r="V101" s="486" t="s">
        <v>407</v>
      </c>
      <c r="W101" s="482">
        <v>712</v>
      </c>
      <c r="X101" s="486" t="s">
        <v>407</v>
      </c>
      <c r="Y101" s="482"/>
      <c r="Z101" s="486" t="s">
        <v>407</v>
      </c>
      <c r="AA101" s="482"/>
      <c r="AB101" s="486" t="s">
        <v>407</v>
      </c>
      <c r="AC101" s="482">
        <v>2455</v>
      </c>
      <c r="AD101" s="486" t="s">
        <v>407</v>
      </c>
      <c r="AE101" s="482">
        <v>11807</v>
      </c>
      <c r="AF101" s="486" t="s">
        <v>407</v>
      </c>
      <c r="AG101" s="482"/>
      <c r="AH101" s="486" t="s">
        <v>407</v>
      </c>
      <c r="AI101" s="482"/>
      <c r="AJ101" s="486" t="s">
        <v>407</v>
      </c>
      <c r="AK101" s="482">
        <v>27</v>
      </c>
      <c r="AL101" s="486" t="s">
        <v>407</v>
      </c>
      <c r="AM101" s="482"/>
      <c r="AN101" s="486" t="s">
        <v>407</v>
      </c>
      <c r="AO101" s="482"/>
      <c r="AP101" s="486" t="s">
        <v>407</v>
      </c>
      <c r="AQ101" s="482">
        <v>36442</v>
      </c>
      <c r="AR101" s="486" t="s">
        <v>407</v>
      </c>
    </row>
    <row r="102" spans="1:44">
      <c r="A102" s="905"/>
      <c r="B102" s="468" t="s">
        <v>431</v>
      </c>
      <c r="C102" s="471">
        <v>36.21</v>
      </c>
      <c r="E102" s="482">
        <v>222727</v>
      </c>
      <c r="F102" s="486">
        <v>6150.9803921568628</v>
      </c>
      <c r="G102" s="482"/>
      <c r="H102" s="486" t="s">
        <v>407</v>
      </c>
      <c r="I102" s="482"/>
      <c r="J102" s="486" t="s">
        <v>407</v>
      </c>
      <c r="K102" s="482"/>
      <c r="L102" s="486" t="s">
        <v>407</v>
      </c>
      <c r="M102" s="482"/>
      <c r="N102" s="486" t="s">
        <v>407</v>
      </c>
      <c r="O102" s="482">
        <v>1038</v>
      </c>
      <c r="P102" s="486">
        <v>28.666114333057166</v>
      </c>
      <c r="Q102" s="482">
        <v>13220</v>
      </c>
      <c r="R102" s="486">
        <v>365.09251587959125</v>
      </c>
      <c r="S102" s="482">
        <v>23467</v>
      </c>
      <c r="T102" s="486">
        <v>648.08064070698697</v>
      </c>
      <c r="U102" s="482"/>
      <c r="V102" s="486" t="s">
        <v>407</v>
      </c>
      <c r="W102" s="482">
        <v>75748</v>
      </c>
      <c r="X102" s="486">
        <v>2091.9083126208229</v>
      </c>
      <c r="Y102" s="482"/>
      <c r="Z102" s="486" t="s">
        <v>407</v>
      </c>
      <c r="AA102" s="482"/>
      <c r="AB102" s="486" t="s">
        <v>407</v>
      </c>
      <c r="AC102" s="482">
        <v>6587</v>
      </c>
      <c r="AD102" s="486">
        <v>181.91107428887048</v>
      </c>
      <c r="AE102" s="482"/>
      <c r="AF102" s="486" t="s">
        <v>407</v>
      </c>
      <c r="AG102" s="482"/>
      <c r="AH102" s="486" t="s">
        <v>407</v>
      </c>
      <c r="AI102" s="482"/>
      <c r="AJ102" s="486" t="s">
        <v>407</v>
      </c>
      <c r="AK102" s="482">
        <v>11272</v>
      </c>
      <c r="AL102" s="486">
        <v>311.29522231427779</v>
      </c>
      <c r="AM102" s="482"/>
      <c r="AN102" s="486" t="s">
        <v>407</v>
      </c>
      <c r="AO102" s="482">
        <v>550</v>
      </c>
      <c r="AP102" s="486">
        <v>15.189174261253797</v>
      </c>
      <c r="AQ102" s="482">
        <v>131882</v>
      </c>
      <c r="AR102" s="486">
        <v>3642.1430544048603</v>
      </c>
    </row>
    <row r="103" spans="1:44">
      <c r="A103" s="905"/>
      <c r="B103" s="468" t="s">
        <v>465</v>
      </c>
      <c r="C103" s="471">
        <v>10.503</v>
      </c>
      <c r="E103" s="482">
        <v>3779.94</v>
      </c>
      <c r="F103" s="486">
        <v>359.89145958297627</v>
      </c>
      <c r="G103" s="482"/>
      <c r="H103" s="486" t="s">
        <v>407</v>
      </c>
      <c r="I103" s="482"/>
      <c r="J103" s="486" t="s">
        <v>407</v>
      </c>
      <c r="K103" s="482"/>
      <c r="L103" s="486" t="s">
        <v>407</v>
      </c>
      <c r="M103" s="482"/>
      <c r="N103" s="486" t="s">
        <v>407</v>
      </c>
      <c r="O103" s="482">
        <v>3042.64</v>
      </c>
      <c r="P103" s="486">
        <v>289.69246881843281</v>
      </c>
      <c r="Q103" s="482">
        <v>19479.599999999999</v>
      </c>
      <c r="R103" s="486">
        <v>1854.6700942587831</v>
      </c>
      <c r="S103" s="482">
        <v>7392.83</v>
      </c>
      <c r="T103" s="486">
        <v>703.8779396362944</v>
      </c>
      <c r="U103" s="482"/>
      <c r="V103" s="486" t="s">
        <v>407</v>
      </c>
      <c r="W103" s="482"/>
      <c r="X103" s="486" t="s">
        <v>407</v>
      </c>
      <c r="Y103" s="482"/>
      <c r="Z103" s="486" t="s">
        <v>407</v>
      </c>
      <c r="AA103" s="482"/>
      <c r="AB103" s="486" t="s">
        <v>407</v>
      </c>
      <c r="AC103" s="482"/>
      <c r="AD103" s="486" t="s">
        <v>407</v>
      </c>
      <c r="AE103" s="482">
        <v>200</v>
      </c>
      <c r="AF103" s="486">
        <v>19.042178425211844</v>
      </c>
      <c r="AG103" s="482">
        <v>2498.59</v>
      </c>
      <c r="AH103" s="486">
        <v>237.89298295725033</v>
      </c>
      <c r="AI103" s="482"/>
      <c r="AJ103" s="486" t="s">
        <v>407</v>
      </c>
      <c r="AK103" s="482"/>
      <c r="AL103" s="486" t="s">
        <v>407</v>
      </c>
      <c r="AM103" s="482"/>
      <c r="AN103" s="486" t="s">
        <v>407</v>
      </c>
      <c r="AO103" s="482"/>
      <c r="AP103" s="486" t="s">
        <v>407</v>
      </c>
      <c r="AQ103" s="482">
        <v>32613.66</v>
      </c>
      <c r="AR103" s="486">
        <v>3105.1756640959725</v>
      </c>
    </row>
    <row r="104" spans="1:44">
      <c r="A104" s="905"/>
      <c r="B104" s="487"/>
      <c r="C104">
        <v>2.3357000000000001</v>
      </c>
      <c r="E104" s="488">
        <v>30514.3</v>
      </c>
      <c r="F104" s="486">
        <v>13064.306203707667</v>
      </c>
      <c r="G104" s="488"/>
      <c r="H104" s="486" t="s">
        <v>407</v>
      </c>
      <c r="I104" s="488"/>
      <c r="J104" s="486" t="s">
        <v>407</v>
      </c>
      <c r="K104" s="488"/>
      <c r="L104" s="486" t="s">
        <v>407</v>
      </c>
      <c r="M104" s="488"/>
      <c r="N104" s="486" t="s">
        <v>407</v>
      </c>
      <c r="O104" s="488">
        <v>497.06</v>
      </c>
      <c r="P104" s="486">
        <v>212.80986428051546</v>
      </c>
      <c r="Q104" s="488">
        <v>2225.9</v>
      </c>
      <c r="R104" s="486">
        <v>952.99053816842911</v>
      </c>
      <c r="S104" s="488">
        <v>428.77</v>
      </c>
      <c r="T104" s="486">
        <v>183.57237658945925</v>
      </c>
      <c r="U104" s="488"/>
      <c r="V104" s="486" t="s">
        <v>407</v>
      </c>
      <c r="W104" s="488">
        <v>2538</v>
      </c>
      <c r="X104" s="486">
        <v>1086.6121505330307</v>
      </c>
      <c r="Y104" s="488"/>
      <c r="Z104" s="486" t="s">
        <v>407</v>
      </c>
      <c r="AA104" s="488"/>
      <c r="AB104" s="486" t="s">
        <v>407</v>
      </c>
      <c r="AC104" s="488"/>
      <c r="AD104" s="486" t="s">
        <v>407</v>
      </c>
      <c r="AE104" s="488"/>
      <c r="AF104" s="486" t="s">
        <v>407</v>
      </c>
      <c r="AG104" s="488"/>
      <c r="AH104" s="486" t="s">
        <v>407</v>
      </c>
      <c r="AI104" s="488"/>
      <c r="AJ104" s="486" t="s">
        <v>407</v>
      </c>
      <c r="AK104" s="488">
        <v>938.99</v>
      </c>
      <c r="AL104" s="486">
        <v>402.0165260949608</v>
      </c>
      <c r="AM104" s="488"/>
      <c r="AN104" s="486" t="s">
        <v>407</v>
      </c>
      <c r="AO104" s="488"/>
      <c r="AP104" s="486" t="s">
        <v>407</v>
      </c>
      <c r="AQ104" s="488">
        <v>6628.72</v>
      </c>
      <c r="AR104" s="486">
        <v>2838.0014556663955</v>
      </c>
    </row>
    <row r="105" spans="1:44">
      <c r="A105" s="905"/>
      <c r="B105" s="468" t="s">
        <v>420</v>
      </c>
      <c r="C105" s="471">
        <v>10.11</v>
      </c>
      <c r="E105" s="482">
        <v>26410</v>
      </c>
      <c r="F105" s="486">
        <v>2612.265084075173</v>
      </c>
      <c r="G105" s="482">
        <v>7539</v>
      </c>
      <c r="H105" s="486">
        <v>745.69732937685467</v>
      </c>
      <c r="I105" s="482"/>
      <c r="J105" s="486" t="s">
        <v>407</v>
      </c>
      <c r="K105" s="482"/>
      <c r="L105" s="486" t="s">
        <v>407</v>
      </c>
      <c r="M105" s="482"/>
      <c r="N105" s="486" t="s">
        <v>407</v>
      </c>
      <c r="O105" s="482">
        <v>2273</v>
      </c>
      <c r="P105" s="486">
        <v>224.82690405539071</v>
      </c>
      <c r="Q105" s="482">
        <v>29252</v>
      </c>
      <c r="R105" s="486">
        <v>2893.3728981206727</v>
      </c>
      <c r="S105" s="482"/>
      <c r="T105" s="486" t="s">
        <v>407</v>
      </c>
      <c r="U105" s="482"/>
      <c r="V105" s="486" t="s">
        <v>407</v>
      </c>
      <c r="W105" s="482">
        <v>3547</v>
      </c>
      <c r="X105" s="486">
        <v>350.84075173095948</v>
      </c>
      <c r="Y105" s="482"/>
      <c r="Z105" s="486" t="s">
        <v>407</v>
      </c>
      <c r="AA105" s="482"/>
      <c r="AB105" s="486" t="s">
        <v>407</v>
      </c>
      <c r="AC105" s="482"/>
      <c r="AD105" s="486" t="s">
        <v>407</v>
      </c>
      <c r="AE105" s="482"/>
      <c r="AF105" s="486" t="s">
        <v>407</v>
      </c>
      <c r="AG105" s="482"/>
      <c r="AH105" s="486" t="s">
        <v>407</v>
      </c>
      <c r="AI105" s="482"/>
      <c r="AJ105" s="486" t="s">
        <v>407</v>
      </c>
      <c r="AK105" s="482">
        <v>6384</v>
      </c>
      <c r="AL105" s="486">
        <v>631.45400593471811</v>
      </c>
      <c r="AM105" s="482"/>
      <c r="AN105" s="486" t="s">
        <v>407</v>
      </c>
      <c r="AO105" s="482"/>
      <c r="AP105" s="486" t="s">
        <v>407</v>
      </c>
      <c r="AQ105" s="482">
        <v>48995</v>
      </c>
      <c r="AR105" s="486">
        <v>4846.1918892185959</v>
      </c>
    </row>
    <row r="106" spans="1:44">
      <c r="A106" s="905"/>
      <c r="B106" s="468" t="s">
        <v>466</v>
      </c>
      <c r="C106" s="471">
        <v>15.55</v>
      </c>
      <c r="E106" s="482">
        <v>48898</v>
      </c>
      <c r="F106" s="486">
        <v>3144.5659163987139</v>
      </c>
      <c r="G106" s="482">
        <v>249</v>
      </c>
      <c r="H106" s="486">
        <v>16.012861736334404</v>
      </c>
      <c r="I106" s="482"/>
      <c r="J106" s="486" t="s">
        <v>407</v>
      </c>
      <c r="K106" s="482"/>
      <c r="L106" s="486" t="s">
        <v>407</v>
      </c>
      <c r="M106" s="482"/>
      <c r="N106" s="486" t="s">
        <v>407</v>
      </c>
      <c r="O106" s="482">
        <v>207</v>
      </c>
      <c r="P106" s="486">
        <v>13.311897106109324</v>
      </c>
      <c r="Q106" s="482">
        <v>25782</v>
      </c>
      <c r="R106" s="486">
        <v>1658.0064308681672</v>
      </c>
      <c r="S106" s="482">
        <v>10241</v>
      </c>
      <c r="T106" s="486">
        <v>658.58520900321537</v>
      </c>
      <c r="U106" s="482"/>
      <c r="V106" s="486" t="s">
        <v>407</v>
      </c>
      <c r="W106" s="482"/>
      <c r="X106" s="486" t="s">
        <v>407</v>
      </c>
      <c r="Y106" s="482">
        <v>70</v>
      </c>
      <c r="Z106" s="486">
        <v>4.5016077170418001</v>
      </c>
      <c r="AA106" s="482"/>
      <c r="AB106" s="486" t="s">
        <v>407</v>
      </c>
      <c r="AC106" s="482"/>
      <c r="AD106" s="486" t="s">
        <v>407</v>
      </c>
      <c r="AE106" s="482"/>
      <c r="AF106" s="486" t="s">
        <v>407</v>
      </c>
      <c r="AG106" s="482"/>
      <c r="AH106" s="486" t="s">
        <v>407</v>
      </c>
      <c r="AI106" s="482"/>
      <c r="AJ106" s="486" t="s">
        <v>407</v>
      </c>
      <c r="AK106" s="482">
        <v>7931</v>
      </c>
      <c r="AL106" s="486">
        <v>510.03215434083597</v>
      </c>
      <c r="AM106" s="482"/>
      <c r="AN106" s="486" t="s">
        <v>407</v>
      </c>
      <c r="AO106" s="482">
        <v>4</v>
      </c>
      <c r="AP106" s="486">
        <v>0.25723472668810288</v>
      </c>
      <c r="AQ106" s="482">
        <v>44484</v>
      </c>
      <c r="AR106" s="486">
        <v>2860.7073954983921</v>
      </c>
    </row>
    <row r="107" spans="1:44">
      <c r="A107" s="905"/>
      <c r="B107" s="468" t="s">
        <v>467</v>
      </c>
      <c r="C107" s="471">
        <v>4.6100000000000003</v>
      </c>
      <c r="E107" s="482">
        <v>25671</v>
      </c>
      <c r="F107" s="486">
        <v>5568.5466377440343</v>
      </c>
      <c r="G107" s="482"/>
      <c r="H107" s="486" t="s">
        <v>407</v>
      </c>
      <c r="I107" s="482"/>
      <c r="J107" s="486" t="s">
        <v>407</v>
      </c>
      <c r="K107" s="482"/>
      <c r="L107" s="486" t="s">
        <v>407</v>
      </c>
      <c r="M107" s="482"/>
      <c r="N107" s="486" t="s">
        <v>407</v>
      </c>
      <c r="O107" s="482"/>
      <c r="P107" s="486" t="s">
        <v>407</v>
      </c>
      <c r="Q107" s="482">
        <v>193</v>
      </c>
      <c r="R107" s="486">
        <v>41.865509761388282</v>
      </c>
      <c r="S107" s="482">
        <v>308</v>
      </c>
      <c r="T107" s="486">
        <v>66.811279826464201</v>
      </c>
      <c r="U107" s="482"/>
      <c r="V107" s="486" t="s">
        <v>407</v>
      </c>
      <c r="W107" s="482">
        <v>17</v>
      </c>
      <c r="X107" s="486">
        <v>3.68763557483731</v>
      </c>
      <c r="Y107" s="482"/>
      <c r="Z107" s="486" t="s">
        <v>407</v>
      </c>
      <c r="AA107" s="482"/>
      <c r="AB107" s="486" t="s">
        <v>407</v>
      </c>
      <c r="AC107" s="482"/>
      <c r="AD107" s="486" t="s">
        <v>407</v>
      </c>
      <c r="AE107" s="482"/>
      <c r="AF107" s="486" t="s">
        <v>407</v>
      </c>
      <c r="AG107" s="482"/>
      <c r="AH107" s="486" t="s">
        <v>407</v>
      </c>
      <c r="AI107" s="482"/>
      <c r="AJ107" s="486" t="s">
        <v>407</v>
      </c>
      <c r="AK107" s="482"/>
      <c r="AL107" s="486" t="s">
        <v>407</v>
      </c>
      <c r="AM107" s="482"/>
      <c r="AN107" s="486" t="s">
        <v>407</v>
      </c>
      <c r="AO107" s="482"/>
      <c r="AP107" s="486" t="s">
        <v>407</v>
      </c>
      <c r="AQ107" s="482">
        <v>518</v>
      </c>
      <c r="AR107" s="486">
        <v>112.3644251626898</v>
      </c>
    </row>
    <row r="108" spans="1:44">
      <c r="A108" s="905"/>
      <c r="B108" s="468" t="s">
        <v>432</v>
      </c>
      <c r="C108" s="471">
        <v>3.56</v>
      </c>
      <c r="E108" s="482">
        <v>4981</v>
      </c>
      <c r="F108" s="486">
        <v>1399.1573033707864</v>
      </c>
      <c r="G108" s="482"/>
      <c r="H108" s="486" t="s">
        <v>407</v>
      </c>
      <c r="I108" s="482"/>
      <c r="J108" s="486" t="s">
        <v>407</v>
      </c>
      <c r="K108" s="482"/>
      <c r="L108" s="486" t="s">
        <v>407</v>
      </c>
      <c r="M108" s="482"/>
      <c r="N108" s="486" t="s">
        <v>407</v>
      </c>
      <c r="O108" s="482"/>
      <c r="P108" s="486" t="s">
        <v>407</v>
      </c>
      <c r="Q108" s="482">
        <v>7257</v>
      </c>
      <c r="R108" s="486">
        <v>2038.4831460674156</v>
      </c>
      <c r="S108" s="482">
        <v>115</v>
      </c>
      <c r="T108" s="486">
        <v>32.303370786516851</v>
      </c>
      <c r="U108" s="482"/>
      <c r="V108" s="486" t="s">
        <v>407</v>
      </c>
      <c r="W108" s="482">
        <v>300</v>
      </c>
      <c r="X108" s="486">
        <v>84.269662921348313</v>
      </c>
      <c r="Y108" s="482"/>
      <c r="Z108" s="486" t="s">
        <v>407</v>
      </c>
      <c r="AA108" s="482"/>
      <c r="AB108" s="486" t="s">
        <v>407</v>
      </c>
      <c r="AC108" s="482"/>
      <c r="AD108" s="486" t="s">
        <v>407</v>
      </c>
      <c r="AE108" s="482"/>
      <c r="AF108" s="486" t="s">
        <v>407</v>
      </c>
      <c r="AG108" s="482"/>
      <c r="AH108" s="486" t="s">
        <v>407</v>
      </c>
      <c r="AI108" s="482"/>
      <c r="AJ108" s="486" t="s">
        <v>407</v>
      </c>
      <c r="AK108" s="482">
        <v>4202</v>
      </c>
      <c r="AL108" s="486">
        <v>1180.3370786516855</v>
      </c>
      <c r="AM108" s="482"/>
      <c r="AN108" s="486" t="s">
        <v>407</v>
      </c>
      <c r="AO108" s="482"/>
      <c r="AP108" s="486" t="s">
        <v>407</v>
      </c>
      <c r="AQ108" s="482">
        <v>11874</v>
      </c>
      <c r="AR108" s="486">
        <v>3335.3932584269664</v>
      </c>
    </row>
    <row r="109" spans="1:44">
      <c r="A109" s="905"/>
      <c r="B109" s="468" t="s">
        <v>433</v>
      </c>
      <c r="C109" s="471">
        <v>6.94</v>
      </c>
      <c r="E109" s="482">
        <v>116253</v>
      </c>
      <c r="F109" s="486">
        <v>16751.15273775216</v>
      </c>
      <c r="G109" s="482"/>
      <c r="H109" s="486" t="s">
        <v>407</v>
      </c>
      <c r="I109" s="482"/>
      <c r="J109" s="486" t="s">
        <v>407</v>
      </c>
      <c r="K109" s="482"/>
      <c r="L109" s="486" t="s">
        <v>407</v>
      </c>
      <c r="M109" s="482"/>
      <c r="N109" s="486" t="s">
        <v>407</v>
      </c>
      <c r="O109" s="482">
        <v>80</v>
      </c>
      <c r="P109" s="486">
        <v>11.527377521613833</v>
      </c>
      <c r="Q109" s="482">
        <v>8437</v>
      </c>
      <c r="R109" s="486">
        <v>1215.7060518731987</v>
      </c>
      <c r="S109" s="482">
        <v>462</v>
      </c>
      <c r="T109" s="486">
        <v>66.570605187319885</v>
      </c>
      <c r="U109" s="482"/>
      <c r="V109" s="486" t="s">
        <v>407</v>
      </c>
      <c r="W109" s="482">
        <v>2860</v>
      </c>
      <c r="X109" s="486">
        <v>412.10374639769452</v>
      </c>
      <c r="Y109" s="482"/>
      <c r="Z109" s="486" t="s">
        <v>407</v>
      </c>
      <c r="AA109" s="482"/>
      <c r="AB109" s="486" t="s">
        <v>407</v>
      </c>
      <c r="AC109" s="482"/>
      <c r="AD109" s="486" t="s">
        <v>407</v>
      </c>
      <c r="AE109" s="482"/>
      <c r="AF109" s="486" t="s">
        <v>407</v>
      </c>
      <c r="AG109" s="482"/>
      <c r="AH109" s="486" t="s">
        <v>407</v>
      </c>
      <c r="AI109" s="482"/>
      <c r="AJ109" s="486" t="s">
        <v>407</v>
      </c>
      <c r="AK109" s="482"/>
      <c r="AL109" s="486" t="s">
        <v>407</v>
      </c>
      <c r="AM109" s="482"/>
      <c r="AN109" s="486" t="s">
        <v>407</v>
      </c>
      <c r="AO109" s="482"/>
      <c r="AP109" s="486" t="s">
        <v>407</v>
      </c>
      <c r="AQ109" s="482">
        <v>11839</v>
      </c>
      <c r="AR109" s="486">
        <v>1705.9077809798271</v>
      </c>
    </row>
    <row r="110" spans="1:44">
      <c r="A110" s="905"/>
      <c r="B110" s="468" t="s">
        <v>434</v>
      </c>
      <c r="C110" s="471">
        <v>1.29</v>
      </c>
      <c r="E110" s="482"/>
      <c r="F110" s="486" t="s">
        <v>407</v>
      </c>
      <c r="G110" s="482"/>
      <c r="H110" s="486" t="s">
        <v>407</v>
      </c>
      <c r="I110" s="482"/>
      <c r="J110" s="486" t="s">
        <v>407</v>
      </c>
      <c r="K110" s="482"/>
      <c r="L110" s="486" t="s">
        <v>407</v>
      </c>
      <c r="M110" s="482"/>
      <c r="N110" s="486" t="s">
        <v>407</v>
      </c>
      <c r="O110" s="482"/>
      <c r="P110" s="486" t="s">
        <v>407</v>
      </c>
      <c r="Q110" s="482"/>
      <c r="R110" s="486" t="s">
        <v>407</v>
      </c>
      <c r="S110" s="482"/>
      <c r="T110" s="486" t="s">
        <v>407</v>
      </c>
      <c r="U110" s="482"/>
      <c r="V110" s="486" t="s">
        <v>407</v>
      </c>
      <c r="W110" s="482"/>
      <c r="X110" s="486" t="s">
        <v>407</v>
      </c>
      <c r="Y110" s="482"/>
      <c r="Z110" s="486" t="s">
        <v>407</v>
      </c>
      <c r="AA110" s="482"/>
      <c r="AB110" s="486" t="s">
        <v>407</v>
      </c>
      <c r="AC110" s="482"/>
      <c r="AD110" s="486" t="s">
        <v>407</v>
      </c>
      <c r="AE110" s="482"/>
      <c r="AF110" s="486" t="s">
        <v>407</v>
      </c>
      <c r="AG110" s="482"/>
      <c r="AH110" s="486" t="s">
        <v>407</v>
      </c>
      <c r="AI110" s="482"/>
      <c r="AJ110" s="486" t="s">
        <v>407</v>
      </c>
      <c r="AK110" s="482"/>
      <c r="AL110" s="486" t="s">
        <v>407</v>
      </c>
      <c r="AM110" s="482"/>
      <c r="AN110" s="486" t="s">
        <v>407</v>
      </c>
      <c r="AO110" s="482"/>
      <c r="AP110" s="486" t="s">
        <v>407</v>
      </c>
      <c r="AQ110" s="482"/>
      <c r="AR110" s="486" t="s">
        <v>407</v>
      </c>
    </row>
    <row r="111" spans="1:44">
      <c r="A111" s="905"/>
      <c r="B111" s="468" t="s">
        <v>468</v>
      </c>
      <c r="C111" s="471">
        <v>0.97</v>
      </c>
      <c r="E111" s="482">
        <v>1486</v>
      </c>
      <c r="F111" s="486">
        <v>1531.9587628865979</v>
      </c>
      <c r="G111" s="482">
        <v>7</v>
      </c>
      <c r="H111" s="486">
        <v>7.2164948453608249</v>
      </c>
      <c r="I111" s="482"/>
      <c r="J111" s="486" t="s">
        <v>407</v>
      </c>
      <c r="K111" s="482"/>
      <c r="L111" s="486" t="s">
        <v>407</v>
      </c>
      <c r="M111" s="482"/>
      <c r="N111" s="486" t="s">
        <v>407</v>
      </c>
      <c r="O111" s="482">
        <v>847</v>
      </c>
      <c r="P111" s="486">
        <v>873.19587628865986</v>
      </c>
      <c r="Q111" s="482">
        <v>6286</v>
      </c>
      <c r="R111" s="486">
        <v>6480.4123711340208</v>
      </c>
      <c r="S111" s="482"/>
      <c r="T111" s="486" t="s">
        <v>407</v>
      </c>
      <c r="U111" s="482"/>
      <c r="V111" s="486" t="s">
        <v>407</v>
      </c>
      <c r="W111" s="482">
        <v>538</v>
      </c>
      <c r="X111" s="486">
        <v>554.63917525773195</v>
      </c>
      <c r="Y111" s="482"/>
      <c r="Z111" s="486" t="s">
        <v>407</v>
      </c>
      <c r="AA111" s="482"/>
      <c r="AB111" s="486" t="s">
        <v>407</v>
      </c>
      <c r="AC111" s="482"/>
      <c r="AD111" s="486" t="s">
        <v>407</v>
      </c>
      <c r="AE111" s="482"/>
      <c r="AF111" s="486" t="s">
        <v>407</v>
      </c>
      <c r="AG111" s="482"/>
      <c r="AH111" s="486" t="s">
        <v>407</v>
      </c>
      <c r="AI111" s="482"/>
      <c r="AJ111" s="486" t="s">
        <v>407</v>
      </c>
      <c r="AK111" s="482">
        <v>12062</v>
      </c>
      <c r="AL111" s="486">
        <v>12435.051546391753</v>
      </c>
      <c r="AM111" s="482"/>
      <c r="AN111" s="486" t="s">
        <v>407</v>
      </c>
      <c r="AO111" s="482"/>
      <c r="AP111" s="486" t="s">
        <v>407</v>
      </c>
      <c r="AQ111" s="482">
        <v>19740</v>
      </c>
      <c r="AR111" s="486">
        <v>20350.515463917527</v>
      </c>
    </row>
    <row r="112" spans="1:44">
      <c r="A112" s="905"/>
      <c r="B112" s="468" t="s">
        <v>469</v>
      </c>
      <c r="C112" s="471">
        <v>0.1079</v>
      </c>
      <c r="E112" s="482">
        <v>12</v>
      </c>
      <c r="F112" s="486">
        <v>111.21408711770158</v>
      </c>
      <c r="G112" s="482">
        <v>2</v>
      </c>
      <c r="H112" s="486">
        <v>18.535681186283597</v>
      </c>
      <c r="I112" s="482"/>
      <c r="J112" s="486" t="s">
        <v>407</v>
      </c>
      <c r="K112" s="482"/>
      <c r="L112" s="486" t="s">
        <v>407</v>
      </c>
      <c r="M112" s="482"/>
      <c r="N112" s="486" t="s">
        <v>407</v>
      </c>
      <c r="O112" s="482"/>
      <c r="P112" s="486" t="s">
        <v>407</v>
      </c>
      <c r="Q112" s="482">
        <v>2</v>
      </c>
      <c r="R112" s="486">
        <v>18.535681186283597</v>
      </c>
      <c r="S112" s="482"/>
      <c r="T112" s="486" t="s">
        <v>407</v>
      </c>
      <c r="U112" s="482"/>
      <c r="V112" s="486" t="s">
        <v>407</v>
      </c>
      <c r="W112" s="482">
        <v>2</v>
      </c>
      <c r="X112" s="486">
        <v>18.535681186283597</v>
      </c>
      <c r="Y112" s="482"/>
      <c r="Z112" s="486" t="s">
        <v>407</v>
      </c>
      <c r="AA112" s="482"/>
      <c r="AB112" s="486" t="s">
        <v>407</v>
      </c>
      <c r="AC112" s="482"/>
      <c r="AD112" s="486" t="s">
        <v>407</v>
      </c>
      <c r="AE112" s="482"/>
      <c r="AF112" s="486" t="s">
        <v>407</v>
      </c>
      <c r="AG112" s="482"/>
      <c r="AH112" s="486" t="s">
        <v>407</v>
      </c>
      <c r="AI112" s="482"/>
      <c r="AJ112" s="486" t="s">
        <v>407</v>
      </c>
      <c r="AK112" s="482">
        <v>4</v>
      </c>
      <c r="AL112" s="486">
        <v>37.071362372567194</v>
      </c>
      <c r="AM112" s="482"/>
      <c r="AN112" s="486" t="s">
        <v>407</v>
      </c>
      <c r="AO112" s="482"/>
      <c r="AP112" s="486" t="s">
        <v>407</v>
      </c>
      <c r="AQ112" s="482">
        <v>10</v>
      </c>
      <c r="AR112" s="486">
        <v>92.678405931417984</v>
      </c>
    </row>
    <row r="113" spans="1:44">
      <c r="A113" s="905"/>
      <c r="B113" s="468" t="s">
        <v>470</v>
      </c>
      <c r="C113" s="471"/>
      <c r="E113" s="482">
        <v>38856</v>
      </c>
      <c r="F113" s="486" t="s">
        <v>407</v>
      </c>
      <c r="G113" s="482"/>
      <c r="H113" s="486" t="s">
        <v>407</v>
      </c>
      <c r="I113" s="482"/>
      <c r="J113" s="486" t="s">
        <v>407</v>
      </c>
      <c r="K113" s="482"/>
      <c r="L113" s="486" t="s">
        <v>407</v>
      </c>
      <c r="M113" s="482"/>
      <c r="N113" s="486" t="s">
        <v>407</v>
      </c>
      <c r="O113" s="482"/>
      <c r="P113" s="486" t="s">
        <v>407</v>
      </c>
      <c r="Q113" s="482"/>
      <c r="R113" s="486" t="s">
        <v>407</v>
      </c>
      <c r="S113" s="482"/>
      <c r="T113" s="486" t="s">
        <v>407</v>
      </c>
      <c r="U113" s="482"/>
      <c r="V113" s="486" t="s">
        <v>407</v>
      </c>
      <c r="W113" s="482"/>
      <c r="X113" s="486" t="s">
        <v>407</v>
      </c>
      <c r="Y113" s="482"/>
      <c r="Z113" s="486" t="s">
        <v>407</v>
      </c>
      <c r="AA113" s="482"/>
      <c r="AB113" s="486" t="s">
        <v>407</v>
      </c>
      <c r="AC113" s="482"/>
      <c r="AD113" s="486" t="s">
        <v>407</v>
      </c>
      <c r="AE113" s="482"/>
      <c r="AF113" s="486" t="s">
        <v>407</v>
      </c>
      <c r="AG113" s="482"/>
      <c r="AH113" s="486" t="s">
        <v>407</v>
      </c>
      <c r="AI113" s="482"/>
      <c r="AJ113" s="486" t="s">
        <v>407</v>
      </c>
      <c r="AK113" s="482">
        <v>773</v>
      </c>
      <c r="AL113" s="486" t="s">
        <v>407</v>
      </c>
      <c r="AM113" s="482"/>
      <c r="AN113" s="486" t="s">
        <v>407</v>
      </c>
      <c r="AO113" s="482"/>
      <c r="AP113" s="486" t="s">
        <v>407</v>
      </c>
      <c r="AQ113" s="482">
        <v>773</v>
      </c>
      <c r="AR113" s="486" t="s">
        <v>407</v>
      </c>
    </row>
    <row r="114" spans="1:44">
      <c r="A114" s="905"/>
      <c r="B114" s="468" t="s">
        <v>471</v>
      </c>
      <c r="C114" s="471">
        <v>13.29</v>
      </c>
      <c r="E114" s="482"/>
      <c r="F114" s="486" t="s">
        <v>407</v>
      </c>
      <c r="G114" s="482">
        <v>1386</v>
      </c>
      <c r="H114" s="486">
        <v>104.28893905191875</v>
      </c>
      <c r="I114" s="482"/>
      <c r="J114" s="486" t="s">
        <v>407</v>
      </c>
      <c r="K114" s="482"/>
      <c r="L114" s="486" t="s">
        <v>407</v>
      </c>
      <c r="M114" s="482"/>
      <c r="N114" s="486" t="s">
        <v>407</v>
      </c>
      <c r="O114" s="482">
        <v>3838</v>
      </c>
      <c r="P114" s="486">
        <v>288.78856282919492</v>
      </c>
      <c r="Q114" s="482">
        <v>36522</v>
      </c>
      <c r="R114" s="486">
        <v>2748.0812641083521</v>
      </c>
      <c r="S114" s="482"/>
      <c r="T114" s="486" t="s">
        <v>407</v>
      </c>
      <c r="U114" s="482"/>
      <c r="V114" s="486" t="s">
        <v>407</v>
      </c>
      <c r="W114" s="482"/>
      <c r="X114" s="486" t="s">
        <v>407</v>
      </c>
      <c r="Y114" s="482"/>
      <c r="Z114" s="486" t="s">
        <v>407</v>
      </c>
      <c r="AA114" s="482"/>
      <c r="AB114" s="486" t="s">
        <v>407</v>
      </c>
      <c r="AC114" s="482"/>
      <c r="AD114" s="486" t="s">
        <v>407</v>
      </c>
      <c r="AE114" s="482"/>
      <c r="AF114" s="486" t="s">
        <v>407</v>
      </c>
      <c r="AG114" s="482"/>
      <c r="AH114" s="486" t="s">
        <v>407</v>
      </c>
      <c r="AI114" s="482"/>
      <c r="AJ114" s="486" t="s">
        <v>407</v>
      </c>
      <c r="AK114" s="482">
        <v>2419</v>
      </c>
      <c r="AL114" s="486">
        <v>182.01655379984953</v>
      </c>
      <c r="AM114" s="482"/>
      <c r="AN114" s="486" t="s">
        <v>407</v>
      </c>
      <c r="AO114" s="482"/>
      <c r="AP114" s="486" t="s">
        <v>407</v>
      </c>
      <c r="AQ114" s="482">
        <v>44165</v>
      </c>
      <c r="AR114" s="486">
        <v>3323.1753197893154</v>
      </c>
    </row>
    <row r="115" spans="1:44">
      <c r="A115" s="905"/>
      <c r="B115" s="487"/>
      <c r="C115">
        <v>14.57</v>
      </c>
      <c r="E115" s="488">
        <v>69195</v>
      </c>
      <c r="F115" s="486">
        <v>4749.1420727522309</v>
      </c>
      <c r="G115" s="488">
        <v>1525</v>
      </c>
      <c r="H115" s="486">
        <v>104.66712422786547</v>
      </c>
      <c r="I115" s="488"/>
      <c r="J115" s="486" t="s">
        <v>407</v>
      </c>
      <c r="K115" s="488">
        <v>15300</v>
      </c>
      <c r="L115" s="486">
        <v>1050.1029512697323</v>
      </c>
      <c r="M115" s="488"/>
      <c r="N115" s="486" t="s">
        <v>407</v>
      </c>
      <c r="O115" s="488">
        <v>4187</v>
      </c>
      <c r="P115" s="486">
        <v>287.37131091283459</v>
      </c>
      <c r="Q115" s="488">
        <v>28333</v>
      </c>
      <c r="R115" s="486">
        <v>1944.6122168840081</v>
      </c>
      <c r="S115" s="488">
        <v>2906</v>
      </c>
      <c r="T115" s="486">
        <v>199.45092656142759</v>
      </c>
      <c r="U115" s="488"/>
      <c r="V115" s="486" t="s">
        <v>407</v>
      </c>
      <c r="W115" s="488">
        <v>3317</v>
      </c>
      <c r="X115" s="486">
        <v>227.65957446808511</v>
      </c>
      <c r="Y115" s="488"/>
      <c r="Z115" s="486" t="s">
        <v>407</v>
      </c>
      <c r="AA115" s="488"/>
      <c r="AB115" s="486" t="s">
        <v>407</v>
      </c>
      <c r="AC115" s="488"/>
      <c r="AD115" s="486" t="s">
        <v>407</v>
      </c>
      <c r="AE115" s="488"/>
      <c r="AF115" s="486" t="s">
        <v>407</v>
      </c>
      <c r="AG115" s="488"/>
      <c r="AH115" s="486" t="s">
        <v>407</v>
      </c>
      <c r="AI115" s="488"/>
      <c r="AJ115" s="486" t="s">
        <v>407</v>
      </c>
      <c r="AK115" s="488">
        <v>35858</v>
      </c>
      <c r="AL115" s="486">
        <v>2461.0844200411802</v>
      </c>
      <c r="AM115" s="488"/>
      <c r="AN115" s="486" t="s">
        <v>407</v>
      </c>
      <c r="AO115" s="488"/>
      <c r="AP115" s="486" t="s">
        <v>407</v>
      </c>
      <c r="AQ115" s="488">
        <v>91426</v>
      </c>
      <c r="AR115" s="486">
        <v>6274.9485243651334</v>
      </c>
    </row>
    <row r="116" spans="1:44">
      <c r="A116" s="905"/>
      <c r="B116" s="468" t="s">
        <v>435</v>
      </c>
      <c r="C116" s="471">
        <v>43.300113483937999</v>
      </c>
      <c r="E116" s="482">
        <v>95181</v>
      </c>
      <c r="F116" s="486">
        <v>2198.1697584997555</v>
      </c>
      <c r="G116" s="482"/>
      <c r="H116" s="486" t="s">
        <v>407</v>
      </c>
      <c r="I116" s="482"/>
      <c r="J116" s="486" t="s">
        <v>407</v>
      </c>
      <c r="K116" s="482"/>
      <c r="L116" s="486" t="s">
        <v>407</v>
      </c>
      <c r="M116" s="482"/>
      <c r="N116" s="486" t="s">
        <v>407</v>
      </c>
      <c r="O116" s="482">
        <v>3284</v>
      </c>
      <c r="P116" s="486">
        <v>75.842757345617272</v>
      </c>
      <c r="Q116" s="482">
        <v>157862</v>
      </c>
      <c r="R116" s="486">
        <v>3645.7641169591452</v>
      </c>
      <c r="S116" s="482">
        <v>39337</v>
      </c>
      <c r="T116" s="486">
        <v>908.47336958116523</v>
      </c>
      <c r="U116" s="482"/>
      <c r="V116" s="486" t="s">
        <v>407</v>
      </c>
      <c r="W116" s="482">
        <v>40096</v>
      </c>
      <c r="X116" s="486">
        <v>926.00219200056938</v>
      </c>
      <c r="Y116" s="482"/>
      <c r="Z116" s="486" t="s">
        <v>407</v>
      </c>
      <c r="AA116" s="482">
        <v>4479</v>
      </c>
      <c r="AB116" s="486">
        <v>103.44083743940918</v>
      </c>
      <c r="AC116" s="482">
        <v>46904</v>
      </c>
      <c r="AD116" s="486">
        <v>1083.2304173382558</v>
      </c>
      <c r="AE116" s="482"/>
      <c r="AF116" s="486" t="s">
        <v>407</v>
      </c>
      <c r="AG116" s="482"/>
      <c r="AH116" s="486" t="s">
        <v>407</v>
      </c>
      <c r="AI116" s="482"/>
      <c r="AJ116" s="486" t="s">
        <v>407</v>
      </c>
      <c r="AK116" s="482"/>
      <c r="AL116" s="486" t="s">
        <v>407</v>
      </c>
      <c r="AM116" s="482"/>
      <c r="AN116" s="486" t="s">
        <v>407</v>
      </c>
      <c r="AO116" s="482">
        <v>33339</v>
      </c>
      <c r="AP116" s="486">
        <v>769.95179267525396</v>
      </c>
      <c r="AQ116" s="482">
        <v>325301</v>
      </c>
      <c r="AR116" s="486">
        <v>7512.7054833394159</v>
      </c>
    </row>
    <row r="117" spans="1:44">
      <c r="A117" s="905"/>
      <c r="B117" s="468" t="s">
        <v>472</v>
      </c>
      <c r="C117" s="471">
        <v>1.68</v>
      </c>
      <c r="E117" s="482">
        <v>1011</v>
      </c>
      <c r="F117" s="486">
        <v>601.78571428571433</v>
      </c>
      <c r="G117" s="482"/>
      <c r="H117" s="486" t="s">
        <v>407</v>
      </c>
      <c r="I117" s="482"/>
      <c r="J117" s="486" t="s">
        <v>407</v>
      </c>
      <c r="K117" s="482">
        <v>352</v>
      </c>
      <c r="L117" s="486">
        <v>209.52380952380952</v>
      </c>
      <c r="M117" s="482"/>
      <c r="N117" s="486" t="s">
        <v>407</v>
      </c>
      <c r="O117" s="482"/>
      <c r="P117" s="486" t="s">
        <v>407</v>
      </c>
      <c r="Q117" s="482">
        <v>6817</v>
      </c>
      <c r="R117" s="486">
        <v>4057.7380952380954</v>
      </c>
      <c r="S117" s="482">
        <v>1051</v>
      </c>
      <c r="T117" s="486">
        <v>625.59523809523807</v>
      </c>
      <c r="U117" s="482"/>
      <c r="V117" s="486" t="s">
        <v>407</v>
      </c>
      <c r="W117" s="482">
        <v>302</v>
      </c>
      <c r="X117" s="486">
        <v>179.76190476190476</v>
      </c>
      <c r="Y117" s="482"/>
      <c r="Z117" s="486" t="s">
        <v>407</v>
      </c>
      <c r="AA117" s="482"/>
      <c r="AB117" s="486" t="s">
        <v>407</v>
      </c>
      <c r="AC117" s="482"/>
      <c r="AD117" s="486" t="s">
        <v>407</v>
      </c>
      <c r="AE117" s="482">
        <v>319</v>
      </c>
      <c r="AF117" s="486">
        <v>189.88095238095238</v>
      </c>
      <c r="AG117" s="482"/>
      <c r="AH117" s="486" t="s">
        <v>407</v>
      </c>
      <c r="AI117" s="482"/>
      <c r="AJ117" s="486" t="s">
        <v>407</v>
      </c>
      <c r="AK117" s="482">
        <v>92</v>
      </c>
      <c r="AL117" s="486">
        <v>54.761904761904766</v>
      </c>
      <c r="AM117" s="482"/>
      <c r="AN117" s="486" t="s">
        <v>407</v>
      </c>
      <c r="AO117" s="482">
        <v>2206</v>
      </c>
      <c r="AP117" s="486">
        <v>1313.0952380952381</v>
      </c>
      <c r="AQ117" s="482">
        <v>11139</v>
      </c>
      <c r="AR117" s="486">
        <v>6630.3571428571431</v>
      </c>
    </row>
    <row r="118" spans="1:44">
      <c r="A118" s="905"/>
      <c r="B118" s="468" t="s">
        <v>421</v>
      </c>
      <c r="C118" s="471">
        <v>1.9</v>
      </c>
      <c r="E118" s="482">
        <v>3477</v>
      </c>
      <c r="F118" s="486">
        <v>1830</v>
      </c>
      <c r="G118" s="482">
        <v>46639</v>
      </c>
      <c r="H118" s="486">
        <v>24546.84210526316</v>
      </c>
      <c r="I118" s="482"/>
      <c r="J118" s="486" t="s">
        <v>407</v>
      </c>
      <c r="K118" s="482"/>
      <c r="L118" s="486" t="s">
        <v>407</v>
      </c>
      <c r="M118" s="482"/>
      <c r="N118" s="486" t="s">
        <v>407</v>
      </c>
      <c r="O118" s="482">
        <v>70</v>
      </c>
      <c r="P118" s="486">
        <v>36.842105263157897</v>
      </c>
      <c r="Q118" s="482">
        <v>7218</v>
      </c>
      <c r="R118" s="486">
        <v>3798.9473684210529</v>
      </c>
      <c r="S118" s="482">
        <v>720</v>
      </c>
      <c r="T118" s="486">
        <v>378.94736842105266</v>
      </c>
      <c r="U118" s="482"/>
      <c r="V118" s="486" t="s">
        <v>407</v>
      </c>
      <c r="W118" s="482"/>
      <c r="X118" s="486" t="s">
        <v>407</v>
      </c>
      <c r="Y118" s="482"/>
      <c r="Z118" s="486" t="s">
        <v>407</v>
      </c>
      <c r="AA118" s="482">
        <v>124</v>
      </c>
      <c r="AB118" s="486">
        <v>65.26315789473685</v>
      </c>
      <c r="AC118" s="482"/>
      <c r="AD118" s="486" t="s">
        <v>407</v>
      </c>
      <c r="AE118" s="482"/>
      <c r="AF118" s="486" t="s">
        <v>407</v>
      </c>
      <c r="AG118" s="482"/>
      <c r="AH118" s="486" t="s">
        <v>407</v>
      </c>
      <c r="AI118" s="482"/>
      <c r="AJ118" s="486" t="s">
        <v>407</v>
      </c>
      <c r="AK118" s="482">
        <v>69</v>
      </c>
      <c r="AL118" s="486">
        <v>36.315789473684212</v>
      </c>
      <c r="AM118" s="482"/>
      <c r="AN118" s="486" t="s">
        <v>407</v>
      </c>
      <c r="AO118" s="482"/>
      <c r="AP118" s="486" t="s">
        <v>407</v>
      </c>
      <c r="AQ118" s="482">
        <v>54840</v>
      </c>
      <c r="AR118" s="486">
        <v>28863.157894736843</v>
      </c>
    </row>
    <row r="119" spans="1:44">
      <c r="A119" s="905"/>
      <c r="B119" s="468" t="s">
        <v>411</v>
      </c>
      <c r="C119" s="471">
        <v>10.78</v>
      </c>
      <c r="E119" s="482">
        <v>43835</v>
      </c>
      <c r="F119" s="486">
        <v>4066.3265306122453</v>
      </c>
      <c r="G119" s="482"/>
      <c r="H119" s="486" t="s">
        <v>407</v>
      </c>
      <c r="I119" s="482"/>
      <c r="J119" s="486" t="s">
        <v>407</v>
      </c>
      <c r="K119" s="482"/>
      <c r="L119" s="486" t="s">
        <v>407</v>
      </c>
      <c r="M119" s="482"/>
      <c r="N119" s="486" t="s">
        <v>407</v>
      </c>
      <c r="O119" s="482">
        <v>979</v>
      </c>
      <c r="P119" s="486">
        <v>90.816326530612244</v>
      </c>
      <c r="Q119" s="482">
        <v>152</v>
      </c>
      <c r="R119" s="486">
        <v>14.100185528756958</v>
      </c>
      <c r="S119" s="482"/>
      <c r="T119" s="486" t="s">
        <v>407</v>
      </c>
      <c r="U119" s="482"/>
      <c r="V119" s="486" t="s">
        <v>407</v>
      </c>
      <c r="W119" s="482"/>
      <c r="X119" s="486" t="s">
        <v>407</v>
      </c>
      <c r="Y119" s="482"/>
      <c r="Z119" s="486" t="s">
        <v>407</v>
      </c>
      <c r="AA119" s="482"/>
      <c r="AB119" s="486" t="s">
        <v>407</v>
      </c>
      <c r="AC119" s="482"/>
      <c r="AD119" s="486" t="s">
        <v>407</v>
      </c>
      <c r="AE119" s="482"/>
      <c r="AF119" s="486" t="s">
        <v>407</v>
      </c>
      <c r="AG119" s="482"/>
      <c r="AH119" s="486" t="s">
        <v>407</v>
      </c>
      <c r="AI119" s="482"/>
      <c r="AJ119" s="486" t="s">
        <v>407</v>
      </c>
      <c r="AK119" s="482">
        <v>1948</v>
      </c>
      <c r="AL119" s="486">
        <v>180.70500927643786</v>
      </c>
      <c r="AM119" s="482"/>
      <c r="AN119" s="486" t="s">
        <v>407</v>
      </c>
      <c r="AO119" s="482"/>
      <c r="AP119" s="486" t="s">
        <v>407</v>
      </c>
      <c r="AQ119" s="482">
        <v>3079</v>
      </c>
      <c r="AR119" s="486">
        <v>285.62152133580707</v>
      </c>
    </row>
    <row r="120" spans="1:44">
      <c r="A120" s="905"/>
      <c r="B120" s="468" t="s">
        <v>438</v>
      </c>
      <c r="C120" s="471">
        <v>13.8441105769231</v>
      </c>
      <c r="E120" s="482">
        <v>962</v>
      </c>
      <c r="F120" s="486">
        <v>69.488032088068437</v>
      </c>
      <c r="G120" s="482"/>
      <c r="H120" s="486" t="s">
        <v>407</v>
      </c>
      <c r="I120" s="482"/>
      <c r="J120" s="486" t="s">
        <v>407</v>
      </c>
      <c r="K120" s="482"/>
      <c r="L120" s="486" t="s">
        <v>407</v>
      </c>
      <c r="M120" s="482"/>
      <c r="N120" s="486" t="s">
        <v>407</v>
      </c>
      <c r="O120" s="482">
        <v>713</v>
      </c>
      <c r="P120" s="486">
        <v>51.502044572549686</v>
      </c>
      <c r="Q120" s="482">
        <v>33635</v>
      </c>
      <c r="R120" s="486">
        <v>2429.5529722268002</v>
      </c>
      <c r="S120" s="482">
        <v>14</v>
      </c>
      <c r="T120" s="486">
        <v>1.0112603422380022</v>
      </c>
      <c r="U120" s="482"/>
      <c r="V120" s="486" t="s">
        <v>407</v>
      </c>
      <c r="W120" s="482">
        <v>620</v>
      </c>
      <c r="X120" s="486">
        <v>44.78438658482581</v>
      </c>
      <c r="Y120" s="482"/>
      <c r="Z120" s="486" t="s">
        <v>407</v>
      </c>
      <c r="AA120" s="482"/>
      <c r="AB120" s="486" t="s">
        <v>407</v>
      </c>
      <c r="AC120" s="482"/>
      <c r="AD120" s="486" t="s">
        <v>407</v>
      </c>
      <c r="AE120" s="482"/>
      <c r="AF120" s="486" t="s">
        <v>407</v>
      </c>
      <c r="AG120" s="482"/>
      <c r="AH120" s="486" t="s">
        <v>407</v>
      </c>
      <c r="AI120" s="482"/>
      <c r="AJ120" s="486" t="s">
        <v>407</v>
      </c>
      <c r="AK120" s="482">
        <v>6733</v>
      </c>
      <c r="AL120" s="486">
        <v>486.34399173489061</v>
      </c>
      <c r="AM120" s="482"/>
      <c r="AN120" s="486" t="s">
        <v>407</v>
      </c>
      <c r="AO120" s="482"/>
      <c r="AP120" s="486" t="s">
        <v>407</v>
      </c>
      <c r="AQ120" s="482">
        <v>41715</v>
      </c>
      <c r="AR120" s="486">
        <v>3013.1946554613041</v>
      </c>
    </row>
    <row r="121" spans="1:44">
      <c r="A121" s="905"/>
      <c r="B121" s="468" t="s">
        <v>440</v>
      </c>
      <c r="C121" s="471">
        <v>7.3493269230769203</v>
      </c>
      <c r="E121" s="482">
        <v>5656</v>
      </c>
      <c r="F121" s="486">
        <v>769.59428519095184</v>
      </c>
      <c r="G121" s="482"/>
      <c r="H121" s="486" t="s">
        <v>407</v>
      </c>
      <c r="I121" s="482"/>
      <c r="J121" s="486" t="s">
        <v>407</v>
      </c>
      <c r="K121" s="482"/>
      <c r="L121" s="486" t="s">
        <v>407</v>
      </c>
      <c r="M121" s="482"/>
      <c r="N121" s="486" t="s">
        <v>407</v>
      </c>
      <c r="O121" s="482">
        <v>100</v>
      </c>
      <c r="P121" s="486">
        <v>13.606688210589672</v>
      </c>
      <c r="Q121" s="482">
        <v>5370</v>
      </c>
      <c r="R121" s="486">
        <v>730.67915690866539</v>
      </c>
      <c r="S121" s="482"/>
      <c r="T121" s="486" t="s">
        <v>407</v>
      </c>
      <c r="U121" s="482"/>
      <c r="V121" s="486" t="s">
        <v>407</v>
      </c>
      <c r="W121" s="482"/>
      <c r="X121" s="486" t="s">
        <v>407</v>
      </c>
      <c r="Y121" s="482"/>
      <c r="Z121" s="486" t="s">
        <v>407</v>
      </c>
      <c r="AA121" s="482"/>
      <c r="AB121" s="486" t="s">
        <v>407</v>
      </c>
      <c r="AC121" s="482"/>
      <c r="AD121" s="486" t="s">
        <v>407</v>
      </c>
      <c r="AE121" s="482"/>
      <c r="AF121" s="486" t="s">
        <v>407</v>
      </c>
      <c r="AG121" s="482"/>
      <c r="AH121" s="486" t="s">
        <v>407</v>
      </c>
      <c r="AI121" s="482"/>
      <c r="AJ121" s="486" t="s">
        <v>407</v>
      </c>
      <c r="AK121" s="482"/>
      <c r="AL121" s="486" t="s">
        <v>407</v>
      </c>
      <c r="AM121" s="482"/>
      <c r="AN121" s="486" t="s">
        <v>407</v>
      </c>
      <c r="AO121" s="482"/>
      <c r="AP121" s="486" t="s">
        <v>407</v>
      </c>
      <c r="AQ121" s="482">
        <v>5470</v>
      </c>
      <c r="AR121" s="486">
        <v>744.2858451192551</v>
      </c>
    </row>
    <row r="122" spans="1:44">
      <c r="A122" s="905"/>
      <c r="B122" s="468" t="s">
        <v>473</v>
      </c>
      <c r="C122" s="471">
        <v>2.86</v>
      </c>
      <c r="E122" s="482"/>
      <c r="F122" s="486" t="s">
        <v>407</v>
      </c>
      <c r="G122" s="482"/>
      <c r="H122" s="486" t="s">
        <v>407</v>
      </c>
      <c r="I122" s="482"/>
      <c r="J122" s="486" t="s">
        <v>407</v>
      </c>
      <c r="K122" s="482"/>
      <c r="L122" s="486" t="s">
        <v>407</v>
      </c>
      <c r="M122" s="482"/>
      <c r="N122" s="486" t="s">
        <v>407</v>
      </c>
      <c r="O122" s="482"/>
      <c r="P122" s="486" t="s">
        <v>407</v>
      </c>
      <c r="Q122" s="482">
        <v>2905</v>
      </c>
      <c r="R122" s="486">
        <v>1015.7342657342658</v>
      </c>
      <c r="S122" s="482"/>
      <c r="T122" s="486" t="s">
        <v>407</v>
      </c>
      <c r="U122" s="482"/>
      <c r="V122" s="486" t="s">
        <v>407</v>
      </c>
      <c r="W122" s="482"/>
      <c r="X122" s="486" t="s">
        <v>407</v>
      </c>
      <c r="Y122" s="482"/>
      <c r="Z122" s="486" t="s">
        <v>407</v>
      </c>
      <c r="AA122" s="482"/>
      <c r="AB122" s="486" t="s">
        <v>407</v>
      </c>
      <c r="AC122" s="482"/>
      <c r="AD122" s="486" t="s">
        <v>407</v>
      </c>
      <c r="AE122" s="482"/>
      <c r="AF122" s="486" t="s">
        <v>407</v>
      </c>
      <c r="AG122" s="482"/>
      <c r="AH122" s="486" t="s">
        <v>407</v>
      </c>
      <c r="AI122" s="482"/>
      <c r="AJ122" s="486" t="s">
        <v>407</v>
      </c>
      <c r="AK122" s="482">
        <v>281</v>
      </c>
      <c r="AL122" s="486">
        <v>98.251748251748253</v>
      </c>
      <c r="AM122" s="482"/>
      <c r="AN122" s="486" t="s">
        <v>407</v>
      </c>
      <c r="AO122" s="482"/>
      <c r="AP122" s="486" t="s">
        <v>407</v>
      </c>
      <c r="AQ122" s="482">
        <v>3186</v>
      </c>
      <c r="AR122" s="486">
        <v>1113.9860139860141</v>
      </c>
    </row>
    <row r="123" spans="1:44">
      <c r="A123" s="905"/>
      <c r="B123" s="468" t="s">
        <v>412</v>
      </c>
      <c r="C123" s="471">
        <v>229.17</v>
      </c>
      <c r="E123" s="482">
        <v>55413</v>
      </c>
      <c r="F123" s="486">
        <v>241.79866474669461</v>
      </c>
      <c r="G123" s="482">
        <v>27635.89</v>
      </c>
      <c r="H123" s="486">
        <v>120.59122049133831</v>
      </c>
      <c r="I123" s="482"/>
      <c r="J123" s="486" t="s">
        <v>407</v>
      </c>
      <c r="K123" s="482">
        <v>26852.07</v>
      </c>
      <c r="L123" s="486">
        <v>117.17096478596676</v>
      </c>
      <c r="M123" s="482"/>
      <c r="N123" s="486" t="s">
        <v>407</v>
      </c>
      <c r="O123" s="482">
        <v>16677.560000000001</v>
      </c>
      <c r="P123" s="486">
        <v>72.773748745472801</v>
      </c>
      <c r="Q123" s="482">
        <v>25080.69</v>
      </c>
      <c r="R123" s="486">
        <v>109.44141903390496</v>
      </c>
      <c r="S123" s="482"/>
      <c r="T123" s="486" t="s">
        <v>407</v>
      </c>
      <c r="U123" s="482"/>
      <c r="V123" s="486" t="s">
        <v>407</v>
      </c>
      <c r="W123" s="482">
        <v>284240.73</v>
      </c>
      <c r="X123" s="486">
        <v>1240.3051446524414</v>
      </c>
      <c r="Y123" s="482">
        <v>5614</v>
      </c>
      <c r="Z123" s="486">
        <v>24.497098224025834</v>
      </c>
      <c r="AA123" s="482">
        <v>59375.61</v>
      </c>
      <c r="AB123" s="486">
        <v>259.08980233014796</v>
      </c>
      <c r="AC123" s="482">
        <v>425.76</v>
      </c>
      <c r="AD123" s="486">
        <v>1.8578347951302527</v>
      </c>
      <c r="AE123" s="482"/>
      <c r="AF123" s="486" t="s">
        <v>407</v>
      </c>
      <c r="AG123" s="482"/>
      <c r="AH123" s="486" t="s">
        <v>407</v>
      </c>
      <c r="AI123" s="482"/>
      <c r="AJ123" s="486" t="s">
        <v>407</v>
      </c>
      <c r="AK123" s="482">
        <v>123875.58</v>
      </c>
      <c r="AL123" s="486">
        <v>540.54012305275569</v>
      </c>
      <c r="AM123" s="482"/>
      <c r="AN123" s="486" t="s">
        <v>407</v>
      </c>
      <c r="AO123" s="482">
        <v>10105.83</v>
      </c>
      <c r="AP123" s="486">
        <v>44.097525854169398</v>
      </c>
      <c r="AQ123" s="482">
        <v>579883.72</v>
      </c>
      <c r="AR123" s="486">
        <v>2530.3648819653531</v>
      </c>
    </row>
    <row r="124" spans="1:44">
      <c r="A124" s="905"/>
      <c r="B124" s="468" t="s">
        <v>474</v>
      </c>
      <c r="C124" s="471">
        <v>1.84</v>
      </c>
      <c r="E124" s="482">
        <v>15389</v>
      </c>
      <c r="F124" s="486">
        <v>8363.5869565217381</v>
      </c>
      <c r="G124" s="482">
        <v>256</v>
      </c>
      <c r="H124" s="486">
        <v>139.13043478260869</v>
      </c>
      <c r="I124" s="482"/>
      <c r="J124" s="486" t="s">
        <v>407</v>
      </c>
      <c r="K124" s="482"/>
      <c r="L124" s="486" t="s">
        <v>407</v>
      </c>
      <c r="M124" s="482"/>
      <c r="N124" s="486" t="s">
        <v>407</v>
      </c>
      <c r="O124" s="482">
        <v>333</v>
      </c>
      <c r="P124" s="486">
        <v>180.97826086956522</v>
      </c>
      <c r="Q124" s="482">
        <v>2261</v>
      </c>
      <c r="R124" s="486">
        <v>1228.804347826087</v>
      </c>
      <c r="S124" s="482">
        <v>5</v>
      </c>
      <c r="T124" s="486">
        <v>2.7173913043478262</v>
      </c>
      <c r="U124" s="482">
        <v>46</v>
      </c>
      <c r="V124" s="486">
        <v>25</v>
      </c>
      <c r="W124" s="482">
        <v>3</v>
      </c>
      <c r="X124" s="486">
        <v>1.6304347826086956</v>
      </c>
      <c r="Y124" s="482"/>
      <c r="Z124" s="486" t="s">
        <v>407</v>
      </c>
      <c r="AA124" s="482"/>
      <c r="AB124" s="486" t="s">
        <v>407</v>
      </c>
      <c r="AC124" s="482"/>
      <c r="AD124" s="486" t="s">
        <v>407</v>
      </c>
      <c r="AE124" s="482"/>
      <c r="AF124" s="486" t="s">
        <v>407</v>
      </c>
      <c r="AG124" s="482"/>
      <c r="AH124" s="486" t="s">
        <v>407</v>
      </c>
      <c r="AI124" s="482"/>
      <c r="AJ124" s="486" t="s">
        <v>407</v>
      </c>
      <c r="AK124" s="482">
        <v>1193</v>
      </c>
      <c r="AL124" s="486">
        <v>648.36956521739125</v>
      </c>
      <c r="AM124" s="482"/>
      <c r="AN124" s="486" t="s">
        <v>407</v>
      </c>
      <c r="AO124" s="482"/>
      <c r="AP124" s="486" t="s">
        <v>407</v>
      </c>
      <c r="AQ124" s="482">
        <v>4097</v>
      </c>
      <c r="AR124" s="486">
        <v>2226.6304347826085</v>
      </c>
    </row>
    <row r="125" spans="1:44">
      <c r="A125" s="905"/>
      <c r="B125" s="468" t="s">
        <v>422</v>
      </c>
      <c r="C125" s="471">
        <v>2.2210000000000001</v>
      </c>
      <c r="E125" s="482">
        <v>40482.01</v>
      </c>
      <c r="F125" s="486">
        <v>18226.929311121115</v>
      </c>
      <c r="G125" s="482"/>
      <c r="H125" s="486" t="s">
        <v>407</v>
      </c>
      <c r="I125" s="482"/>
      <c r="J125" s="486" t="s">
        <v>407</v>
      </c>
      <c r="K125" s="482"/>
      <c r="L125" s="486" t="s">
        <v>407</v>
      </c>
      <c r="M125" s="482"/>
      <c r="N125" s="486" t="s">
        <v>407</v>
      </c>
      <c r="O125" s="482">
        <v>66.66</v>
      </c>
      <c r="P125" s="486">
        <v>30.013507429085994</v>
      </c>
      <c r="Q125" s="482">
        <v>2916.5</v>
      </c>
      <c r="R125" s="486">
        <v>1313.1472309770372</v>
      </c>
      <c r="S125" s="482">
        <v>17513.22</v>
      </c>
      <c r="T125" s="486">
        <v>7885.2859072489873</v>
      </c>
      <c r="U125" s="482"/>
      <c r="V125" s="486" t="s">
        <v>407</v>
      </c>
      <c r="W125" s="482">
        <v>90</v>
      </c>
      <c r="X125" s="486">
        <v>40.522287257991891</v>
      </c>
      <c r="Y125" s="482"/>
      <c r="Z125" s="486" t="s">
        <v>407</v>
      </c>
      <c r="AA125" s="482">
        <v>102.29</v>
      </c>
      <c r="AB125" s="486">
        <v>46.055830706888791</v>
      </c>
      <c r="AC125" s="482">
        <v>530.05999999999995</v>
      </c>
      <c r="AD125" s="486">
        <v>238.65826204412423</v>
      </c>
      <c r="AE125" s="482"/>
      <c r="AF125" s="486" t="s">
        <v>407</v>
      </c>
      <c r="AG125" s="482"/>
      <c r="AH125" s="486" t="s">
        <v>407</v>
      </c>
      <c r="AI125" s="482"/>
      <c r="AJ125" s="486" t="s">
        <v>407</v>
      </c>
      <c r="AK125" s="482">
        <v>5360.43</v>
      </c>
      <c r="AL125" s="486">
        <v>2413.5209365150831</v>
      </c>
      <c r="AM125" s="482"/>
      <c r="AN125" s="486" t="s">
        <v>407</v>
      </c>
      <c r="AO125" s="482"/>
      <c r="AP125" s="486" t="s">
        <v>407</v>
      </c>
      <c r="AQ125" s="482">
        <v>26579.16</v>
      </c>
      <c r="AR125" s="486">
        <v>11967.203962179197</v>
      </c>
    </row>
    <row r="126" spans="1:44">
      <c r="A126" s="905"/>
      <c r="B126" s="468" t="s">
        <v>442</v>
      </c>
      <c r="C126" s="471">
        <v>6.15</v>
      </c>
      <c r="E126" s="482">
        <v>32792</v>
      </c>
      <c r="F126" s="486">
        <v>5332.0325203252032</v>
      </c>
      <c r="G126" s="482">
        <v>80</v>
      </c>
      <c r="H126" s="486">
        <v>13.008130081300813</v>
      </c>
      <c r="I126" s="482"/>
      <c r="J126" s="486" t="s">
        <v>407</v>
      </c>
      <c r="K126" s="482"/>
      <c r="L126" s="486" t="s">
        <v>407</v>
      </c>
      <c r="M126" s="482"/>
      <c r="N126" s="486" t="s">
        <v>407</v>
      </c>
      <c r="O126" s="482">
        <v>227</v>
      </c>
      <c r="P126" s="486">
        <v>36.910569105691053</v>
      </c>
      <c r="Q126" s="482">
        <v>19109</v>
      </c>
      <c r="R126" s="486">
        <v>3107.1544715447153</v>
      </c>
      <c r="S126" s="482">
        <v>79</v>
      </c>
      <c r="T126" s="486">
        <v>12.845528455284551</v>
      </c>
      <c r="U126" s="482"/>
      <c r="V126" s="486" t="s">
        <v>407</v>
      </c>
      <c r="W126" s="482">
        <v>2108</v>
      </c>
      <c r="X126" s="486">
        <v>342.76422764227641</v>
      </c>
      <c r="Y126" s="482">
        <v>5526</v>
      </c>
      <c r="Z126" s="486">
        <v>898.53658536585363</v>
      </c>
      <c r="AA126" s="482"/>
      <c r="AB126" s="486" t="s">
        <v>407</v>
      </c>
      <c r="AC126" s="482"/>
      <c r="AD126" s="486" t="s">
        <v>407</v>
      </c>
      <c r="AE126" s="482"/>
      <c r="AF126" s="486" t="s">
        <v>407</v>
      </c>
      <c r="AG126" s="482"/>
      <c r="AH126" s="486" t="s">
        <v>407</v>
      </c>
      <c r="AI126" s="482"/>
      <c r="AJ126" s="486" t="s">
        <v>407</v>
      </c>
      <c r="AK126" s="482">
        <v>1953</v>
      </c>
      <c r="AL126" s="486">
        <v>317.5609756097561</v>
      </c>
      <c r="AM126" s="482"/>
      <c r="AN126" s="486" t="s">
        <v>407</v>
      </c>
      <c r="AO126" s="482">
        <v>10368</v>
      </c>
      <c r="AP126" s="486">
        <v>1685.8536585365853</v>
      </c>
      <c r="AQ126" s="482">
        <v>39450</v>
      </c>
      <c r="AR126" s="486">
        <v>6414.6341463414628</v>
      </c>
    </row>
    <row r="127" spans="1:44">
      <c r="A127" s="905"/>
      <c r="B127" s="487"/>
      <c r="C127">
        <v>1.66</v>
      </c>
      <c r="E127" s="488">
        <v>33385</v>
      </c>
      <c r="F127" s="486">
        <v>20111.445783132531</v>
      </c>
      <c r="G127" s="488">
        <v>350</v>
      </c>
      <c r="H127" s="486">
        <v>210.84337349397592</v>
      </c>
      <c r="I127" s="488"/>
      <c r="J127" s="486" t="s">
        <v>407</v>
      </c>
      <c r="K127" s="488"/>
      <c r="L127" s="486" t="s">
        <v>407</v>
      </c>
      <c r="M127" s="488"/>
      <c r="N127" s="486" t="s">
        <v>407</v>
      </c>
      <c r="O127" s="488">
        <v>244</v>
      </c>
      <c r="P127" s="486">
        <v>146.98795180722891</v>
      </c>
      <c r="Q127" s="488">
        <v>1761</v>
      </c>
      <c r="R127" s="486">
        <v>1060.8433734939761</v>
      </c>
      <c r="S127" s="488">
        <v>6</v>
      </c>
      <c r="T127" s="486">
        <v>3.6144578313253013</v>
      </c>
      <c r="U127" s="488"/>
      <c r="V127" s="486" t="s">
        <v>407</v>
      </c>
      <c r="W127" s="488">
        <v>72</v>
      </c>
      <c r="X127" s="486">
        <v>43.373493975903614</v>
      </c>
      <c r="Y127" s="488"/>
      <c r="Z127" s="486" t="s">
        <v>407</v>
      </c>
      <c r="AA127" s="488"/>
      <c r="AB127" s="486" t="s">
        <v>407</v>
      </c>
      <c r="AC127" s="488"/>
      <c r="AD127" s="486" t="s">
        <v>407</v>
      </c>
      <c r="AE127" s="488"/>
      <c r="AF127" s="486" t="s">
        <v>407</v>
      </c>
      <c r="AG127" s="488"/>
      <c r="AH127" s="486" t="s">
        <v>407</v>
      </c>
      <c r="AI127" s="488"/>
      <c r="AJ127" s="486" t="s">
        <v>407</v>
      </c>
      <c r="AK127" s="488">
        <v>81</v>
      </c>
      <c r="AL127" s="486">
        <v>48.795180722891565</v>
      </c>
      <c r="AM127" s="488"/>
      <c r="AN127" s="486" t="s">
        <v>407</v>
      </c>
      <c r="AO127" s="488">
        <v>2290</v>
      </c>
      <c r="AP127" s="486">
        <v>1379.5180722891566</v>
      </c>
      <c r="AQ127" s="488">
        <v>4804</v>
      </c>
      <c r="AR127" s="486">
        <v>2893.9759036144578</v>
      </c>
    </row>
    <row r="128" spans="1:44">
      <c r="A128" s="905"/>
      <c r="B128" s="487"/>
      <c r="C128">
        <v>6.68</v>
      </c>
      <c r="E128" s="488">
        <v>34849</v>
      </c>
      <c r="F128" s="486">
        <v>5216.9161676646709</v>
      </c>
      <c r="G128" s="488">
        <v>143</v>
      </c>
      <c r="H128" s="486">
        <v>21.407185628742514</v>
      </c>
      <c r="I128" s="488"/>
      <c r="J128" s="486" t="s">
        <v>407</v>
      </c>
      <c r="K128" s="488"/>
      <c r="L128" s="486" t="s">
        <v>407</v>
      </c>
      <c r="M128" s="488"/>
      <c r="N128" s="486" t="s">
        <v>407</v>
      </c>
      <c r="O128" s="488">
        <v>960</v>
      </c>
      <c r="P128" s="486">
        <v>143.7125748502994</v>
      </c>
      <c r="Q128" s="488">
        <v>22179</v>
      </c>
      <c r="R128" s="486">
        <v>3320.2095808383233</v>
      </c>
      <c r="S128" s="488">
        <v>355</v>
      </c>
      <c r="T128" s="486">
        <v>53.143712574850305</v>
      </c>
      <c r="U128" s="488"/>
      <c r="V128" s="486" t="s">
        <v>407</v>
      </c>
      <c r="W128" s="488">
        <v>71</v>
      </c>
      <c r="X128" s="486">
        <v>10.62874251497006</v>
      </c>
      <c r="Y128" s="488"/>
      <c r="Z128" s="486" t="s">
        <v>407</v>
      </c>
      <c r="AA128" s="488"/>
      <c r="AB128" s="486" t="s">
        <v>407</v>
      </c>
      <c r="AC128" s="488"/>
      <c r="AD128" s="486" t="s">
        <v>407</v>
      </c>
      <c r="AE128" s="488"/>
      <c r="AF128" s="486" t="s">
        <v>407</v>
      </c>
      <c r="AG128" s="488"/>
      <c r="AH128" s="486" t="s">
        <v>407</v>
      </c>
      <c r="AI128" s="488"/>
      <c r="AJ128" s="486" t="s">
        <v>407</v>
      </c>
      <c r="AK128" s="488">
        <v>1772</v>
      </c>
      <c r="AL128" s="486">
        <v>265.26946107784431</v>
      </c>
      <c r="AM128" s="488"/>
      <c r="AN128" s="486" t="s">
        <v>407</v>
      </c>
      <c r="AO128" s="488">
        <v>13182</v>
      </c>
      <c r="AP128" s="486">
        <v>1973.3532934131738</v>
      </c>
      <c r="AQ128" s="488">
        <v>38662</v>
      </c>
      <c r="AR128" s="486">
        <v>5787.7245508982041</v>
      </c>
    </row>
    <row r="129" spans="1:44">
      <c r="A129" s="905"/>
      <c r="B129" s="487"/>
      <c r="C129">
        <v>0.02</v>
      </c>
      <c r="E129" s="488">
        <v>78</v>
      </c>
      <c r="F129" s="486">
        <v>3900</v>
      </c>
      <c r="G129" s="488"/>
      <c r="H129" s="486" t="s">
        <v>407</v>
      </c>
      <c r="I129" s="488"/>
      <c r="J129" s="486" t="s">
        <v>407</v>
      </c>
      <c r="K129" s="488"/>
      <c r="L129" s="486" t="s">
        <v>407</v>
      </c>
      <c r="M129" s="488"/>
      <c r="N129" s="486" t="s">
        <v>407</v>
      </c>
      <c r="O129" s="488"/>
      <c r="P129" s="486" t="s">
        <v>407</v>
      </c>
      <c r="Q129" s="488">
        <v>60</v>
      </c>
      <c r="R129" s="486">
        <v>3000</v>
      </c>
      <c r="S129" s="488"/>
      <c r="T129" s="486" t="s">
        <v>407</v>
      </c>
      <c r="U129" s="488"/>
      <c r="V129" s="486" t="s">
        <v>407</v>
      </c>
      <c r="W129" s="488">
        <v>6</v>
      </c>
      <c r="X129" s="486">
        <v>300</v>
      </c>
      <c r="Y129" s="488"/>
      <c r="Z129" s="486" t="s">
        <v>407</v>
      </c>
      <c r="AA129" s="488"/>
      <c r="AB129" s="486" t="s">
        <v>407</v>
      </c>
      <c r="AC129" s="488"/>
      <c r="AD129" s="486" t="s">
        <v>407</v>
      </c>
      <c r="AE129" s="488"/>
      <c r="AF129" s="486" t="s">
        <v>407</v>
      </c>
      <c r="AG129" s="488"/>
      <c r="AH129" s="486" t="s">
        <v>407</v>
      </c>
      <c r="AI129" s="488"/>
      <c r="AJ129" s="486" t="s">
        <v>407</v>
      </c>
      <c r="AK129" s="488">
        <v>407</v>
      </c>
      <c r="AL129" s="486">
        <v>20350</v>
      </c>
      <c r="AM129" s="488"/>
      <c r="AN129" s="486" t="s">
        <v>407</v>
      </c>
      <c r="AO129" s="488">
        <v>24281</v>
      </c>
      <c r="AP129" s="486">
        <v>1214050</v>
      </c>
      <c r="AQ129" s="488">
        <v>24754</v>
      </c>
      <c r="AR129" s="486">
        <v>1237700</v>
      </c>
    </row>
    <row r="130" spans="1:44">
      <c r="A130" s="905"/>
      <c r="B130" s="487"/>
      <c r="C130">
        <v>1.54</v>
      </c>
      <c r="E130" s="488">
        <v>13546</v>
      </c>
      <c r="F130" s="486">
        <v>8796.1038961038957</v>
      </c>
      <c r="G130" s="488"/>
      <c r="H130" s="486" t="s">
        <v>407</v>
      </c>
      <c r="I130" s="488"/>
      <c r="J130" s="486" t="s">
        <v>407</v>
      </c>
      <c r="K130" s="488"/>
      <c r="L130" s="486" t="s">
        <v>407</v>
      </c>
      <c r="M130" s="488"/>
      <c r="N130" s="486" t="s">
        <v>407</v>
      </c>
      <c r="O130" s="488">
        <v>79</v>
      </c>
      <c r="P130" s="486">
        <v>51.298701298701296</v>
      </c>
      <c r="Q130" s="488">
        <v>710</v>
      </c>
      <c r="R130" s="486">
        <v>461.03896103896102</v>
      </c>
      <c r="S130" s="488">
        <v>426</v>
      </c>
      <c r="T130" s="486">
        <v>276.6233766233766</v>
      </c>
      <c r="U130" s="488"/>
      <c r="V130" s="486" t="s">
        <v>407</v>
      </c>
      <c r="W130" s="488">
        <v>59</v>
      </c>
      <c r="X130" s="486">
        <v>38.311688311688307</v>
      </c>
      <c r="Y130" s="488"/>
      <c r="Z130" s="486" t="s">
        <v>407</v>
      </c>
      <c r="AA130" s="488"/>
      <c r="AB130" s="486" t="s">
        <v>407</v>
      </c>
      <c r="AC130" s="488"/>
      <c r="AD130" s="486" t="s">
        <v>407</v>
      </c>
      <c r="AE130" s="488"/>
      <c r="AF130" s="486" t="s">
        <v>407</v>
      </c>
      <c r="AG130" s="488"/>
      <c r="AH130" s="486" t="s">
        <v>407</v>
      </c>
      <c r="AI130" s="488"/>
      <c r="AJ130" s="486" t="s">
        <v>407</v>
      </c>
      <c r="AK130" s="488">
        <v>937</v>
      </c>
      <c r="AL130" s="486">
        <v>608.44155844155841</v>
      </c>
      <c r="AM130" s="488"/>
      <c r="AN130" s="486" t="s">
        <v>407</v>
      </c>
      <c r="AO130" s="488">
        <v>1416</v>
      </c>
      <c r="AP130" s="486">
        <v>919.48051948051943</v>
      </c>
      <c r="AQ130" s="488">
        <v>3627</v>
      </c>
      <c r="AR130" s="486">
        <v>2355.1948051948052</v>
      </c>
    </row>
    <row r="131" spans="1:44">
      <c r="A131" s="905"/>
      <c r="B131" s="487"/>
      <c r="C131">
        <v>0.5</v>
      </c>
      <c r="E131" s="488">
        <v>4342</v>
      </c>
      <c r="F131" s="486">
        <v>8684</v>
      </c>
      <c r="G131" s="488">
        <v>13271</v>
      </c>
      <c r="H131" s="486">
        <v>26542</v>
      </c>
      <c r="I131" s="488"/>
      <c r="J131" s="486" t="s">
        <v>407</v>
      </c>
      <c r="K131" s="488"/>
      <c r="L131" s="486" t="s">
        <v>407</v>
      </c>
      <c r="M131" s="488"/>
      <c r="N131" s="486" t="s">
        <v>407</v>
      </c>
      <c r="O131" s="488">
        <v>16</v>
      </c>
      <c r="P131" s="486">
        <v>32</v>
      </c>
      <c r="Q131" s="488">
        <v>1482</v>
      </c>
      <c r="R131" s="486">
        <v>2964</v>
      </c>
      <c r="S131" s="488">
        <v>11</v>
      </c>
      <c r="T131" s="486">
        <v>22</v>
      </c>
      <c r="U131" s="488"/>
      <c r="V131" s="486" t="s">
        <v>407</v>
      </c>
      <c r="W131" s="488"/>
      <c r="X131" s="486" t="s">
        <v>407</v>
      </c>
      <c r="Y131" s="488"/>
      <c r="Z131" s="486" t="s">
        <v>407</v>
      </c>
      <c r="AA131" s="488"/>
      <c r="AB131" s="486" t="s">
        <v>407</v>
      </c>
      <c r="AC131" s="488"/>
      <c r="AD131" s="486" t="s">
        <v>407</v>
      </c>
      <c r="AE131" s="488"/>
      <c r="AF131" s="486" t="s">
        <v>407</v>
      </c>
      <c r="AG131" s="488"/>
      <c r="AH131" s="486" t="s">
        <v>407</v>
      </c>
      <c r="AI131" s="488"/>
      <c r="AJ131" s="486" t="s">
        <v>407</v>
      </c>
      <c r="AK131" s="488">
        <v>3</v>
      </c>
      <c r="AL131" s="486">
        <v>6</v>
      </c>
      <c r="AM131" s="488"/>
      <c r="AN131" s="486" t="s">
        <v>407</v>
      </c>
      <c r="AO131" s="488">
        <v>672</v>
      </c>
      <c r="AP131" s="486">
        <v>1344</v>
      </c>
      <c r="AQ131" s="488">
        <v>15455</v>
      </c>
      <c r="AR131" s="486">
        <v>30910</v>
      </c>
    </row>
    <row r="132" spans="1:44">
      <c r="A132" s="905"/>
      <c r="B132" s="468" t="s">
        <v>443</v>
      </c>
      <c r="C132" s="471">
        <v>2.95</v>
      </c>
      <c r="E132" s="482">
        <v>340</v>
      </c>
      <c r="F132" s="486">
        <v>115.25423728813558</v>
      </c>
      <c r="G132" s="482"/>
      <c r="H132" s="486" t="s">
        <v>407</v>
      </c>
      <c r="I132" s="482"/>
      <c r="J132" s="486" t="s">
        <v>407</v>
      </c>
      <c r="K132" s="482"/>
      <c r="L132" s="486" t="s">
        <v>407</v>
      </c>
      <c r="M132" s="482"/>
      <c r="N132" s="486" t="s">
        <v>407</v>
      </c>
      <c r="O132" s="482"/>
      <c r="P132" s="486" t="s">
        <v>407</v>
      </c>
      <c r="Q132" s="482">
        <v>7575.59</v>
      </c>
      <c r="R132" s="486">
        <v>2567.9966101694913</v>
      </c>
      <c r="S132" s="482">
        <v>128.88</v>
      </c>
      <c r="T132" s="486">
        <v>43.688135593220338</v>
      </c>
      <c r="U132" s="482"/>
      <c r="V132" s="486" t="s">
        <v>407</v>
      </c>
      <c r="W132" s="482"/>
      <c r="X132" s="486" t="s">
        <v>407</v>
      </c>
      <c r="Y132" s="482"/>
      <c r="Z132" s="486" t="s">
        <v>407</v>
      </c>
      <c r="AA132" s="482"/>
      <c r="AB132" s="486" t="s">
        <v>407</v>
      </c>
      <c r="AC132" s="482"/>
      <c r="AD132" s="486" t="s">
        <v>407</v>
      </c>
      <c r="AE132" s="482"/>
      <c r="AF132" s="486" t="s">
        <v>407</v>
      </c>
      <c r="AG132" s="482"/>
      <c r="AH132" s="486" t="s">
        <v>407</v>
      </c>
      <c r="AI132" s="482"/>
      <c r="AJ132" s="486" t="s">
        <v>407</v>
      </c>
      <c r="AK132" s="482">
        <v>410.71</v>
      </c>
      <c r="AL132" s="486">
        <v>139.22372881355932</v>
      </c>
      <c r="AM132" s="482"/>
      <c r="AN132" s="486" t="s">
        <v>407</v>
      </c>
      <c r="AO132" s="482"/>
      <c r="AP132" s="486" t="s">
        <v>407</v>
      </c>
      <c r="AQ132" s="482">
        <v>8115.18</v>
      </c>
      <c r="AR132" s="486">
        <v>2750.9084745762711</v>
      </c>
    </row>
    <row r="133" spans="1:44">
      <c r="A133" s="905"/>
      <c r="B133" s="487"/>
      <c r="C133">
        <v>10.218999999999999</v>
      </c>
      <c r="E133" s="488">
        <v>10824.25</v>
      </c>
      <c r="F133" s="486">
        <v>1059.2279087973384</v>
      </c>
      <c r="G133" s="488"/>
      <c r="H133" s="486" t="s">
        <v>407</v>
      </c>
      <c r="I133" s="488"/>
      <c r="J133" s="486" t="s">
        <v>407</v>
      </c>
      <c r="K133" s="488"/>
      <c r="L133" s="486" t="s">
        <v>407</v>
      </c>
      <c r="M133" s="488"/>
      <c r="N133" s="486" t="s">
        <v>407</v>
      </c>
      <c r="O133" s="488"/>
      <c r="P133" s="486" t="s">
        <v>407</v>
      </c>
      <c r="Q133" s="488">
        <v>43466.49</v>
      </c>
      <c r="R133" s="486">
        <v>4253.4974067912708</v>
      </c>
      <c r="S133" s="488"/>
      <c r="T133" s="486" t="s">
        <v>407</v>
      </c>
      <c r="U133" s="488"/>
      <c r="V133" s="486" t="s">
        <v>407</v>
      </c>
      <c r="W133" s="488"/>
      <c r="X133" s="486" t="s">
        <v>407</v>
      </c>
      <c r="Y133" s="488"/>
      <c r="Z133" s="486" t="s">
        <v>407</v>
      </c>
      <c r="AA133" s="488"/>
      <c r="AB133" s="486" t="s">
        <v>407</v>
      </c>
      <c r="AC133" s="488"/>
      <c r="AD133" s="486" t="s">
        <v>407</v>
      </c>
      <c r="AE133" s="488"/>
      <c r="AF133" s="486" t="s">
        <v>407</v>
      </c>
      <c r="AG133" s="488"/>
      <c r="AH133" s="486" t="s">
        <v>407</v>
      </c>
      <c r="AI133" s="488"/>
      <c r="AJ133" s="486" t="s">
        <v>407</v>
      </c>
      <c r="AK133" s="488">
        <v>537.64</v>
      </c>
      <c r="AL133" s="486">
        <v>52.611801546139546</v>
      </c>
      <c r="AM133" s="488"/>
      <c r="AN133" s="486" t="s">
        <v>407</v>
      </c>
      <c r="AO133" s="488">
        <v>41.12</v>
      </c>
      <c r="AP133" s="486">
        <v>4.0238770916919462</v>
      </c>
      <c r="AQ133" s="488">
        <v>44045.25</v>
      </c>
      <c r="AR133" s="486">
        <v>4310.1330854291027</v>
      </c>
    </row>
    <row r="134" spans="1:44">
      <c r="A134" s="905"/>
      <c r="B134" s="468" t="s">
        <v>475</v>
      </c>
      <c r="C134" s="471">
        <v>1.19</v>
      </c>
      <c r="E134" s="482"/>
      <c r="F134" s="486" t="s">
        <v>407</v>
      </c>
      <c r="G134" s="482"/>
      <c r="H134" s="486" t="s">
        <v>407</v>
      </c>
      <c r="I134" s="482"/>
      <c r="J134" s="486" t="s">
        <v>407</v>
      </c>
      <c r="K134" s="482"/>
      <c r="L134" s="486" t="s">
        <v>407</v>
      </c>
      <c r="M134" s="482"/>
      <c r="N134" s="486" t="s">
        <v>407</v>
      </c>
      <c r="O134" s="482"/>
      <c r="P134" s="486" t="s">
        <v>407</v>
      </c>
      <c r="Q134" s="482"/>
      <c r="R134" s="486" t="s">
        <v>407</v>
      </c>
      <c r="S134" s="482"/>
      <c r="T134" s="486" t="s">
        <v>407</v>
      </c>
      <c r="U134" s="482"/>
      <c r="V134" s="486" t="s">
        <v>407</v>
      </c>
      <c r="W134" s="482"/>
      <c r="X134" s="486" t="s">
        <v>407</v>
      </c>
      <c r="Y134" s="482"/>
      <c r="Z134" s="486" t="s">
        <v>407</v>
      </c>
      <c r="AA134" s="482"/>
      <c r="AB134" s="486" t="s">
        <v>407</v>
      </c>
      <c r="AC134" s="482"/>
      <c r="AD134" s="486" t="s">
        <v>407</v>
      </c>
      <c r="AE134" s="482"/>
      <c r="AF134" s="486" t="s">
        <v>407</v>
      </c>
      <c r="AG134" s="482"/>
      <c r="AH134" s="486" t="s">
        <v>407</v>
      </c>
      <c r="AI134" s="482"/>
      <c r="AJ134" s="486" t="s">
        <v>407</v>
      </c>
      <c r="AK134" s="482"/>
      <c r="AL134" s="486" t="s">
        <v>407</v>
      </c>
      <c r="AM134" s="482"/>
      <c r="AN134" s="486" t="s">
        <v>407</v>
      </c>
      <c r="AO134" s="482"/>
      <c r="AP134" s="486" t="s">
        <v>407</v>
      </c>
      <c r="AQ134" s="482"/>
      <c r="AR134" s="486" t="s">
        <v>407</v>
      </c>
    </row>
    <row r="135" spans="1:44">
      <c r="A135" s="905"/>
      <c r="B135" s="468" t="s">
        <v>444</v>
      </c>
      <c r="C135" s="471">
        <v>7.8</v>
      </c>
      <c r="E135" s="482">
        <v>43486</v>
      </c>
      <c r="F135" s="486">
        <v>5575.1282051282051</v>
      </c>
      <c r="G135" s="482"/>
      <c r="H135" s="486" t="s">
        <v>407</v>
      </c>
      <c r="I135" s="482"/>
      <c r="J135" s="486" t="s">
        <v>407</v>
      </c>
      <c r="K135" s="482">
        <v>23</v>
      </c>
      <c r="L135" s="486">
        <v>2.9487179487179489</v>
      </c>
      <c r="M135" s="482"/>
      <c r="N135" s="486" t="s">
        <v>407</v>
      </c>
      <c r="O135" s="482"/>
      <c r="P135" s="486" t="s">
        <v>407</v>
      </c>
      <c r="Q135" s="482">
        <v>17649</v>
      </c>
      <c r="R135" s="486">
        <v>2262.6923076923076</v>
      </c>
      <c r="S135" s="482"/>
      <c r="T135" s="486" t="s">
        <v>407</v>
      </c>
      <c r="U135" s="482"/>
      <c r="V135" s="486" t="s">
        <v>407</v>
      </c>
      <c r="W135" s="482"/>
      <c r="X135" s="486" t="s">
        <v>407</v>
      </c>
      <c r="Y135" s="482"/>
      <c r="Z135" s="486" t="s">
        <v>407</v>
      </c>
      <c r="AA135" s="482"/>
      <c r="AB135" s="486" t="s">
        <v>407</v>
      </c>
      <c r="AC135" s="482"/>
      <c r="AD135" s="486" t="s">
        <v>407</v>
      </c>
      <c r="AE135" s="482"/>
      <c r="AF135" s="486" t="s">
        <v>407</v>
      </c>
      <c r="AG135" s="482"/>
      <c r="AH135" s="486" t="s">
        <v>407</v>
      </c>
      <c r="AI135" s="482"/>
      <c r="AJ135" s="486" t="s">
        <v>407</v>
      </c>
      <c r="AK135" s="482">
        <v>6082</v>
      </c>
      <c r="AL135" s="486">
        <v>779.74358974358972</v>
      </c>
      <c r="AM135" s="482"/>
      <c r="AN135" s="486" t="s">
        <v>407</v>
      </c>
      <c r="AO135" s="482"/>
      <c r="AP135" s="486" t="s">
        <v>407</v>
      </c>
      <c r="AQ135" s="482">
        <v>23754</v>
      </c>
      <c r="AR135" s="486">
        <v>3045.3846153846152</v>
      </c>
    </row>
    <row r="136" spans="1:44">
      <c r="A136" s="905"/>
      <c r="B136" s="468" t="s">
        <v>423</v>
      </c>
      <c r="C136" s="471">
        <v>23.543840036611801</v>
      </c>
      <c r="E136" s="482">
        <v>39317.845300000001</v>
      </c>
      <c r="F136" s="486">
        <v>1669.9843882246423</v>
      </c>
      <c r="G136" s="482">
        <v>2769.616</v>
      </c>
      <c r="H136" s="486">
        <v>117.63654508750969</v>
      </c>
      <c r="I136" s="482"/>
      <c r="J136" s="486" t="s">
        <v>407</v>
      </c>
      <c r="K136" s="482"/>
      <c r="L136" s="486" t="s">
        <v>407</v>
      </c>
      <c r="M136" s="482"/>
      <c r="N136" s="486" t="s">
        <v>407</v>
      </c>
      <c r="O136" s="482"/>
      <c r="P136" s="486" t="s">
        <v>407</v>
      </c>
      <c r="Q136" s="482">
        <v>9486.2639999999992</v>
      </c>
      <c r="R136" s="486">
        <v>402.9191493506753</v>
      </c>
      <c r="S136" s="482">
        <v>1011.6251999999999</v>
      </c>
      <c r="T136" s="486">
        <v>42.967723125321704</v>
      </c>
      <c r="U136" s="482"/>
      <c r="V136" s="486" t="s">
        <v>407</v>
      </c>
      <c r="W136" s="482">
        <v>32656</v>
      </c>
      <c r="X136" s="486">
        <v>1387.0294713699359</v>
      </c>
      <c r="Y136" s="482"/>
      <c r="Z136" s="486" t="s">
        <v>407</v>
      </c>
      <c r="AA136" s="482"/>
      <c r="AB136" s="486" t="s">
        <v>407</v>
      </c>
      <c r="AC136" s="482"/>
      <c r="AD136" s="486" t="s">
        <v>407</v>
      </c>
      <c r="AE136" s="482"/>
      <c r="AF136" s="486" t="s">
        <v>407</v>
      </c>
      <c r="AG136" s="482"/>
      <c r="AH136" s="486" t="s">
        <v>407</v>
      </c>
      <c r="AI136" s="482"/>
      <c r="AJ136" s="486" t="s">
        <v>407</v>
      </c>
      <c r="AK136" s="482">
        <v>21028.613099999999</v>
      </c>
      <c r="AL136" s="486">
        <v>893.16836451910547</v>
      </c>
      <c r="AM136" s="482"/>
      <c r="AN136" s="486" t="s">
        <v>407</v>
      </c>
      <c r="AO136" s="482">
        <v>22958</v>
      </c>
      <c r="AP136" s="486">
        <v>975.1170567035457</v>
      </c>
      <c r="AQ136" s="482">
        <v>89910.118400000007</v>
      </c>
      <c r="AR136" s="486">
        <v>3818.8383144034897</v>
      </c>
    </row>
    <row r="137" spans="1:44">
      <c r="A137" s="905"/>
      <c r="B137" s="468" t="s">
        <v>476</v>
      </c>
      <c r="C137" s="471">
        <v>10.5997</v>
      </c>
      <c r="E137" s="482">
        <v>124950</v>
      </c>
      <c r="F137" s="486">
        <v>11788.069473664349</v>
      </c>
      <c r="G137" s="482">
        <v>791</v>
      </c>
      <c r="H137" s="486">
        <v>74.624753530760302</v>
      </c>
      <c r="I137" s="482"/>
      <c r="J137" s="486" t="s">
        <v>407</v>
      </c>
      <c r="K137" s="482"/>
      <c r="L137" s="486" t="s">
        <v>407</v>
      </c>
      <c r="M137" s="482"/>
      <c r="N137" s="486" t="s">
        <v>407</v>
      </c>
      <c r="O137" s="482">
        <v>1234</v>
      </c>
      <c r="P137" s="486">
        <v>116.41838919969433</v>
      </c>
      <c r="Q137" s="482">
        <v>28593</v>
      </c>
      <c r="R137" s="486">
        <v>2697.5291753540196</v>
      </c>
      <c r="S137" s="482">
        <v>7407</v>
      </c>
      <c r="T137" s="486">
        <v>698.79336207628512</v>
      </c>
      <c r="U137" s="482">
        <v>460</v>
      </c>
      <c r="V137" s="486">
        <v>43.397454644942783</v>
      </c>
      <c r="W137" s="482"/>
      <c r="X137" s="486" t="s">
        <v>407</v>
      </c>
      <c r="Y137" s="482"/>
      <c r="Z137" s="486" t="s">
        <v>407</v>
      </c>
      <c r="AA137" s="482"/>
      <c r="AB137" s="486" t="s">
        <v>407</v>
      </c>
      <c r="AC137" s="482"/>
      <c r="AD137" s="486" t="s">
        <v>407</v>
      </c>
      <c r="AE137" s="482"/>
      <c r="AF137" s="486" t="s">
        <v>407</v>
      </c>
      <c r="AG137" s="482"/>
      <c r="AH137" s="486" t="s">
        <v>407</v>
      </c>
      <c r="AI137" s="482"/>
      <c r="AJ137" s="486" t="s">
        <v>407</v>
      </c>
      <c r="AK137" s="482">
        <v>194</v>
      </c>
      <c r="AL137" s="486">
        <v>18.302404785041084</v>
      </c>
      <c r="AM137" s="482"/>
      <c r="AN137" s="486" t="s">
        <v>407</v>
      </c>
      <c r="AO137" s="482">
        <v>15623</v>
      </c>
      <c r="AP137" s="486">
        <v>1473.9096389520457</v>
      </c>
      <c r="AQ137" s="482">
        <v>54302</v>
      </c>
      <c r="AR137" s="486">
        <v>5122.9751785427889</v>
      </c>
    </row>
    <row r="138" spans="1:44">
      <c r="A138" s="905"/>
      <c r="B138" s="468" t="s">
        <v>477</v>
      </c>
      <c r="C138" s="471">
        <v>59.6</v>
      </c>
      <c r="E138" s="482">
        <v>395059</v>
      </c>
      <c r="F138" s="486">
        <v>6628.5067114093954</v>
      </c>
      <c r="G138" s="482"/>
      <c r="H138" s="486" t="s">
        <v>407</v>
      </c>
      <c r="I138" s="482"/>
      <c r="J138" s="486" t="s">
        <v>407</v>
      </c>
      <c r="K138" s="482"/>
      <c r="L138" s="486" t="s">
        <v>407</v>
      </c>
      <c r="M138" s="482"/>
      <c r="N138" s="486" t="s">
        <v>407</v>
      </c>
      <c r="O138" s="482">
        <v>683</v>
      </c>
      <c r="P138" s="486">
        <v>11.45973154362416</v>
      </c>
      <c r="Q138" s="482">
        <v>57181</v>
      </c>
      <c r="R138" s="486">
        <v>959.41275167785227</v>
      </c>
      <c r="S138" s="482">
        <v>15625</v>
      </c>
      <c r="T138" s="486">
        <v>262.16442953020135</v>
      </c>
      <c r="U138" s="482"/>
      <c r="V138" s="486" t="s">
        <v>407</v>
      </c>
      <c r="W138" s="482">
        <v>79890</v>
      </c>
      <c r="X138" s="486">
        <v>1340.4362416107383</v>
      </c>
      <c r="Y138" s="482">
        <v>34683</v>
      </c>
      <c r="Z138" s="486">
        <v>581.92953020134223</v>
      </c>
      <c r="AA138" s="482">
        <v>2624</v>
      </c>
      <c r="AB138" s="486">
        <v>44.026845637583889</v>
      </c>
      <c r="AC138" s="482"/>
      <c r="AD138" s="486" t="s">
        <v>407</v>
      </c>
      <c r="AE138" s="482"/>
      <c r="AF138" s="486" t="s">
        <v>407</v>
      </c>
      <c r="AG138" s="482"/>
      <c r="AH138" s="486" t="s">
        <v>407</v>
      </c>
      <c r="AI138" s="482"/>
      <c r="AJ138" s="486" t="s">
        <v>407</v>
      </c>
      <c r="AK138" s="482">
        <v>8398</v>
      </c>
      <c r="AL138" s="486">
        <v>140.90604026845637</v>
      </c>
      <c r="AM138" s="482"/>
      <c r="AN138" s="486" t="s">
        <v>407</v>
      </c>
      <c r="AO138" s="482">
        <v>70016</v>
      </c>
      <c r="AP138" s="486">
        <v>1174.765100671141</v>
      </c>
      <c r="AQ138" s="482">
        <v>269100</v>
      </c>
      <c r="AR138" s="486">
        <v>4515.1006711409391</v>
      </c>
    </row>
    <row r="139" spans="1:44">
      <c r="A139" s="905"/>
      <c r="B139" s="468" t="s">
        <v>446</v>
      </c>
      <c r="C139" s="471">
        <v>8.85</v>
      </c>
      <c r="E139" s="482">
        <v>47480</v>
      </c>
      <c r="F139" s="486">
        <v>5364.9717514124295</v>
      </c>
      <c r="G139" s="482"/>
      <c r="H139" s="486" t="s">
        <v>407</v>
      </c>
      <c r="I139" s="482"/>
      <c r="J139" s="486" t="s">
        <v>407</v>
      </c>
      <c r="K139" s="482"/>
      <c r="L139" s="486" t="s">
        <v>407</v>
      </c>
      <c r="M139" s="482"/>
      <c r="N139" s="486" t="s">
        <v>407</v>
      </c>
      <c r="O139" s="482">
        <v>6731</v>
      </c>
      <c r="P139" s="486">
        <v>760.56497175141249</v>
      </c>
      <c r="Q139" s="482">
        <v>2177</v>
      </c>
      <c r="R139" s="486">
        <v>245.98870056497177</v>
      </c>
      <c r="S139" s="482">
        <v>3735</v>
      </c>
      <c r="T139" s="486">
        <v>422.03389830508479</v>
      </c>
      <c r="U139" s="482">
        <v>6622</v>
      </c>
      <c r="V139" s="486">
        <v>748.24858757062145</v>
      </c>
      <c r="W139" s="482">
        <v>8150</v>
      </c>
      <c r="X139" s="486">
        <v>920.90395480225993</v>
      </c>
      <c r="Y139" s="482">
        <v>12061</v>
      </c>
      <c r="Z139" s="486">
        <v>1362.8248587570622</v>
      </c>
      <c r="AA139" s="482"/>
      <c r="AB139" s="486" t="s">
        <v>407</v>
      </c>
      <c r="AC139" s="482"/>
      <c r="AD139" s="486" t="s">
        <v>407</v>
      </c>
      <c r="AE139" s="482"/>
      <c r="AF139" s="486" t="s">
        <v>407</v>
      </c>
      <c r="AG139" s="482"/>
      <c r="AH139" s="486" t="s">
        <v>407</v>
      </c>
      <c r="AI139" s="482"/>
      <c r="AJ139" s="486" t="s">
        <v>407</v>
      </c>
      <c r="AK139" s="482">
        <v>22640</v>
      </c>
      <c r="AL139" s="486">
        <v>2558.1920903954801</v>
      </c>
      <c r="AM139" s="482"/>
      <c r="AN139" s="486" t="s">
        <v>407</v>
      </c>
      <c r="AO139" s="482"/>
      <c r="AP139" s="486" t="s">
        <v>407</v>
      </c>
      <c r="AQ139" s="482">
        <v>62116</v>
      </c>
      <c r="AR139" s="486">
        <v>7018.7570621468931</v>
      </c>
    </row>
    <row r="140" spans="1:44">
      <c r="A140" s="905"/>
      <c r="B140" s="468" t="s">
        <v>478</v>
      </c>
      <c r="C140" s="471">
        <v>9.74</v>
      </c>
      <c r="E140" s="482">
        <v>36222.629999999997</v>
      </c>
      <c r="F140" s="486">
        <v>3718.9558521560571</v>
      </c>
      <c r="G140" s="482">
        <v>216143</v>
      </c>
      <c r="H140" s="486">
        <v>22191.273100616017</v>
      </c>
      <c r="I140" s="482"/>
      <c r="J140" s="486" t="s">
        <v>407</v>
      </c>
      <c r="K140" s="482"/>
      <c r="L140" s="486" t="s">
        <v>407</v>
      </c>
      <c r="M140" s="482"/>
      <c r="N140" s="486" t="s">
        <v>407</v>
      </c>
      <c r="O140" s="482">
        <v>4419.43</v>
      </c>
      <c r="P140" s="486">
        <v>453.74024640657086</v>
      </c>
      <c r="Q140" s="482">
        <v>20743.189999999999</v>
      </c>
      <c r="R140" s="486">
        <v>2129.6909650924022</v>
      </c>
      <c r="S140" s="482">
        <v>6.96</v>
      </c>
      <c r="T140" s="486">
        <v>0.71457905544147837</v>
      </c>
      <c r="U140" s="482"/>
      <c r="V140" s="486" t="s">
        <v>407</v>
      </c>
      <c r="W140" s="482"/>
      <c r="X140" s="486" t="s">
        <v>407</v>
      </c>
      <c r="Y140" s="482"/>
      <c r="Z140" s="486" t="s">
        <v>407</v>
      </c>
      <c r="AA140" s="482">
        <v>327.12</v>
      </c>
      <c r="AB140" s="486">
        <v>33.585215605749489</v>
      </c>
      <c r="AC140" s="482"/>
      <c r="AD140" s="486" t="s">
        <v>407</v>
      </c>
      <c r="AE140" s="482"/>
      <c r="AF140" s="486" t="s">
        <v>407</v>
      </c>
      <c r="AG140" s="482"/>
      <c r="AH140" s="486" t="s">
        <v>407</v>
      </c>
      <c r="AI140" s="482">
        <v>1.17</v>
      </c>
      <c r="AJ140" s="486">
        <v>0.12012320328542093</v>
      </c>
      <c r="AK140" s="482">
        <v>727.31</v>
      </c>
      <c r="AL140" s="486">
        <v>74.672484599589311</v>
      </c>
      <c r="AM140" s="482"/>
      <c r="AN140" s="486" t="s">
        <v>407</v>
      </c>
      <c r="AO140" s="482">
        <v>6856.98</v>
      </c>
      <c r="AP140" s="486">
        <v>704.0020533880903</v>
      </c>
      <c r="AQ140" s="482">
        <v>249225.16</v>
      </c>
      <c r="AR140" s="486">
        <v>25587.798767967146</v>
      </c>
    </row>
    <row r="141" spans="1:44">
      <c r="A141" s="905"/>
      <c r="B141" s="468" t="s">
        <v>424</v>
      </c>
      <c r="C141" s="471">
        <v>2.35</v>
      </c>
      <c r="E141" s="482">
        <v>1410</v>
      </c>
      <c r="F141" s="486">
        <v>600</v>
      </c>
      <c r="G141" s="482">
        <v>56854</v>
      </c>
      <c r="H141" s="486">
        <v>24193.191489361699</v>
      </c>
      <c r="I141" s="482"/>
      <c r="J141" s="486" t="s">
        <v>407</v>
      </c>
      <c r="K141" s="482"/>
      <c r="L141" s="486" t="s">
        <v>407</v>
      </c>
      <c r="M141" s="482"/>
      <c r="N141" s="486" t="s">
        <v>407</v>
      </c>
      <c r="O141" s="482">
        <v>2608</v>
      </c>
      <c r="P141" s="486">
        <v>1109.7872340425531</v>
      </c>
      <c r="Q141" s="482">
        <v>6283</v>
      </c>
      <c r="R141" s="486">
        <v>2673.6170212765956</v>
      </c>
      <c r="S141" s="482">
        <v>452</v>
      </c>
      <c r="T141" s="486">
        <v>192.34042553191489</v>
      </c>
      <c r="U141" s="482">
        <v>547</v>
      </c>
      <c r="V141" s="486">
        <v>232.7659574468085</v>
      </c>
      <c r="W141" s="482"/>
      <c r="X141" s="486" t="s">
        <v>407</v>
      </c>
      <c r="Y141" s="482"/>
      <c r="Z141" s="486" t="s">
        <v>407</v>
      </c>
      <c r="AA141" s="482"/>
      <c r="AB141" s="486" t="s">
        <v>407</v>
      </c>
      <c r="AC141" s="482"/>
      <c r="AD141" s="486" t="s">
        <v>407</v>
      </c>
      <c r="AE141" s="482"/>
      <c r="AF141" s="486" t="s">
        <v>407</v>
      </c>
      <c r="AG141" s="482"/>
      <c r="AH141" s="486" t="s">
        <v>407</v>
      </c>
      <c r="AI141" s="482"/>
      <c r="AJ141" s="486" t="s">
        <v>407</v>
      </c>
      <c r="AK141" s="482">
        <v>2979</v>
      </c>
      <c r="AL141" s="486">
        <v>1267.6595744680851</v>
      </c>
      <c r="AM141" s="482"/>
      <c r="AN141" s="486" t="s">
        <v>407</v>
      </c>
      <c r="AO141" s="482"/>
      <c r="AP141" s="486" t="s">
        <v>407</v>
      </c>
      <c r="AQ141" s="482">
        <v>69723</v>
      </c>
      <c r="AR141" s="486">
        <v>29669.361702127659</v>
      </c>
    </row>
    <row r="142" spans="1:44">
      <c r="A142" s="905"/>
      <c r="B142" s="468" t="s">
        <v>479</v>
      </c>
      <c r="C142" s="471">
        <v>5.3754052884615398</v>
      </c>
      <c r="E142" s="482">
        <v>1782.03</v>
      </c>
      <c r="F142" s="486">
        <v>331.51546801971898</v>
      </c>
      <c r="G142" s="482"/>
      <c r="H142" s="486" t="s">
        <v>407</v>
      </c>
      <c r="I142" s="482"/>
      <c r="J142" s="486" t="s">
        <v>407</v>
      </c>
      <c r="K142" s="482"/>
      <c r="L142" s="486" t="s">
        <v>407</v>
      </c>
      <c r="M142" s="482"/>
      <c r="N142" s="486" t="s">
        <v>407</v>
      </c>
      <c r="O142" s="482"/>
      <c r="P142" s="486" t="s">
        <v>407</v>
      </c>
      <c r="Q142" s="482"/>
      <c r="R142" s="486" t="s">
        <v>407</v>
      </c>
      <c r="S142" s="482">
        <v>-936.44</v>
      </c>
      <c r="T142" s="486">
        <v>-174.20825960976285</v>
      </c>
      <c r="U142" s="482"/>
      <c r="V142" s="486" t="s">
        <v>407</v>
      </c>
      <c r="W142" s="482">
        <v>9791.73</v>
      </c>
      <c r="X142" s="486">
        <v>1821.5798576189643</v>
      </c>
      <c r="Y142" s="482"/>
      <c r="Z142" s="486" t="s">
        <v>407</v>
      </c>
      <c r="AA142" s="482"/>
      <c r="AB142" s="486" t="s">
        <v>407</v>
      </c>
      <c r="AC142" s="482"/>
      <c r="AD142" s="486" t="s">
        <v>407</v>
      </c>
      <c r="AE142" s="482"/>
      <c r="AF142" s="486" t="s">
        <v>407</v>
      </c>
      <c r="AG142" s="482"/>
      <c r="AH142" s="486" t="s">
        <v>407</v>
      </c>
      <c r="AI142" s="482"/>
      <c r="AJ142" s="486" t="s">
        <v>407</v>
      </c>
      <c r="AK142" s="482">
        <v>1986.07</v>
      </c>
      <c r="AL142" s="486">
        <v>369.47353611887752</v>
      </c>
      <c r="AM142" s="482"/>
      <c r="AN142" s="486" t="s">
        <v>407</v>
      </c>
      <c r="AO142" s="482"/>
      <c r="AP142" s="486" t="s">
        <v>407</v>
      </c>
      <c r="AQ142" s="482">
        <v>10841.36</v>
      </c>
      <c r="AR142" s="486">
        <v>2016.8451341280793</v>
      </c>
    </row>
    <row r="143" spans="1:44">
      <c r="A143" s="905"/>
      <c r="B143" s="468" t="s">
        <v>480</v>
      </c>
      <c r="C143" s="471">
        <v>11.925000000000001</v>
      </c>
      <c r="E143" s="482">
        <v>75789</v>
      </c>
      <c r="F143" s="486">
        <v>6355.4716981132069</v>
      </c>
      <c r="G143" s="482"/>
      <c r="H143" s="486" t="s">
        <v>407</v>
      </c>
      <c r="I143" s="482"/>
      <c r="J143" s="486" t="s">
        <v>407</v>
      </c>
      <c r="K143" s="482"/>
      <c r="L143" s="486" t="s">
        <v>407</v>
      </c>
      <c r="M143" s="482"/>
      <c r="N143" s="486" t="s">
        <v>407</v>
      </c>
      <c r="O143" s="482">
        <v>958</v>
      </c>
      <c r="P143" s="486">
        <v>80.335429769392036</v>
      </c>
      <c r="Q143" s="482">
        <v>36727</v>
      </c>
      <c r="R143" s="486">
        <v>3079.8322851153039</v>
      </c>
      <c r="S143" s="482">
        <v>822</v>
      </c>
      <c r="T143" s="486">
        <v>68.930817610062888</v>
      </c>
      <c r="U143" s="482"/>
      <c r="V143" s="486" t="s">
        <v>407</v>
      </c>
      <c r="W143" s="482">
        <v>53</v>
      </c>
      <c r="X143" s="486">
        <v>4.4444444444444438</v>
      </c>
      <c r="Y143" s="482"/>
      <c r="Z143" s="486" t="s">
        <v>407</v>
      </c>
      <c r="AA143" s="482">
        <v>2775</v>
      </c>
      <c r="AB143" s="486">
        <v>232.70440251572325</v>
      </c>
      <c r="AC143" s="482"/>
      <c r="AD143" s="486" t="s">
        <v>407</v>
      </c>
      <c r="AE143" s="482">
        <v>91</v>
      </c>
      <c r="AF143" s="486">
        <v>7.6310272536687629</v>
      </c>
      <c r="AG143" s="482"/>
      <c r="AH143" s="486" t="s">
        <v>407</v>
      </c>
      <c r="AI143" s="482"/>
      <c r="AJ143" s="486" t="s">
        <v>407</v>
      </c>
      <c r="AK143" s="482">
        <v>423</v>
      </c>
      <c r="AL143" s="486">
        <v>35.471698113207545</v>
      </c>
      <c r="AM143" s="482"/>
      <c r="AN143" s="486" t="s">
        <v>407</v>
      </c>
      <c r="AO143" s="482"/>
      <c r="AP143" s="486" t="s">
        <v>407</v>
      </c>
      <c r="AQ143" s="482">
        <v>41849</v>
      </c>
      <c r="AR143" s="486">
        <v>3509.3501048218027</v>
      </c>
    </row>
    <row r="144" spans="1:44">
      <c r="A144" s="905"/>
      <c r="B144" s="487"/>
      <c r="C144">
        <v>15.244</v>
      </c>
      <c r="E144" s="488">
        <v>306751</v>
      </c>
      <c r="F144" s="486">
        <v>20122.736814484386</v>
      </c>
      <c r="G144" s="488"/>
      <c r="H144" s="486" t="s">
        <v>407</v>
      </c>
      <c r="I144" s="488"/>
      <c r="J144" s="486" t="s">
        <v>407</v>
      </c>
      <c r="K144" s="488"/>
      <c r="L144" s="486" t="s">
        <v>407</v>
      </c>
      <c r="M144" s="488"/>
      <c r="N144" s="486" t="s">
        <v>407</v>
      </c>
      <c r="O144" s="488">
        <v>1140</v>
      </c>
      <c r="P144" s="486">
        <v>74.783521385463132</v>
      </c>
      <c r="Q144" s="488">
        <v>45728</v>
      </c>
      <c r="R144" s="486">
        <v>2999.7376016793492</v>
      </c>
      <c r="S144" s="488">
        <v>1095</v>
      </c>
      <c r="T144" s="486">
        <v>71.831540278142228</v>
      </c>
      <c r="U144" s="488">
        <v>21</v>
      </c>
      <c r="V144" s="486">
        <v>1.3775911834164261</v>
      </c>
      <c r="W144" s="488">
        <v>53</v>
      </c>
      <c r="X144" s="486">
        <v>3.4767777486224087</v>
      </c>
      <c r="Y144" s="488"/>
      <c r="Z144" s="486" t="s">
        <v>407</v>
      </c>
      <c r="AA144" s="488">
        <v>1406</v>
      </c>
      <c r="AB144" s="486">
        <v>92.233009708737868</v>
      </c>
      <c r="AC144" s="488"/>
      <c r="AD144" s="486" t="s">
        <v>407</v>
      </c>
      <c r="AE144" s="488">
        <v>895</v>
      </c>
      <c r="AF144" s="486">
        <v>58.711624245604831</v>
      </c>
      <c r="AG144" s="488"/>
      <c r="AH144" s="486" t="s">
        <v>407</v>
      </c>
      <c r="AI144" s="488"/>
      <c r="AJ144" s="486" t="s">
        <v>407</v>
      </c>
      <c r="AK144" s="488">
        <v>790</v>
      </c>
      <c r="AL144" s="486">
        <v>51.8236683285227</v>
      </c>
      <c r="AM144" s="488"/>
      <c r="AN144" s="486" t="s">
        <v>407</v>
      </c>
      <c r="AO144" s="488">
        <v>3</v>
      </c>
      <c r="AP144" s="486">
        <v>0.19679874048806087</v>
      </c>
      <c r="AQ144" s="488">
        <v>51131</v>
      </c>
      <c r="AR144" s="486">
        <v>3354.172133298347</v>
      </c>
    </row>
    <row r="145" spans="1:44">
      <c r="A145" s="905"/>
      <c r="B145" s="468" t="s">
        <v>447</v>
      </c>
      <c r="C145" s="471">
        <v>4.58</v>
      </c>
      <c r="E145" s="482">
        <v>6910</v>
      </c>
      <c r="F145" s="486">
        <v>1508.7336244541484</v>
      </c>
      <c r="G145" s="482"/>
      <c r="H145" s="486" t="s">
        <v>407</v>
      </c>
      <c r="I145" s="482"/>
      <c r="J145" s="486" t="s">
        <v>407</v>
      </c>
      <c r="K145" s="482"/>
      <c r="L145" s="486" t="s">
        <v>407</v>
      </c>
      <c r="M145" s="482"/>
      <c r="N145" s="486" t="s">
        <v>407</v>
      </c>
      <c r="O145" s="482">
        <v>295</v>
      </c>
      <c r="P145" s="486">
        <v>64.410480349344979</v>
      </c>
      <c r="Q145" s="482">
        <v>5696</v>
      </c>
      <c r="R145" s="486">
        <v>1243.6681222707423</v>
      </c>
      <c r="S145" s="482"/>
      <c r="T145" s="486" t="s">
        <v>407</v>
      </c>
      <c r="U145" s="482">
        <v>1280</v>
      </c>
      <c r="V145" s="486">
        <v>279.47598253275106</v>
      </c>
      <c r="W145" s="482"/>
      <c r="X145" s="486" t="s">
        <v>407</v>
      </c>
      <c r="Y145" s="482"/>
      <c r="Z145" s="486" t="s">
        <v>407</v>
      </c>
      <c r="AA145" s="482"/>
      <c r="AB145" s="486" t="s">
        <v>407</v>
      </c>
      <c r="AC145" s="482"/>
      <c r="AD145" s="486" t="s">
        <v>407</v>
      </c>
      <c r="AE145" s="482"/>
      <c r="AF145" s="486" t="s">
        <v>407</v>
      </c>
      <c r="AG145" s="482"/>
      <c r="AH145" s="486" t="s">
        <v>407</v>
      </c>
      <c r="AI145" s="482"/>
      <c r="AJ145" s="486" t="s">
        <v>407</v>
      </c>
      <c r="AK145" s="482">
        <v>765</v>
      </c>
      <c r="AL145" s="486">
        <v>167.03056768558952</v>
      </c>
      <c r="AM145" s="482"/>
      <c r="AN145" s="486" t="s">
        <v>407</v>
      </c>
      <c r="AO145" s="482">
        <v>58</v>
      </c>
      <c r="AP145" s="486">
        <v>12.663755458515285</v>
      </c>
      <c r="AQ145" s="482">
        <v>8094</v>
      </c>
      <c r="AR145" s="486">
        <v>1767.2489082969432</v>
      </c>
    </row>
    <row r="146" spans="1:44">
      <c r="A146" s="905"/>
      <c r="B146" s="468" t="s">
        <v>481</v>
      </c>
      <c r="C146" s="471"/>
      <c r="E146" s="482"/>
      <c r="F146" s="486" t="s">
        <v>407</v>
      </c>
      <c r="G146" s="482"/>
      <c r="H146" s="486" t="s">
        <v>407</v>
      </c>
      <c r="I146" s="482"/>
      <c r="J146" s="486" t="s">
        <v>407</v>
      </c>
      <c r="K146" s="482">
        <v>26778</v>
      </c>
      <c r="L146" s="486" t="s">
        <v>407</v>
      </c>
      <c r="M146" s="482"/>
      <c r="N146" s="486" t="s">
        <v>407</v>
      </c>
      <c r="O146" s="482"/>
      <c r="P146" s="486" t="s">
        <v>407</v>
      </c>
      <c r="Q146" s="482"/>
      <c r="R146" s="486" t="s">
        <v>407</v>
      </c>
      <c r="S146" s="482"/>
      <c r="T146" s="486" t="s">
        <v>407</v>
      </c>
      <c r="U146" s="482"/>
      <c r="V146" s="486" t="s">
        <v>407</v>
      </c>
      <c r="W146" s="482"/>
      <c r="X146" s="486" t="s">
        <v>407</v>
      </c>
      <c r="Y146" s="482"/>
      <c r="Z146" s="486" t="s">
        <v>407</v>
      </c>
      <c r="AA146" s="482"/>
      <c r="AB146" s="486" t="s">
        <v>407</v>
      </c>
      <c r="AC146" s="482"/>
      <c r="AD146" s="486" t="s">
        <v>407</v>
      </c>
      <c r="AE146" s="482"/>
      <c r="AF146" s="486" t="s">
        <v>407</v>
      </c>
      <c r="AG146" s="482"/>
      <c r="AH146" s="486" t="s">
        <v>407</v>
      </c>
      <c r="AI146" s="482"/>
      <c r="AJ146" s="486" t="s">
        <v>407</v>
      </c>
      <c r="AK146" s="482"/>
      <c r="AL146" s="486" t="s">
        <v>407</v>
      </c>
      <c r="AM146" s="482"/>
      <c r="AN146" s="486" t="s">
        <v>407</v>
      </c>
      <c r="AO146" s="482"/>
      <c r="AP146" s="486" t="s">
        <v>407</v>
      </c>
      <c r="AQ146" s="482">
        <v>26778</v>
      </c>
      <c r="AR146" s="486" t="s">
        <v>407</v>
      </c>
    </row>
    <row r="147" spans="1:44">
      <c r="A147" s="905"/>
      <c r="B147" s="468" t="s">
        <v>482</v>
      </c>
      <c r="C147" s="471">
        <v>30.16</v>
      </c>
      <c r="E147" s="482">
        <v>26288</v>
      </c>
      <c r="F147" s="486">
        <v>871.61803713527854</v>
      </c>
      <c r="G147" s="482"/>
      <c r="H147" s="486" t="s">
        <v>407</v>
      </c>
      <c r="I147" s="482"/>
      <c r="J147" s="486" t="s">
        <v>407</v>
      </c>
      <c r="K147" s="482">
        <v>1167</v>
      </c>
      <c r="L147" s="486">
        <v>38.693633952254643</v>
      </c>
      <c r="M147" s="482"/>
      <c r="N147" s="486" t="s">
        <v>407</v>
      </c>
      <c r="O147" s="482">
        <v>180</v>
      </c>
      <c r="P147" s="486">
        <v>5.9681697612732094</v>
      </c>
      <c r="Q147" s="482">
        <v>63039</v>
      </c>
      <c r="R147" s="486">
        <v>2090.1525198938994</v>
      </c>
      <c r="S147" s="482">
        <v>2126</v>
      </c>
      <c r="T147" s="486">
        <v>70.490716180371351</v>
      </c>
      <c r="U147" s="482"/>
      <c r="V147" s="486" t="s">
        <v>407</v>
      </c>
      <c r="W147" s="482">
        <v>809</v>
      </c>
      <c r="X147" s="486">
        <v>26.823607427055702</v>
      </c>
      <c r="Y147" s="482"/>
      <c r="Z147" s="486" t="s">
        <v>407</v>
      </c>
      <c r="AA147" s="482"/>
      <c r="AB147" s="486" t="s">
        <v>407</v>
      </c>
      <c r="AC147" s="482">
        <v>290</v>
      </c>
      <c r="AD147" s="486">
        <v>9.615384615384615</v>
      </c>
      <c r="AE147" s="482"/>
      <c r="AF147" s="486" t="s">
        <v>407</v>
      </c>
      <c r="AG147" s="482"/>
      <c r="AH147" s="486" t="s">
        <v>407</v>
      </c>
      <c r="AI147" s="482"/>
      <c r="AJ147" s="486" t="s">
        <v>407</v>
      </c>
      <c r="AK147" s="482">
        <v>8950</v>
      </c>
      <c r="AL147" s="486">
        <v>296.75066312997347</v>
      </c>
      <c r="AM147" s="482"/>
      <c r="AN147" s="486" t="s">
        <v>407</v>
      </c>
      <c r="AO147" s="482"/>
      <c r="AP147" s="486" t="s">
        <v>407</v>
      </c>
      <c r="AQ147" s="482">
        <v>76561</v>
      </c>
      <c r="AR147" s="486">
        <v>2538.4946949602122</v>
      </c>
    </row>
    <row r="148" spans="1:44">
      <c r="A148" s="905"/>
      <c r="B148" s="468" t="s">
        <v>448</v>
      </c>
      <c r="C148" s="471">
        <v>9.2100000000000009</v>
      </c>
      <c r="E148" s="482">
        <v>21600</v>
      </c>
      <c r="F148" s="486">
        <v>2345.2768729641693</v>
      </c>
      <c r="G148" s="482"/>
      <c r="H148" s="486" t="s">
        <v>407</v>
      </c>
      <c r="I148" s="482"/>
      <c r="J148" s="486" t="s">
        <v>407</v>
      </c>
      <c r="K148" s="482"/>
      <c r="L148" s="486" t="s">
        <v>407</v>
      </c>
      <c r="M148" s="482"/>
      <c r="N148" s="486" t="s">
        <v>407</v>
      </c>
      <c r="O148" s="482"/>
      <c r="P148" s="486" t="s">
        <v>407</v>
      </c>
      <c r="Q148" s="482">
        <v>19264</v>
      </c>
      <c r="R148" s="486">
        <v>2091.6395222584147</v>
      </c>
      <c r="S148" s="482">
        <v>1258</v>
      </c>
      <c r="T148" s="486">
        <v>136.59066232356133</v>
      </c>
      <c r="U148" s="482"/>
      <c r="V148" s="486" t="s">
        <v>407</v>
      </c>
      <c r="W148" s="482"/>
      <c r="X148" s="486" t="s">
        <v>407</v>
      </c>
      <c r="Y148" s="482">
        <v>162</v>
      </c>
      <c r="Z148" s="486">
        <v>17.589576547231268</v>
      </c>
      <c r="AA148" s="482"/>
      <c r="AB148" s="486" t="s">
        <v>407</v>
      </c>
      <c r="AC148" s="482"/>
      <c r="AD148" s="486" t="s">
        <v>407</v>
      </c>
      <c r="AE148" s="482"/>
      <c r="AF148" s="486" t="s">
        <v>407</v>
      </c>
      <c r="AG148" s="482"/>
      <c r="AH148" s="486" t="s">
        <v>407</v>
      </c>
      <c r="AI148" s="482"/>
      <c r="AJ148" s="486" t="s">
        <v>407</v>
      </c>
      <c r="AK148" s="482">
        <v>431</v>
      </c>
      <c r="AL148" s="486">
        <v>46.796959826275781</v>
      </c>
      <c r="AM148" s="482"/>
      <c r="AN148" s="486" t="s">
        <v>407</v>
      </c>
      <c r="AO148" s="482"/>
      <c r="AP148" s="486" t="s">
        <v>407</v>
      </c>
      <c r="AQ148" s="482">
        <v>21115</v>
      </c>
      <c r="AR148" s="486">
        <v>2292.6167209554828</v>
      </c>
    </row>
    <row r="149" spans="1:44">
      <c r="A149" s="905"/>
      <c r="B149" s="468" t="s">
        <v>483</v>
      </c>
      <c r="C149" s="471">
        <v>8.5399999999999991</v>
      </c>
      <c r="E149" s="482">
        <v>34089</v>
      </c>
      <c r="F149" s="486">
        <v>3991.6861826697896</v>
      </c>
      <c r="G149" s="482"/>
      <c r="H149" s="486" t="s">
        <v>407</v>
      </c>
      <c r="I149" s="482"/>
      <c r="J149" s="486" t="s">
        <v>407</v>
      </c>
      <c r="K149" s="482"/>
      <c r="L149" s="486" t="s">
        <v>407</v>
      </c>
      <c r="M149" s="482"/>
      <c r="N149" s="486" t="s">
        <v>407</v>
      </c>
      <c r="O149" s="482">
        <v>492</v>
      </c>
      <c r="P149" s="486">
        <v>57.6112412177986</v>
      </c>
      <c r="Q149" s="482">
        <v>4343</v>
      </c>
      <c r="R149" s="486">
        <v>508.54800936768157</v>
      </c>
      <c r="S149" s="482">
        <v>26903</v>
      </c>
      <c r="T149" s="486">
        <v>3150.2341920374711</v>
      </c>
      <c r="U149" s="482"/>
      <c r="V149" s="486" t="s">
        <v>407</v>
      </c>
      <c r="W149" s="482">
        <v>8617</v>
      </c>
      <c r="X149" s="486">
        <v>1009.0163934426231</v>
      </c>
      <c r="Y149" s="482">
        <v>4578</v>
      </c>
      <c r="Z149" s="486">
        <v>536.06557377049182</v>
      </c>
      <c r="AA149" s="482">
        <v>7</v>
      </c>
      <c r="AB149" s="486">
        <v>0.81967213114754112</v>
      </c>
      <c r="AC149" s="482"/>
      <c r="AD149" s="486" t="s">
        <v>407</v>
      </c>
      <c r="AE149" s="482"/>
      <c r="AF149" s="486" t="s">
        <v>407</v>
      </c>
      <c r="AG149" s="482"/>
      <c r="AH149" s="486" t="s">
        <v>407</v>
      </c>
      <c r="AI149" s="482"/>
      <c r="AJ149" s="486" t="s">
        <v>407</v>
      </c>
      <c r="AK149" s="482">
        <v>6011</v>
      </c>
      <c r="AL149" s="486">
        <v>703.86416861826706</v>
      </c>
      <c r="AM149" s="482"/>
      <c r="AN149" s="486" t="s">
        <v>407</v>
      </c>
      <c r="AO149" s="482"/>
      <c r="AP149" s="486" t="s">
        <v>407</v>
      </c>
      <c r="AQ149" s="482">
        <v>50951</v>
      </c>
      <c r="AR149" s="486">
        <v>5966.1592505854805</v>
      </c>
    </row>
    <row r="150" spans="1:44">
      <c r="A150" s="905"/>
      <c r="B150" s="468" t="s">
        <v>484</v>
      </c>
      <c r="C150" s="471">
        <v>2.70523055555556</v>
      </c>
      <c r="E150" s="482">
        <v>33691</v>
      </c>
      <c r="F150" s="486">
        <v>12454.021684329617</v>
      </c>
      <c r="G150" s="482"/>
      <c r="H150" s="486" t="s">
        <v>407</v>
      </c>
      <c r="I150" s="482"/>
      <c r="J150" s="486" t="s">
        <v>407</v>
      </c>
      <c r="K150" s="482"/>
      <c r="L150" s="486" t="s">
        <v>407</v>
      </c>
      <c r="M150" s="482"/>
      <c r="N150" s="486" t="s">
        <v>407</v>
      </c>
      <c r="O150" s="482"/>
      <c r="P150" s="486" t="s">
        <v>407</v>
      </c>
      <c r="Q150" s="482">
        <v>3424</v>
      </c>
      <c r="R150" s="486">
        <v>1265.6961873243479</v>
      </c>
      <c r="S150" s="482">
        <v>247</v>
      </c>
      <c r="T150" s="486">
        <v>91.304602298222534</v>
      </c>
      <c r="U150" s="482"/>
      <c r="V150" s="486" t="s">
        <v>407</v>
      </c>
      <c r="W150" s="482"/>
      <c r="X150" s="486" t="s">
        <v>407</v>
      </c>
      <c r="Y150" s="482"/>
      <c r="Z150" s="486" t="s">
        <v>407</v>
      </c>
      <c r="AA150" s="482"/>
      <c r="AB150" s="486" t="s">
        <v>407</v>
      </c>
      <c r="AC150" s="482"/>
      <c r="AD150" s="486" t="s">
        <v>407</v>
      </c>
      <c r="AE150" s="482"/>
      <c r="AF150" s="486" t="s">
        <v>407</v>
      </c>
      <c r="AG150" s="482"/>
      <c r="AH150" s="486" t="s">
        <v>407</v>
      </c>
      <c r="AI150" s="482"/>
      <c r="AJ150" s="486" t="s">
        <v>407</v>
      </c>
      <c r="AK150" s="482">
        <v>1461</v>
      </c>
      <c r="AL150" s="486">
        <v>540.06487432268466</v>
      </c>
      <c r="AM150" s="482"/>
      <c r="AN150" s="486" t="s">
        <v>407</v>
      </c>
      <c r="AO150" s="482"/>
      <c r="AP150" s="486" t="s">
        <v>407</v>
      </c>
      <c r="AQ150" s="482">
        <v>5132</v>
      </c>
      <c r="AR150" s="486">
        <v>1897.0656639452552</v>
      </c>
    </row>
    <row r="151" spans="1:44">
      <c r="A151" s="905"/>
      <c r="B151" s="468" t="s">
        <v>485</v>
      </c>
      <c r="C151" s="471">
        <v>7.14</v>
      </c>
      <c r="E151" s="482">
        <v>3914</v>
      </c>
      <c r="F151" s="486">
        <v>548.17927170868347</v>
      </c>
      <c r="G151" s="482">
        <v>2763</v>
      </c>
      <c r="H151" s="486">
        <v>386.97478991596643</v>
      </c>
      <c r="I151" s="482"/>
      <c r="J151" s="486" t="s">
        <v>407</v>
      </c>
      <c r="K151" s="482"/>
      <c r="L151" s="486" t="s">
        <v>407</v>
      </c>
      <c r="M151" s="482"/>
      <c r="N151" s="486" t="s">
        <v>407</v>
      </c>
      <c r="O151" s="482">
        <v>148</v>
      </c>
      <c r="P151" s="486">
        <v>20.728291316526612</v>
      </c>
      <c r="Q151" s="482">
        <v>9665</v>
      </c>
      <c r="R151" s="486">
        <v>1353.6414565826331</v>
      </c>
      <c r="S151" s="482">
        <v>254.19</v>
      </c>
      <c r="T151" s="486">
        <v>35.600840336134453</v>
      </c>
      <c r="U151" s="482"/>
      <c r="V151" s="486" t="s">
        <v>407</v>
      </c>
      <c r="W151" s="482"/>
      <c r="X151" s="486" t="s">
        <v>407</v>
      </c>
      <c r="Y151" s="482"/>
      <c r="Z151" s="486" t="s">
        <v>407</v>
      </c>
      <c r="AA151" s="482"/>
      <c r="AB151" s="486" t="s">
        <v>407</v>
      </c>
      <c r="AC151" s="482"/>
      <c r="AD151" s="486" t="s">
        <v>407</v>
      </c>
      <c r="AE151" s="482"/>
      <c r="AF151" s="486" t="s">
        <v>407</v>
      </c>
      <c r="AG151" s="482"/>
      <c r="AH151" s="486" t="s">
        <v>407</v>
      </c>
      <c r="AI151" s="482"/>
      <c r="AJ151" s="486" t="s">
        <v>407</v>
      </c>
      <c r="AK151" s="482">
        <v>2909</v>
      </c>
      <c r="AL151" s="486">
        <v>407.42296918767511</v>
      </c>
      <c r="AM151" s="482"/>
      <c r="AN151" s="486" t="s">
        <v>407</v>
      </c>
      <c r="AO151" s="482">
        <v>1241</v>
      </c>
      <c r="AP151" s="486">
        <v>173.80952380952382</v>
      </c>
      <c r="AQ151" s="482">
        <v>16980.189999999999</v>
      </c>
      <c r="AR151" s="486">
        <v>2378.1778711484594</v>
      </c>
    </row>
    <row r="152" spans="1:44">
      <c r="A152" s="905"/>
      <c r="B152" s="468" t="s">
        <v>486</v>
      </c>
      <c r="C152" s="471">
        <v>4.4800000000000004</v>
      </c>
      <c r="E152" s="482">
        <v>3778</v>
      </c>
      <c r="F152" s="486">
        <v>843.30357142857133</v>
      </c>
      <c r="G152" s="482"/>
      <c r="H152" s="486" t="s">
        <v>407</v>
      </c>
      <c r="I152" s="482"/>
      <c r="J152" s="486" t="s">
        <v>407</v>
      </c>
      <c r="K152" s="482"/>
      <c r="L152" s="486" t="s">
        <v>407</v>
      </c>
      <c r="M152" s="482"/>
      <c r="N152" s="486" t="s">
        <v>407</v>
      </c>
      <c r="O152" s="482">
        <v>117</v>
      </c>
      <c r="P152" s="486">
        <v>26.116071428571427</v>
      </c>
      <c r="Q152" s="482">
        <v>10734</v>
      </c>
      <c r="R152" s="486">
        <v>2395.9821428571427</v>
      </c>
      <c r="S152" s="482"/>
      <c r="T152" s="486" t="s">
        <v>407</v>
      </c>
      <c r="U152" s="482"/>
      <c r="V152" s="486" t="s">
        <v>407</v>
      </c>
      <c r="W152" s="482"/>
      <c r="X152" s="486" t="s">
        <v>407</v>
      </c>
      <c r="Y152" s="482"/>
      <c r="Z152" s="486" t="s">
        <v>407</v>
      </c>
      <c r="AA152" s="482">
        <v>1268</v>
      </c>
      <c r="AB152" s="486">
        <v>283.03571428571428</v>
      </c>
      <c r="AC152" s="482"/>
      <c r="AD152" s="486" t="s">
        <v>407</v>
      </c>
      <c r="AE152" s="482"/>
      <c r="AF152" s="486" t="s">
        <v>407</v>
      </c>
      <c r="AG152" s="482"/>
      <c r="AH152" s="486" t="s">
        <v>407</v>
      </c>
      <c r="AI152" s="482"/>
      <c r="AJ152" s="486" t="s">
        <v>407</v>
      </c>
      <c r="AK152" s="482">
        <v>6891</v>
      </c>
      <c r="AL152" s="486">
        <v>1538.1696428571427</v>
      </c>
      <c r="AM152" s="482"/>
      <c r="AN152" s="486" t="s">
        <v>407</v>
      </c>
      <c r="AO152" s="482"/>
      <c r="AP152" s="486" t="s">
        <v>407</v>
      </c>
      <c r="AQ152" s="482">
        <v>19010</v>
      </c>
      <c r="AR152" s="486">
        <v>4243.3035714285706</v>
      </c>
    </row>
    <row r="153" spans="1:44">
      <c r="A153" s="905"/>
      <c r="B153" s="468" t="s">
        <v>449</v>
      </c>
      <c r="C153" s="471">
        <v>18.45</v>
      </c>
      <c r="E153" s="482">
        <v>50523</v>
      </c>
      <c r="F153" s="486">
        <v>2738.3739837398375</v>
      </c>
      <c r="G153" s="482">
        <v>2062</v>
      </c>
      <c r="H153" s="486">
        <v>111.76151761517616</v>
      </c>
      <c r="I153" s="482"/>
      <c r="J153" s="486" t="s">
        <v>407</v>
      </c>
      <c r="K153" s="482">
        <v>242597</v>
      </c>
      <c r="L153" s="486">
        <v>13148.888888888889</v>
      </c>
      <c r="M153" s="482"/>
      <c r="N153" s="486" t="s">
        <v>407</v>
      </c>
      <c r="O153" s="482">
        <v>1232</v>
      </c>
      <c r="P153" s="486">
        <v>66.775067750677508</v>
      </c>
      <c r="Q153" s="482">
        <v>45820</v>
      </c>
      <c r="R153" s="486">
        <v>2483.4688346883468</v>
      </c>
      <c r="S153" s="482">
        <v>1481</v>
      </c>
      <c r="T153" s="486">
        <v>80.271002710027105</v>
      </c>
      <c r="U153" s="482"/>
      <c r="V153" s="486" t="s">
        <v>407</v>
      </c>
      <c r="W153" s="482">
        <v>3025</v>
      </c>
      <c r="X153" s="486">
        <v>163.95663956639567</v>
      </c>
      <c r="Y153" s="482"/>
      <c r="Z153" s="486" t="s">
        <v>407</v>
      </c>
      <c r="AA153" s="482"/>
      <c r="AB153" s="486" t="s">
        <v>407</v>
      </c>
      <c r="AC153" s="482"/>
      <c r="AD153" s="486" t="s">
        <v>407</v>
      </c>
      <c r="AE153" s="482"/>
      <c r="AF153" s="486" t="s">
        <v>407</v>
      </c>
      <c r="AG153" s="482"/>
      <c r="AH153" s="486" t="s">
        <v>407</v>
      </c>
      <c r="AI153" s="482"/>
      <c r="AJ153" s="486" t="s">
        <v>407</v>
      </c>
      <c r="AK153" s="482">
        <v>4482</v>
      </c>
      <c r="AL153" s="486">
        <v>242.92682926829269</v>
      </c>
      <c r="AM153" s="482"/>
      <c r="AN153" s="486" t="s">
        <v>407</v>
      </c>
      <c r="AO153" s="482"/>
      <c r="AP153" s="486" t="s">
        <v>407</v>
      </c>
      <c r="AQ153" s="482">
        <v>300699</v>
      </c>
      <c r="AR153" s="486">
        <v>16298.048780487805</v>
      </c>
    </row>
    <row r="154" spans="1:44">
      <c r="A154" s="905"/>
      <c r="B154" s="468" t="s">
        <v>487</v>
      </c>
      <c r="C154" s="471">
        <v>4.0199999999999996</v>
      </c>
      <c r="E154" s="482">
        <v>45394</v>
      </c>
      <c r="F154" s="486">
        <v>11292.039800995026</v>
      </c>
      <c r="G154" s="482">
        <v>60</v>
      </c>
      <c r="H154" s="486">
        <v>14.92537313432836</v>
      </c>
      <c r="I154" s="482"/>
      <c r="J154" s="486" t="s">
        <v>407</v>
      </c>
      <c r="K154" s="482"/>
      <c r="L154" s="486" t="s">
        <v>407</v>
      </c>
      <c r="M154" s="482"/>
      <c r="N154" s="486" t="s">
        <v>407</v>
      </c>
      <c r="O154" s="482"/>
      <c r="P154" s="486" t="s">
        <v>407</v>
      </c>
      <c r="Q154" s="482">
        <v>5761</v>
      </c>
      <c r="R154" s="486">
        <v>1433.0845771144279</v>
      </c>
      <c r="S154" s="482"/>
      <c r="T154" s="486" t="s">
        <v>407</v>
      </c>
      <c r="U154" s="482"/>
      <c r="V154" s="486" t="s">
        <v>407</v>
      </c>
      <c r="W154" s="482">
        <v>12</v>
      </c>
      <c r="X154" s="486">
        <v>2.9850746268656718</v>
      </c>
      <c r="Y154" s="482"/>
      <c r="Z154" s="486" t="s">
        <v>407</v>
      </c>
      <c r="AA154" s="482"/>
      <c r="AB154" s="486" t="s">
        <v>407</v>
      </c>
      <c r="AC154" s="482">
        <v>4360</v>
      </c>
      <c r="AD154" s="486">
        <v>1084.5771144278608</v>
      </c>
      <c r="AE154" s="482"/>
      <c r="AF154" s="486" t="s">
        <v>407</v>
      </c>
      <c r="AG154" s="482"/>
      <c r="AH154" s="486" t="s">
        <v>407</v>
      </c>
      <c r="AI154" s="482"/>
      <c r="AJ154" s="486" t="s">
        <v>407</v>
      </c>
      <c r="AK154" s="482">
        <v>2568</v>
      </c>
      <c r="AL154" s="486">
        <v>638.80597014925377</v>
      </c>
      <c r="AM154" s="482"/>
      <c r="AN154" s="486" t="s">
        <v>407</v>
      </c>
      <c r="AO154" s="482"/>
      <c r="AP154" s="486" t="s">
        <v>407</v>
      </c>
      <c r="AQ154" s="482">
        <v>12761</v>
      </c>
      <c r="AR154" s="486">
        <v>3174.3781094527367</v>
      </c>
    </row>
    <row r="155" spans="1:44">
      <c r="A155" s="905"/>
      <c r="B155" s="468" t="s">
        <v>450</v>
      </c>
      <c r="C155" s="471">
        <v>9.2100000000000009</v>
      </c>
      <c r="E155" s="482">
        <v>5395</v>
      </c>
      <c r="F155" s="486">
        <v>585.77633007600434</v>
      </c>
      <c r="G155" s="482">
        <v>296</v>
      </c>
      <c r="H155" s="486">
        <v>32.138979370249729</v>
      </c>
      <c r="I155" s="482"/>
      <c r="J155" s="486" t="s">
        <v>407</v>
      </c>
      <c r="K155" s="482"/>
      <c r="L155" s="486" t="s">
        <v>407</v>
      </c>
      <c r="M155" s="482"/>
      <c r="N155" s="486" t="s">
        <v>407</v>
      </c>
      <c r="O155" s="482">
        <v>576</v>
      </c>
      <c r="P155" s="486">
        <v>62.540716612377842</v>
      </c>
      <c r="Q155" s="482">
        <v>4646</v>
      </c>
      <c r="R155" s="486">
        <v>504.45168295331155</v>
      </c>
      <c r="S155" s="482">
        <v>426</v>
      </c>
      <c r="T155" s="486">
        <v>46.254071661237781</v>
      </c>
      <c r="U155" s="482"/>
      <c r="V155" s="486" t="s">
        <v>407</v>
      </c>
      <c r="W155" s="482">
        <v>109</v>
      </c>
      <c r="X155" s="486">
        <v>11.834961997828445</v>
      </c>
      <c r="Y155" s="482"/>
      <c r="Z155" s="486" t="s">
        <v>407</v>
      </c>
      <c r="AA155" s="482">
        <v>7170</v>
      </c>
      <c r="AB155" s="486">
        <v>778.501628664495</v>
      </c>
      <c r="AC155" s="482">
        <v>59</v>
      </c>
      <c r="AD155" s="486">
        <v>6.4060803474484249</v>
      </c>
      <c r="AE155" s="482"/>
      <c r="AF155" s="486" t="s">
        <v>407</v>
      </c>
      <c r="AG155" s="482"/>
      <c r="AH155" s="486" t="s">
        <v>407</v>
      </c>
      <c r="AI155" s="482"/>
      <c r="AJ155" s="486" t="s">
        <v>407</v>
      </c>
      <c r="AK155" s="482">
        <v>1041</v>
      </c>
      <c r="AL155" s="486">
        <v>113.02931596091204</v>
      </c>
      <c r="AM155" s="482"/>
      <c r="AN155" s="486" t="s">
        <v>407</v>
      </c>
      <c r="AO155" s="482"/>
      <c r="AP155" s="486" t="s">
        <v>407</v>
      </c>
      <c r="AQ155" s="482">
        <v>14323</v>
      </c>
      <c r="AR155" s="486">
        <v>1555.1574375678608</v>
      </c>
    </row>
    <row r="156" spans="1:44">
      <c r="A156" s="905"/>
      <c r="B156" s="468" t="s">
        <v>488</v>
      </c>
      <c r="C156" s="471">
        <v>17.02</v>
      </c>
      <c r="E156" s="482">
        <v>32458</v>
      </c>
      <c r="F156" s="486">
        <v>1907.0505287896592</v>
      </c>
      <c r="G156" s="482"/>
      <c r="H156" s="486" t="s">
        <v>407</v>
      </c>
      <c r="I156" s="482"/>
      <c r="J156" s="486" t="s">
        <v>407</v>
      </c>
      <c r="K156" s="482"/>
      <c r="L156" s="486" t="s">
        <v>407</v>
      </c>
      <c r="M156" s="482"/>
      <c r="N156" s="486" t="s">
        <v>407</v>
      </c>
      <c r="O156" s="482">
        <v>711</v>
      </c>
      <c r="P156" s="486">
        <v>41.774383078730907</v>
      </c>
      <c r="Q156" s="482">
        <v>35265</v>
      </c>
      <c r="R156" s="486">
        <v>2071.9741480611046</v>
      </c>
      <c r="S156" s="482"/>
      <c r="T156" s="486" t="s">
        <v>407</v>
      </c>
      <c r="U156" s="482"/>
      <c r="V156" s="486" t="s">
        <v>407</v>
      </c>
      <c r="W156" s="482">
        <v>72</v>
      </c>
      <c r="X156" s="486">
        <v>4.230317273795535</v>
      </c>
      <c r="Y156" s="482"/>
      <c r="Z156" s="486" t="s">
        <v>407</v>
      </c>
      <c r="AA156" s="482">
        <v>1835</v>
      </c>
      <c r="AB156" s="486">
        <v>107.81433607520565</v>
      </c>
      <c r="AC156" s="482"/>
      <c r="AD156" s="486" t="s">
        <v>407</v>
      </c>
      <c r="AE156" s="482"/>
      <c r="AF156" s="486" t="s">
        <v>407</v>
      </c>
      <c r="AG156" s="482"/>
      <c r="AH156" s="486" t="s">
        <v>407</v>
      </c>
      <c r="AI156" s="482"/>
      <c r="AJ156" s="486" t="s">
        <v>407</v>
      </c>
      <c r="AK156" s="482">
        <v>8008</v>
      </c>
      <c r="AL156" s="486">
        <v>470.50528789659228</v>
      </c>
      <c r="AM156" s="482"/>
      <c r="AN156" s="486" t="s">
        <v>407</v>
      </c>
      <c r="AO156" s="482"/>
      <c r="AP156" s="486" t="s">
        <v>407</v>
      </c>
      <c r="AQ156" s="482">
        <v>45891</v>
      </c>
      <c r="AR156" s="486">
        <v>2696.2984723854288</v>
      </c>
    </row>
    <row r="157" spans="1:44">
      <c r="A157" s="905"/>
      <c r="B157" s="468" t="s">
        <v>451</v>
      </c>
      <c r="C157" s="471">
        <v>3.81</v>
      </c>
      <c r="E157" s="482">
        <v>2237</v>
      </c>
      <c r="F157" s="486">
        <v>587.13910761154852</v>
      </c>
      <c r="G157" s="482"/>
      <c r="H157" s="486" t="s">
        <v>407</v>
      </c>
      <c r="I157" s="482"/>
      <c r="J157" s="486" t="s">
        <v>407</v>
      </c>
      <c r="K157" s="482"/>
      <c r="L157" s="486" t="s">
        <v>407</v>
      </c>
      <c r="M157" s="482"/>
      <c r="N157" s="486" t="s">
        <v>407</v>
      </c>
      <c r="O157" s="482">
        <v>227</v>
      </c>
      <c r="P157" s="486">
        <v>59.580052493438316</v>
      </c>
      <c r="Q157" s="482">
        <v>4219</v>
      </c>
      <c r="R157" s="486">
        <v>1107.3490813648293</v>
      </c>
      <c r="S157" s="482"/>
      <c r="T157" s="486" t="s">
        <v>407</v>
      </c>
      <c r="U157" s="482"/>
      <c r="V157" s="486" t="s">
        <v>407</v>
      </c>
      <c r="W157" s="482">
        <v>2008</v>
      </c>
      <c r="X157" s="486">
        <v>527.03412073490813</v>
      </c>
      <c r="Y157" s="482"/>
      <c r="Z157" s="486" t="s">
        <v>407</v>
      </c>
      <c r="AA157" s="482"/>
      <c r="AB157" s="486" t="s">
        <v>407</v>
      </c>
      <c r="AC157" s="482"/>
      <c r="AD157" s="486" t="s">
        <v>407</v>
      </c>
      <c r="AE157" s="482"/>
      <c r="AF157" s="486" t="s">
        <v>407</v>
      </c>
      <c r="AG157" s="482"/>
      <c r="AH157" s="486" t="s">
        <v>407</v>
      </c>
      <c r="AI157" s="482"/>
      <c r="AJ157" s="486" t="s">
        <v>407</v>
      </c>
      <c r="AK157" s="482">
        <v>1253</v>
      </c>
      <c r="AL157" s="486">
        <v>328.87139107611546</v>
      </c>
      <c r="AM157" s="482"/>
      <c r="AN157" s="486" t="s">
        <v>407</v>
      </c>
      <c r="AO157" s="482"/>
      <c r="AP157" s="486" t="s">
        <v>407</v>
      </c>
      <c r="AQ157" s="482">
        <v>7707</v>
      </c>
      <c r="AR157" s="486">
        <v>2022.8346456692914</v>
      </c>
    </row>
    <row r="158" spans="1:44">
      <c r="A158" s="905"/>
      <c r="B158" s="487"/>
      <c r="C158">
        <v>1.07</v>
      </c>
      <c r="E158" s="488">
        <v>3221</v>
      </c>
      <c r="F158" s="486">
        <v>3010.2803738317757</v>
      </c>
      <c r="G158" s="488"/>
      <c r="H158" s="486" t="s">
        <v>407</v>
      </c>
      <c r="I158" s="488"/>
      <c r="J158" s="486" t="s">
        <v>407</v>
      </c>
      <c r="K158" s="488">
        <v>206</v>
      </c>
      <c r="L158" s="486">
        <v>192.52336448598129</v>
      </c>
      <c r="M158" s="488"/>
      <c r="N158" s="486" t="s">
        <v>407</v>
      </c>
      <c r="O158" s="488">
        <v>2</v>
      </c>
      <c r="P158" s="486">
        <v>1.8691588785046729</v>
      </c>
      <c r="Q158" s="488">
        <v>2092</v>
      </c>
      <c r="R158" s="486">
        <v>1955.1401869158876</v>
      </c>
      <c r="S158" s="488"/>
      <c r="T158" s="486" t="s">
        <v>407</v>
      </c>
      <c r="U158" s="488"/>
      <c r="V158" s="486" t="s">
        <v>407</v>
      </c>
      <c r="W158" s="488">
        <v>7818</v>
      </c>
      <c r="X158" s="486">
        <v>7306.5420560747662</v>
      </c>
      <c r="Y158" s="488"/>
      <c r="Z158" s="486" t="s">
        <v>407</v>
      </c>
      <c r="AA158" s="488"/>
      <c r="AB158" s="486" t="s">
        <v>407</v>
      </c>
      <c r="AC158" s="488"/>
      <c r="AD158" s="486" t="s">
        <v>407</v>
      </c>
      <c r="AE158" s="488"/>
      <c r="AF158" s="486" t="s">
        <v>407</v>
      </c>
      <c r="AG158" s="488"/>
      <c r="AH158" s="486" t="s">
        <v>407</v>
      </c>
      <c r="AI158" s="488"/>
      <c r="AJ158" s="486" t="s">
        <v>407</v>
      </c>
      <c r="AK158" s="488">
        <v>1288</v>
      </c>
      <c r="AL158" s="486">
        <v>1203.7383177570093</v>
      </c>
      <c r="AM158" s="488"/>
      <c r="AN158" s="486" t="s">
        <v>407</v>
      </c>
      <c r="AO158" s="488"/>
      <c r="AP158" s="486" t="s">
        <v>407</v>
      </c>
      <c r="AQ158" s="488">
        <v>11406</v>
      </c>
      <c r="AR158" s="486">
        <v>10659.813084112149</v>
      </c>
    </row>
    <row r="159" spans="1:44">
      <c r="A159" s="905"/>
      <c r="B159" s="487"/>
      <c r="C159">
        <v>3.81</v>
      </c>
      <c r="E159" s="488">
        <v>1413</v>
      </c>
      <c r="F159" s="486">
        <v>370.86614173228344</v>
      </c>
      <c r="G159" s="488"/>
      <c r="H159" s="486" t="s">
        <v>407</v>
      </c>
      <c r="I159" s="488"/>
      <c r="J159" s="486" t="s">
        <v>407</v>
      </c>
      <c r="K159" s="488">
        <v>2108</v>
      </c>
      <c r="L159" s="486">
        <v>553.28083989501306</v>
      </c>
      <c r="M159" s="488"/>
      <c r="N159" s="486" t="s">
        <v>407</v>
      </c>
      <c r="O159" s="488">
        <v>137</v>
      </c>
      <c r="P159" s="486">
        <v>35.958005249343834</v>
      </c>
      <c r="Q159" s="488">
        <v>3164</v>
      </c>
      <c r="R159" s="486">
        <v>830.4461942257218</v>
      </c>
      <c r="S159" s="488">
        <v>207</v>
      </c>
      <c r="T159" s="486">
        <v>54.330708661417319</v>
      </c>
      <c r="U159" s="488"/>
      <c r="V159" s="486" t="s">
        <v>407</v>
      </c>
      <c r="W159" s="488">
        <v>72</v>
      </c>
      <c r="X159" s="486">
        <v>18.897637795275589</v>
      </c>
      <c r="Y159" s="488"/>
      <c r="Z159" s="486" t="s">
        <v>407</v>
      </c>
      <c r="AA159" s="488"/>
      <c r="AB159" s="486" t="s">
        <v>407</v>
      </c>
      <c r="AC159" s="488"/>
      <c r="AD159" s="486" t="s">
        <v>407</v>
      </c>
      <c r="AE159" s="488"/>
      <c r="AF159" s="486" t="s">
        <v>407</v>
      </c>
      <c r="AG159" s="488"/>
      <c r="AH159" s="486" t="s">
        <v>407</v>
      </c>
      <c r="AI159" s="488"/>
      <c r="AJ159" s="486" t="s">
        <v>407</v>
      </c>
      <c r="AK159" s="488">
        <v>15532</v>
      </c>
      <c r="AL159" s="486">
        <v>4076.6404199475064</v>
      </c>
      <c r="AM159" s="488"/>
      <c r="AN159" s="486" t="s">
        <v>407</v>
      </c>
      <c r="AO159" s="488"/>
      <c r="AP159" s="486" t="s">
        <v>407</v>
      </c>
      <c r="AQ159" s="488">
        <v>21220</v>
      </c>
      <c r="AR159" s="486">
        <v>5569.5538057742779</v>
      </c>
    </row>
    <row r="160" spans="1:44">
      <c r="A160" s="905"/>
      <c r="B160" s="468" t="s">
        <v>489</v>
      </c>
      <c r="C160" s="471">
        <v>16.829999999999998</v>
      </c>
      <c r="E160" s="482"/>
      <c r="F160" s="486" t="s">
        <v>407</v>
      </c>
      <c r="G160" s="482"/>
      <c r="H160" s="486" t="s">
        <v>407</v>
      </c>
      <c r="I160" s="482"/>
      <c r="J160" s="486" t="s">
        <v>407</v>
      </c>
      <c r="K160" s="482"/>
      <c r="L160" s="486" t="s">
        <v>407</v>
      </c>
      <c r="M160" s="482"/>
      <c r="N160" s="486" t="s">
        <v>407</v>
      </c>
      <c r="O160" s="482">
        <v>3633</v>
      </c>
      <c r="P160" s="486">
        <v>215.86452762923352</v>
      </c>
      <c r="Q160" s="482">
        <v>154</v>
      </c>
      <c r="R160" s="486">
        <v>9.1503267973856222</v>
      </c>
      <c r="S160" s="482"/>
      <c r="T160" s="486" t="s">
        <v>407</v>
      </c>
      <c r="U160" s="482"/>
      <c r="V160" s="486" t="s">
        <v>407</v>
      </c>
      <c r="W160" s="482"/>
      <c r="X160" s="486" t="s">
        <v>407</v>
      </c>
      <c r="Y160" s="482"/>
      <c r="Z160" s="486" t="s">
        <v>407</v>
      </c>
      <c r="AA160" s="482"/>
      <c r="AB160" s="486" t="s">
        <v>407</v>
      </c>
      <c r="AC160" s="482"/>
      <c r="AD160" s="486" t="s">
        <v>407</v>
      </c>
      <c r="AE160" s="482"/>
      <c r="AF160" s="486" t="s">
        <v>407</v>
      </c>
      <c r="AG160" s="482"/>
      <c r="AH160" s="486" t="s">
        <v>407</v>
      </c>
      <c r="AI160" s="482"/>
      <c r="AJ160" s="486" t="s">
        <v>407</v>
      </c>
      <c r="AK160" s="482"/>
      <c r="AL160" s="486" t="s">
        <v>407</v>
      </c>
      <c r="AM160" s="482"/>
      <c r="AN160" s="486" t="s">
        <v>407</v>
      </c>
      <c r="AO160" s="482"/>
      <c r="AP160" s="486" t="s">
        <v>407</v>
      </c>
      <c r="AQ160" s="482">
        <v>3787</v>
      </c>
      <c r="AR160" s="486">
        <v>225.01485442661917</v>
      </c>
    </row>
    <row r="161" spans="1:44">
      <c r="A161" s="905"/>
      <c r="B161" s="468" t="s">
        <v>490</v>
      </c>
      <c r="C161" s="471">
        <v>5.86</v>
      </c>
      <c r="E161" s="482">
        <v>99292</v>
      </c>
      <c r="F161" s="486">
        <v>16944.027303754265</v>
      </c>
      <c r="G161" s="482">
        <v>540</v>
      </c>
      <c r="H161" s="486">
        <v>92.150170648464155</v>
      </c>
      <c r="I161" s="482"/>
      <c r="J161" s="486" t="s">
        <v>407</v>
      </c>
      <c r="K161" s="482"/>
      <c r="L161" s="486" t="s">
        <v>407</v>
      </c>
      <c r="M161" s="482"/>
      <c r="N161" s="486" t="s">
        <v>407</v>
      </c>
      <c r="O161" s="482">
        <v>27</v>
      </c>
      <c r="P161" s="486">
        <v>4.6075085324232079</v>
      </c>
      <c r="Q161" s="482">
        <v>11257</v>
      </c>
      <c r="R161" s="486">
        <v>1920.98976109215</v>
      </c>
      <c r="S161" s="482">
        <v>18033</v>
      </c>
      <c r="T161" s="486">
        <v>3077.3037542662114</v>
      </c>
      <c r="U161" s="482">
        <v>837</v>
      </c>
      <c r="V161" s="486">
        <v>142.83276450511946</v>
      </c>
      <c r="W161" s="482">
        <v>7145</v>
      </c>
      <c r="X161" s="486">
        <v>1219.2832764505119</v>
      </c>
      <c r="Y161" s="482">
        <v>5613</v>
      </c>
      <c r="Z161" s="486">
        <v>957.84982935153573</v>
      </c>
      <c r="AA161" s="482">
        <v>608</v>
      </c>
      <c r="AB161" s="486">
        <v>103.75426621160409</v>
      </c>
      <c r="AC161" s="482"/>
      <c r="AD161" s="486" t="s">
        <v>407</v>
      </c>
      <c r="AE161" s="482"/>
      <c r="AF161" s="486" t="s">
        <v>407</v>
      </c>
      <c r="AG161" s="482"/>
      <c r="AH161" s="486" t="s">
        <v>407</v>
      </c>
      <c r="AI161" s="482"/>
      <c r="AJ161" s="486" t="s">
        <v>407</v>
      </c>
      <c r="AK161" s="482">
        <v>20452</v>
      </c>
      <c r="AL161" s="486">
        <v>3490.1023890784982</v>
      </c>
      <c r="AM161" s="482"/>
      <c r="AN161" s="486" t="s">
        <v>407</v>
      </c>
      <c r="AO161" s="482">
        <v>5825</v>
      </c>
      <c r="AP161" s="486">
        <v>994.0273037542662</v>
      </c>
      <c r="AQ161" s="482">
        <v>70337</v>
      </c>
      <c r="AR161" s="486">
        <v>12002.901023890785</v>
      </c>
    </row>
    <row r="162" spans="1:44">
      <c r="A162" s="905"/>
      <c r="B162" s="468" t="s">
        <v>452</v>
      </c>
      <c r="C162" s="471">
        <v>10.277206730769199</v>
      </c>
      <c r="E162" s="482">
        <v>34220.730000000003</v>
      </c>
      <c r="F162" s="486">
        <v>3329.769546967043</v>
      </c>
      <c r="G162" s="482">
        <v>7635</v>
      </c>
      <c r="H162" s="486">
        <v>742.90614171858317</v>
      </c>
      <c r="I162" s="482"/>
      <c r="J162" s="486" t="s">
        <v>407</v>
      </c>
      <c r="K162" s="482">
        <v>102987.63</v>
      </c>
      <c r="L162" s="486">
        <v>10020.974832749314</v>
      </c>
      <c r="M162" s="482"/>
      <c r="N162" s="486" t="s">
        <v>407</v>
      </c>
      <c r="O162" s="482">
        <v>210</v>
      </c>
      <c r="P162" s="486">
        <v>20.433567748644723</v>
      </c>
      <c r="Q162" s="482">
        <v>40449.97</v>
      </c>
      <c r="R162" s="486">
        <v>3935.8914401221268</v>
      </c>
      <c r="S162" s="482">
        <v>3122.48</v>
      </c>
      <c r="T162" s="486">
        <v>303.82574582756274</v>
      </c>
      <c r="U162" s="482">
        <v>38.75</v>
      </c>
      <c r="V162" s="486">
        <v>3.7704797631427764</v>
      </c>
      <c r="W162" s="482">
        <v>3811.54</v>
      </c>
      <c r="X162" s="486">
        <v>370.87314674604437</v>
      </c>
      <c r="Y162" s="482"/>
      <c r="Z162" s="486" t="s">
        <v>407</v>
      </c>
      <c r="AA162" s="482"/>
      <c r="AB162" s="486" t="s">
        <v>407</v>
      </c>
      <c r="AC162" s="482">
        <v>7098.36</v>
      </c>
      <c r="AD162" s="486">
        <v>690.68961887747503</v>
      </c>
      <c r="AE162" s="482">
        <v>111.16</v>
      </c>
      <c r="AF162" s="486">
        <v>10.816168528282606</v>
      </c>
      <c r="AG162" s="482"/>
      <c r="AH162" s="486" t="s">
        <v>407</v>
      </c>
      <c r="AI162" s="482"/>
      <c r="AJ162" s="486" t="s">
        <v>407</v>
      </c>
      <c r="AK162" s="482">
        <v>1650.89</v>
      </c>
      <c r="AL162" s="486">
        <v>160.6360602883814</v>
      </c>
      <c r="AM162" s="482"/>
      <c r="AN162" s="486" t="s">
        <v>407</v>
      </c>
      <c r="AO162" s="482"/>
      <c r="AP162" s="486" t="s">
        <v>407</v>
      </c>
      <c r="AQ162" s="482">
        <v>167115.78</v>
      </c>
      <c r="AR162" s="486">
        <v>16260.817202369557</v>
      </c>
    </row>
    <row r="163" spans="1:44">
      <c r="A163" s="905"/>
      <c r="B163" s="468" t="s">
        <v>491</v>
      </c>
      <c r="C163" s="471">
        <v>2.5546943309682502</v>
      </c>
      <c r="E163" s="482"/>
      <c r="F163" s="486" t="s">
        <v>407</v>
      </c>
      <c r="G163" s="482">
        <v>1050</v>
      </c>
      <c r="H163" s="486">
        <v>411.00807531914842</v>
      </c>
      <c r="I163" s="482"/>
      <c r="J163" s="486" t="s">
        <v>407</v>
      </c>
      <c r="K163" s="482"/>
      <c r="L163" s="486" t="s">
        <v>407</v>
      </c>
      <c r="M163" s="482"/>
      <c r="N163" s="486" t="s">
        <v>407</v>
      </c>
      <c r="O163" s="482"/>
      <c r="P163" s="486" t="s">
        <v>407</v>
      </c>
      <c r="Q163" s="482">
        <v>576</v>
      </c>
      <c r="R163" s="486">
        <v>225.46728703221856</v>
      </c>
      <c r="S163" s="482">
        <v>1750</v>
      </c>
      <c r="T163" s="486">
        <v>685.01345886524734</v>
      </c>
      <c r="U163" s="482"/>
      <c r="V163" s="486" t="s">
        <v>407</v>
      </c>
      <c r="W163" s="482"/>
      <c r="X163" s="486" t="s">
        <v>407</v>
      </c>
      <c r="Y163" s="482"/>
      <c r="Z163" s="486" t="s">
        <v>407</v>
      </c>
      <c r="AA163" s="482"/>
      <c r="AB163" s="486" t="s">
        <v>407</v>
      </c>
      <c r="AC163" s="482">
        <v>3592</v>
      </c>
      <c r="AD163" s="486">
        <v>1406.0390538536963</v>
      </c>
      <c r="AE163" s="482"/>
      <c r="AF163" s="486" t="s">
        <v>407</v>
      </c>
      <c r="AG163" s="482"/>
      <c r="AH163" s="486" t="s">
        <v>407</v>
      </c>
      <c r="AI163" s="482"/>
      <c r="AJ163" s="486" t="s">
        <v>407</v>
      </c>
      <c r="AK163" s="482">
        <v>489</v>
      </c>
      <c r="AL163" s="486">
        <v>191.41233222006053</v>
      </c>
      <c r="AM163" s="482"/>
      <c r="AN163" s="486" t="s">
        <v>407</v>
      </c>
      <c r="AO163" s="482"/>
      <c r="AP163" s="486" t="s">
        <v>407</v>
      </c>
      <c r="AQ163" s="482">
        <v>7457</v>
      </c>
      <c r="AR163" s="486">
        <v>2918.9402072903713</v>
      </c>
    </row>
    <row r="164" spans="1:44">
      <c r="A164" s="905"/>
      <c r="B164" s="468" t="s">
        <v>453</v>
      </c>
      <c r="C164" s="471">
        <v>0</v>
      </c>
      <c r="E164" s="482">
        <v>30567.88</v>
      </c>
      <c r="F164" s="486" t="s">
        <v>407</v>
      </c>
      <c r="G164" s="482"/>
      <c r="H164" s="486" t="s">
        <v>407</v>
      </c>
      <c r="I164" s="482"/>
      <c r="J164" s="486" t="s">
        <v>407</v>
      </c>
      <c r="K164" s="482"/>
      <c r="L164" s="486" t="s">
        <v>407</v>
      </c>
      <c r="M164" s="482"/>
      <c r="N164" s="486" t="s">
        <v>407</v>
      </c>
      <c r="O164" s="482">
        <v>63</v>
      </c>
      <c r="P164" s="486" t="s">
        <v>407</v>
      </c>
      <c r="Q164" s="482">
        <v>1928.72</v>
      </c>
      <c r="R164" s="486" t="s">
        <v>407</v>
      </c>
      <c r="S164" s="482">
        <v>3034.69</v>
      </c>
      <c r="T164" s="486" t="s">
        <v>407</v>
      </c>
      <c r="U164" s="482"/>
      <c r="V164" s="486" t="s">
        <v>407</v>
      </c>
      <c r="W164" s="482">
        <v>435.64</v>
      </c>
      <c r="X164" s="486" t="s">
        <v>407</v>
      </c>
      <c r="Y164" s="482">
        <v>2842</v>
      </c>
      <c r="Z164" s="486" t="s">
        <v>407</v>
      </c>
      <c r="AA164" s="482"/>
      <c r="AB164" s="486" t="s">
        <v>407</v>
      </c>
      <c r="AC164" s="482"/>
      <c r="AD164" s="486" t="s">
        <v>407</v>
      </c>
      <c r="AE164" s="482"/>
      <c r="AF164" s="486" t="s">
        <v>407</v>
      </c>
      <c r="AG164" s="482"/>
      <c r="AH164" s="486" t="s">
        <v>407</v>
      </c>
      <c r="AI164" s="482"/>
      <c r="AJ164" s="486" t="s">
        <v>407</v>
      </c>
      <c r="AK164" s="482">
        <v>3150.16</v>
      </c>
      <c r="AL164" s="486" t="s">
        <v>407</v>
      </c>
      <c r="AM164" s="482"/>
      <c r="AN164" s="486" t="s">
        <v>407</v>
      </c>
      <c r="AO164" s="482"/>
      <c r="AP164" s="486" t="s">
        <v>407</v>
      </c>
      <c r="AQ164" s="482">
        <v>11454.21</v>
      </c>
      <c r="AR164" s="486" t="s">
        <v>407</v>
      </c>
    </row>
    <row r="165" spans="1:44">
      <c r="A165" s="905"/>
      <c r="B165" s="468" t="s">
        <v>492</v>
      </c>
      <c r="C165" s="471">
        <v>22.08</v>
      </c>
      <c r="E165" s="482">
        <v>59124</v>
      </c>
      <c r="F165" s="486">
        <v>2677.717391304348</v>
      </c>
      <c r="G165" s="482"/>
      <c r="H165" s="486" t="s">
        <v>407</v>
      </c>
      <c r="I165" s="482"/>
      <c r="J165" s="486" t="s">
        <v>407</v>
      </c>
      <c r="K165" s="482"/>
      <c r="L165" s="486" t="s">
        <v>407</v>
      </c>
      <c r="M165" s="482"/>
      <c r="N165" s="486" t="s">
        <v>407</v>
      </c>
      <c r="O165" s="482"/>
      <c r="P165" s="486" t="s">
        <v>407</v>
      </c>
      <c r="Q165" s="482">
        <v>50531</v>
      </c>
      <c r="R165" s="486">
        <v>2288.541666666667</v>
      </c>
      <c r="S165" s="482"/>
      <c r="T165" s="486" t="s">
        <v>407</v>
      </c>
      <c r="U165" s="482"/>
      <c r="V165" s="486" t="s">
        <v>407</v>
      </c>
      <c r="W165" s="482">
        <v>29519</v>
      </c>
      <c r="X165" s="486">
        <v>1336.911231884058</v>
      </c>
      <c r="Y165" s="482">
        <v>9311</v>
      </c>
      <c r="Z165" s="486">
        <v>421.69384057971018</v>
      </c>
      <c r="AA165" s="482"/>
      <c r="AB165" s="486" t="s">
        <v>407</v>
      </c>
      <c r="AC165" s="482"/>
      <c r="AD165" s="486" t="s">
        <v>407</v>
      </c>
      <c r="AE165" s="482"/>
      <c r="AF165" s="486" t="s">
        <v>407</v>
      </c>
      <c r="AG165" s="482"/>
      <c r="AH165" s="486" t="s">
        <v>407</v>
      </c>
      <c r="AI165" s="482"/>
      <c r="AJ165" s="486" t="s">
        <v>407</v>
      </c>
      <c r="AK165" s="482">
        <v>11976</v>
      </c>
      <c r="AL165" s="486">
        <v>542.39130434782612</v>
      </c>
      <c r="AM165" s="482"/>
      <c r="AN165" s="486" t="s">
        <v>407</v>
      </c>
      <c r="AO165" s="482"/>
      <c r="AP165" s="486" t="s">
        <v>407</v>
      </c>
      <c r="AQ165" s="482">
        <v>101337</v>
      </c>
      <c r="AR165" s="486">
        <v>4589.538043478261</v>
      </c>
    </row>
    <row r="166" spans="1:44">
      <c r="A166" s="905"/>
      <c r="B166" s="468" t="s">
        <v>413</v>
      </c>
      <c r="C166" s="471">
        <v>28.15</v>
      </c>
      <c r="E166" s="482">
        <v>39157</v>
      </c>
      <c r="F166" s="486">
        <v>1391.0124333925401</v>
      </c>
      <c r="G166" s="482"/>
      <c r="H166" s="486" t="s">
        <v>407</v>
      </c>
      <c r="I166" s="482"/>
      <c r="J166" s="486" t="s">
        <v>407</v>
      </c>
      <c r="K166" s="482">
        <v>322</v>
      </c>
      <c r="L166" s="486">
        <v>11.438721136767318</v>
      </c>
      <c r="M166" s="482"/>
      <c r="N166" s="486" t="s">
        <v>407</v>
      </c>
      <c r="O166" s="482">
        <v>278</v>
      </c>
      <c r="P166" s="486">
        <v>9.8756660746003551</v>
      </c>
      <c r="Q166" s="482">
        <v>64325</v>
      </c>
      <c r="R166" s="486">
        <v>2285.0799289520428</v>
      </c>
      <c r="S166" s="482">
        <v>282</v>
      </c>
      <c r="T166" s="486">
        <v>10.017761989342807</v>
      </c>
      <c r="U166" s="482"/>
      <c r="V166" s="486" t="s">
        <v>407</v>
      </c>
      <c r="W166" s="482">
        <v>28002</v>
      </c>
      <c r="X166" s="486">
        <v>994.74245115452936</v>
      </c>
      <c r="Y166" s="482"/>
      <c r="Z166" s="486" t="s">
        <v>407</v>
      </c>
      <c r="AA166" s="482"/>
      <c r="AB166" s="486" t="s">
        <v>407</v>
      </c>
      <c r="AC166" s="482"/>
      <c r="AD166" s="486" t="s">
        <v>407</v>
      </c>
      <c r="AE166" s="482"/>
      <c r="AF166" s="486" t="s">
        <v>407</v>
      </c>
      <c r="AG166" s="482"/>
      <c r="AH166" s="486" t="s">
        <v>407</v>
      </c>
      <c r="AI166" s="482"/>
      <c r="AJ166" s="486" t="s">
        <v>407</v>
      </c>
      <c r="AK166" s="482">
        <v>3870</v>
      </c>
      <c r="AL166" s="486">
        <v>137.47779751332149</v>
      </c>
      <c r="AM166" s="482"/>
      <c r="AN166" s="486" t="s">
        <v>407</v>
      </c>
      <c r="AO166" s="482">
        <v>12153</v>
      </c>
      <c r="AP166" s="486">
        <v>431.72291296625224</v>
      </c>
      <c r="AQ166" s="482">
        <v>109232</v>
      </c>
      <c r="AR166" s="486">
        <v>3880.3552397868561</v>
      </c>
    </row>
    <row r="167" spans="1:44">
      <c r="A167" s="905"/>
      <c r="B167" s="468" t="s">
        <v>493</v>
      </c>
      <c r="C167" s="471">
        <v>3.71</v>
      </c>
      <c r="E167" s="482">
        <v>7078</v>
      </c>
      <c r="F167" s="486">
        <v>1907.8167115902966</v>
      </c>
      <c r="G167" s="482"/>
      <c r="H167" s="486" t="s">
        <v>407</v>
      </c>
      <c r="I167" s="482"/>
      <c r="J167" s="486" t="s">
        <v>407</v>
      </c>
      <c r="K167" s="482">
        <v>12480</v>
      </c>
      <c r="L167" s="486">
        <v>3363.8814016172505</v>
      </c>
      <c r="M167" s="482"/>
      <c r="N167" s="486" t="s">
        <v>407</v>
      </c>
      <c r="O167" s="482"/>
      <c r="P167" s="486" t="s">
        <v>407</v>
      </c>
      <c r="Q167" s="482">
        <v>502</v>
      </c>
      <c r="R167" s="486">
        <v>135.30997304582209</v>
      </c>
      <c r="S167" s="482"/>
      <c r="T167" s="486" t="s">
        <v>407</v>
      </c>
      <c r="U167" s="482"/>
      <c r="V167" s="486" t="s">
        <v>407</v>
      </c>
      <c r="W167" s="482">
        <v>7965</v>
      </c>
      <c r="X167" s="486">
        <v>2146.9002695417789</v>
      </c>
      <c r="Y167" s="482"/>
      <c r="Z167" s="486" t="s">
        <v>407</v>
      </c>
      <c r="AA167" s="482"/>
      <c r="AB167" s="486" t="s">
        <v>407</v>
      </c>
      <c r="AC167" s="482">
        <v>285</v>
      </c>
      <c r="AD167" s="486">
        <v>76.819407008086259</v>
      </c>
      <c r="AE167" s="482"/>
      <c r="AF167" s="486" t="s">
        <v>407</v>
      </c>
      <c r="AG167" s="482"/>
      <c r="AH167" s="486" t="s">
        <v>407</v>
      </c>
      <c r="AI167" s="482"/>
      <c r="AJ167" s="486" t="s">
        <v>407</v>
      </c>
      <c r="AK167" s="482">
        <v>365</v>
      </c>
      <c r="AL167" s="486">
        <v>98.382749326145557</v>
      </c>
      <c r="AM167" s="482"/>
      <c r="AN167" s="486" t="s">
        <v>407</v>
      </c>
      <c r="AO167" s="482"/>
      <c r="AP167" s="486" t="s">
        <v>407</v>
      </c>
      <c r="AQ167" s="482">
        <v>21597</v>
      </c>
      <c r="AR167" s="486">
        <v>5821.2938005390833</v>
      </c>
    </row>
    <row r="168" spans="1:44">
      <c r="A168" s="905"/>
      <c r="B168" s="487"/>
      <c r="C168">
        <v>1.31</v>
      </c>
      <c r="E168" s="488"/>
      <c r="F168" s="486" t="s">
        <v>407</v>
      </c>
      <c r="G168" s="488"/>
      <c r="H168" s="486" t="s">
        <v>407</v>
      </c>
      <c r="I168" s="488"/>
      <c r="J168" s="486" t="s">
        <v>407</v>
      </c>
      <c r="K168" s="488"/>
      <c r="L168" s="486" t="s">
        <v>407</v>
      </c>
      <c r="M168" s="488"/>
      <c r="N168" s="486" t="s">
        <v>407</v>
      </c>
      <c r="O168" s="488"/>
      <c r="P168" s="486" t="s">
        <v>407</v>
      </c>
      <c r="Q168" s="488">
        <v>666</v>
      </c>
      <c r="R168" s="486">
        <v>508.39694656488547</v>
      </c>
      <c r="S168" s="488"/>
      <c r="T168" s="486" t="s">
        <v>407</v>
      </c>
      <c r="U168" s="488"/>
      <c r="V168" s="486" t="s">
        <v>407</v>
      </c>
      <c r="W168" s="488"/>
      <c r="X168" s="486" t="s">
        <v>407</v>
      </c>
      <c r="Y168" s="488"/>
      <c r="Z168" s="486" t="s">
        <v>407</v>
      </c>
      <c r="AA168" s="488"/>
      <c r="AB168" s="486" t="s">
        <v>407</v>
      </c>
      <c r="AC168" s="488"/>
      <c r="AD168" s="486" t="s">
        <v>407</v>
      </c>
      <c r="AE168" s="488"/>
      <c r="AF168" s="486" t="s">
        <v>407</v>
      </c>
      <c r="AG168" s="488"/>
      <c r="AH168" s="486" t="s">
        <v>407</v>
      </c>
      <c r="AI168" s="488"/>
      <c r="AJ168" s="486" t="s">
        <v>407</v>
      </c>
      <c r="AK168" s="488"/>
      <c r="AL168" s="486" t="s">
        <v>407</v>
      </c>
      <c r="AM168" s="488"/>
      <c r="AN168" s="486" t="s">
        <v>407</v>
      </c>
      <c r="AO168" s="488"/>
      <c r="AP168" s="486" t="s">
        <v>407</v>
      </c>
      <c r="AQ168" s="488">
        <v>666</v>
      </c>
      <c r="AR168" s="486">
        <v>508.39694656488547</v>
      </c>
    </row>
    <row r="169" spans="1:44">
      <c r="A169" s="905"/>
      <c r="B169" s="468" t="s">
        <v>414</v>
      </c>
      <c r="C169" s="471">
        <v>1.76</v>
      </c>
      <c r="E169" s="482">
        <v>1202</v>
      </c>
      <c r="F169" s="486">
        <v>682.9545454545455</v>
      </c>
      <c r="G169" s="482"/>
      <c r="H169" s="486" t="s">
        <v>407</v>
      </c>
      <c r="I169" s="482"/>
      <c r="J169" s="486" t="s">
        <v>407</v>
      </c>
      <c r="K169" s="482"/>
      <c r="L169" s="486" t="s">
        <v>407</v>
      </c>
      <c r="M169" s="482"/>
      <c r="N169" s="486" t="s">
        <v>407</v>
      </c>
      <c r="O169" s="482">
        <v>573</v>
      </c>
      <c r="P169" s="486">
        <v>325.56818181818181</v>
      </c>
      <c r="Q169" s="482">
        <v>2278</v>
      </c>
      <c r="R169" s="486">
        <v>1294.3181818181818</v>
      </c>
      <c r="S169" s="482"/>
      <c r="T169" s="486" t="s">
        <v>407</v>
      </c>
      <c r="U169" s="482">
        <v>7</v>
      </c>
      <c r="V169" s="486">
        <v>3.9772727272727271</v>
      </c>
      <c r="W169" s="482">
        <v>2684</v>
      </c>
      <c r="X169" s="486">
        <v>1525</v>
      </c>
      <c r="Y169" s="482">
        <v>3925</v>
      </c>
      <c r="Z169" s="486">
        <v>2230.1136363636365</v>
      </c>
      <c r="AA169" s="482">
        <v>3</v>
      </c>
      <c r="AB169" s="486">
        <v>1.7045454545454546</v>
      </c>
      <c r="AC169" s="482"/>
      <c r="AD169" s="486" t="s">
        <v>407</v>
      </c>
      <c r="AE169" s="482">
        <v>204</v>
      </c>
      <c r="AF169" s="486">
        <v>115.90909090909091</v>
      </c>
      <c r="AG169" s="482"/>
      <c r="AH169" s="486" t="s">
        <v>407</v>
      </c>
      <c r="AI169" s="482"/>
      <c r="AJ169" s="486" t="s">
        <v>407</v>
      </c>
      <c r="AK169" s="482">
        <v>53</v>
      </c>
      <c r="AL169" s="486">
        <v>30.113636363636363</v>
      </c>
      <c r="AM169" s="482"/>
      <c r="AN169" s="486" t="s">
        <v>407</v>
      </c>
      <c r="AO169" s="482"/>
      <c r="AP169" s="486" t="s">
        <v>407</v>
      </c>
      <c r="AQ169" s="482">
        <v>9727</v>
      </c>
      <c r="AR169" s="486">
        <v>5526.704545454545</v>
      </c>
    </row>
    <row r="170" spans="1:44">
      <c r="A170" s="905"/>
      <c r="B170" s="468" t="s">
        <v>454</v>
      </c>
      <c r="C170" s="471">
        <v>11.83</v>
      </c>
      <c r="E170" s="482">
        <v>18301</v>
      </c>
      <c r="F170" s="486">
        <v>1546.9991546914623</v>
      </c>
      <c r="G170" s="482"/>
      <c r="H170" s="486" t="s">
        <v>407</v>
      </c>
      <c r="I170" s="482"/>
      <c r="J170" s="486" t="s">
        <v>407</v>
      </c>
      <c r="K170" s="482">
        <v>79</v>
      </c>
      <c r="L170" s="486">
        <v>6.6779374471682162</v>
      </c>
      <c r="M170" s="482"/>
      <c r="N170" s="486" t="s">
        <v>407</v>
      </c>
      <c r="O170" s="482"/>
      <c r="P170" s="486" t="s">
        <v>407</v>
      </c>
      <c r="Q170" s="482">
        <v>30903</v>
      </c>
      <c r="R170" s="486">
        <v>2612.2569737954354</v>
      </c>
      <c r="S170" s="482">
        <v>50</v>
      </c>
      <c r="T170" s="486">
        <v>4.2265426880811496</v>
      </c>
      <c r="U170" s="482">
        <v>4225</v>
      </c>
      <c r="V170" s="486">
        <v>357.14285714285717</v>
      </c>
      <c r="W170" s="482">
        <v>2541</v>
      </c>
      <c r="X170" s="486">
        <v>214.79289940828403</v>
      </c>
      <c r="Y170" s="482"/>
      <c r="Z170" s="486" t="s">
        <v>407</v>
      </c>
      <c r="AA170" s="482"/>
      <c r="AB170" s="486" t="s">
        <v>407</v>
      </c>
      <c r="AC170" s="482"/>
      <c r="AD170" s="486" t="s">
        <v>407</v>
      </c>
      <c r="AE170" s="482">
        <v>4245</v>
      </c>
      <c r="AF170" s="486">
        <v>358.83347421808958</v>
      </c>
      <c r="AG170" s="482"/>
      <c r="AH170" s="486" t="s">
        <v>407</v>
      </c>
      <c r="AI170" s="482"/>
      <c r="AJ170" s="486" t="s">
        <v>407</v>
      </c>
      <c r="AK170" s="482">
        <v>20718</v>
      </c>
      <c r="AL170" s="486">
        <v>1751.3102282333052</v>
      </c>
      <c r="AM170" s="482"/>
      <c r="AN170" s="486" t="s">
        <v>407</v>
      </c>
      <c r="AO170" s="482">
        <v>22307</v>
      </c>
      <c r="AP170" s="486">
        <v>1885.6297548605241</v>
      </c>
      <c r="AQ170" s="482">
        <v>85068</v>
      </c>
      <c r="AR170" s="486">
        <v>7190.8706677937444</v>
      </c>
    </row>
    <row r="171" spans="1:44">
      <c r="A171" s="905"/>
      <c r="B171" s="468" t="s">
        <v>455</v>
      </c>
      <c r="C171" s="471">
        <v>11.07</v>
      </c>
      <c r="E171" s="482">
        <v>11258</v>
      </c>
      <c r="F171" s="486">
        <v>1016.9828364950316</v>
      </c>
      <c r="G171" s="482"/>
      <c r="H171" s="486" t="s">
        <v>407</v>
      </c>
      <c r="I171" s="482"/>
      <c r="J171" s="486" t="s">
        <v>407</v>
      </c>
      <c r="K171" s="482">
        <v>600</v>
      </c>
      <c r="L171" s="486">
        <v>54.200542005420054</v>
      </c>
      <c r="M171" s="482"/>
      <c r="N171" s="486" t="s">
        <v>407</v>
      </c>
      <c r="O171" s="482"/>
      <c r="P171" s="486" t="s">
        <v>407</v>
      </c>
      <c r="Q171" s="482"/>
      <c r="R171" s="486" t="s">
        <v>407</v>
      </c>
      <c r="S171" s="482"/>
      <c r="T171" s="486" t="s">
        <v>407</v>
      </c>
      <c r="U171" s="482"/>
      <c r="V171" s="486" t="s">
        <v>407</v>
      </c>
      <c r="W171" s="482"/>
      <c r="X171" s="486" t="s">
        <v>407</v>
      </c>
      <c r="Y171" s="482"/>
      <c r="Z171" s="486" t="s">
        <v>407</v>
      </c>
      <c r="AA171" s="482"/>
      <c r="AB171" s="486" t="s">
        <v>407</v>
      </c>
      <c r="AC171" s="482">
        <v>1918</v>
      </c>
      <c r="AD171" s="486">
        <v>173.26106594399278</v>
      </c>
      <c r="AE171" s="482"/>
      <c r="AF171" s="486" t="s">
        <v>407</v>
      </c>
      <c r="AG171" s="482"/>
      <c r="AH171" s="486" t="s">
        <v>407</v>
      </c>
      <c r="AI171" s="482"/>
      <c r="AJ171" s="486" t="s">
        <v>407</v>
      </c>
      <c r="AK171" s="482">
        <v>31425</v>
      </c>
      <c r="AL171" s="486">
        <v>2838.7533875338754</v>
      </c>
      <c r="AM171" s="482"/>
      <c r="AN171" s="486" t="s">
        <v>407</v>
      </c>
      <c r="AO171" s="482"/>
      <c r="AP171" s="486" t="s">
        <v>407</v>
      </c>
      <c r="AQ171" s="482">
        <v>33943</v>
      </c>
      <c r="AR171" s="486">
        <v>3066.214995483288</v>
      </c>
    </row>
    <row r="172" spans="1:44">
      <c r="A172" s="905"/>
      <c r="B172" s="468" t="s">
        <v>494</v>
      </c>
      <c r="C172" s="471">
        <v>6.2</v>
      </c>
      <c r="E172" s="482">
        <v>20815</v>
      </c>
      <c r="F172" s="486">
        <v>3357.2580645161288</v>
      </c>
      <c r="G172" s="482"/>
      <c r="H172" s="486" t="s">
        <v>407</v>
      </c>
      <c r="I172" s="482"/>
      <c r="J172" s="486" t="s">
        <v>407</v>
      </c>
      <c r="K172" s="482">
        <v>34186</v>
      </c>
      <c r="L172" s="486">
        <v>5513.8709677419356</v>
      </c>
      <c r="M172" s="482"/>
      <c r="N172" s="486" t="s">
        <v>407</v>
      </c>
      <c r="O172" s="482"/>
      <c r="P172" s="486" t="s">
        <v>407</v>
      </c>
      <c r="Q172" s="482">
        <v>7890</v>
      </c>
      <c r="R172" s="486">
        <v>1272.5806451612902</v>
      </c>
      <c r="S172" s="482"/>
      <c r="T172" s="486" t="s">
        <v>407</v>
      </c>
      <c r="U172" s="482">
        <v>3706</v>
      </c>
      <c r="V172" s="486">
        <v>597.74193548387098</v>
      </c>
      <c r="W172" s="482"/>
      <c r="X172" s="486" t="s">
        <v>407</v>
      </c>
      <c r="Y172" s="482"/>
      <c r="Z172" s="486" t="s">
        <v>407</v>
      </c>
      <c r="AA172" s="482"/>
      <c r="AB172" s="486" t="s">
        <v>407</v>
      </c>
      <c r="AC172" s="482">
        <v>44726</v>
      </c>
      <c r="AD172" s="486">
        <v>7213.8709677419356</v>
      </c>
      <c r="AE172" s="482">
        <v>12193</v>
      </c>
      <c r="AF172" s="486">
        <v>1966.6129032258063</v>
      </c>
      <c r="AG172" s="482"/>
      <c r="AH172" s="486" t="s">
        <v>407</v>
      </c>
      <c r="AI172" s="482"/>
      <c r="AJ172" s="486" t="s">
        <v>407</v>
      </c>
      <c r="AK172" s="482">
        <v>940</v>
      </c>
      <c r="AL172" s="486">
        <v>151.61290322580643</v>
      </c>
      <c r="AM172" s="482"/>
      <c r="AN172" s="486" t="s">
        <v>407</v>
      </c>
      <c r="AO172" s="482"/>
      <c r="AP172" s="486" t="s">
        <v>407</v>
      </c>
      <c r="AQ172" s="482">
        <v>103641</v>
      </c>
      <c r="AR172" s="486">
        <v>16716.290322580644</v>
      </c>
    </row>
    <row r="173" spans="1:44">
      <c r="A173" s="905"/>
      <c r="B173" s="468" t="s">
        <v>495</v>
      </c>
      <c r="C173" s="471">
        <v>0.84399999999999997</v>
      </c>
      <c r="E173" s="482">
        <v>3333</v>
      </c>
      <c r="F173" s="486">
        <v>3949.0521327014221</v>
      </c>
      <c r="G173" s="482"/>
      <c r="H173" s="486" t="s">
        <v>407</v>
      </c>
      <c r="I173" s="482"/>
      <c r="J173" s="486" t="s">
        <v>407</v>
      </c>
      <c r="K173" s="482"/>
      <c r="L173" s="486" t="s">
        <v>407</v>
      </c>
      <c r="M173" s="482"/>
      <c r="N173" s="486" t="s">
        <v>407</v>
      </c>
      <c r="O173" s="482">
        <v>987</v>
      </c>
      <c r="P173" s="486">
        <v>1169.431279620853</v>
      </c>
      <c r="Q173" s="482">
        <v>1845</v>
      </c>
      <c r="R173" s="486">
        <v>2186.0189573459716</v>
      </c>
      <c r="S173" s="482"/>
      <c r="T173" s="486" t="s">
        <v>407</v>
      </c>
      <c r="U173" s="482"/>
      <c r="V173" s="486" t="s">
        <v>407</v>
      </c>
      <c r="W173" s="482"/>
      <c r="X173" s="486" t="s">
        <v>407</v>
      </c>
      <c r="Y173" s="482"/>
      <c r="Z173" s="486" t="s">
        <v>407</v>
      </c>
      <c r="AA173" s="482"/>
      <c r="AB173" s="486" t="s">
        <v>407</v>
      </c>
      <c r="AC173" s="482"/>
      <c r="AD173" s="486" t="s">
        <v>407</v>
      </c>
      <c r="AE173" s="482"/>
      <c r="AF173" s="486" t="s">
        <v>407</v>
      </c>
      <c r="AG173" s="482"/>
      <c r="AH173" s="486" t="s">
        <v>407</v>
      </c>
      <c r="AI173" s="482"/>
      <c r="AJ173" s="486" t="s">
        <v>407</v>
      </c>
      <c r="AK173" s="482">
        <v>90</v>
      </c>
      <c r="AL173" s="486">
        <v>106.63507109004739</v>
      </c>
      <c r="AM173" s="482"/>
      <c r="AN173" s="486" t="s">
        <v>407</v>
      </c>
      <c r="AO173" s="482">
        <v>671</v>
      </c>
      <c r="AP173" s="486">
        <v>795.02369668246445</v>
      </c>
      <c r="AQ173" s="482">
        <v>3593</v>
      </c>
      <c r="AR173" s="486">
        <v>4257.1090047393363</v>
      </c>
    </row>
    <row r="174" spans="1:44">
      <c r="A174" s="905"/>
      <c r="B174" s="487"/>
      <c r="C174">
        <v>0.39700000000000002</v>
      </c>
      <c r="E174" s="488">
        <v>833</v>
      </c>
      <c r="F174" s="486">
        <v>2098.2367758186397</v>
      </c>
      <c r="G174" s="488"/>
      <c r="H174" s="486" t="s">
        <v>407</v>
      </c>
      <c r="I174" s="488"/>
      <c r="J174" s="486" t="s">
        <v>407</v>
      </c>
      <c r="K174" s="488"/>
      <c r="L174" s="486" t="s">
        <v>407</v>
      </c>
      <c r="M174" s="488"/>
      <c r="N174" s="486" t="s">
        <v>407</v>
      </c>
      <c r="O174" s="488">
        <v>907</v>
      </c>
      <c r="P174" s="486">
        <v>2284.6347607052894</v>
      </c>
      <c r="Q174" s="488">
        <v>1683</v>
      </c>
      <c r="R174" s="486">
        <v>4239.2947103274555</v>
      </c>
      <c r="S174" s="488"/>
      <c r="T174" s="486" t="s">
        <v>407</v>
      </c>
      <c r="U174" s="488"/>
      <c r="V174" s="486" t="s">
        <v>407</v>
      </c>
      <c r="W174" s="488"/>
      <c r="X174" s="486" t="s">
        <v>407</v>
      </c>
      <c r="Y174" s="488"/>
      <c r="Z174" s="486" t="s">
        <v>407</v>
      </c>
      <c r="AA174" s="488"/>
      <c r="AB174" s="486" t="s">
        <v>407</v>
      </c>
      <c r="AC174" s="488"/>
      <c r="AD174" s="486" t="s">
        <v>407</v>
      </c>
      <c r="AE174" s="488"/>
      <c r="AF174" s="486" t="s">
        <v>407</v>
      </c>
      <c r="AG174" s="488"/>
      <c r="AH174" s="486" t="s">
        <v>407</v>
      </c>
      <c r="AI174" s="488"/>
      <c r="AJ174" s="486" t="s">
        <v>407</v>
      </c>
      <c r="AK174" s="488">
        <v>90</v>
      </c>
      <c r="AL174" s="486">
        <v>226.70025188916875</v>
      </c>
      <c r="AM174" s="488"/>
      <c r="AN174" s="486" t="s">
        <v>407</v>
      </c>
      <c r="AO174" s="488">
        <v>388</v>
      </c>
      <c r="AP174" s="486">
        <v>977.32997481108305</v>
      </c>
      <c r="AQ174" s="488">
        <v>3068</v>
      </c>
      <c r="AR174" s="486">
        <v>7727.9596977329975</v>
      </c>
    </row>
    <row r="175" spans="1:44">
      <c r="A175" s="905"/>
      <c r="B175" s="487"/>
      <c r="C175">
        <v>7.6390000000000002</v>
      </c>
      <c r="E175" s="488">
        <v>28940</v>
      </c>
      <c r="F175" s="486">
        <v>3788.4539861238381</v>
      </c>
      <c r="G175" s="488"/>
      <c r="H175" s="486" t="s">
        <v>407</v>
      </c>
      <c r="I175" s="488"/>
      <c r="J175" s="486" t="s">
        <v>407</v>
      </c>
      <c r="K175" s="488"/>
      <c r="L175" s="486" t="s">
        <v>407</v>
      </c>
      <c r="M175" s="488"/>
      <c r="N175" s="486" t="s">
        <v>407</v>
      </c>
      <c r="O175" s="488">
        <v>1081</v>
      </c>
      <c r="P175" s="486">
        <v>141.51066893572457</v>
      </c>
      <c r="Q175" s="488">
        <v>13815</v>
      </c>
      <c r="R175" s="486">
        <v>1808.4827857049352</v>
      </c>
      <c r="S175" s="488"/>
      <c r="T175" s="486" t="s">
        <v>407</v>
      </c>
      <c r="U175" s="488"/>
      <c r="V175" s="486" t="s">
        <v>407</v>
      </c>
      <c r="W175" s="488">
        <v>6810</v>
      </c>
      <c r="X175" s="486">
        <v>891.47794213902341</v>
      </c>
      <c r="Y175" s="488"/>
      <c r="Z175" s="486" t="s">
        <v>407</v>
      </c>
      <c r="AA175" s="488"/>
      <c r="AB175" s="486" t="s">
        <v>407</v>
      </c>
      <c r="AC175" s="488"/>
      <c r="AD175" s="486" t="s">
        <v>407</v>
      </c>
      <c r="AE175" s="488"/>
      <c r="AF175" s="486" t="s">
        <v>407</v>
      </c>
      <c r="AG175" s="488"/>
      <c r="AH175" s="486" t="s">
        <v>407</v>
      </c>
      <c r="AI175" s="488"/>
      <c r="AJ175" s="486" t="s">
        <v>407</v>
      </c>
      <c r="AK175" s="488">
        <v>1154</v>
      </c>
      <c r="AL175" s="486">
        <v>151.06689357245713</v>
      </c>
      <c r="AM175" s="488"/>
      <c r="AN175" s="486" t="s">
        <v>407</v>
      </c>
      <c r="AO175" s="488">
        <v>2947</v>
      </c>
      <c r="AP175" s="486">
        <v>385.78347951302527</v>
      </c>
      <c r="AQ175" s="488">
        <v>25807</v>
      </c>
      <c r="AR175" s="486">
        <v>3378.3217698651656</v>
      </c>
    </row>
    <row r="176" spans="1:44">
      <c r="A176" s="905"/>
      <c r="B176" s="487"/>
      <c r="C176">
        <v>0.51200000000000001</v>
      </c>
      <c r="E176" s="488">
        <v>833</v>
      </c>
      <c r="F176" s="486">
        <v>1626.953125</v>
      </c>
      <c r="G176" s="488"/>
      <c r="H176" s="486" t="s">
        <v>407</v>
      </c>
      <c r="I176" s="488"/>
      <c r="J176" s="486" t="s">
        <v>407</v>
      </c>
      <c r="K176" s="488"/>
      <c r="L176" s="486" t="s">
        <v>407</v>
      </c>
      <c r="M176" s="488"/>
      <c r="N176" s="486" t="s">
        <v>407</v>
      </c>
      <c r="O176" s="488">
        <v>26</v>
      </c>
      <c r="P176" s="486">
        <v>50.78125</v>
      </c>
      <c r="Q176" s="488">
        <v>130</v>
      </c>
      <c r="R176" s="486">
        <v>253.90625</v>
      </c>
      <c r="S176" s="488"/>
      <c r="T176" s="486" t="s">
        <v>407</v>
      </c>
      <c r="U176" s="488"/>
      <c r="V176" s="486" t="s">
        <v>407</v>
      </c>
      <c r="W176" s="488"/>
      <c r="X176" s="486" t="s">
        <v>407</v>
      </c>
      <c r="Y176" s="488"/>
      <c r="Z176" s="486" t="s">
        <v>407</v>
      </c>
      <c r="AA176" s="488"/>
      <c r="AB176" s="486" t="s">
        <v>407</v>
      </c>
      <c r="AC176" s="488"/>
      <c r="AD176" s="486" t="s">
        <v>407</v>
      </c>
      <c r="AE176" s="488"/>
      <c r="AF176" s="486" t="s">
        <v>407</v>
      </c>
      <c r="AG176" s="488"/>
      <c r="AH176" s="486" t="s">
        <v>407</v>
      </c>
      <c r="AI176" s="488"/>
      <c r="AJ176" s="486" t="s">
        <v>407</v>
      </c>
      <c r="AK176" s="488">
        <v>35</v>
      </c>
      <c r="AL176" s="486">
        <v>68.359375</v>
      </c>
      <c r="AM176" s="488"/>
      <c r="AN176" s="486" t="s">
        <v>407</v>
      </c>
      <c r="AO176" s="488">
        <v>308</v>
      </c>
      <c r="AP176" s="486">
        <v>601.5625</v>
      </c>
      <c r="AQ176" s="488">
        <v>499</v>
      </c>
      <c r="AR176" s="486">
        <v>974.609375</v>
      </c>
    </row>
    <row r="177" spans="1:44">
      <c r="A177" s="905"/>
      <c r="B177" s="468" t="s">
        <v>496</v>
      </c>
      <c r="C177" s="471">
        <v>3.19</v>
      </c>
      <c r="E177" s="482"/>
      <c r="F177" s="486" t="s">
        <v>407</v>
      </c>
      <c r="G177" s="482"/>
      <c r="H177" s="486" t="s">
        <v>407</v>
      </c>
      <c r="I177" s="482"/>
      <c r="J177" s="486" t="s">
        <v>407</v>
      </c>
      <c r="K177" s="482"/>
      <c r="L177" s="486" t="s">
        <v>407</v>
      </c>
      <c r="M177" s="482">
        <v>1545</v>
      </c>
      <c r="N177" s="486">
        <v>484.32601880877746</v>
      </c>
      <c r="O177" s="482">
        <v>80</v>
      </c>
      <c r="P177" s="486">
        <v>25.078369905956112</v>
      </c>
      <c r="Q177" s="482">
        <v>147</v>
      </c>
      <c r="R177" s="486">
        <v>46.081504702194358</v>
      </c>
      <c r="S177" s="482"/>
      <c r="T177" s="486" t="s">
        <v>407</v>
      </c>
      <c r="U177" s="482"/>
      <c r="V177" s="486" t="s">
        <v>407</v>
      </c>
      <c r="W177" s="482"/>
      <c r="X177" s="486" t="s">
        <v>407</v>
      </c>
      <c r="Y177" s="482"/>
      <c r="Z177" s="486" t="s">
        <v>407</v>
      </c>
      <c r="AA177" s="482"/>
      <c r="AB177" s="486" t="s">
        <v>407</v>
      </c>
      <c r="AC177" s="482"/>
      <c r="AD177" s="486" t="s">
        <v>407</v>
      </c>
      <c r="AE177" s="482"/>
      <c r="AF177" s="486" t="s">
        <v>407</v>
      </c>
      <c r="AG177" s="482"/>
      <c r="AH177" s="486" t="s">
        <v>407</v>
      </c>
      <c r="AI177" s="482"/>
      <c r="AJ177" s="486" t="s">
        <v>407</v>
      </c>
      <c r="AK177" s="482"/>
      <c r="AL177" s="486" t="s">
        <v>407</v>
      </c>
      <c r="AM177" s="482"/>
      <c r="AN177" s="486" t="s">
        <v>407</v>
      </c>
      <c r="AO177" s="482">
        <v>67</v>
      </c>
      <c r="AP177" s="486">
        <v>21.003134796238246</v>
      </c>
      <c r="AQ177" s="482">
        <v>1839</v>
      </c>
      <c r="AR177" s="486">
        <v>576.48902821316619</v>
      </c>
    </row>
    <row r="178" spans="1:44">
      <c r="A178" s="905"/>
      <c r="B178" s="468" t="s">
        <v>456</v>
      </c>
      <c r="C178" s="471">
        <v>2.44</v>
      </c>
      <c r="E178" s="482">
        <v>59610</v>
      </c>
      <c r="F178" s="486">
        <v>24430.327868852459</v>
      </c>
      <c r="G178" s="482">
        <v>41991</v>
      </c>
      <c r="H178" s="486">
        <v>17209.426229508197</v>
      </c>
      <c r="I178" s="482"/>
      <c r="J178" s="486" t="s">
        <v>407</v>
      </c>
      <c r="K178" s="482"/>
      <c r="L178" s="486" t="s">
        <v>407</v>
      </c>
      <c r="M178" s="482"/>
      <c r="N178" s="486" t="s">
        <v>407</v>
      </c>
      <c r="O178" s="482">
        <v>128</v>
      </c>
      <c r="P178" s="486">
        <v>52.459016393442624</v>
      </c>
      <c r="Q178" s="482">
        <v>6186</v>
      </c>
      <c r="R178" s="486">
        <v>2535.2459016393445</v>
      </c>
      <c r="S178" s="482">
        <v>7907</v>
      </c>
      <c r="T178" s="486">
        <v>3240.5737704918033</v>
      </c>
      <c r="U178" s="482">
        <v>140</v>
      </c>
      <c r="V178" s="486">
        <v>57.377049180327873</v>
      </c>
      <c r="W178" s="482">
        <v>3511</v>
      </c>
      <c r="X178" s="486">
        <v>1438.9344262295083</v>
      </c>
      <c r="Y178" s="482"/>
      <c r="Z178" s="486" t="s">
        <v>407</v>
      </c>
      <c r="AA178" s="482">
        <v>318</v>
      </c>
      <c r="AB178" s="486">
        <v>130.32786885245901</v>
      </c>
      <c r="AC178" s="482"/>
      <c r="AD178" s="486" t="s">
        <v>407</v>
      </c>
      <c r="AE178" s="482">
        <v>1</v>
      </c>
      <c r="AF178" s="486">
        <v>0.4098360655737705</v>
      </c>
      <c r="AG178" s="482"/>
      <c r="AH178" s="486" t="s">
        <v>407</v>
      </c>
      <c r="AI178" s="482"/>
      <c r="AJ178" s="486" t="s">
        <v>407</v>
      </c>
      <c r="AK178" s="482">
        <v>2498</v>
      </c>
      <c r="AL178" s="486">
        <v>1023.7704918032787</v>
      </c>
      <c r="AM178" s="482"/>
      <c r="AN178" s="486" t="s">
        <v>407</v>
      </c>
      <c r="AO178" s="482"/>
      <c r="AP178" s="486" t="s">
        <v>407</v>
      </c>
      <c r="AQ178" s="482">
        <v>62680</v>
      </c>
      <c r="AR178" s="486">
        <v>25688.524590163935</v>
      </c>
    </row>
    <row r="179" spans="1:44">
      <c r="A179" s="905"/>
      <c r="B179" s="468" t="s">
        <v>497</v>
      </c>
      <c r="C179" s="471">
        <v>7.69</v>
      </c>
      <c r="E179" s="482">
        <v>32583</v>
      </c>
      <c r="F179" s="486">
        <v>4237.0611183355004</v>
      </c>
      <c r="G179" s="482"/>
      <c r="H179" s="486" t="s">
        <v>407</v>
      </c>
      <c r="I179" s="482"/>
      <c r="J179" s="486" t="s">
        <v>407</v>
      </c>
      <c r="K179" s="482"/>
      <c r="L179" s="486" t="s">
        <v>407</v>
      </c>
      <c r="M179" s="482"/>
      <c r="N179" s="486" t="s">
        <v>407</v>
      </c>
      <c r="O179" s="482">
        <v>3809</v>
      </c>
      <c r="P179" s="486">
        <v>495.31859557867358</v>
      </c>
      <c r="Q179" s="482">
        <v>4678</v>
      </c>
      <c r="R179" s="486">
        <v>608.32249674902471</v>
      </c>
      <c r="S179" s="482">
        <v>3933</v>
      </c>
      <c r="T179" s="486">
        <v>511.44343302990893</v>
      </c>
      <c r="U179" s="482"/>
      <c r="V179" s="486" t="s">
        <v>407</v>
      </c>
      <c r="W179" s="482">
        <v>64</v>
      </c>
      <c r="X179" s="486">
        <v>8.3224967490247064</v>
      </c>
      <c r="Y179" s="482">
        <v>276</v>
      </c>
      <c r="Z179" s="486">
        <v>35.890767230169047</v>
      </c>
      <c r="AA179" s="482"/>
      <c r="AB179" s="486" t="s">
        <v>407</v>
      </c>
      <c r="AC179" s="482"/>
      <c r="AD179" s="486" t="s">
        <v>407</v>
      </c>
      <c r="AE179" s="482">
        <v>285</v>
      </c>
      <c r="AF179" s="486">
        <v>37.061118335500652</v>
      </c>
      <c r="AG179" s="482"/>
      <c r="AH179" s="486" t="s">
        <v>407</v>
      </c>
      <c r="AI179" s="482"/>
      <c r="AJ179" s="486" t="s">
        <v>407</v>
      </c>
      <c r="AK179" s="482">
        <v>8281</v>
      </c>
      <c r="AL179" s="486">
        <v>1076.853055916775</v>
      </c>
      <c r="AM179" s="482"/>
      <c r="AN179" s="486" t="s">
        <v>407</v>
      </c>
      <c r="AO179" s="482"/>
      <c r="AP179" s="486" t="s">
        <v>407</v>
      </c>
      <c r="AQ179" s="482">
        <v>21326</v>
      </c>
      <c r="AR179" s="486">
        <v>2773.2119635890767</v>
      </c>
    </row>
    <row r="180" spans="1:44">
      <c r="A180" s="905"/>
      <c r="B180" s="468" t="s">
        <v>457</v>
      </c>
      <c r="C180" s="471">
        <v>2.85</v>
      </c>
      <c r="E180" s="482">
        <v>197053</v>
      </c>
      <c r="F180" s="486">
        <v>69141.403508771924</v>
      </c>
      <c r="G180" s="482"/>
      <c r="H180" s="486" t="s">
        <v>407</v>
      </c>
      <c r="I180" s="482"/>
      <c r="J180" s="486" t="s">
        <v>407</v>
      </c>
      <c r="K180" s="482"/>
      <c r="L180" s="486" t="s">
        <v>407</v>
      </c>
      <c r="M180" s="482"/>
      <c r="N180" s="486" t="s">
        <v>407</v>
      </c>
      <c r="O180" s="482">
        <v>190</v>
      </c>
      <c r="P180" s="486">
        <v>66.666666666666671</v>
      </c>
      <c r="Q180" s="482">
        <v>643</v>
      </c>
      <c r="R180" s="486">
        <v>225.61403508771929</v>
      </c>
      <c r="S180" s="482">
        <v>31480</v>
      </c>
      <c r="T180" s="486">
        <v>11045.614035087719</v>
      </c>
      <c r="U180" s="482">
        <v>8446</v>
      </c>
      <c r="V180" s="486">
        <v>2963.5087719298244</v>
      </c>
      <c r="W180" s="482">
        <v>5126</v>
      </c>
      <c r="X180" s="486">
        <v>1798.5964912280701</v>
      </c>
      <c r="Y180" s="482"/>
      <c r="Z180" s="486" t="s">
        <v>407</v>
      </c>
      <c r="AA180" s="482">
        <v>1130</v>
      </c>
      <c r="AB180" s="486">
        <v>396.49122807017545</v>
      </c>
      <c r="AC180" s="482"/>
      <c r="AD180" s="486" t="s">
        <v>407</v>
      </c>
      <c r="AE180" s="482"/>
      <c r="AF180" s="486" t="s">
        <v>407</v>
      </c>
      <c r="AG180" s="482"/>
      <c r="AH180" s="486" t="s">
        <v>407</v>
      </c>
      <c r="AI180" s="482"/>
      <c r="AJ180" s="486" t="s">
        <v>407</v>
      </c>
      <c r="AK180" s="482">
        <v>1317</v>
      </c>
      <c r="AL180" s="486">
        <v>462.10526315789474</v>
      </c>
      <c r="AM180" s="482"/>
      <c r="AN180" s="486" t="s">
        <v>407</v>
      </c>
      <c r="AO180" s="482">
        <v>1022</v>
      </c>
      <c r="AP180" s="486">
        <v>358.59649122807019</v>
      </c>
      <c r="AQ180" s="482">
        <v>49354</v>
      </c>
      <c r="AR180" s="486">
        <v>17317.192982456141</v>
      </c>
    </row>
    <row r="181" spans="1:44">
      <c r="A181" s="905"/>
      <c r="B181" s="468" t="s">
        <v>498</v>
      </c>
      <c r="C181" s="471">
        <v>32.67</v>
      </c>
      <c r="E181" s="482">
        <v>470072</v>
      </c>
      <c r="F181" s="486">
        <v>14388.490970309151</v>
      </c>
      <c r="G181" s="482">
        <v>351983</v>
      </c>
      <c r="H181" s="486">
        <v>10773.890419344963</v>
      </c>
      <c r="I181" s="482"/>
      <c r="J181" s="486" t="s">
        <v>407</v>
      </c>
      <c r="K181" s="482">
        <v>41765</v>
      </c>
      <c r="L181" s="486">
        <v>1278.3899602081419</v>
      </c>
      <c r="M181" s="482"/>
      <c r="N181" s="486" t="s">
        <v>407</v>
      </c>
      <c r="O181" s="482">
        <v>6431</v>
      </c>
      <c r="P181" s="486">
        <v>196.8472604836241</v>
      </c>
      <c r="Q181" s="482">
        <v>24674</v>
      </c>
      <c r="R181" s="486">
        <v>755.24946434037338</v>
      </c>
      <c r="S181" s="482">
        <v>91955</v>
      </c>
      <c r="T181" s="486">
        <v>2814.6617692072236</v>
      </c>
      <c r="U181" s="482">
        <v>4857</v>
      </c>
      <c r="V181" s="486">
        <v>148.66850321395776</v>
      </c>
      <c r="W181" s="482">
        <v>135</v>
      </c>
      <c r="X181" s="486">
        <v>4.1322314049586772</v>
      </c>
      <c r="Y181" s="482"/>
      <c r="Z181" s="486" t="s">
        <v>407</v>
      </c>
      <c r="AA181" s="482">
        <v>26618</v>
      </c>
      <c r="AB181" s="486">
        <v>814.7535965717783</v>
      </c>
      <c r="AC181" s="482">
        <v>49504</v>
      </c>
      <c r="AD181" s="486">
        <v>1515.273951637588</v>
      </c>
      <c r="AE181" s="482"/>
      <c r="AF181" s="486" t="s">
        <v>407</v>
      </c>
      <c r="AG181" s="482"/>
      <c r="AH181" s="486" t="s">
        <v>407</v>
      </c>
      <c r="AI181" s="482"/>
      <c r="AJ181" s="486" t="s">
        <v>407</v>
      </c>
      <c r="AK181" s="482">
        <v>27942</v>
      </c>
      <c r="AL181" s="486">
        <v>855.28007346189156</v>
      </c>
      <c r="AM181" s="482"/>
      <c r="AN181" s="486" t="s">
        <v>407</v>
      </c>
      <c r="AO181" s="482"/>
      <c r="AP181" s="486" t="s">
        <v>407</v>
      </c>
      <c r="AQ181" s="482">
        <v>625864</v>
      </c>
      <c r="AR181" s="486">
        <v>19157.147229874503</v>
      </c>
    </row>
    <row r="182" spans="1:44">
      <c r="A182" s="905"/>
      <c r="B182" s="487"/>
      <c r="C182">
        <v>5.25</v>
      </c>
      <c r="E182" s="488">
        <v>50233</v>
      </c>
      <c r="F182" s="486">
        <v>9568.1904761904771</v>
      </c>
      <c r="G182" s="488">
        <v>39589</v>
      </c>
      <c r="H182" s="486">
        <v>7540.7619047619046</v>
      </c>
      <c r="I182" s="488"/>
      <c r="J182" s="486" t="s">
        <v>407</v>
      </c>
      <c r="K182" s="488">
        <v>30705</v>
      </c>
      <c r="L182" s="486">
        <v>5848.5714285714284</v>
      </c>
      <c r="M182" s="488"/>
      <c r="N182" s="486" t="s">
        <v>407</v>
      </c>
      <c r="O182" s="488">
        <v>1030</v>
      </c>
      <c r="P182" s="486">
        <v>196.1904761904762</v>
      </c>
      <c r="Q182" s="488">
        <v>4820</v>
      </c>
      <c r="R182" s="486">
        <v>918.09523809523807</v>
      </c>
      <c r="S182" s="488">
        <v>11738</v>
      </c>
      <c r="T182" s="486">
        <v>2235.8095238095239</v>
      </c>
      <c r="U182" s="488"/>
      <c r="V182" s="486" t="s">
        <v>407</v>
      </c>
      <c r="W182" s="488"/>
      <c r="X182" s="486" t="s">
        <v>407</v>
      </c>
      <c r="Y182" s="488"/>
      <c r="Z182" s="486" t="s">
        <v>407</v>
      </c>
      <c r="AA182" s="488">
        <v>260</v>
      </c>
      <c r="AB182" s="486">
        <v>49.523809523809526</v>
      </c>
      <c r="AC182" s="488">
        <v>7121</v>
      </c>
      <c r="AD182" s="486">
        <v>1356.3809523809523</v>
      </c>
      <c r="AE182" s="488"/>
      <c r="AF182" s="486" t="s">
        <v>407</v>
      </c>
      <c r="AG182" s="488"/>
      <c r="AH182" s="486" t="s">
        <v>407</v>
      </c>
      <c r="AI182" s="488"/>
      <c r="AJ182" s="486" t="s">
        <v>407</v>
      </c>
      <c r="AK182" s="488">
        <v>100</v>
      </c>
      <c r="AL182" s="486">
        <v>19.047619047619047</v>
      </c>
      <c r="AM182" s="488"/>
      <c r="AN182" s="486" t="s">
        <v>407</v>
      </c>
      <c r="AO182" s="488"/>
      <c r="AP182" s="486" t="s">
        <v>407</v>
      </c>
      <c r="AQ182" s="488">
        <v>95363</v>
      </c>
      <c r="AR182" s="486">
        <v>18164.380952380954</v>
      </c>
    </row>
    <row r="183" spans="1:44">
      <c r="A183" s="905"/>
      <c r="B183" s="468" t="s">
        <v>499</v>
      </c>
      <c r="C183" s="471">
        <v>1.25</v>
      </c>
      <c r="E183" s="482"/>
      <c r="F183" s="486" t="s">
        <v>407</v>
      </c>
      <c r="G183" s="482">
        <v>383</v>
      </c>
      <c r="H183" s="486">
        <v>306.39999999999998</v>
      </c>
      <c r="I183" s="482"/>
      <c r="J183" s="486" t="s">
        <v>407</v>
      </c>
      <c r="K183" s="482"/>
      <c r="L183" s="486" t="s">
        <v>407</v>
      </c>
      <c r="M183" s="482"/>
      <c r="N183" s="486" t="s">
        <v>407</v>
      </c>
      <c r="O183" s="482"/>
      <c r="P183" s="486" t="s">
        <v>407</v>
      </c>
      <c r="Q183" s="482">
        <v>149</v>
      </c>
      <c r="R183" s="486">
        <v>119.2</v>
      </c>
      <c r="S183" s="482"/>
      <c r="T183" s="486" t="s">
        <v>407</v>
      </c>
      <c r="U183" s="482"/>
      <c r="V183" s="486" t="s">
        <v>407</v>
      </c>
      <c r="W183" s="482"/>
      <c r="X183" s="486" t="s">
        <v>407</v>
      </c>
      <c r="Y183" s="482"/>
      <c r="Z183" s="486" t="s">
        <v>407</v>
      </c>
      <c r="AA183" s="482"/>
      <c r="AB183" s="486" t="s">
        <v>407</v>
      </c>
      <c r="AC183" s="482"/>
      <c r="AD183" s="486" t="s">
        <v>407</v>
      </c>
      <c r="AE183" s="482"/>
      <c r="AF183" s="486" t="s">
        <v>407</v>
      </c>
      <c r="AG183" s="482"/>
      <c r="AH183" s="486" t="s">
        <v>407</v>
      </c>
      <c r="AI183" s="482"/>
      <c r="AJ183" s="486" t="s">
        <v>407</v>
      </c>
      <c r="AK183" s="482"/>
      <c r="AL183" s="486" t="s">
        <v>407</v>
      </c>
      <c r="AM183" s="482"/>
      <c r="AN183" s="486" t="s">
        <v>407</v>
      </c>
      <c r="AO183" s="482"/>
      <c r="AP183" s="486" t="s">
        <v>407</v>
      </c>
      <c r="AQ183" s="482">
        <v>532</v>
      </c>
      <c r="AR183" s="486">
        <v>425.6</v>
      </c>
    </row>
    <row r="184" spans="1:44">
      <c r="A184" s="905"/>
      <c r="B184" s="487"/>
      <c r="C184">
        <v>2.88</v>
      </c>
      <c r="E184" s="488"/>
      <c r="F184" s="486" t="s">
        <v>407</v>
      </c>
      <c r="G184" s="488"/>
      <c r="H184" s="486" t="s">
        <v>407</v>
      </c>
      <c r="I184" s="488"/>
      <c r="J184" s="486" t="s">
        <v>407</v>
      </c>
      <c r="K184" s="488"/>
      <c r="L184" s="486" t="s">
        <v>407</v>
      </c>
      <c r="M184" s="488"/>
      <c r="N184" s="486" t="s">
        <v>407</v>
      </c>
      <c r="O184" s="488"/>
      <c r="P184" s="486" t="s">
        <v>407</v>
      </c>
      <c r="Q184" s="488">
        <v>11668</v>
      </c>
      <c r="R184" s="486">
        <v>4051.3888888888891</v>
      </c>
      <c r="S184" s="488">
        <v>25</v>
      </c>
      <c r="T184" s="486">
        <v>8.6805555555555554</v>
      </c>
      <c r="U184" s="488"/>
      <c r="V184" s="486" t="s">
        <v>407</v>
      </c>
      <c r="W184" s="488">
        <v>61</v>
      </c>
      <c r="X184" s="486">
        <v>21.180555555555557</v>
      </c>
      <c r="Y184" s="488"/>
      <c r="Z184" s="486" t="s">
        <v>407</v>
      </c>
      <c r="AA184" s="488"/>
      <c r="AB184" s="486" t="s">
        <v>407</v>
      </c>
      <c r="AC184" s="488"/>
      <c r="AD184" s="486" t="s">
        <v>407</v>
      </c>
      <c r="AE184" s="488"/>
      <c r="AF184" s="486" t="s">
        <v>407</v>
      </c>
      <c r="AG184" s="488"/>
      <c r="AH184" s="486" t="s">
        <v>407</v>
      </c>
      <c r="AI184" s="488"/>
      <c r="AJ184" s="486" t="s">
        <v>407</v>
      </c>
      <c r="AK184" s="488">
        <v>196</v>
      </c>
      <c r="AL184" s="486">
        <v>68.055555555555557</v>
      </c>
      <c r="AM184" s="488"/>
      <c r="AN184" s="486" t="s">
        <v>407</v>
      </c>
      <c r="AO184" s="488"/>
      <c r="AP184" s="486" t="s">
        <v>407</v>
      </c>
      <c r="AQ184" s="488">
        <v>11950</v>
      </c>
      <c r="AR184" s="486">
        <v>4149.3055555555557</v>
      </c>
    </row>
    <row r="185" spans="1:44">
      <c r="A185" s="905"/>
      <c r="B185" s="468" t="s">
        <v>415</v>
      </c>
      <c r="C185" s="471">
        <v>0.91</v>
      </c>
      <c r="E185" s="482">
        <v>3668.74</v>
      </c>
      <c r="F185" s="486">
        <v>4031.5824175824173</v>
      </c>
      <c r="G185" s="482"/>
      <c r="H185" s="486" t="s">
        <v>407</v>
      </c>
      <c r="I185" s="482"/>
      <c r="J185" s="486" t="s">
        <v>407</v>
      </c>
      <c r="K185" s="482"/>
      <c r="L185" s="486" t="s">
        <v>407</v>
      </c>
      <c r="M185" s="482"/>
      <c r="N185" s="486" t="s">
        <v>407</v>
      </c>
      <c r="O185" s="482">
        <v>22.91</v>
      </c>
      <c r="P185" s="486">
        <v>25.175824175824175</v>
      </c>
      <c r="Q185" s="482">
        <v>1706.58</v>
      </c>
      <c r="R185" s="486">
        <v>1875.3626373626373</v>
      </c>
      <c r="S185" s="482"/>
      <c r="T185" s="486" t="s">
        <v>407</v>
      </c>
      <c r="U185" s="482"/>
      <c r="V185" s="486" t="s">
        <v>407</v>
      </c>
      <c r="W185" s="482"/>
      <c r="X185" s="486" t="s">
        <v>407</v>
      </c>
      <c r="Y185" s="482"/>
      <c r="Z185" s="486" t="s">
        <v>407</v>
      </c>
      <c r="AA185" s="482"/>
      <c r="AB185" s="486" t="s">
        <v>407</v>
      </c>
      <c r="AC185" s="482"/>
      <c r="AD185" s="486" t="s">
        <v>407</v>
      </c>
      <c r="AE185" s="482"/>
      <c r="AF185" s="486" t="s">
        <v>407</v>
      </c>
      <c r="AG185" s="482"/>
      <c r="AH185" s="486" t="s">
        <v>407</v>
      </c>
      <c r="AI185" s="482"/>
      <c r="AJ185" s="486" t="s">
        <v>407</v>
      </c>
      <c r="AK185" s="482">
        <v>475.13</v>
      </c>
      <c r="AL185" s="486">
        <v>522.12087912087907</v>
      </c>
      <c r="AM185" s="482"/>
      <c r="AN185" s="486" t="s">
        <v>407</v>
      </c>
      <c r="AO185" s="482">
        <v>327.60000000000002</v>
      </c>
      <c r="AP185" s="486">
        <v>360</v>
      </c>
      <c r="AQ185" s="482">
        <v>2532.2199999999998</v>
      </c>
      <c r="AR185" s="486">
        <v>2782.6593406593402</v>
      </c>
    </row>
    <row r="186" spans="1:44">
      <c r="A186" s="905"/>
      <c r="B186" s="487"/>
      <c r="C186">
        <v>6.9</v>
      </c>
      <c r="E186" s="488">
        <v>27848.62</v>
      </c>
      <c r="F186" s="486">
        <v>4036.0318840579707</v>
      </c>
      <c r="G186" s="488"/>
      <c r="H186" s="486" t="s">
        <v>407</v>
      </c>
      <c r="I186" s="488"/>
      <c r="J186" s="486" t="s">
        <v>407</v>
      </c>
      <c r="K186" s="488"/>
      <c r="L186" s="486" t="s">
        <v>407</v>
      </c>
      <c r="M186" s="488"/>
      <c r="N186" s="486" t="s">
        <v>407</v>
      </c>
      <c r="O186" s="488">
        <v>173.91</v>
      </c>
      <c r="P186" s="486">
        <v>25.204347826086956</v>
      </c>
      <c r="Q186" s="488">
        <v>12954.27</v>
      </c>
      <c r="R186" s="486">
        <v>1877.4304347826087</v>
      </c>
      <c r="S186" s="488"/>
      <c r="T186" s="486" t="s">
        <v>407</v>
      </c>
      <c r="U186" s="488"/>
      <c r="V186" s="486" t="s">
        <v>407</v>
      </c>
      <c r="W186" s="488"/>
      <c r="X186" s="486" t="s">
        <v>407</v>
      </c>
      <c r="Y186" s="488"/>
      <c r="Z186" s="486" t="s">
        <v>407</v>
      </c>
      <c r="AA186" s="488"/>
      <c r="AB186" s="486" t="s">
        <v>407</v>
      </c>
      <c r="AC186" s="488"/>
      <c r="AD186" s="486" t="s">
        <v>407</v>
      </c>
      <c r="AE186" s="488"/>
      <c r="AF186" s="486" t="s">
        <v>407</v>
      </c>
      <c r="AG186" s="488"/>
      <c r="AH186" s="486" t="s">
        <v>407</v>
      </c>
      <c r="AI186" s="488"/>
      <c r="AJ186" s="486" t="s">
        <v>407</v>
      </c>
      <c r="AK186" s="488">
        <v>3274.17</v>
      </c>
      <c r="AL186" s="486">
        <v>474.51739130434783</v>
      </c>
      <c r="AM186" s="488"/>
      <c r="AN186" s="486" t="s">
        <v>407</v>
      </c>
      <c r="AO186" s="488">
        <v>2370.8000000000002</v>
      </c>
      <c r="AP186" s="486">
        <v>343.59420289855075</v>
      </c>
      <c r="AQ186" s="488">
        <v>18773.150000000001</v>
      </c>
      <c r="AR186" s="486">
        <v>2720.7463768115945</v>
      </c>
    </row>
    <row r="187" spans="1:44">
      <c r="A187" s="905"/>
      <c r="B187" s="468" t="s">
        <v>458</v>
      </c>
      <c r="C187" s="471">
        <v>19.11</v>
      </c>
      <c r="E187" s="482">
        <v>40227</v>
      </c>
      <c r="F187" s="486">
        <v>2105.0235478806908</v>
      </c>
      <c r="G187" s="482"/>
      <c r="H187" s="486" t="s">
        <v>407</v>
      </c>
      <c r="I187" s="482"/>
      <c r="J187" s="486" t="s">
        <v>407</v>
      </c>
      <c r="K187" s="482"/>
      <c r="L187" s="486" t="s">
        <v>407</v>
      </c>
      <c r="M187" s="482"/>
      <c r="N187" s="486" t="s">
        <v>407</v>
      </c>
      <c r="O187" s="482"/>
      <c r="P187" s="486" t="s">
        <v>407</v>
      </c>
      <c r="Q187" s="482">
        <v>14922</v>
      </c>
      <c r="R187" s="486">
        <v>780.84772370486655</v>
      </c>
      <c r="S187" s="482">
        <v>69</v>
      </c>
      <c r="T187" s="486">
        <v>3.6106750392464679</v>
      </c>
      <c r="U187" s="482"/>
      <c r="V187" s="486" t="s">
        <v>407</v>
      </c>
      <c r="W187" s="482">
        <v>27854</v>
      </c>
      <c r="X187" s="486">
        <v>1457.5614861329148</v>
      </c>
      <c r="Y187" s="482">
        <v>18561</v>
      </c>
      <c r="Z187" s="486">
        <v>971.27158555729989</v>
      </c>
      <c r="AA187" s="482"/>
      <c r="AB187" s="486" t="s">
        <v>407</v>
      </c>
      <c r="AC187" s="482"/>
      <c r="AD187" s="486" t="s">
        <v>407</v>
      </c>
      <c r="AE187" s="482">
        <v>214</v>
      </c>
      <c r="AF187" s="486">
        <v>11.198325484039771</v>
      </c>
      <c r="AG187" s="482"/>
      <c r="AH187" s="486" t="s">
        <v>407</v>
      </c>
      <c r="AI187" s="482"/>
      <c r="AJ187" s="486" t="s">
        <v>407</v>
      </c>
      <c r="AK187" s="482">
        <v>18105</v>
      </c>
      <c r="AL187" s="486">
        <v>947.40973312401889</v>
      </c>
      <c r="AM187" s="482"/>
      <c r="AN187" s="486" t="s">
        <v>407</v>
      </c>
      <c r="AO187" s="482">
        <v>15587</v>
      </c>
      <c r="AP187" s="486">
        <v>815.64625850340144</v>
      </c>
      <c r="AQ187" s="482">
        <v>95312</v>
      </c>
      <c r="AR187" s="486">
        <v>4987.5457875457878</v>
      </c>
    </row>
    <row r="188" spans="1:44">
      <c r="A188" s="905"/>
      <c r="B188" s="468" t="s">
        <v>416</v>
      </c>
      <c r="C188" s="471">
        <v>12.39</v>
      </c>
      <c r="E188" s="482">
        <v>4659</v>
      </c>
      <c r="F188" s="486">
        <v>376.0290556900726</v>
      </c>
      <c r="G188" s="482">
        <v>3384</v>
      </c>
      <c r="H188" s="486">
        <v>273.12348668280873</v>
      </c>
      <c r="I188" s="482"/>
      <c r="J188" s="486" t="s">
        <v>407</v>
      </c>
      <c r="K188" s="482"/>
      <c r="L188" s="486" t="s">
        <v>407</v>
      </c>
      <c r="M188" s="482"/>
      <c r="N188" s="486" t="s">
        <v>407</v>
      </c>
      <c r="O188" s="482">
        <v>2252</v>
      </c>
      <c r="P188" s="486">
        <v>181.75948345439869</v>
      </c>
      <c r="Q188" s="482">
        <v>478</v>
      </c>
      <c r="R188" s="486">
        <v>38.579499596448748</v>
      </c>
      <c r="S188" s="482">
        <v>451</v>
      </c>
      <c r="T188" s="486">
        <v>36.400322841000808</v>
      </c>
      <c r="U188" s="482"/>
      <c r="V188" s="486" t="s">
        <v>407</v>
      </c>
      <c r="W188" s="482">
        <v>2841</v>
      </c>
      <c r="X188" s="486">
        <v>229.29782082324454</v>
      </c>
      <c r="Y188" s="482"/>
      <c r="Z188" s="486" t="s">
        <v>407</v>
      </c>
      <c r="AA188" s="482">
        <v>15582</v>
      </c>
      <c r="AB188" s="486">
        <v>1257.6271186440677</v>
      </c>
      <c r="AC188" s="482"/>
      <c r="AD188" s="486" t="s">
        <v>407</v>
      </c>
      <c r="AE188" s="482"/>
      <c r="AF188" s="486" t="s">
        <v>407</v>
      </c>
      <c r="AG188" s="482"/>
      <c r="AH188" s="486" t="s">
        <v>407</v>
      </c>
      <c r="AI188" s="482"/>
      <c r="AJ188" s="486" t="s">
        <v>407</v>
      </c>
      <c r="AK188" s="482">
        <v>1653</v>
      </c>
      <c r="AL188" s="486">
        <v>133.41404358353509</v>
      </c>
      <c r="AM188" s="482"/>
      <c r="AN188" s="486" t="s">
        <v>407</v>
      </c>
      <c r="AO188" s="482"/>
      <c r="AP188" s="486" t="s">
        <v>407</v>
      </c>
      <c r="AQ188" s="482">
        <v>26641</v>
      </c>
      <c r="AR188" s="486">
        <v>2150.2017756255045</v>
      </c>
    </row>
    <row r="189" spans="1:44">
      <c r="A189" s="905"/>
      <c r="B189" s="487"/>
      <c r="C189">
        <v>0.9</v>
      </c>
      <c r="E189" s="488">
        <v>1390</v>
      </c>
      <c r="F189" s="486">
        <v>1544.4444444444443</v>
      </c>
      <c r="G189" s="488"/>
      <c r="H189" s="486" t="s">
        <v>407</v>
      </c>
      <c r="I189" s="488"/>
      <c r="J189" s="486" t="s">
        <v>407</v>
      </c>
      <c r="K189" s="488"/>
      <c r="L189" s="486" t="s">
        <v>407</v>
      </c>
      <c r="M189" s="488"/>
      <c r="N189" s="486" t="s">
        <v>407</v>
      </c>
      <c r="O189" s="488">
        <v>125</v>
      </c>
      <c r="P189" s="486">
        <v>138.88888888888889</v>
      </c>
      <c r="Q189" s="488">
        <v>112</v>
      </c>
      <c r="R189" s="486">
        <v>124.44444444444444</v>
      </c>
      <c r="S189" s="488"/>
      <c r="T189" s="486" t="s">
        <v>407</v>
      </c>
      <c r="U189" s="488"/>
      <c r="V189" s="486" t="s">
        <v>407</v>
      </c>
      <c r="W189" s="488"/>
      <c r="X189" s="486" t="s">
        <v>407</v>
      </c>
      <c r="Y189" s="488"/>
      <c r="Z189" s="486" t="s">
        <v>407</v>
      </c>
      <c r="AA189" s="488"/>
      <c r="AB189" s="486" t="s">
        <v>407</v>
      </c>
      <c r="AC189" s="488"/>
      <c r="AD189" s="486" t="s">
        <v>407</v>
      </c>
      <c r="AE189" s="488"/>
      <c r="AF189" s="486" t="s">
        <v>407</v>
      </c>
      <c r="AG189" s="488"/>
      <c r="AH189" s="486" t="s">
        <v>407</v>
      </c>
      <c r="AI189" s="488"/>
      <c r="AJ189" s="486" t="s">
        <v>407</v>
      </c>
      <c r="AK189" s="488">
        <v>2402</v>
      </c>
      <c r="AL189" s="486">
        <v>2668.8888888888887</v>
      </c>
      <c r="AM189" s="488"/>
      <c r="AN189" s="486" t="s">
        <v>407</v>
      </c>
      <c r="AO189" s="488"/>
      <c r="AP189" s="486" t="s">
        <v>407</v>
      </c>
      <c r="AQ189" s="488">
        <v>2639</v>
      </c>
      <c r="AR189" s="486">
        <v>2932.2222222222222</v>
      </c>
    </row>
    <row r="190" spans="1:44">
      <c r="A190" s="905"/>
      <c r="B190" s="468" t="s">
        <v>417</v>
      </c>
      <c r="C190" s="471">
        <v>6.2290000000000001</v>
      </c>
      <c r="E190" s="482">
        <v>20619.63</v>
      </c>
      <c r="F190" s="486">
        <v>3310.2632846363786</v>
      </c>
      <c r="G190" s="482"/>
      <c r="H190" s="486" t="s">
        <v>407</v>
      </c>
      <c r="I190" s="482"/>
      <c r="J190" s="486" t="s">
        <v>407</v>
      </c>
      <c r="K190" s="482"/>
      <c r="L190" s="486" t="s">
        <v>407</v>
      </c>
      <c r="M190" s="482"/>
      <c r="N190" s="486" t="s">
        <v>407</v>
      </c>
      <c r="O190" s="482">
        <v>-26</v>
      </c>
      <c r="P190" s="486">
        <v>-4.1740247230695138</v>
      </c>
      <c r="Q190" s="482">
        <v>9155</v>
      </c>
      <c r="R190" s="486">
        <v>1469.7383207577459</v>
      </c>
      <c r="S190" s="482">
        <v>587.65</v>
      </c>
      <c r="T190" s="486">
        <v>94.340985711992289</v>
      </c>
      <c r="U190" s="482"/>
      <c r="V190" s="486" t="s">
        <v>407</v>
      </c>
      <c r="W190" s="482"/>
      <c r="X190" s="486" t="s">
        <v>407</v>
      </c>
      <c r="Y190" s="482"/>
      <c r="Z190" s="486" t="s">
        <v>407</v>
      </c>
      <c r="AA190" s="482"/>
      <c r="AB190" s="486" t="s">
        <v>407</v>
      </c>
      <c r="AC190" s="482">
        <v>504</v>
      </c>
      <c r="AD190" s="486">
        <v>80.911863862578258</v>
      </c>
      <c r="AE190" s="482"/>
      <c r="AF190" s="486" t="s">
        <v>407</v>
      </c>
      <c r="AG190" s="482">
        <v>215.89</v>
      </c>
      <c r="AH190" s="486">
        <v>34.658853748595277</v>
      </c>
      <c r="AI190" s="482"/>
      <c r="AJ190" s="486" t="s">
        <v>407</v>
      </c>
      <c r="AK190" s="482">
        <v>236.64</v>
      </c>
      <c r="AL190" s="486">
        <v>37.990046556429604</v>
      </c>
      <c r="AM190" s="482"/>
      <c r="AN190" s="486" t="s">
        <v>407</v>
      </c>
      <c r="AO190" s="482">
        <v>2644.66</v>
      </c>
      <c r="AP190" s="486">
        <v>424.57216246588536</v>
      </c>
      <c r="AQ190" s="482">
        <v>13317.84</v>
      </c>
      <c r="AR190" s="486">
        <v>2138.0382083801574</v>
      </c>
    </row>
    <row r="191" spans="1:44">
      <c r="A191" s="905"/>
      <c r="B191" s="468" t="s">
        <v>500</v>
      </c>
      <c r="C191" s="471">
        <v>2.4700000000000002</v>
      </c>
      <c r="E191" s="482">
        <v>21879</v>
      </c>
      <c r="F191" s="486">
        <v>8857.894736842105</v>
      </c>
      <c r="G191" s="482">
        <v>4019</v>
      </c>
      <c r="H191" s="486">
        <v>1627.1255060728743</v>
      </c>
      <c r="I191" s="482"/>
      <c r="J191" s="486" t="s">
        <v>407</v>
      </c>
      <c r="K191" s="482"/>
      <c r="L191" s="486" t="s">
        <v>407</v>
      </c>
      <c r="M191" s="482"/>
      <c r="N191" s="486" t="s">
        <v>407</v>
      </c>
      <c r="O191" s="482"/>
      <c r="P191" s="486" t="s">
        <v>407</v>
      </c>
      <c r="Q191" s="482">
        <v>8</v>
      </c>
      <c r="R191" s="486">
        <v>3.2388663967611335</v>
      </c>
      <c r="S191" s="482">
        <v>29</v>
      </c>
      <c r="T191" s="486">
        <v>11.740890688259109</v>
      </c>
      <c r="U191" s="482"/>
      <c r="V191" s="486" t="s">
        <v>407</v>
      </c>
      <c r="W191" s="482"/>
      <c r="X191" s="486" t="s">
        <v>407</v>
      </c>
      <c r="Y191" s="482"/>
      <c r="Z191" s="486" t="s">
        <v>407</v>
      </c>
      <c r="AA191" s="482"/>
      <c r="AB191" s="486" t="s">
        <v>407</v>
      </c>
      <c r="AC191" s="482"/>
      <c r="AD191" s="486" t="s">
        <v>407</v>
      </c>
      <c r="AE191" s="482"/>
      <c r="AF191" s="486" t="s">
        <v>407</v>
      </c>
      <c r="AG191" s="482"/>
      <c r="AH191" s="486" t="s">
        <v>407</v>
      </c>
      <c r="AI191" s="482"/>
      <c r="AJ191" s="486" t="s">
        <v>407</v>
      </c>
      <c r="AK191" s="482">
        <v>3853</v>
      </c>
      <c r="AL191" s="486">
        <v>1559.9190283400808</v>
      </c>
      <c r="AM191" s="482"/>
      <c r="AN191" s="486" t="s">
        <v>407</v>
      </c>
      <c r="AO191" s="482"/>
      <c r="AP191" s="486" t="s">
        <v>407</v>
      </c>
      <c r="AQ191" s="482">
        <v>7909</v>
      </c>
      <c r="AR191" s="486">
        <v>3202.0242914979754</v>
      </c>
    </row>
    <row r="192" spans="1:44">
      <c r="A192" s="905"/>
      <c r="B192" s="468" t="s">
        <v>425</v>
      </c>
      <c r="C192" s="471">
        <v>12.663500000000001</v>
      </c>
      <c r="E192" s="482">
        <v>31613</v>
      </c>
      <c r="F192" s="486">
        <v>2496.3872547084138</v>
      </c>
      <c r="G192" s="482"/>
      <c r="H192" s="486" t="s">
        <v>407</v>
      </c>
      <c r="I192" s="482"/>
      <c r="J192" s="486" t="s">
        <v>407</v>
      </c>
      <c r="K192" s="482"/>
      <c r="L192" s="486" t="s">
        <v>407</v>
      </c>
      <c r="M192" s="482"/>
      <c r="N192" s="486" t="s">
        <v>407</v>
      </c>
      <c r="O192" s="482">
        <v>9432</v>
      </c>
      <c r="P192" s="486">
        <v>744.8177833932167</v>
      </c>
      <c r="Q192" s="482">
        <v>3852</v>
      </c>
      <c r="R192" s="486">
        <v>304.18130848501596</v>
      </c>
      <c r="S192" s="482">
        <v>4676</v>
      </c>
      <c r="T192" s="486">
        <v>369.25020728866423</v>
      </c>
      <c r="U192" s="482">
        <v>21</v>
      </c>
      <c r="V192" s="486">
        <v>1.6583093141706478</v>
      </c>
      <c r="W192" s="482">
        <v>22911</v>
      </c>
      <c r="X192" s="486">
        <v>1809.2154617601768</v>
      </c>
      <c r="Y192" s="482"/>
      <c r="Z192" s="486" t="s">
        <v>407</v>
      </c>
      <c r="AA192" s="482">
        <v>90</v>
      </c>
      <c r="AB192" s="486">
        <v>7.1070399178742045</v>
      </c>
      <c r="AC192" s="482"/>
      <c r="AD192" s="486" t="s">
        <v>407</v>
      </c>
      <c r="AE192" s="482">
        <v>397</v>
      </c>
      <c r="AF192" s="486">
        <v>31.349942748845105</v>
      </c>
      <c r="AG192" s="482"/>
      <c r="AH192" s="486" t="s">
        <v>407</v>
      </c>
      <c r="AI192" s="482"/>
      <c r="AJ192" s="486" t="s">
        <v>407</v>
      </c>
      <c r="AK192" s="482">
        <v>7221</v>
      </c>
      <c r="AL192" s="486">
        <v>570.22150274410706</v>
      </c>
      <c r="AM192" s="482"/>
      <c r="AN192" s="486" t="s">
        <v>407</v>
      </c>
      <c r="AO192" s="482">
        <v>2626</v>
      </c>
      <c r="AP192" s="486">
        <v>207.36763138152958</v>
      </c>
      <c r="AQ192" s="482">
        <v>51226</v>
      </c>
      <c r="AR192" s="486">
        <v>4045.1691870336003</v>
      </c>
    </row>
    <row r="193" spans="1:44">
      <c r="A193" s="905"/>
      <c r="B193" s="487"/>
      <c r="C193">
        <v>5.348E-2</v>
      </c>
      <c r="E193" s="488">
        <v>14</v>
      </c>
      <c r="F193" s="486">
        <v>261.78010471204186</v>
      </c>
      <c r="G193" s="488"/>
      <c r="H193" s="486" t="s">
        <v>407</v>
      </c>
      <c r="I193" s="488"/>
      <c r="J193" s="486" t="s">
        <v>407</v>
      </c>
      <c r="K193" s="488"/>
      <c r="L193" s="486" t="s">
        <v>407</v>
      </c>
      <c r="M193" s="488"/>
      <c r="N193" s="486" t="s">
        <v>407</v>
      </c>
      <c r="O193" s="488">
        <v>45</v>
      </c>
      <c r="P193" s="486">
        <v>841.43605086013463</v>
      </c>
      <c r="Q193" s="488">
        <v>226</v>
      </c>
      <c r="R193" s="486">
        <v>4225.878833208676</v>
      </c>
      <c r="S193" s="488"/>
      <c r="T193" s="486" t="s">
        <v>407</v>
      </c>
      <c r="U193" s="488"/>
      <c r="V193" s="486" t="s">
        <v>407</v>
      </c>
      <c r="W193" s="488"/>
      <c r="X193" s="486" t="s">
        <v>407</v>
      </c>
      <c r="Y193" s="488"/>
      <c r="Z193" s="486" t="s">
        <v>407</v>
      </c>
      <c r="AA193" s="488"/>
      <c r="AB193" s="486" t="s">
        <v>407</v>
      </c>
      <c r="AC193" s="488"/>
      <c r="AD193" s="486" t="s">
        <v>407</v>
      </c>
      <c r="AE193" s="488"/>
      <c r="AF193" s="486" t="s">
        <v>407</v>
      </c>
      <c r="AG193" s="488"/>
      <c r="AH193" s="486" t="s">
        <v>407</v>
      </c>
      <c r="AI193" s="488"/>
      <c r="AJ193" s="486" t="s">
        <v>407</v>
      </c>
      <c r="AK193" s="488"/>
      <c r="AL193" s="486" t="s">
        <v>407</v>
      </c>
      <c r="AM193" s="488"/>
      <c r="AN193" s="486" t="s">
        <v>407</v>
      </c>
      <c r="AO193" s="488">
        <v>43</v>
      </c>
      <c r="AP193" s="486">
        <v>804.0388930441286</v>
      </c>
      <c r="AQ193" s="488">
        <v>314</v>
      </c>
      <c r="AR193" s="486">
        <v>5871.3537771129395</v>
      </c>
    </row>
    <row r="194" spans="1:44">
      <c r="A194" s="905"/>
      <c r="B194" s="468" t="s">
        <v>459</v>
      </c>
      <c r="C194" s="471">
        <v>10.94014</v>
      </c>
      <c r="E194" s="482"/>
      <c r="F194" s="486" t="s">
        <v>407</v>
      </c>
      <c r="G194" s="482">
        <v>10400</v>
      </c>
      <c r="H194" s="486">
        <v>950.6276884939316</v>
      </c>
      <c r="I194" s="482">
        <v>23750</v>
      </c>
      <c r="J194" s="486">
        <v>2170.9045770895073</v>
      </c>
      <c r="K194" s="482"/>
      <c r="L194" s="486" t="s">
        <v>407</v>
      </c>
      <c r="M194" s="482"/>
      <c r="N194" s="486" t="s">
        <v>407</v>
      </c>
      <c r="O194" s="482"/>
      <c r="P194" s="486" t="s">
        <v>407</v>
      </c>
      <c r="Q194" s="482">
        <v>855</v>
      </c>
      <c r="R194" s="486">
        <v>78.15256477522226</v>
      </c>
      <c r="S194" s="482">
        <v>30</v>
      </c>
      <c r="T194" s="486">
        <v>2.7421952552709565</v>
      </c>
      <c r="U194" s="482">
        <v>-81</v>
      </c>
      <c r="V194" s="486">
        <v>-7.4039271892315828</v>
      </c>
      <c r="W194" s="482"/>
      <c r="X194" s="486" t="s">
        <v>407</v>
      </c>
      <c r="Y194" s="482"/>
      <c r="Z194" s="486" t="s">
        <v>407</v>
      </c>
      <c r="AA194" s="482"/>
      <c r="AB194" s="486" t="s">
        <v>407</v>
      </c>
      <c r="AC194" s="482"/>
      <c r="AD194" s="486" t="s">
        <v>407</v>
      </c>
      <c r="AE194" s="482"/>
      <c r="AF194" s="486" t="s">
        <v>407</v>
      </c>
      <c r="AG194" s="482"/>
      <c r="AH194" s="486" t="s">
        <v>407</v>
      </c>
      <c r="AI194" s="482"/>
      <c r="AJ194" s="486" t="s">
        <v>407</v>
      </c>
      <c r="AK194" s="482">
        <v>10</v>
      </c>
      <c r="AL194" s="486">
        <v>0.91406508509031881</v>
      </c>
      <c r="AM194" s="482"/>
      <c r="AN194" s="486" t="s">
        <v>407</v>
      </c>
      <c r="AO194" s="482"/>
      <c r="AP194" s="486" t="s">
        <v>407</v>
      </c>
      <c r="AQ194" s="482">
        <v>34964</v>
      </c>
      <c r="AR194" s="486">
        <v>3195.9371635097905</v>
      </c>
    </row>
    <row r="195" spans="1:44">
      <c r="A195" s="905"/>
      <c r="B195" s="468" t="s">
        <v>501</v>
      </c>
      <c r="C195" s="471">
        <v>9.36</v>
      </c>
      <c r="E195" s="482">
        <v>86795</v>
      </c>
      <c r="F195" s="486">
        <v>9272.9700854700859</v>
      </c>
      <c r="G195" s="482">
        <v>382</v>
      </c>
      <c r="H195" s="486">
        <v>40.811965811965813</v>
      </c>
      <c r="I195" s="482"/>
      <c r="J195" s="486" t="s">
        <v>407</v>
      </c>
      <c r="K195" s="482"/>
      <c r="L195" s="486" t="s">
        <v>407</v>
      </c>
      <c r="M195" s="482"/>
      <c r="N195" s="486" t="s">
        <v>407</v>
      </c>
      <c r="O195" s="482">
        <v>1352</v>
      </c>
      <c r="P195" s="486">
        <v>144.44444444444446</v>
      </c>
      <c r="Q195" s="482">
        <v>5579</v>
      </c>
      <c r="R195" s="486">
        <v>596.04700854700855</v>
      </c>
      <c r="S195" s="482">
        <v>6665</v>
      </c>
      <c r="T195" s="486">
        <v>712.07264957264965</v>
      </c>
      <c r="U195" s="482">
        <v>9185</v>
      </c>
      <c r="V195" s="486">
        <v>981.30341880341882</v>
      </c>
      <c r="W195" s="482"/>
      <c r="X195" s="486" t="s">
        <v>407</v>
      </c>
      <c r="Y195" s="482"/>
      <c r="Z195" s="486" t="s">
        <v>407</v>
      </c>
      <c r="AA195" s="482"/>
      <c r="AB195" s="486" t="s">
        <v>407</v>
      </c>
      <c r="AC195" s="482">
        <v>1987</v>
      </c>
      <c r="AD195" s="486">
        <v>212.2863247863248</v>
      </c>
      <c r="AE195" s="482"/>
      <c r="AF195" s="486" t="s">
        <v>407</v>
      </c>
      <c r="AG195" s="482"/>
      <c r="AH195" s="486" t="s">
        <v>407</v>
      </c>
      <c r="AI195" s="482"/>
      <c r="AJ195" s="486" t="s">
        <v>407</v>
      </c>
      <c r="AK195" s="482">
        <v>2058</v>
      </c>
      <c r="AL195" s="486">
        <v>219.87179487179489</v>
      </c>
      <c r="AM195" s="482"/>
      <c r="AN195" s="486" t="s">
        <v>407</v>
      </c>
      <c r="AO195" s="482">
        <v>1775</v>
      </c>
      <c r="AP195" s="486">
        <v>189.63675213675214</v>
      </c>
      <c r="AQ195" s="482">
        <v>28983</v>
      </c>
      <c r="AR195" s="486">
        <v>3096.4743589743593</v>
      </c>
    </row>
    <row r="196" spans="1:44">
      <c r="A196" s="905"/>
      <c r="B196" s="468" t="s">
        <v>502</v>
      </c>
      <c r="C196" s="471">
        <v>15.1</v>
      </c>
      <c r="E196" s="482">
        <v>27615.19</v>
      </c>
      <c r="F196" s="486">
        <v>1828.8205298013245</v>
      </c>
      <c r="G196" s="482">
        <v>5996.1</v>
      </c>
      <c r="H196" s="486">
        <v>397.09271523178813</v>
      </c>
      <c r="I196" s="482"/>
      <c r="J196" s="486" t="s">
        <v>407</v>
      </c>
      <c r="K196" s="482"/>
      <c r="L196" s="486" t="s">
        <v>407</v>
      </c>
      <c r="M196" s="482"/>
      <c r="N196" s="486" t="s">
        <v>407</v>
      </c>
      <c r="O196" s="482">
        <v>1632.06</v>
      </c>
      <c r="P196" s="486">
        <v>108.08344370860927</v>
      </c>
      <c r="Q196" s="482">
        <v>18256.16</v>
      </c>
      <c r="R196" s="486">
        <v>1209.0172185430463</v>
      </c>
      <c r="S196" s="482">
        <v>262.33</v>
      </c>
      <c r="T196" s="486">
        <v>17.372847682119204</v>
      </c>
      <c r="U196" s="482"/>
      <c r="V196" s="486" t="s">
        <v>407</v>
      </c>
      <c r="W196" s="482">
        <v>1375.79</v>
      </c>
      <c r="X196" s="486">
        <v>91.111920529801324</v>
      </c>
      <c r="Y196" s="482"/>
      <c r="Z196" s="486" t="s">
        <v>407</v>
      </c>
      <c r="AA196" s="482"/>
      <c r="AB196" s="486" t="s">
        <v>407</v>
      </c>
      <c r="AC196" s="482">
        <v>174.26</v>
      </c>
      <c r="AD196" s="486">
        <v>11.540397350993377</v>
      </c>
      <c r="AE196" s="482">
        <v>37403.019999999997</v>
      </c>
      <c r="AF196" s="486">
        <v>2477.02119205298</v>
      </c>
      <c r="AG196" s="482"/>
      <c r="AH196" s="486" t="s">
        <v>407</v>
      </c>
      <c r="AI196" s="482"/>
      <c r="AJ196" s="486" t="s">
        <v>407</v>
      </c>
      <c r="AK196" s="482">
        <v>6878.43</v>
      </c>
      <c r="AL196" s="486">
        <v>455.52516556291391</v>
      </c>
      <c r="AM196" s="482"/>
      <c r="AN196" s="486" t="s">
        <v>407</v>
      </c>
      <c r="AO196" s="482">
        <v>478.16</v>
      </c>
      <c r="AP196" s="486">
        <v>31.666225165562917</v>
      </c>
      <c r="AQ196" s="482">
        <v>72456.31</v>
      </c>
      <c r="AR196" s="486">
        <v>4798.4311258278149</v>
      </c>
    </row>
    <row r="197" spans="1:44">
      <c r="A197" s="905"/>
      <c r="B197" s="468" t="s">
        <v>418</v>
      </c>
      <c r="C197" s="471">
        <v>6.59</v>
      </c>
      <c r="E197" s="482">
        <v>122314</v>
      </c>
      <c r="F197" s="486">
        <v>18560.546282245828</v>
      </c>
      <c r="G197" s="482">
        <v>357</v>
      </c>
      <c r="H197" s="486">
        <v>54.172989377845219</v>
      </c>
      <c r="I197" s="482"/>
      <c r="J197" s="486" t="s">
        <v>407</v>
      </c>
      <c r="K197" s="482"/>
      <c r="L197" s="486" t="s">
        <v>407</v>
      </c>
      <c r="M197" s="482"/>
      <c r="N197" s="486" t="s">
        <v>407</v>
      </c>
      <c r="O197" s="482">
        <v>3324</v>
      </c>
      <c r="P197" s="486">
        <v>504.40060698027315</v>
      </c>
      <c r="Q197" s="482">
        <v>12170</v>
      </c>
      <c r="R197" s="486">
        <v>1846.7374810318665</v>
      </c>
      <c r="S197" s="482">
        <v>1678</v>
      </c>
      <c r="T197" s="486">
        <v>254.62822458270108</v>
      </c>
      <c r="U197" s="482"/>
      <c r="V197" s="486" t="s">
        <v>407</v>
      </c>
      <c r="W197" s="482">
        <v>7305</v>
      </c>
      <c r="X197" s="486">
        <v>1108.4977238239758</v>
      </c>
      <c r="Y197" s="482">
        <v>2489</v>
      </c>
      <c r="Z197" s="486">
        <v>377.69347496206376</v>
      </c>
      <c r="AA197" s="482">
        <v>18</v>
      </c>
      <c r="AB197" s="486">
        <v>2.7314112291350532</v>
      </c>
      <c r="AC197" s="482"/>
      <c r="AD197" s="486" t="s">
        <v>407</v>
      </c>
      <c r="AE197" s="482"/>
      <c r="AF197" s="486" t="s">
        <v>407</v>
      </c>
      <c r="AG197" s="482"/>
      <c r="AH197" s="486" t="s">
        <v>407</v>
      </c>
      <c r="AI197" s="482"/>
      <c r="AJ197" s="486" t="s">
        <v>407</v>
      </c>
      <c r="AK197" s="482">
        <v>5415</v>
      </c>
      <c r="AL197" s="486">
        <v>821.69954476479518</v>
      </c>
      <c r="AM197" s="482"/>
      <c r="AN197" s="486" t="s">
        <v>407</v>
      </c>
      <c r="AO197" s="482"/>
      <c r="AP197" s="486" t="s">
        <v>407</v>
      </c>
      <c r="AQ197" s="482">
        <v>32756</v>
      </c>
      <c r="AR197" s="486">
        <v>4970.5614567526554</v>
      </c>
    </row>
    <row r="198" spans="1:44">
      <c r="A198" s="905"/>
      <c r="B198" s="487"/>
      <c r="C198">
        <v>0.01</v>
      </c>
      <c r="E198" s="488">
        <v>889</v>
      </c>
      <c r="F198" s="486">
        <v>88900</v>
      </c>
      <c r="G198" s="488">
        <v>3</v>
      </c>
      <c r="H198" s="486">
        <v>300</v>
      </c>
      <c r="I198" s="488"/>
      <c r="J198" s="486" t="s">
        <v>407</v>
      </c>
      <c r="K198" s="488"/>
      <c r="L198" s="486" t="s">
        <v>407</v>
      </c>
      <c r="M198" s="488"/>
      <c r="N198" s="486" t="s">
        <v>407</v>
      </c>
      <c r="O198" s="488">
        <v>24</v>
      </c>
      <c r="P198" s="486">
        <v>2400</v>
      </c>
      <c r="Q198" s="488">
        <v>89</v>
      </c>
      <c r="R198" s="486">
        <v>8900</v>
      </c>
      <c r="S198" s="488">
        <v>12</v>
      </c>
      <c r="T198" s="486">
        <v>1200</v>
      </c>
      <c r="U198" s="488"/>
      <c r="V198" s="486" t="s">
        <v>407</v>
      </c>
      <c r="W198" s="488">
        <v>54</v>
      </c>
      <c r="X198" s="486">
        <v>5400</v>
      </c>
      <c r="Y198" s="488">
        <v>18</v>
      </c>
      <c r="Z198" s="486">
        <v>1800</v>
      </c>
      <c r="AA198" s="488"/>
      <c r="AB198" s="486" t="s">
        <v>407</v>
      </c>
      <c r="AC198" s="488"/>
      <c r="AD198" s="486" t="s">
        <v>407</v>
      </c>
      <c r="AE198" s="488"/>
      <c r="AF198" s="486" t="s">
        <v>407</v>
      </c>
      <c r="AG198" s="488"/>
      <c r="AH198" s="486" t="s">
        <v>407</v>
      </c>
      <c r="AI198" s="488"/>
      <c r="AJ198" s="486" t="s">
        <v>407</v>
      </c>
      <c r="AK198" s="488">
        <v>40</v>
      </c>
      <c r="AL198" s="486">
        <v>4000</v>
      </c>
      <c r="AM198" s="488"/>
      <c r="AN198" s="486" t="s">
        <v>407</v>
      </c>
      <c r="AO198" s="488"/>
      <c r="AP198" s="486" t="s">
        <v>407</v>
      </c>
      <c r="AQ198" s="488">
        <v>240</v>
      </c>
      <c r="AR198" s="486">
        <v>24000</v>
      </c>
    </row>
    <row r="199" spans="1:44">
      <c r="A199" s="905"/>
      <c r="B199" s="487"/>
      <c r="C199">
        <v>2.16</v>
      </c>
      <c r="E199" s="488"/>
      <c r="F199" s="486" t="s">
        <v>407</v>
      </c>
      <c r="G199" s="488"/>
      <c r="H199" s="486" t="s">
        <v>407</v>
      </c>
      <c r="I199" s="488"/>
      <c r="J199" s="486" t="s">
        <v>407</v>
      </c>
      <c r="K199" s="488"/>
      <c r="L199" s="486" t="s">
        <v>407</v>
      </c>
      <c r="M199" s="488"/>
      <c r="N199" s="486" t="s">
        <v>407</v>
      </c>
      <c r="O199" s="488"/>
      <c r="P199" s="486" t="s">
        <v>407</v>
      </c>
      <c r="Q199" s="488">
        <v>2619</v>
      </c>
      <c r="R199" s="486">
        <v>1212.5</v>
      </c>
      <c r="S199" s="488">
        <v>83</v>
      </c>
      <c r="T199" s="486">
        <v>38.425925925925924</v>
      </c>
      <c r="U199" s="488"/>
      <c r="V199" s="486" t="s">
        <v>407</v>
      </c>
      <c r="W199" s="488"/>
      <c r="X199" s="486" t="s">
        <v>407</v>
      </c>
      <c r="Y199" s="488"/>
      <c r="Z199" s="486" t="s">
        <v>407</v>
      </c>
      <c r="AA199" s="488"/>
      <c r="AB199" s="486" t="s">
        <v>407</v>
      </c>
      <c r="AC199" s="488"/>
      <c r="AD199" s="486" t="s">
        <v>407</v>
      </c>
      <c r="AE199" s="488"/>
      <c r="AF199" s="486" t="s">
        <v>407</v>
      </c>
      <c r="AG199" s="488"/>
      <c r="AH199" s="486" t="s">
        <v>407</v>
      </c>
      <c r="AI199" s="488"/>
      <c r="AJ199" s="486" t="s">
        <v>407</v>
      </c>
      <c r="AK199" s="488">
        <v>261</v>
      </c>
      <c r="AL199" s="486">
        <v>120.83333333333333</v>
      </c>
      <c r="AM199" s="488"/>
      <c r="AN199" s="486" t="s">
        <v>407</v>
      </c>
      <c r="AO199" s="488"/>
      <c r="AP199" s="486" t="s">
        <v>407</v>
      </c>
      <c r="AQ199" s="488">
        <v>2963</v>
      </c>
      <c r="AR199" s="486">
        <v>1371.7592592592591</v>
      </c>
    </row>
    <row r="200" spans="1:44">
      <c r="A200" s="905"/>
      <c r="B200" s="487"/>
      <c r="C200">
        <v>7.85</v>
      </c>
      <c r="E200" s="488">
        <v>29453</v>
      </c>
      <c r="F200" s="486">
        <v>3751.9745222929937</v>
      </c>
      <c r="G200" s="488">
        <v>406</v>
      </c>
      <c r="H200" s="486">
        <v>51.719745222929937</v>
      </c>
      <c r="I200" s="488"/>
      <c r="J200" s="486" t="s">
        <v>407</v>
      </c>
      <c r="K200" s="488"/>
      <c r="L200" s="486" t="s">
        <v>407</v>
      </c>
      <c r="M200" s="488"/>
      <c r="N200" s="486" t="s">
        <v>407</v>
      </c>
      <c r="O200" s="488">
        <v>1995</v>
      </c>
      <c r="P200" s="486">
        <v>254.14012738853503</v>
      </c>
      <c r="Q200" s="488">
        <v>6974</v>
      </c>
      <c r="R200" s="486">
        <v>888.40764331210198</v>
      </c>
      <c r="S200" s="488">
        <v>17629</v>
      </c>
      <c r="T200" s="486">
        <v>2245.7324840764331</v>
      </c>
      <c r="U200" s="488"/>
      <c r="V200" s="486" t="s">
        <v>407</v>
      </c>
      <c r="W200" s="488">
        <v>1829</v>
      </c>
      <c r="X200" s="486">
        <v>232.99363057324842</v>
      </c>
      <c r="Y200" s="488"/>
      <c r="Z200" s="486" t="s">
        <v>407</v>
      </c>
      <c r="AA200" s="488">
        <v>21</v>
      </c>
      <c r="AB200" s="486">
        <v>2.6751592356687901</v>
      </c>
      <c r="AC200" s="488">
        <v>3623</v>
      </c>
      <c r="AD200" s="486">
        <v>461.5286624203822</v>
      </c>
      <c r="AE200" s="488"/>
      <c r="AF200" s="486" t="s">
        <v>407</v>
      </c>
      <c r="AG200" s="488"/>
      <c r="AH200" s="486" t="s">
        <v>407</v>
      </c>
      <c r="AI200" s="488"/>
      <c r="AJ200" s="486" t="s">
        <v>407</v>
      </c>
      <c r="AK200" s="488">
        <v>1537</v>
      </c>
      <c r="AL200" s="486">
        <v>195.79617834394907</v>
      </c>
      <c r="AM200" s="488"/>
      <c r="AN200" s="486" t="s">
        <v>407</v>
      </c>
      <c r="AO200" s="488"/>
      <c r="AP200" s="486" t="s">
        <v>407</v>
      </c>
      <c r="AQ200" s="488">
        <v>34014</v>
      </c>
      <c r="AR200" s="486">
        <v>4332.993630573249</v>
      </c>
    </row>
    <row r="201" spans="1:44" s="473" customFormat="1" ht="15.75" thickBot="1">
      <c r="A201" s="905"/>
      <c r="B201" s="467"/>
      <c r="C201" s="473">
        <v>0.312</v>
      </c>
      <c r="E201" s="475"/>
      <c r="F201" s="481" t="s">
        <v>407</v>
      </c>
      <c r="G201" s="475"/>
      <c r="H201" s="481" t="s">
        <v>407</v>
      </c>
      <c r="I201" s="475"/>
      <c r="J201" s="481" t="s">
        <v>407</v>
      </c>
      <c r="K201" s="475"/>
      <c r="L201" s="481" t="s">
        <v>407</v>
      </c>
      <c r="M201" s="475"/>
      <c r="N201" s="481" t="s">
        <v>407</v>
      </c>
      <c r="O201" s="475">
        <v>66</v>
      </c>
      <c r="P201" s="481">
        <v>211.53846153846155</v>
      </c>
      <c r="Q201" s="475">
        <v>687</v>
      </c>
      <c r="R201" s="481">
        <v>2201.9230769230771</v>
      </c>
      <c r="S201" s="475">
        <v>5</v>
      </c>
      <c r="T201" s="481">
        <v>16.025641025641026</v>
      </c>
      <c r="U201" s="475"/>
      <c r="V201" s="481" t="s">
        <v>407</v>
      </c>
      <c r="W201" s="475"/>
      <c r="X201" s="481" t="s">
        <v>407</v>
      </c>
      <c r="Y201" s="475"/>
      <c r="Z201" s="481" t="s">
        <v>407</v>
      </c>
      <c r="AA201" s="475"/>
      <c r="AB201" s="481" t="s">
        <v>407</v>
      </c>
      <c r="AC201" s="475"/>
      <c r="AD201" s="481" t="s">
        <v>407</v>
      </c>
      <c r="AE201" s="475"/>
      <c r="AF201" s="481" t="s">
        <v>407</v>
      </c>
      <c r="AG201" s="475"/>
      <c r="AH201" s="481" t="s">
        <v>407</v>
      </c>
      <c r="AI201" s="475"/>
      <c r="AJ201" s="481" t="s">
        <v>407</v>
      </c>
      <c r="AK201" s="475">
        <v>35</v>
      </c>
      <c r="AL201" s="481">
        <v>112.17948717948718</v>
      </c>
      <c r="AM201" s="475"/>
      <c r="AN201" s="481" t="s">
        <v>407</v>
      </c>
      <c r="AO201" s="475"/>
      <c r="AP201" s="481" t="s">
        <v>407</v>
      </c>
      <c r="AQ201" s="475">
        <v>793</v>
      </c>
      <c r="AR201" s="481">
        <v>2541.6666666666665</v>
      </c>
    </row>
    <row r="202" spans="1:44">
      <c r="A202" s="474"/>
      <c r="E202" s="468" t="s">
        <v>343</v>
      </c>
      <c r="F202" s="484"/>
      <c r="G202" s="468" t="s">
        <v>344</v>
      </c>
      <c r="H202" s="484"/>
      <c r="I202" s="468" t="s">
        <v>345</v>
      </c>
      <c r="J202" s="484"/>
      <c r="K202" s="468" t="s">
        <v>346</v>
      </c>
      <c r="L202" s="484"/>
      <c r="M202" s="468" t="s">
        <v>347</v>
      </c>
      <c r="N202" s="484"/>
      <c r="O202" s="468" t="s">
        <v>348</v>
      </c>
      <c r="P202" s="484"/>
      <c r="Q202" s="468" t="s">
        <v>349</v>
      </c>
      <c r="R202" s="484"/>
      <c r="S202" s="468" t="s">
        <v>350</v>
      </c>
      <c r="T202" s="484"/>
      <c r="U202" s="468" t="s">
        <v>351</v>
      </c>
      <c r="V202" s="484"/>
      <c r="W202" s="468" t="s">
        <v>352</v>
      </c>
      <c r="X202" s="484"/>
      <c r="Y202" s="468" t="s">
        <v>353</v>
      </c>
      <c r="Z202" s="484"/>
      <c r="AA202" s="468" t="s">
        <v>354</v>
      </c>
      <c r="AB202" s="484"/>
      <c r="AC202" s="468" t="s">
        <v>355</v>
      </c>
      <c r="AD202" s="484"/>
      <c r="AE202" s="468" t="s">
        <v>356</v>
      </c>
      <c r="AF202" s="484"/>
      <c r="AG202" s="468" t="s">
        <v>357</v>
      </c>
      <c r="AH202" s="484"/>
      <c r="AI202" s="468" t="s">
        <v>358</v>
      </c>
      <c r="AJ202" s="484"/>
      <c r="AK202" s="468" t="s">
        <v>359</v>
      </c>
      <c r="AL202" s="484"/>
      <c r="AM202" s="468" t="s">
        <v>360</v>
      </c>
      <c r="AN202" s="484"/>
      <c r="AO202" s="468" t="s">
        <v>361</v>
      </c>
      <c r="AP202" s="484"/>
      <c r="AQ202" s="468" t="s">
        <v>362</v>
      </c>
      <c r="AR202" s="484"/>
    </row>
    <row r="203" spans="1:44" ht="90">
      <c r="A203" s="474"/>
      <c r="B203" s="472"/>
      <c r="C203" s="470"/>
      <c r="E203" s="469" t="s">
        <v>363</v>
      </c>
      <c r="F203" s="469" t="s">
        <v>364</v>
      </c>
      <c r="G203" s="469" t="s">
        <v>365</v>
      </c>
      <c r="H203" s="469" t="s">
        <v>366</v>
      </c>
      <c r="I203" s="469" t="s">
        <v>367</v>
      </c>
      <c r="J203" s="469" t="s">
        <v>368</v>
      </c>
      <c r="K203" s="469" t="s">
        <v>369</v>
      </c>
      <c r="L203" s="469" t="s">
        <v>370</v>
      </c>
      <c r="M203" s="469" t="s">
        <v>371</v>
      </c>
      <c r="N203" s="469" t="s">
        <v>372</v>
      </c>
      <c r="O203" s="469" t="s">
        <v>373</v>
      </c>
      <c r="P203" s="469" t="s">
        <v>374</v>
      </c>
      <c r="Q203" s="469" t="s">
        <v>375</v>
      </c>
      <c r="R203" s="469" t="s">
        <v>376</v>
      </c>
      <c r="S203" s="469" t="s">
        <v>377</v>
      </c>
      <c r="T203" s="469" t="s">
        <v>378</v>
      </c>
      <c r="U203" s="469" t="s">
        <v>379</v>
      </c>
      <c r="V203" s="469" t="s">
        <v>380</v>
      </c>
      <c r="W203" s="469" t="s">
        <v>381</v>
      </c>
      <c r="X203" s="469" t="s">
        <v>382</v>
      </c>
      <c r="Y203" s="469" t="s">
        <v>383</v>
      </c>
      <c r="Z203" s="469" t="s">
        <v>384</v>
      </c>
      <c r="AA203" s="469" t="s">
        <v>385</v>
      </c>
      <c r="AB203" s="469" t="s">
        <v>386</v>
      </c>
      <c r="AC203" s="469" t="s">
        <v>387</v>
      </c>
      <c r="AD203" s="469" t="s">
        <v>388</v>
      </c>
      <c r="AE203" s="469" t="s">
        <v>389</v>
      </c>
      <c r="AF203" s="469" t="s">
        <v>390</v>
      </c>
      <c r="AG203" s="469" t="s">
        <v>391</v>
      </c>
      <c r="AH203" s="469" t="s">
        <v>392</v>
      </c>
      <c r="AI203" s="469" t="s">
        <v>393</v>
      </c>
      <c r="AJ203" s="469" t="s">
        <v>394</v>
      </c>
      <c r="AK203" s="469" t="s">
        <v>395</v>
      </c>
      <c r="AL203" s="469" t="s">
        <v>396</v>
      </c>
      <c r="AM203" s="469" t="s">
        <v>397</v>
      </c>
      <c r="AN203" s="469" t="s">
        <v>398</v>
      </c>
      <c r="AO203" s="469" t="s">
        <v>399</v>
      </c>
      <c r="AP203" s="469" t="s">
        <v>400</v>
      </c>
      <c r="AQ203" s="469" t="s">
        <v>401</v>
      </c>
      <c r="AR203" s="469" t="s">
        <v>402</v>
      </c>
    </row>
    <row r="204" spans="1:44">
      <c r="A204" s="474"/>
      <c r="B204" s="468"/>
      <c r="C204" s="471" t="s">
        <v>404</v>
      </c>
      <c r="E204" s="468" t="s">
        <v>405</v>
      </c>
      <c r="F204" s="468" t="s">
        <v>503</v>
      </c>
      <c r="G204" s="468" t="s">
        <v>405</v>
      </c>
      <c r="H204" s="468"/>
      <c r="I204" s="468" t="s">
        <v>405</v>
      </c>
      <c r="J204" s="468"/>
      <c r="K204" s="468" t="s">
        <v>405</v>
      </c>
      <c r="L204" s="468"/>
      <c r="M204" s="468" t="s">
        <v>405</v>
      </c>
      <c r="N204" s="468"/>
      <c r="O204" s="468" t="s">
        <v>405</v>
      </c>
      <c r="P204" s="468"/>
      <c r="Q204" s="468" t="s">
        <v>405</v>
      </c>
      <c r="R204" s="468"/>
      <c r="S204" s="468" t="s">
        <v>405</v>
      </c>
      <c r="T204" s="468"/>
      <c r="U204" s="468" t="s">
        <v>405</v>
      </c>
      <c r="V204" s="468"/>
      <c r="W204" s="468" t="s">
        <v>405</v>
      </c>
      <c r="X204" s="468"/>
      <c r="Y204" s="468" t="s">
        <v>405</v>
      </c>
      <c r="Z204" s="468"/>
      <c r="AA204" s="468" t="s">
        <v>405</v>
      </c>
      <c r="AB204" s="468"/>
      <c r="AC204" s="468" t="s">
        <v>405</v>
      </c>
      <c r="AD204" s="468"/>
      <c r="AE204" s="468" t="s">
        <v>405</v>
      </c>
      <c r="AF204" s="468"/>
      <c r="AG204" s="468" t="s">
        <v>405</v>
      </c>
      <c r="AH204" s="468"/>
      <c r="AI204" s="468" t="s">
        <v>405</v>
      </c>
      <c r="AJ204" s="468"/>
      <c r="AK204" s="468" t="s">
        <v>405</v>
      </c>
      <c r="AL204" s="468"/>
      <c r="AM204" s="468" t="s">
        <v>405</v>
      </c>
      <c r="AN204" s="468"/>
      <c r="AO204" s="468" t="s">
        <v>405</v>
      </c>
      <c r="AP204" s="468"/>
      <c r="AQ204" s="468" t="s">
        <v>405</v>
      </c>
      <c r="AR204" s="468"/>
    </row>
    <row r="205" spans="1:44">
      <c r="C205">
        <f>SUM(C5:C201)</f>
        <v>2212.1280783694106</v>
      </c>
      <c r="D205">
        <f>SUM(D147:D201)</f>
        <v>0</v>
      </c>
      <c r="E205" s="480"/>
      <c r="F205" s="480"/>
      <c r="O205" s="480">
        <f>SUM(O5:O201)</f>
        <v>158866.34</v>
      </c>
      <c r="P205" s="480">
        <f>O205/C205</f>
        <v>71.816067773572371</v>
      </c>
      <c r="Q205" s="480">
        <f>SUM(R5:R201)</f>
        <v>358929.46013866691</v>
      </c>
      <c r="R205" s="480">
        <f>Q205/C205</f>
        <v>162.25527972288054</v>
      </c>
      <c r="AK205" s="480"/>
    </row>
    <row r="208" spans="1:44">
      <c r="AK208" s="480"/>
    </row>
  </sheetData>
  <mergeCells count="4">
    <mergeCell ref="A17:A34"/>
    <mergeCell ref="A2:A16"/>
    <mergeCell ref="A35:A84"/>
    <mergeCell ref="A85:A20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2D0E5-6FA3-4279-81F8-5C29F15C9D58}">
  <dimension ref="A1:DMA300"/>
  <sheetViews>
    <sheetView topLeftCell="A97" workbookViewId="0">
      <selection activeCell="C19" sqref="C19"/>
    </sheetView>
  </sheetViews>
  <sheetFormatPr defaultRowHeight="15"/>
  <cols>
    <col min="1" max="1" width="40.7109375" customWidth="1"/>
    <col min="2" max="2" width="18.7109375" customWidth="1"/>
    <col min="4" max="43" width="18.7109375" customWidth="1"/>
    <col min="2684" max="2723" width="9.140625" style="598"/>
    <col min="2924" max="3043" width="9.140625" style="599"/>
  </cols>
  <sheetData>
    <row r="1" spans="1:43">
      <c r="A1" s="596">
        <v>104</v>
      </c>
      <c r="C1" s="597" t="s">
        <v>520</v>
      </c>
      <c r="E1" s="480">
        <f ca="1">IF(COUNT(E12:E300)=0,"-",AVERAGE(E12:OFFSET(E12,$A$1-1,0)))</f>
        <v>6178.2798180512873</v>
      </c>
      <c r="G1" s="480">
        <f ca="1">IF(COUNT(G12:G300)=0,"-",AVERAGE(G12:OFFSET(G12,$A$1-1,0)))</f>
        <v>50409.669524906334</v>
      </c>
      <c r="I1" s="480">
        <f ca="1">IF(COUNT(I12:I300)=0,"-",AVERAGE(I12:OFFSET(I12,$A$1-1,0)))</f>
        <v>192.0353982300885</v>
      </c>
      <c r="K1" s="480">
        <f ca="1">IF(COUNT(K12:K300)=0,"-",AVERAGE(K12:OFFSET(K12,$A$1-1,0)))</f>
        <v>34459.343428908622</v>
      </c>
      <c r="M1" s="480">
        <f ca="1">IF(COUNT(M12:M300)=0,"-",AVERAGE(M12:OFFSET(M12,$A$1-1,0)))</f>
        <v>1989.02311434171</v>
      </c>
      <c r="O1" s="480">
        <f ca="1">IF(COUNT(O12:O300)=0,"-",AVERAGE(O12:OFFSET(O12,$A$1-1,0)))</f>
        <v>207.97788682719036</v>
      </c>
      <c r="Q1" s="480">
        <f ca="1">IF(COUNT(Q12:Q300)=0,"-",AVERAGE(Q12:OFFSET(Q12,$A$1-1,0)))</f>
        <v>1650.7419481576433</v>
      </c>
      <c r="S1" s="480">
        <f ca="1">IF(COUNT(S12:S300)=0,"-",AVERAGE(S12:OFFSET(S12,$A$1-1,0)))</f>
        <v>1143.7170969600393</v>
      </c>
      <c r="U1" s="480">
        <f ca="1">IF(COUNT(U12:U300)=0,"-",AVERAGE(U12:OFFSET(U12,$A$1-1,0)))</f>
        <v>317.71712519616943</v>
      </c>
      <c r="W1" s="480">
        <f ca="1">IF(COUNT(W12:W300)=0,"-",AVERAGE(W12:OFFSET(W12,$A$1-1,0)))</f>
        <v>865.38161017114237</v>
      </c>
      <c r="Y1" s="480">
        <f ca="1">IF(COUNT(Y12:Y300)=0,"-",AVERAGE(Y12:OFFSET(Y12,$A$1-1,0)))</f>
        <v>1057.7078659256008</v>
      </c>
      <c r="AA1" s="480">
        <f ca="1">IF(COUNT(AA12:AA300)=0,"-",AVERAGE(AA12:OFFSET(AA12,$A$1-1,0)))</f>
        <v>735.97033799178678</v>
      </c>
      <c r="AC1" s="480">
        <f ca="1">IF(COUNT(AC12:AC300)=0,"-",AVERAGE(AC12:OFFSET(AC12,$A$1-1,0)))</f>
        <v>342.7060910639006</v>
      </c>
      <c r="AE1" s="480">
        <f ca="1">IF(COUNT(AE12:AE300)=0,"-",AVERAGE(AE12:OFFSET(AE12,$A$1-1,0)))</f>
        <v>172786.00532114995</v>
      </c>
      <c r="AG1" s="480">
        <f ca="1">IF(COUNT(AG12:AG300)=0,"-",AVERAGE(AG12:OFFSET(AG12,$A$1-1,0)))</f>
        <v>383.78927192021678</v>
      </c>
      <c r="AI1" s="480">
        <f ca="1">IF(COUNT(AI12:AI300)=0,"-",AVERAGE(AI12:OFFSET(AI12,$A$1-1,0)))</f>
        <v>549.17555195337081</v>
      </c>
      <c r="AK1" s="480">
        <f ca="1">IF(COUNT(AK12:AK300)=0,"-",AVERAGE(AK12:OFFSET(AK12,$A$1-1,0)))</f>
        <v>1322.4854345963483</v>
      </c>
      <c r="AM1" s="480" t="str">
        <f ca="1">IF(COUNT(AM12:AM300)=0,"-",AVERAGE(AM12:OFFSET(AM12,$A$1-1,0)))</f>
        <v>-</v>
      </c>
      <c r="AO1" s="480">
        <f ca="1">IF(COUNT(AO12:AO300)=0,"-",AVERAGE(AO12:OFFSET(AO12,$A$1-1,0)))</f>
        <v>786.93956642953799</v>
      </c>
      <c r="AQ1" s="480">
        <f ca="1">IF(COUNT(AQ12:AQ300)=0,"-",AVERAGE(AQ12:OFFSET(AQ12,$A$1-1,0)))</f>
        <v>52541.313612290833</v>
      </c>
    </row>
    <row r="2" spans="1:43">
      <c r="C2" s="597" t="s">
        <v>521</v>
      </c>
      <c r="E2" s="480">
        <f ca="1">IF(COUNT(E12:E300)=0,"-",E1-(2*_xlfn.STDEV.P(E12:OFFSET(E12,$A$1-1,0))))</f>
        <v>-20971.432991061756</v>
      </c>
      <c r="G2" s="480">
        <f ca="1">IF(COUNT(G12:G300)=0,"-",G1-(2*_xlfn.STDEV.P(G12:OFFSET(G12,$A$1-1,0))))</f>
        <v>-309549.79153259919</v>
      </c>
      <c r="I2" s="480">
        <f ca="1">IF(COUNT(I12:I300)=0,"-",I1-(2*_xlfn.STDEV.P(I12:OFFSET(I12,$A$1-1,0))))</f>
        <v>192.0353982300885</v>
      </c>
      <c r="K2" s="480">
        <f ca="1">IF(COUNT(K12:K300)=0,"-",K1-(2*_xlfn.STDEV.P(K12:OFFSET(K12,$A$1-1,0))))</f>
        <v>-79460.411051173607</v>
      </c>
      <c r="M2" s="480">
        <f ca="1">IF(COUNT(M12:M300)=0,"-",M1-(2*_xlfn.STDEV.P(M12:OFFSET(M12,$A$1-1,0))))</f>
        <v>-1723.8379291565248</v>
      </c>
      <c r="O2" s="480">
        <f ca="1">IF(COUNT(O12:O300)=0,"-",O1-(2*_xlfn.STDEV.P(O12:OFFSET(O12,$A$1-1,0))))</f>
        <v>-363.50305546998129</v>
      </c>
      <c r="Q2" s="480">
        <f ca="1">IF(COUNT(Q12:Q300)=0,"-",Q1-(2*_xlfn.STDEV.P(Q12:OFFSET(Q12,$A$1-1,0))))</f>
        <v>-5290.8446003100889</v>
      </c>
      <c r="S2" s="480">
        <f ca="1">IF(COUNT(S12:S300)=0,"-",S1-(2*_xlfn.STDEV.P(S12:OFFSET(S12,$A$1-1,0))))</f>
        <v>-3255.346149549714</v>
      </c>
      <c r="U2" s="480">
        <f ca="1">IF(COUNT(U12:U300)=0,"-",U1-(2*_xlfn.STDEV.P(U12:OFFSET(U12,$A$1-1,0))))</f>
        <v>-495.97440112107159</v>
      </c>
      <c r="W2" s="480">
        <f ca="1">IF(COUNT(W12:W300)=0,"-",W1-(2*_xlfn.STDEV.P(W12:OFFSET(W12,$A$1-1,0))))</f>
        <v>-1236.8785957882346</v>
      </c>
      <c r="Y2" s="480">
        <f ca="1">IF(COUNT(Y12:Y300)=0,"-",Y1-(2*_xlfn.STDEV.P(Y12:OFFSET(Y12,$A$1-1,0))))</f>
        <v>-2760.6658963915525</v>
      </c>
      <c r="AA2" s="480">
        <f ca="1">IF(COUNT(AA12:AA300)=0,"-",AA1-(2*_xlfn.STDEV.P(AA12:OFFSET(AA12,$A$1-1,0))))</f>
        <v>-2977.4531298475281</v>
      </c>
      <c r="AC2" s="480">
        <f ca="1">IF(COUNT(AC12:AC300)=0,"-",AC1-(2*_xlfn.STDEV.P(AC12:OFFSET(AC12,$A$1-1,0))))</f>
        <v>-994.69048681921777</v>
      </c>
      <c r="AE2" s="480">
        <f ca="1">IF(COUNT(AE12:AE300)=0,"-",AE1-(2*_xlfn.STDEV.P(AE12:OFFSET(AE12,$A$1-1,0))))</f>
        <v>-836664.16763698135</v>
      </c>
      <c r="AG2" s="480">
        <f ca="1">IF(COUNT(AG12:AG300)=0,"-",AG1-(2*_xlfn.STDEV.P(AG12:OFFSET(AG12,$A$1-1,0))))</f>
        <v>54.764944947253184</v>
      </c>
      <c r="AI2" s="480">
        <f ca="1">IF(COUNT(AI12:AI300)=0,"-",AI1-(2*_xlfn.STDEV.P(AI12:OFFSET(AI12,$A$1-1,0))))</f>
        <v>549.17555195337081</v>
      </c>
      <c r="AK2" s="480">
        <f ca="1">IF(COUNT(AK12:AK300)=0,"-",AK1-(2*_xlfn.STDEV.P(AK12:OFFSET(AK12,$A$1-1,0))))</f>
        <v>-5239.1783021759175</v>
      </c>
      <c r="AM2" s="480" t="str">
        <f ca="1">IF(COUNT(AM12:AM300)=0,"-",AM1-(2*_xlfn.STDEV.P(AM12:OFFSET(AM12,$A$1-1,0))))</f>
        <v>-</v>
      </c>
      <c r="AO2" s="480">
        <f ca="1">IF(COUNT(AO12:AO300)=0,"-",AO1-(2*_xlfn.STDEV.P(AO12:OFFSET(AO12,$A$1-1,0))))</f>
        <v>-1416.9339272992502</v>
      </c>
      <c r="AQ2" s="480">
        <f ca="1">IF(COUNT(AQ12:AQ300)=0,"-",AQ1-(2*_xlfn.STDEV.P(AQ12:OFFSET(AQ12,$A$1-1,0))))</f>
        <v>-413265.07143139973</v>
      </c>
    </row>
    <row r="3" spans="1:43">
      <c r="A3" s="907" t="s">
        <v>522</v>
      </c>
      <c r="C3" s="597" t="s">
        <v>523</v>
      </c>
      <c r="E3" s="480">
        <f ca="1">IF(COUNT(E12:E300)=0,"-",E1+(2*_xlfn.STDEV.P(E12:OFFSET(E12,$A$1-1,0))))</f>
        <v>33327.992627164334</v>
      </c>
      <c r="G3" s="480">
        <f ca="1">IF(COUNT(G12:G300)=0,"-",G1+(2*_xlfn.STDEV.P(G12:OFFSET(G12,$A$1-1,0))))</f>
        <v>410369.13058241183</v>
      </c>
      <c r="I3" s="480">
        <f ca="1">IF(COUNT(I12:I300)=0,"-",I1+(2*_xlfn.STDEV.P(I12:OFFSET(I12,$A$1-1,0))))</f>
        <v>192.0353982300885</v>
      </c>
      <c r="K3" s="480">
        <f ca="1">IF(COUNT(K12:K300)=0,"-",K1+(2*_xlfn.STDEV.P(K12:OFFSET(K12,$A$1-1,0))))</f>
        <v>148379.09790899084</v>
      </c>
      <c r="M3" s="480">
        <f ca="1">IF(COUNT(M12:M300)=0,"-",M1+(2*_xlfn.STDEV.P(M12:OFFSET(M12,$A$1-1,0))))</f>
        <v>5701.8841578399442</v>
      </c>
      <c r="O3" s="480">
        <f ca="1">IF(COUNT(O12:O300)=0,"-",O1+(2*_xlfn.STDEV.P(O12:OFFSET(O12,$A$1-1,0))))</f>
        <v>779.45882912436196</v>
      </c>
      <c r="Q3" s="480">
        <f ca="1">IF(COUNT(Q12:Q300)=0,"-",Q1+(2*_xlfn.STDEV.P(Q12:OFFSET(Q12,$A$1-1,0))))</f>
        <v>8592.3284966253759</v>
      </c>
      <c r="S3" s="480">
        <f ca="1">IF(COUNT(S12:S300)=0,"-",S1+(2*_xlfn.STDEV.P(S12:OFFSET(S12,$A$1-1,0))))</f>
        <v>5542.7803434697926</v>
      </c>
      <c r="U3" s="480">
        <f ca="1">IF(COUNT(U12:U300)=0,"-",U1+(2*_xlfn.STDEV.P(U12:OFFSET(U12,$A$1-1,0))))</f>
        <v>1131.4086515134104</v>
      </c>
      <c r="W3" s="480">
        <f ca="1">IF(COUNT(W12:W300)=0,"-",W1+(2*_xlfn.STDEV.P(W12:OFFSET(W12,$A$1-1,0))))</f>
        <v>2967.6418161305191</v>
      </c>
      <c r="Y3" s="480">
        <f ca="1">IF(COUNT(Y12:Y300)=0,"-",Y1+(2*_xlfn.STDEV.P(Y12:OFFSET(Y12,$A$1-1,0))))</f>
        <v>4876.0816282427541</v>
      </c>
      <c r="AA3" s="480">
        <f ca="1">IF(COUNT(AA12:AA300)=0,"-",AA1+(2*_xlfn.STDEV.P(AA12:OFFSET(AA12,$A$1-1,0))))</f>
        <v>4449.3938058311014</v>
      </c>
      <c r="AC3" s="480">
        <f ca="1">IF(COUNT(AC12:AC300)=0,"-",AC1+(2*_xlfn.STDEV.P(AC12:OFFSET(AC12,$A$1-1,0))))</f>
        <v>1680.1026689470191</v>
      </c>
      <c r="AE3" s="480">
        <f ca="1">IF(COUNT(AE12:AE300)=0,"-",AE1+(2*_xlfn.STDEV.P(AE12:OFFSET(AE12,$A$1-1,0))))</f>
        <v>1182236.1782792811</v>
      </c>
      <c r="AG3" s="480">
        <f ca="1">IF(COUNT(AG12:AG300)=0,"-",AG1+(2*_xlfn.STDEV.P(AG12:OFFSET(AG12,$A$1-1,0))))</f>
        <v>712.81359889318037</v>
      </c>
      <c r="AI3" s="480">
        <f ca="1">IF(COUNT(AI12:AI300)=0,"-",AI1+(2*_xlfn.STDEV.P(AI12:OFFSET(AI12,$A$1-1,0))))</f>
        <v>549.17555195337081</v>
      </c>
      <c r="AK3" s="480">
        <f ca="1">IF(COUNT(AK12:AK300)=0,"-",AK1+(2*_xlfn.STDEV.P(AK12:OFFSET(AK12,$A$1-1,0))))</f>
        <v>7884.1491713686146</v>
      </c>
      <c r="AM3" s="480" t="str">
        <f ca="1">IF(COUNT(AM12:AM300)=0,"-",AM1+(2*_xlfn.STDEV.P(AM12:OFFSET(AM12,$A$1-1,0))))</f>
        <v>-</v>
      </c>
      <c r="AO3" s="480">
        <f ca="1">IF(COUNT(AO12:AO300)=0,"-",AO1+(2*_xlfn.STDEV.P(AO12:OFFSET(AO12,$A$1-1,0))))</f>
        <v>2990.8130601583262</v>
      </c>
      <c r="AQ3" s="480">
        <f ca="1">IF(COUNT(AQ12:AQ300)=0,"-",AQ1+(2*_xlfn.STDEV.P(AQ12:OFFSET(AQ12,$A$1-1,0))))</f>
        <v>518347.6986559814</v>
      </c>
    </row>
    <row r="4" spans="1:43">
      <c r="A4" s="907"/>
      <c r="C4" s="597" t="s">
        <v>524</v>
      </c>
      <c r="E4" s="600">
        <f ca="1">IF(COUNT(E12:E300)=0,"-",AVERAGEIFS(E12:E300, E12:E300, "&gt;="&amp;E2,E12:E300,"&lt;="&amp;E3))</f>
        <v>4713.5637344431416</v>
      </c>
      <c r="G4" s="600">
        <f ca="1">IF(COUNT(G12:G300)=0,"-",AVERAGEIFS(G12:G300, G12:G300, "&gt;="&amp;G2,G12:G300,"&lt;="&amp;G3))</f>
        <v>5489.5149416415779</v>
      </c>
      <c r="I4" s="600">
        <f ca="1">IF(COUNT(I12:I300)=0,"-",AVERAGEIFS(I12:I300, I12:I300, "&gt;="&amp;I2,I12:I300,"&lt;="&amp;I3))</f>
        <v>192.0353982300885</v>
      </c>
      <c r="K4" s="600">
        <f ca="1">IF(COUNT(K12:K300)=0,"-",AVERAGEIFS(K12:K300, K12:K300, "&gt;="&amp;K2,K12:K300,"&lt;="&amp;K3))</f>
        <v>16830.8151319635</v>
      </c>
      <c r="M4" s="600">
        <f ca="1">IF(COUNT(M12:M300)=0,"-",AVERAGEIFS(M12:M300, M12:M300, "&gt;="&amp;M2,M12:M300,"&lt;="&amp;M3))</f>
        <v>1989.02311434171</v>
      </c>
      <c r="O4" s="600">
        <f ca="1">IF(COUNT(O12:O300)=0,"-",AVERAGEIFS(O12:O300, O12:O300, "&gt;="&amp;O2,O12:O300,"&lt;="&amp;O3))</f>
        <v>161.06481796385523</v>
      </c>
      <c r="Q4" s="600">
        <f ca="1">IF(COUNT(Q12:Q300)=0,"-",AVERAGEIFS(Q12:Q300, Q12:Q300, "&gt;="&amp;Q2,Q12:Q300,"&lt;="&amp;Q3))</f>
        <v>1172.7637529452431</v>
      </c>
      <c r="S4" s="600">
        <f ca="1">IF(COUNT(S12:S300)=0,"-",AVERAGEIFS(S12:S300, S12:S300, "&gt;="&amp;S2,S12:S300,"&lt;="&amp;S3))</f>
        <v>810.10439342875441</v>
      </c>
      <c r="U4" s="600">
        <f ca="1">IF(COUNT(U12:U300)=0,"-",AVERAGEIFS(U12:U300, U12:U300, "&gt;="&amp;U2,U12:U300,"&lt;="&amp;U3))</f>
        <v>317.71712519616943</v>
      </c>
      <c r="W4" s="600">
        <f ca="1">IF(COUNT(W12:W300)=0,"-",AVERAGEIFS(W12:W300, W12:W300, "&gt;="&amp;W2,W12:W300,"&lt;="&amp;W3))</f>
        <v>635.70647865643002</v>
      </c>
      <c r="Y4" s="600">
        <f ca="1">IF(COUNT(Y12:Y300)=0,"-",AVERAGEIFS(Y12:Y300, Y12:Y300, "&gt;="&amp;Y2,Y12:Y300,"&lt;="&amp;Y3))</f>
        <v>594.19254295812709</v>
      </c>
      <c r="AA4" s="600">
        <f ca="1">IF(COUNT(AA12:AA300)=0,"-",AVERAGEIFS(AA12:AA300, AA12:AA300, "&gt;="&amp;AA2,AA12:AA300,"&lt;="&amp;AA3))</f>
        <v>214.84774276370638</v>
      </c>
      <c r="AC4" s="600">
        <f ca="1">IF(COUNT(AC12:AC300)=0,"-",AVERAGEIFS(AC12:AC300, AC12:AC300, "&gt;="&amp;AC2,AC12:AC300,"&lt;="&amp;AC3))</f>
        <v>109.95365615711377</v>
      </c>
      <c r="AE4" s="600">
        <f ca="1">IF(COUNT(AE12:AE300)=0,"-",AVERAGEIFS(AE12:AE300, AE12:AE300, "&gt;="&amp;AE2,AE12:AE300,"&lt;="&amp;AE3))</f>
        <v>21738.21925624397</v>
      </c>
      <c r="AG4" s="600">
        <f ca="1">IF(COUNT(AG12:AG300)=0,"-",AVERAGEIFS(AG12:AG300, AG12:AG300, "&gt;="&amp;AG2,AG12:AG300,"&lt;="&amp;AG3))</f>
        <v>383.78927192021678</v>
      </c>
      <c r="AI4" s="600">
        <f ca="1">IF(COUNT(AI12:AI300)=0,"-",AVERAGEIFS(AI12:AI300, AI12:AI300, "&gt;="&amp;AI2,AI12:AI300,"&lt;="&amp;AI3))</f>
        <v>549.17555195337081</v>
      </c>
      <c r="AK4" s="600">
        <f ca="1">IF(COUNT(AK12:AK300)=0,"-",AVERAGEIFS(AK12:AK300, AK12:AK300, "&gt;="&amp;AK2,AK12:AK300,"&lt;="&amp;AK3))</f>
        <v>791.99458860975017</v>
      </c>
      <c r="AM4" s="600" t="str">
        <f>IF(COUNT(AM12:AM300)=0,"-",AVERAGEIFS(AM12:AM300, AM12:AM300, "&gt;="&amp;AM2,AM12:AM300,"&lt;="&amp;AM3))</f>
        <v>-</v>
      </c>
      <c r="AO4" s="600">
        <f ca="1">IF(COUNT(AO12:AO300)=0,"-",AVERAGEIFS(AO12:AO300, AO12:AO300, "&gt;="&amp;AO2,AO12:AO300,"&lt;="&amp;AO3))</f>
        <v>538.27105100235599</v>
      </c>
      <c r="AQ4" s="600">
        <f ca="1">IF(COUNT(AQ12:AQ300)=0,"-",AVERAGEIFS(AQ12:AQ300, AQ12:AQ300, "&gt;="&amp;AQ2,AQ12:AQ300,"&lt;="&amp;AQ3))</f>
        <v>13884.338704335976</v>
      </c>
    </row>
    <row r="5" spans="1:43">
      <c r="A5" s="907"/>
      <c r="C5" s="597" t="s">
        <v>525</v>
      </c>
      <c r="E5" s="601">
        <f ca="1">IF(COUNT(E12:E300)=0,"-",SUMIFS(D12:D300,E12:E300,"&gt;="&amp;E2,E12:E300,"&lt;="&amp;E3)/SUMIFS($B12:$B300,E12:E300,"&gt;="&amp;E2,E12:E300,"&lt;="&amp;E3))</f>
        <v>3266.7193444369632</v>
      </c>
      <c r="G5" s="601">
        <f ca="1">IF(COUNT(G12:G300)=0,"-",SUMIFS(F12:F300,G12:G300,"&gt;="&amp;G2,G12:G300,"&lt;="&amp;G3)/SUMIFS($B12:$B300,G12:G300,"&gt;="&amp;G2,G12:G300,"&lt;="&amp;G3))</f>
        <v>1313.5525119520926</v>
      </c>
      <c r="I5" s="601">
        <f ca="1">IF(COUNT(I12:I300)=0,"-",SUMIFS(H12:H300,I12:I300,"&gt;="&amp;I2,I12:I300,"&lt;="&amp;I3)/SUMIFS($B12:$B300,I12:I300,"&gt;="&amp;I2,I12:I300,"&lt;="&amp;I3))</f>
        <v>192.0353982300885</v>
      </c>
      <c r="K5" s="601">
        <f ca="1">IF(COUNT(K12:K300)=0,"-",SUMIFS(J12:J300,K12:K300,"&gt;="&amp;K2,K12:K300,"&lt;="&amp;K3)/SUMIFS($B12:$B300,K12:K300,"&gt;="&amp;K2,K12:K300,"&lt;="&amp;K3))</f>
        <v>3042.8598130002847</v>
      </c>
      <c r="M5" s="601">
        <f ca="1">IF(COUNT(M12:M300)=0,"-",SUMIFS(L12:L300,M12:M300,"&gt;="&amp;M2,M12:M300,"&lt;="&amp;M3)/SUMIFS($B12:$B300,M12:M300,"&gt;="&amp;M2,M12:M300,"&lt;="&amp;M3))</f>
        <v>3185.7695155054703</v>
      </c>
      <c r="O5" s="601">
        <f ca="1">IF(COUNT(O12:O300)=0,"-",SUMIFS(N12:N300,O12:O300,"&gt;="&amp;O2,O12:O300,"&lt;="&amp;O3)/SUMIFS($B12:$B300,O12:O300,"&gt;="&amp;O2,O12:O300,"&lt;="&amp;O3))</f>
        <v>135.9434533622844</v>
      </c>
      <c r="Q5" s="601">
        <f ca="1">IF(COUNT(Q12:Q300)=0,"-",SUMIFS(P12:P300,Q12:Q300,"&gt;="&amp;Q2,Q12:Q300,"&lt;="&amp;Q3)/SUMIFS($B12:$B300,Q12:Q300,"&gt;="&amp;Q2,Q12:Q300,"&lt;="&amp;Q3))</f>
        <v>774.96421025219649</v>
      </c>
      <c r="S5" s="601">
        <f ca="1">IF(COUNT(S12:S300)=0,"-",SUMIFS(R12:R300,S12:S300,"&gt;="&amp;S2,S12:S300,"&lt;="&amp;S3)/SUMIFS($B12:$B300,S12:S300,"&gt;="&amp;S2,S12:S300,"&lt;="&amp;S3))</f>
        <v>948.69032211985802</v>
      </c>
      <c r="U5" s="601">
        <f ca="1">IF(COUNT(U12:U300)=0,"-",SUMIFS(T12:T300,U12:U300,"&gt;="&amp;U2,U12:U300,"&lt;="&amp;U3)/SUMIFS($B12:$B300,U12:U300,"&gt;="&amp;U2,U12:U300,"&lt;="&amp;U3))</f>
        <v>213.24729734537001</v>
      </c>
      <c r="W5" s="601">
        <f ca="1">IF(COUNT(W12:W300)=0,"-",SUMIFS(V12:V300,W12:W300,"&gt;="&amp;W2,W12:W300,"&lt;="&amp;W3)/SUMIFS($B12:$B300,W12:W300,"&gt;="&amp;W2,W12:W300,"&lt;="&amp;W3))</f>
        <v>556.26148420152322</v>
      </c>
      <c r="Y5" s="601">
        <f ca="1">IF(COUNT(Y12:Y300)=0,"-",SUMIFS(X12:X300,Y12:Y300,"&gt;="&amp;Y2,Y12:Y300,"&lt;="&amp;Y3)/SUMIFS($B12:$B300,Y12:Y300,"&gt;="&amp;Y2,Y12:Y300,"&lt;="&amp;Y3))</f>
        <v>839.50292964294158</v>
      </c>
      <c r="AA5" s="601">
        <f ca="1">IF(COUNT(AA12:AA300)=0,"-",SUMIFS(Z12:Z300,AA12:AA300,"&gt;="&amp;AA2,AA12:AA300,"&lt;="&amp;AA3)/SUMIFS($B12:$B300,AA12:AA300,"&gt;="&amp;AA2,AA12:AA300,"&lt;="&amp;AA3))</f>
        <v>188.18745291640167</v>
      </c>
      <c r="AC5" s="601">
        <f ca="1">IF(COUNT(AC12:AC300)=0,"-",SUMIFS(AB12:AB300,AC12:AC300,"&gt;="&amp;AC2,AC12:AC300,"&lt;="&amp;AC3)/SUMIFS($B12:$B300,AC12:AC300,"&gt;="&amp;AC2,AC12:AC300,"&lt;="&amp;AC3))</f>
        <v>129.59023098607082</v>
      </c>
      <c r="AE5" s="601">
        <f ca="1">IF(COUNT(AE12:AE300)=0,"-",SUMIFS(AD12:AD300,AE12:AE300,"&gt;="&amp;AE2,AE12:AE300,"&lt;="&amp;AE3)/SUMIFS($B12:$B300,AE12:AE300,"&gt;="&amp;AE2,AE12:AE300,"&lt;="&amp;AE3))</f>
        <v>1395.8476093883371</v>
      </c>
      <c r="AG5" s="601">
        <f ca="1">IF(COUNT(AG12:AG300)=0,"-",SUMIFS(AF12:AF300,AG12:AG300,"&gt;="&amp;AG2,AG12:AG300,"&lt;="&amp;AG3)/SUMIFS($B12:$B300,AG12:AG300,"&gt;="&amp;AG2,AG12:AG300,"&lt;="&amp;AG3))</f>
        <v>521.0632355874726</v>
      </c>
      <c r="AI5" s="601">
        <f ca="1">IF(COUNT(AI12:AI300)=0,"-",SUMIFS(AH12:AH300,AI12:AI300,"&gt;="&amp;AI2,AI12:AI300,"&lt;="&amp;AI3)/SUMIFS($B12:$B300,AI12:AI300,"&gt;="&amp;AI2,AI12:AI300,"&lt;="&amp;AI3))</f>
        <v>549.17555195337081</v>
      </c>
      <c r="AK5" s="601">
        <f ca="1">IF(COUNT(AK12:AK300)=0,"-",SUMIFS(AJ12:AJ300,AK12:AK300,"&gt;="&amp;AK2,AK12:AK300,"&lt;="&amp;AK3)/SUMIFS($B12:$B300,AK12:AK300,"&gt;="&amp;AK2,AK12:AK300,"&lt;="&amp;AK3))</f>
        <v>825.6760197752036</v>
      </c>
      <c r="AM5" s="601" t="str">
        <f>IF(COUNT(AM12:AM300)=0,"-",SUMIFS(AL12:AL300,AM12:AM300,"&gt;="&amp;AM2,AM12:AM300,"&lt;="&amp;AM3)/SUMIFS($B12:$B300,AM12:AM300,"&gt;="&amp;AM2,AM12:AM300,"&lt;="&amp;AM3))</f>
        <v>-</v>
      </c>
      <c r="AO5" s="601">
        <f ca="1">IF(COUNT(AO12:AO300)=0,"-",SUMIFS(AN12:AN300,AO12:AO300,"&gt;="&amp;AO2,AO12:AO300,"&lt;="&amp;AO3)/SUMIFS($B12:$B300,AO12:AO300,"&gt;="&amp;AO2,AO12:AO300,"&lt;="&amp;AO3))</f>
        <v>306.15829025891668</v>
      </c>
      <c r="AQ5" s="601">
        <f ca="1">IF(COUNT(AQ12:AQ300)=0,"-",SUMIFS(AP12:AP300,AQ12:AQ300,"&gt;="&amp;AQ2,AQ12:AQ300,"&lt;="&amp;AQ3)/SUMIFS($B12:$B300,AQ12:AQ300,"&gt;="&amp;AQ2,AQ12:AQ300,"&lt;="&amp;AQ3))</f>
        <v>5758.5358163392611</v>
      </c>
    </row>
    <row r="6" spans="1:43">
      <c r="A6" s="907"/>
      <c r="C6" s="597" t="s">
        <v>526</v>
      </c>
      <c r="E6" s="602">
        <f ca="1">IF(COUNT(E12:E300)=0,"-",SUMIFS(E12:E300, E12:E300, "&gt;="&amp;E2,E12:E300,"&lt;="&amp;E3)/($A$1-COUNTIF(E12:E300,"&lt;"&amp;E$2)-COUNTIF(E12:E300,"&gt;"&amp;E$3)))</f>
        <v>3294.9183386398659</v>
      </c>
      <c r="G6" s="602">
        <f ca="1">IF(COUNT(G12:G300)=0,"-",SUMIFS(G12:G300, G12:G300, "&gt;="&amp;G2,G12:G300,"&lt;="&amp;G3)/($A$1-COUNTIF(G12:G300,"&lt;"&amp;G$2)-COUNTIF(G12:G300,"&gt;"&amp;G$3)))</f>
        <v>1722.2007660052009</v>
      </c>
      <c r="I6" s="602">
        <f ca="1">IF(COUNT(I12:I300)=0,"-",SUMIFS(I12:I300, I12:I300, "&gt;="&amp;I2,I12:I300,"&lt;="&amp;I3)/($A$1-COUNTIF(I12:I300,"&lt;"&amp;I$2)-COUNTIF(I12:I300,"&gt;"&amp;I$3)))</f>
        <v>1.8464942137508511</v>
      </c>
      <c r="K6" s="602">
        <f ca="1">IF(COUNT(K12:K300)=0,"-",SUMIFS(K12:K300, K12:K300, "&gt;="&amp;K2,K12:K300,"&lt;="&amp;K3)/($A$1-COUNTIF(K12:K300,"&lt;"&amp;K$2)-COUNTIF(K12:K300,"&gt;"&amp;K$3)))</f>
        <v>2145.103889367897</v>
      </c>
      <c r="M6" s="602">
        <f ca="1">IF(COUNT(M12:M300)=0,"-",SUMIFS(M12:M300, M12:M300, "&gt;="&amp;M2,M12:M300,"&lt;="&amp;M3)/($A$1-COUNTIF(M12:M300,"&lt;"&amp;M$2)-COUNTIF(M12:M300,"&gt;"&amp;M$3)))</f>
        <v>38.250444506571348</v>
      </c>
      <c r="O6" s="602">
        <f ca="1">IF(COUNT(O12:O300)=0,"-",SUMIFS(O12:O300, O12:O300, "&gt;="&amp;O2,O12:O300,"&lt;="&amp;O3)/($A$1-COUNTIF(O12:O300,"&lt;"&amp;O$2)-COUNTIF(O12:O300,"&gt;"&amp;O$3)))</f>
        <v>97.276771245496732</v>
      </c>
      <c r="Q6" s="602">
        <f ca="1">IF(COUNT(Q12:Q300)=0,"-",SUMIFS(Q12:Q300, Q12:Q300, "&gt;="&amp;Q2,Q12:Q300,"&lt;="&amp;Q3)/($A$1-COUNTIF(Q12:Q300,"&lt;"&amp;Q$2)-COUNTIF(Q12:Q300,"&gt;"&amp;Q$3)))</f>
        <v>850.82860507792157</v>
      </c>
      <c r="S6" s="602">
        <f ca="1">IF(COUNT(S12:S300)=0,"-",SUMIFS(S12:S300, S12:S300, "&gt;="&amp;S2,S12:S300,"&lt;="&amp;S3)/($A$1-COUNTIF(S12:S300,"&lt;"&amp;S$2)-COUNTIF(S12:S300,"&gt;"&amp;S$3)))</f>
        <v>251.68291834679749</v>
      </c>
      <c r="U6" s="602">
        <f ca="1">IF(COUNT(U12:U300)=0,"-",SUMIFS(U12:U300, U12:U300, "&gt;="&amp;U2,U12:U300,"&lt;="&amp;U3)/($A$1-COUNTIF(U12:U300,"&lt;"&amp;U$2)-COUNTIF(U12:U300,"&gt;"&amp;U$3)))</f>
        <v>27.494751218899278</v>
      </c>
      <c r="W6" s="602">
        <f ca="1">IF(COUNT(W12:W300)=0,"-",SUMIFS(W12:W300, W12:W300, "&gt;="&amp;W2,W12:W300,"&lt;="&amp;W3)/($A$1-COUNTIF(W12:W300,"&lt;"&amp;W$2)-COUNTIF(W12:W300,"&gt;"&amp;W$3)))</f>
        <v>207.70607718477416</v>
      </c>
      <c r="Y6" s="602">
        <f ca="1">IF(COUNT(Y12:Y300)=0,"-",SUMIFS(Y12:Y300, Y12:Y300, "&gt;="&amp;Y2,Y12:Y300,"&lt;="&amp;Y3)/($A$1-COUNTIF(Y12:Y300,"&lt;"&amp;Y$2)-COUNTIF(Y12:Y300,"&gt;"&amp;Y$3)))</f>
        <v>86.532894605552485</v>
      </c>
      <c r="AA6" s="602">
        <f ca="1">IF(COUNT(AA12:AA300)=0,"-",SUMIFS(AA12:AA300, AA12:AA300, "&gt;="&amp;AA2,AA12:AA300,"&lt;="&amp;AA3)/($A$1-COUNTIF(AA12:AA300,"&lt;"&amp;AA$2)-COUNTIF(AA12:AA300,"&gt;"&amp;AA$3)))</f>
        <v>48.446059642796534</v>
      </c>
      <c r="AC6" s="602">
        <f ca="1">IF(COUNT(AC12:AC300)=0,"-",SUMIFS(AC12:AC300, AC12:AC300, "&gt;="&amp;AC2,AC12:AC300,"&lt;="&amp;AC3)/($A$1-COUNTIF(AC12:AC300,"&lt;"&amp;AC$2)-COUNTIF(AC12:AC300,"&gt;"&amp;AC$3)))</f>
        <v>15.09167829607444</v>
      </c>
      <c r="AE6" s="602">
        <f ca="1">IF(COUNT(AE12:AE300)=0,"-",SUMIFS(AE12:AE300, AE12:AE300, "&gt;="&amp;AE2,AE12:AE300,"&lt;="&amp;AE3)/($A$1-COUNTIF(AE12:AE300,"&lt;"&amp;AE$2)-COUNTIF(AE12:AE300,"&gt;"&amp;AE$3)))</f>
        <v>2321.5573962978997</v>
      </c>
      <c r="AG6" s="602">
        <f ca="1">IF(COUNT(AG12:AG300)=0,"-",SUMIFS(AG12:AG300, AG12:AG300, "&gt;="&amp;AG2,AG12:AG300,"&lt;="&amp;AG3)/($A$1-COUNTIF(AG12:AG300,"&lt;"&amp;AG$2)-COUNTIF(AG12:AG300,"&gt;"&amp;AG$3)))</f>
        <v>7.3805629215426301</v>
      </c>
      <c r="AI6" s="602">
        <f ca="1">IF(COUNT(AI12:AI300)=0,"-",SUMIFS(AI12:AI300, AI12:AI300, "&gt;="&amp;AI2,AI12:AI300,"&lt;="&amp;AI3)/($A$1-COUNTIF(AI12:AI300,"&lt;"&amp;AI$2)-COUNTIF(AI12:AI300,"&gt;"&amp;AI$3)))</f>
        <v>5.2805341533977961</v>
      </c>
      <c r="AK6" s="602">
        <f ca="1">IF(COUNT(AK12:AK300)=0,"-",SUMIFS(AK12:AK300, AK12:AK300, "&gt;="&amp;AK2,AK12:AK300,"&lt;="&amp;AK3)/($A$1-COUNTIF(AK12:AK300,"&lt;"&amp;AK$2)-COUNTIF(AK12:AK300,"&gt;"&amp;AK$3)))</f>
        <v>527.99639240650015</v>
      </c>
      <c r="AM6" s="602" t="str">
        <f>IF(COUNT(AM12:AM300)=0,"-",SUMIFS(AM12:AM300, AM12:AM300, "&gt;="&amp;AM2,AM12:AM300,"&lt;="&amp;AM3)/($A$1-COUNTIF(AM12:AM300,"&lt;"&amp;AM$2)-COUNTIF(AM12:AM300,"&gt;"&amp;AM$3)))</f>
        <v>-</v>
      </c>
      <c r="AO6" s="602">
        <f ca="1">IF(COUNT(AO12:AO300)=0,"-",SUMIFS(AO12:AO300, AO12:AO300, "&gt;="&amp;AO2,AO12:AO300,"&lt;="&amp;AO3)/($A$1-COUNTIF(AO12:AO300,"&lt;"&amp;AO$2)-COUNTIF(AO12:AO300,"&gt;"&amp;AO$3)))</f>
        <v>153.03784783400314</v>
      </c>
      <c r="AQ6" s="602">
        <f ca="1">IF(COUNT(AQ12:AQ300)=0,"-",SUMIFS(AQ12:AQ300, AQ12:AQ300, "&gt;="&amp;AQ2,AQ12:AQ300,"&lt;="&amp;AQ3)/($A$1-COUNTIF(AQ12:AQ300,"&lt;"&amp;AQ$2)-COUNTIF(AQ12:AQ300,"&gt;"&amp;AQ$3)))</f>
        <v>11822.30820369202</v>
      </c>
    </row>
    <row r="9" spans="1:43">
      <c r="D9" s="603" t="s">
        <v>343</v>
      </c>
      <c r="E9" s="604"/>
      <c r="F9" s="603" t="s">
        <v>344</v>
      </c>
      <c r="G9" s="604"/>
      <c r="H9" s="603" t="s">
        <v>345</v>
      </c>
      <c r="I9" s="604"/>
      <c r="J9" s="603" t="s">
        <v>346</v>
      </c>
      <c r="K9" s="604"/>
      <c r="L9" s="603" t="s">
        <v>347</v>
      </c>
      <c r="M9" s="604"/>
      <c r="N9" s="603" t="s">
        <v>348</v>
      </c>
      <c r="O9" s="604"/>
      <c r="P9" s="603" t="s">
        <v>349</v>
      </c>
      <c r="Q9" s="604"/>
      <c r="R9" s="603" t="s">
        <v>350</v>
      </c>
      <c r="S9" s="604"/>
      <c r="T9" s="603" t="s">
        <v>351</v>
      </c>
      <c r="U9" s="604"/>
      <c r="V9" s="603" t="s">
        <v>352</v>
      </c>
      <c r="W9" s="604"/>
      <c r="X9" s="603" t="s">
        <v>353</v>
      </c>
      <c r="Y9" s="604"/>
      <c r="Z9" s="603" t="s">
        <v>354</v>
      </c>
      <c r="AA9" s="604"/>
      <c r="AB9" s="603" t="s">
        <v>355</v>
      </c>
      <c r="AC9" s="604"/>
      <c r="AD9" s="603" t="s">
        <v>356</v>
      </c>
      <c r="AE9" s="604"/>
      <c r="AF9" s="603" t="s">
        <v>357</v>
      </c>
      <c r="AG9" s="604"/>
      <c r="AH9" s="603" t="s">
        <v>358</v>
      </c>
      <c r="AI9" s="604"/>
      <c r="AJ9" s="603" t="s">
        <v>359</v>
      </c>
      <c r="AK9" s="604"/>
      <c r="AL9" s="603" t="s">
        <v>360</v>
      </c>
      <c r="AM9" s="604"/>
      <c r="AN9" s="603" t="s">
        <v>361</v>
      </c>
      <c r="AO9" s="604"/>
      <c r="AP9" s="603" t="s">
        <v>362</v>
      </c>
      <c r="AQ9" s="604"/>
    </row>
    <row r="10" spans="1:43" ht="75">
      <c r="A10" s="605"/>
      <c r="B10" s="470"/>
      <c r="D10" s="606" t="s">
        <v>363</v>
      </c>
      <c r="E10" s="607" t="str">
        <f>D10&amp;"
per FTE"</f>
        <v>Total Occupancy
per FTE</v>
      </c>
      <c r="F10" s="606" t="s">
        <v>365</v>
      </c>
      <c r="G10" s="607" t="str">
        <f>F10&amp;"
per FTE"</f>
        <v>Direct Care Consultant 201
per FTE</v>
      </c>
      <c r="H10" s="606" t="s">
        <v>367</v>
      </c>
      <c r="I10" s="607" t="str">
        <f>H10&amp;"
per FTE"</f>
        <v>Temporary Help 202
per FTE</v>
      </c>
      <c r="J10" s="606" t="s">
        <v>369</v>
      </c>
      <c r="K10" s="607" t="str">
        <f>J10&amp;"
per FTE"</f>
        <v>Clients and Caregivers Reimb./Stipends 203
per FTE</v>
      </c>
      <c r="L10" s="606" t="s">
        <v>371</v>
      </c>
      <c r="M10" s="607" t="str">
        <f>L10&amp;"
per FTE"</f>
        <v>Subcontracted Direct Care 206
per FTE</v>
      </c>
      <c r="N10" s="606" t="s">
        <v>373</v>
      </c>
      <c r="O10" s="607" t="str">
        <f>N10&amp;"
per FTE"</f>
        <v>Staff Training 204
per FTE</v>
      </c>
      <c r="P10" s="606" t="s">
        <v>375</v>
      </c>
      <c r="Q10" s="607" t="str">
        <f>P10&amp;"
per FTE"</f>
        <v>Staff Mileage / Travel 205
per FTE</v>
      </c>
      <c r="R10" s="606" t="s">
        <v>377</v>
      </c>
      <c r="S10" s="607" t="str">
        <f>R10&amp;"
per FTE"</f>
        <v>Meals 207
per FTE</v>
      </c>
      <c r="T10" s="606" t="s">
        <v>379</v>
      </c>
      <c r="U10" s="607" t="str">
        <f>T10&amp;"
per FTE"</f>
        <v>Client Transportation 208
per FTE</v>
      </c>
      <c r="V10" s="606" t="s">
        <v>381</v>
      </c>
      <c r="W10" s="607" t="str">
        <f>V10&amp;"
per FTE"</f>
        <v>Vehicle Expenses 208
per FTE</v>
      </c>
      <c r="X10" s="606" t="s">
        <v>383</v>
      </c>
      <c r="Y10" s="607" t="str">
        <f>X10&amp;"
per FTE"</f>
        <v>Vehicle Depreciation 208
per FTE</v>
      </c>
      <c r="Z10" s="606" t="s">
        <v>385</v>
      </c>
      <c r="AA10" s="607" t="str">
        <f>Z10&amp;"
per FTE"</f>
        <v>Incidental Medical /Medicine/Pharmacy 209
per FTE</v>
      </c>
      <c r="AB10" s="606" t="s">
        <v>387</v>
      </c>
      <c r="AC10" s="607" t="str">
        <f>AB10&amp;"
per FTE"</f>
        <v>Client Personal Allowances 211
per FTE</v>
      </c>
      <c r="AD10" s="606" t="s">
        <v>389</v>
      </c>
      <c r="AE10" s="607" t="str">
        <f>AD10&amp;"
per FTE"</f>
        <v>Provision Material Goods/Svs./Benefits 212
per FTE</v>
      </c>
      <c r="AF10" s="606" t="s">
        <v>391</v>
      </c>
      <c r="AG10" s="607" t="str">
        <f>AF10&amp;"
per FTE"</f>
        <v>Direct Client Wages 214
per FTE</v>
      </c>
      <c r="AH10" s="606" t="s">
        <v>393</v>
      </c>
      <c r="AI10" s="607" t="str">
        <f>AH10&amp;"
per FTE"</f>
        <v>Other Commercial Prod. &amp; Svs. 214
per FTE</v>
      </c>
      <c r="AJ10" s="606" t="s">
        <v>395</v>
      </c>
      <c r="AK10" s="607" t="str">
        <f>AJ10&amp;"
per FTE"</f>
        <v>Program Supplies &amp; Materials 215
per FTE</v>
      </c>
      <c r="AL10" s="606" t="s">
        <v>397</v>
      </c>
      <c r="AM10" s="607" t="str">
        <f>AL10&amp;"
per FTE"</f>
        <v>Non Charitable Expenses
per FTE</v>
      </c>
      <c r="AN10" s="606" t="s">
        <v>399</v>
      </c>
      <c r="AO10" s="607" t="str">
        <f>AN10&amp;"
per FTE"</f>
        <v>Other Expense
per FTE</v>
      </c>
      <c r="AP10" s="606" t="s">
        <v>401</v>
      </c>
      <c r="AQ10" s="607" t="str">
        <f>AP10&amp;"
per FTE"</f>
        <v>Total Other Program Expense
per FTE</v>
      </c>
    </row>
    <row r="11" spans="1:43">
      <c r="A11" s="603" t="s">
        <v>403</v>
      </c>
      <c r="B11" s="608" t="s">
        <v>404</v>
      </c>
      <c r="D11" s="603" t="s">
        <v>405</v>
      </c>
      <c r="E11" s="604"/>
      <c r="F11" s="603" t="s">
        <v>405</v>
      </c>
      <c r="G11" s="604"/>
      <c r="H11" s="603" t="s">
        <v>405</v>
      </c>
      <c r="I11" s="604"/>
      <c r="J11" s="603" t="s">
        <v>405</v>
      </c>
      <c r="K11" s="604"/>
      <c r="L11" s="603" t="s">
        <v>405</v>
      </c>
      <c r="M11" s="604"/>
      <c r="N11" s="603" t="s">
        <v>405</v>
      </c>
      <c r="O11" s="604"/>
      <c r="P11" s="603" t="s">
        <v>405</v>
      </c>
      <c r="Q11" s="604"/>
      <c r="R11" s="603" t="s">
        <v>405</v>
      </c>
      <c r="S11" s="604"/>
      <c r="T11" s="603" t="s">
        <v>405</v>
      </c>
      <c r="U11" s="604"/>
      <c r="V11" s="603" t="s">
        <v>405</v>
      </c>
      <c r="W11" s="604"/>
      <c r="X11" s="603" t="s">
        <v>405</v>
      </c>
      <c r="Y11" s="604"/>
      <c r="Z11" s="603" t="s">
        <v>405</v>
      </c>
      <c r="AA11" s="604"/>
      <c r="AB11" s="603" t="s">
        <v>405</v>
      </c>
      <c r="AC11" s="604"/>
      <c r="AD11" s="603" t="s">
        <v>405</v>
      </c>
      <c r="AE11" s="604"/>
      <c r="AF11" s="603" t="s">
        <v>405</v>
      </c>
      <c r="AG11" s="604"/>
      <c r="AH11" s="603" t="s">
        <v>405</v>
      </c>
      <c r="AI11" s="604"/>
      <c r="AJ11" s="603" t="s">
        <v>405</v>
      </c>
      <c r="AK11" s="604"/>
      <c r="AL11" s="603" t="s">
        <v>405</v>
      </c>
      <c r="AM11" s="604"/>
      <c r="AN11" s="603" t="s">
        <v>405</v>
      </c>
      <c r="AO11" s="604"/>
      <c r="AP11" s="603" t="s">
        <v>405</v>
      </c>
      <c r="AQ11" s="604"/>
    </row>
    <row r="12" spans="1:43">
      <c r="A12" s="603" t="s">
        <v>527</v>
      </c>
      <c r="B12" s="608"/>
      <c r="D12" s="609"/>
      <c r="E12" s="610" t="str">
        <f>IF(OR($B12=0,D12=0),"",D12/$B12)</f>
        <v/>
      </c>
      <c r="F12" s="611"/>
      <c r="G12" s="610" t="str">
        <f>IF(OR($B12=0,F12=0),"",F12/$B12)</f>
        <v/>
      </c>
      <c r="H12" s="609"/>
      <c r="I12" s="610" t="str">
        <f>IF(OR($B12=0,H12=0),"",H12/$B12)</f>
        <v/>
      </c>
      <c r="J12" s="609"/>
      <c r="K12" s="610" t="str">
        <f>IF(OR($B12=0,J12=0),"",J12/$B12)</f>
        <v/>
      </c>
      <c r="L12" s="609"/>
      <c r="M12" s="610" t="str">
        <f>IF(OR($B12=0,L12=0),"",L12/$B12)</f>
        <v/>
      </c>
      <c r="N12" s="609"/>
      <c r="O12" s="610" t="str">
        <f>IF(OR($B12=0,N12=0),"",N12/$B12)</f>
        <v/>
      </c>
      <c r="P12" s="609"/>
      <c r="Q12" s="610" t="str">
        <f>IF(OR($B12=0,P12=0),"",P12/$B12)</f>
        <v/>
      </c>
      <c r="R12" s="609"/>
      <c r="S12" s="610" t="str">
        <f>IF(OR($B12=0,R12=0),"",R12/$B12)</f>
        <v/>
      </c>
      <c r="T12" s="609"/>
      <c r="U12" s="610" t="str">
        <f>IF(OR($B12=0,T12=0),"",T12/$B12)</f>
        <v/>
      </c>
      <c r="V12" s="609"/>
      <c r="W12" s="610" t="str">
        <f>IF(OR($B12=0,V12=0),"",V12/$B12)</f>
        <v/>
      </c>
      <c r="X12" s="609"/>
      <c r="Y12" s="610" t="str">
        <f>IF(OR($B12=0,X12=0),"",X12/$B12)</f>
        <v/>
      </c>
      <c r="Z12" s="609"/>
      <c r="AA12" s="610" t="str">
        <f>IF(OR($B12=0,Z12=0),"",Z12/$B12)</f>
        <v/>
      </c>
      <c r="AB12" s="609"/>
      <c r="AC12" s="610" t="str">
        <f>IF(OR($B12=0,AB12=0),"",AB12/$B12)</f>
        <v/>
      </c>
      <c r="AD12" s="609">
        <v>4659</v>
      </c>
      <c r="AE12" s="610" t="str">
        <f>IF(OR($B12=0,AD12=0),"",AD12/$B12)</f>
        <v/>
      </c>
      <c r="AF12" s="609"/>
      <c r="AG12" s="610" t="str">
        <f>IF(OR($B12=0,AF12=0),"",AF12/$B12)</f>
        <v/>
      </c>
      <c r="AH12" s="609"/>
      <c r="AI12" s="610" t="str">
        <f>IF(OR($B12=0,AH12=0),"",AH12/$B12)</f>
        <v/>
      </c>
      <c r="AJ12" s="609"/>
      <c r="AK12" s="610" t="str">
        <f>IF(OR($B12=0,AJ12=0),"",AJ12/$B12)</f>
        <v/>
      </c>
      <c r="AL12" s="609"/>
      <c r="AM12" s="610" t="str">
        <f>IF(OR($B12=0,AL12=0),"",AL12/$B12)</f>
        <v/>
      </c>
      <c r="AN12" s="609"/>
      <c r="AO12" s="610" t="str">
        <f>IF(OR($B12=0,AN12=0),"",AN12/$B12)</f>
        <v/>
      </c>
      <c r="AP12" s="609">
        <v>4659</v>
      </c>
      <c r="AQ12" s="610" t="str">
        <f>IF(OR($B12=0,AP12=0),"",AP12/$B12)</f>
        <v/>
      </c>
    </row>
    <row r="13" spans="1:43">
      <c r="A13" s="603" t="s">
        <v>419</v>
      </c>
      <c r="B13" s="608">
        <v>0.56000000000000005</v>
      </c>
      <c r="D13" s="609"/>
      <c r="E13" s="610" t="str">
        <f t="shared" ref="E13:G28" si="0">IF(OR($B13=0,D13=0),"",D13/$B13)</f>
        <v/>
      </c>
      <c r="F13" s="609">
        <v>6000</v>
      </c>
      <c r="G13" s="610">
        <f t="shared" si="0"/>
        <v>10714.285714285714</v>
      </c>
      <c r="H13" s="609"/>
      <c r="I13" s="610" t="str">
        <f t="shared" ref="I13:I76" si="1">IF(OR($B13=0,H13=0),"",H13/$B13)</f>
        <v/>
      </c>
      <c r="J13" s="609">
        <v>62452</v>
      </c>
      <c r="K13" s="610">
        <f t="shared" ref="K13:K76" si="2">IF(OR($B13=0,J13=0),"",J13/$B13)</f>
        <v>111521.42857142857</v>
      </c>
      <c r="L13" s="609"/>
      <c r="M13" s="610" t="str">
        <f t="shared" ref="M13:M76" si="3">IF(OR($B13=0,L13=0),"",L13/$B13)</f>
        <v/>
      </c>
      <c r="N13" s="609"/>
      <c r="O13" s="610" t="str">
        <f t="shared" ref="O13:O76" si="4">IF(OR($B13=0,N13=0),"",N13/$B13)</f>
        <v/>
      </c>
      <c r="P13" s="609"/>
      <c r="Q13" s="610" t="str">
        <f t="shared" ref="Q13:Q76" si="5">IF(OR($B13=0,P13=0),"",P13/$B13)</f>
        <v/>
      </c>
      <c r="R13" s="609"/>
      <c r="S13" s="610" t="str">
        <f t="shared" ref="S13:S76" si="6">IF(OR($B13=0,R13=0),"",R13/$B13)</f>
        <v/>
      </c>
      <c r="T13" s="609"/>
      <c r="U13" s="610" t="str">
        <f t="shared" ref="U13:U76" si="7">IF(OR($B13=0,T13=0),"",T13/$B13)</f>
        <v/>
      </c>
      <c r="V13" s="609"/>
      <c r="W13" s="610" t="str">
        <f t="shared" ref="W13:W76" si="8">IF(OR($B13=0,V13=0),"",V13/$B13)</f>
        <v/>
      </c>
      <c r="X13" s="609"/>
      <c r="Y13" s="610" t="str">
        <f t="shared" ref="Y13:Y76" si="9">IF(OR($B13=0,X13=0),"",X13/$B13)</f>
        <v/>
      </c>
      <c r="Z13" s="609"/>
      <c r="AA13" s="610" t="str">
        <f t="shared" ref="AA13:AA76" si="10">IF(OR($B13=0,Z13=0),"",Z13/$B13)</f>
        <v/>
      </c>
      <c r="AB13" s="609"/>
      <c r="AC13" s="610" t="str">
        <f t="shared" ref="AC13:AC76" si="11">IF(OR($B13=0,AB13=0),"",AB13/$B13)</f>
        <v/>
      </c>
      <c r="AD13" s="609"/>
      <c r="AE13" s="610" t="str">
        <f t="shared" ref="AE13:AE76" si="12">IF(OR($B13=0,AD13=0),"",AD13/$B13)</f>
        <v/>
      </c>
      <c r="AF13" s="609"/>
      <c r="AG13" s="610" t="str">
        <f t="shared" ref="AG13:AG76" si="13">IF(OR($B13=0,AF13=0),"",AF13/$B13)</f>
        <v/>
      </c>
      <c r="AH13" s="609"/>
      <c r="AI13" s="610" t="str">
        <f t="shared" ref="AI13:AI76" si="14">IF(OR($B13=0,AH13=0),"",AH13/$B13)</f>
        <v/>
      </c>
      <c r="AJ13" s="609"/>
      <c r="AK13" s="610" t="str">
        <f t="shared" ref="AK13:AK76" si="15">IF(OR($B13=0,AJ13=0),"",AJ13/$B13)</f>
        <v/>
      </c>
      <c r="AL13" s="609"/>
      <c r="AM13" s="610" t="str">
        <f t="shared" ref="AM13:AM76" si="16">IF(OR($B13=0,AL13=0),"",AL13/$B13)</f>
        <v/>
      </c>
      <c r="AN13" s="609"/>
      <c r="AO13" s="610" t="str">
        <f t="shared" ref="AO13:AO76" si="17">IF(OR($B13=0,AN13=0),"",AN13/$B13)</f>
        <v/>
      </c>
      <c r="AP13" s="609">
        <v>68452</v>
      </c>
      <c r="AQ13" s="610">
        <f t="shared" ref="AQ13:AQ76" si="18">IF(OR($B13=0,AP13=0),"",AP13/$B13)</f>
        <v>122235.71428571428</v>
      </c>
    </row>
    <row r="14" spans="1:43">
      <c r="A14" s="612"/>
      <c r="B14">
        <v>9.75</v>
      </c>
      <c r="D14" s="613">
        <v>12785</v>
      </c>
      <c r="E14" s="610">
        <f t="shared" si="0"/>
        <v>1311.2820512820513</v>
      </c>
      <c r="F14" s="613">
        <v>502</v>
      </c>
      <c r="G14" s="610">
        <f t="shared" si="0"/>
        <v>51.487179487179489</v>
      </c>
      <c r="H14" s="613"/>
      <c r="I14" s="610" t="str">
        <f t="shared" si="1"/>
        <v/>
      </c>
      <c r="J14" s="613"/>
      <c r="K14" s="610" t="str">
        <f t="shared" si="2"/>
        <v/>
      </c>
      <c r="L14" s="613"/>
      <c r="M14" s="610" t="str">
        <f t="shared" si="3"/>
        <v/>
      </c>
      <c r="N14" s="613">
        <v>507</v>
      </c>
      <c r="O14" s="610">
        <f t="shared" si="4"/>
        <v>52</v>
      </c>
      <c r="P14" s="613">
        <v>12876</v>
      </c>
      <c r="Q14" s="610">
        <f t="shared" si="5"/>
        <v>1320.6153846153845</v>
      </c>
      <c r="R14" s="613">
        <v>73</v>
      </c>
      <c r="S14" s="610">
        <f t="shared" si="6"/>
        <v>7.4871794871794872</v>
      </c>
      <c r="T14" s="613">
        <v>89</v>
      </c>
      <c r="U14" s="610">
        <f t="shared" si="7"/>
        <v>9.1282051282051277</v>
      </c>
      <c r="V14" s="613">
        <v>4281</v>
      </c>
      <c r="W14" s="610">
        <f t="shared" si="8"/>
        <v>439.07692307692309</v>
      </c>
      <c r="X14" s="613">
        <v>4818</v>
      </c>
      <c r="Y14" s="610">
        <f t="shared" si="9"/>
        <v>494.15384615384613</v>
      </c>
      <c r="Z14" s="613">
        <v>151</v>
      </c>
      <c r="AA14" s="610">
        <f t="shared" si="10"/>
        <v>15.487179487179487</v>
      </c>
      <c r="AB14" s="613">
        <v>7201</v>
      </c>
      <c r="AC14" s="610">
        <f t="shared" si="11"/>
        <v>738.56410256410254</v>
      </c>
      <c r="AD14" s="613"/>
      <c r="AE14" s="610" t="str">
        <f t="shared" si="12"/>
        <v/>
      </c>
      <c r="AF14" s="613"/>
      <c r="AG14" s="610" t="str">
        <f t="shared" si="13"/>
        <v/>
      </c>
      <c r="AH14" s="613"/>
      <c r="AI14" s="610" t="str">
        <f t="shared" si="14"/>
        <v/>
      </c>
      <c r="AJ14" s="613">
        <v>4709</v>
      </c>
      <c r="AK14" s="610">
        <f t="shared" si="15"/>
        <v>482.97435897435895</v>
      </c>
      <c r="AL14" s="613"/>
      <c r="AM14" s="610" t="str">
        <f t="shared" si="16"/>
        <v/>
      </c>
      <c r="AN14" s="613">
        <v>22080</v>
      </c>
      <c r="AO14" s="610">
        <f t="shared" si="17"/>
        <v>2264.6153846153848</v>
      </c>
      <c r="AP14" s="613">
        <v>57287</v>
      </c>
      <c r="AQ14" s="610">
        <f t="shared" si="18"/>
        <v>5875.5897435897432</v>
      </c>
    </row>
    <row r="15" spans="1:43">
      <c r="A15" s="612"/>
      <c r="B15">
        <v>12.83</v>
      </c>
      <c r="D15" s="613">
        <v>4973</v>
      </c>
      <c r="E15" s="610">
        <f t="shared" si="0"/>
        <v>387.60717069368667</v>
      </c>
      <c r="F15" s="613">
        <v>3406</v>
      </c>
      <c r="G15" s="610">
        <f t="shared" si="0"/>
        <v>265.47155105222134</v>
      </c>
      <c r="H15" s="613"/>
      <c r="I15" s="610" t="str">
        <f t="shared" si="1"/>
        <v/>
      </c>
      <c r="J15" s="613"/>
      <c r="K15" s="610" t="str">
        <f t="shared" si="2"/>
        <v/>
      </c>
      <c r="L15" s="613"/>
      <c r="M15" s="610" t="str">
        <f t="shared" si="3"/>
        <v/>
      </c>
      <c r="N15" s="613">
        <v>439</v>
      </c>
      <c r="O15" s="610">
        <f t="shared" si="4"/>
        <v>34.216679657053781</v>
      </c>
      <c r="P15" s="613">
        <v>2183</v>
      </c>
      <c r="Q15" s="610">
        <f t="shared" si="5"/>
        <v>170.14809041309431</v>
      </c>
      <c r="R15" s="613"/>
      <c r="S15" s="610" t="str">
        <f t="shared" si="6"/>
        <v/>
      </c>
      <c r="T15" s="613"/>
      <c r="U15" s="610" t="str">
        <f t="shared" si="7"/>
        <v/>
      </c>
      <c r="V15" s="613">
        <v>6659</v>
      </c>
      <c r="W15" s="610">
        <f t="shared" si="8"/>
        <v>519.01792673421664</v>
      </c>
      <c r="X15" s="613">
        <v>9199</v>
      </c>
      <c r="Y15" s="610">
        <f t="shared" si="9"/>
        <v>716.99142634450504</v>
      </c>
      <c r="Z15" s="613">
        <v>755</v>
      </c>
      <c r="AA15" s="610">
        <f t="shared" si="10"/>
        <v>58.846453624318002</v>
      </c>
      <c r="AB15" s="613">
        <v>74</v>
      </c>
      <c r="AC15" s="610">
        <f t="shared" si="11"/>
        <v>5.7677318784099763</v>
      </c>
      <c r="AD15" s="613"/>
      <c r="AE15" s="610" t="str">
        <f t="shared" si="12"/>
        <v/>
      </c>
      <c r="AF15" s="613"/>
      <c r="AG15" s="610" t="str">
        <f t="shared" si="13"/>
        <v/>
      </c>
      <c r="AH15" s="613"/>
      <c r="AI15" s="610" t="str">
        <f t="shared" si="14"/>
        <v/>
      </c>
      <c r="AJ15" s="613">
        <v>16298</v>
      </c>
      <c r="AK15" s="610">
        <f t="shared" si="15"/>
        <v>1270.3039750584567</v>
      </c>
      <c r="AL15" s="613"/>
      <c r="AM15" s="610" t="str">
        <f t="shared" si="16"/>
        <v/>
      </c>
      <c r="AN15" s="613">
        <v>10137</v>
      </c>
      <c r="AO15" s="610">
        <f t="shared" si="17"/>
        <v>790.10132501948556</v>
      </c>
      <c r="AP15" s="613">
        <v>49150</v>
      </c>
      <c r="AQ15" s="610">
        <f t="shared" si="18"/>
        <v>3830.8651597817616</v>
      </c>
    </row>
    <row r="16" spans="1:43">
      <c r="A16" s="612"/>
      <c r="B16">
        <v>3.89</v>
      </c>
      <c r="D16" s="613">
        <v>7840</v>
      </c>
      <c r="E16" s="610">
        <f t="shared" si="0"/>
        <v>2015.4241645244215</v>
      </c>
      <c r="F16" s="613">
        <v>2476</v>
      </c>
      <c r="G16" s="610">
        <f t="shared" si="0"/>
        <v>636.50385604113103</v>
      </c>
      <c r="H16" s="613"/>
      <c r="I16" s="610" t="str">
        <f t="shared" si="1"/>
        <v/>
      </c>
      <c r="J16" s="613"/>
      <c r="K16" s="610" t="str">
        <f t="shared" si="2"/>
        <v/>
      </c>
      <c r="L16" s="613"/>
      <c r="M16" s="610" t="str">
        <f t="shared" si="3"/>
        <v/>
      </c>
      <c r="N16" s="613">
        <v>190</v>
      </c>
      <c r="O16" s="610">
        <f t="shared" si="4"/>
        <v>48.843187660668377</v>
      </c>
      <c r="P16" s="613">
        <v>485</v>
      </c>
      <c r="Q16" s="610">
        <f t="shared" si="5"/>
        <v>124.67866323907455</v>
      </c>
      <c r="R16" s="613">
        <v>16200</v>
      </c>
      <c r="S16" s="610">
        <f t="shared" si="6"/>
        <v>4164.5244215938301</v>
      </c>
      <c r="T16" s="613"/>
      <c r="U16" s="610" t="str">
        <f t="shared" si="7"/>
        <v/>
      </c>
      <c r="V16" s="613">
        <v>2202</v>
      </c>
      <c r="W16" s="610">
        <f t="shared" si="8"/>
        <v>566.06683804627244</v>
      </c>
      <c r="X16" s="613">
        <v>899</v>
      </c>
      <c r="Y16" s="610">
        <f t="shared" si="9"/>
        <v>231.10539845758353</v>
      </c>
      <c r="Z16" s="613">
        <v>374</v>
      </c>
      <c r="AA16" s="610">
        <f t="shared" si="10"/>
        <v>96.1439588688946</v>
      </c>
      <c r="AB16" s="613">
        <v>1</v>
      </c>
      <c r="AC16" s="610">
        <f t="shared" si="11"/>
        <v>0.25706940874035988</v>
      </c>
      <c r="AD16" s="613"/>
      <c r="AE16" s="610" t="str">
        <f t="shared" si="12"/>
        <v/>
      </c>
      <c r="AF16" s="613"/>
      <c r="AG16" s="610" t="str">
        <f t="shared" si="13"/>
        <v/>
      </c>
      <c r="AH16" s="613"/>
      <c r="AI16" s="610" t="str">
        <f t="shared" si="14"/>
        <v/>
      </c>
      <c r="AJ16" s="613">
        <v>5034</v>
      </c>
      <c r="AK16" s="610">
        <f t="shared" si="15"/>
        <v>1294.0874035989716</v>
      </c>
      <c r="AL16" s="613"/>
      <c r="AM16" s="610" t="str">
        <f t="shared" si="16"/>
        <v/>
      </c>
      <c r="AN16" s="613">
        <v>2718</v>
      </c>
      <c r="AO16" s="610">
        <f t="shared" si="17"/>
        <v>698.71465295629821</v>
      </c>
      <c r="AP16" s="613">
        <v>30579</v>
      </c>
      <c r="AQ16" s="610">
        <f t="shared" si="18"/>
        <v>7860.9254498714654</v>
      </c>
    </row>
    <row r="17" spans="1:43">
      <c r="A17" s="603" t="s">
        <v>528</v>
      </c>
      <c r="B17" s="608">
        <v>85.35</v>
      </c>
      <c r="D17" s="609"/>
      <c r="E17" s="610" t="str">
        <f t="shared" si="0"/>
        <v/>
      </c>
      <c r="F17" s="609"/>
      <c r="G17" s="610" t="str">
        <f t="shared" si="0"/>
        <v/>
      </c>
      <c r="H17" s="609"/>
      <c r="I17" s="610" t="str">
        <f t="shared" si="1"/>
        <v/>
      </c>
      <c r="J17" s="609"/>
      <c r="K17" s="610" t="str">
        <f t="shared" si="2"/>
        <v/>
      </c>
      <c r="L17" s="609"/>
      <c r="M17" s="610" t="str">
        <f t="shared" si="3"/>
        <v/>
      </c>
      <c r="N17" s="609"/>
      <c r="O17" s="610" t="str">
        <f t="shared" si="4"/>
        <v/>
      </c>
      <c r="P17" s="609">
        <v>85654</v>
      </c>
      <c r="Q17" s="610">
        <f t="shared" si="5"/>
        <v>1003.5618043350909</v>
      </c>
      <c r="R17" s="609"/>
      <c r="S17" s="610" t="str">
        <f t="shared" si="6"/>
        <v/>
      </c>
      <c r="T17" s="609"/>
      <c r="U17" s="610" t="str">
        <f t="shared" si="7"/>
        <v/>
      </c>
      <c r="V17" s="609"/>
      <c r="W17" s="610" t="str">
        <f t="shared" si="8"/>
        <v/>
      </c>
      <c r="X17" s="609"/>
      <c r="Y17" s="610" t="str">
        <f t="shared" si="9"/>
        <v/>
      </c>
      <c r="Z17" s="609"/>
      <c r="AA17" s="610" t="str">
        <f t="shared" si="10"/>
        <v/>
      </c>
      <c r="AB17" s="609"/>
      <c r="AC17" s="610" t="str">
        <f t="shared" si="11"/>
        <v/>
      </c>
      <c r="AD17" s="609"/>
      <c r="AE17" s="610" t="str">
        <f t="shared" si="12"/>
        <v/>
      </c>
      <c r="AF17" s="609"/>
      <c r="AG17" s="610" t="str">
        <f t="shared" si="13"/>
        <v/>
      </c>
      <c r="AH17" s="609"/>
      <c r="AI17" s="610" t="str">
        <f t="shared" si="14"/>
        <v/>
      </c>
      <c r="AJ17" s="609">
        <v>44534</v>
      </c>
      <c r="AK17" s="610">
        <f t="shared" si="15"/>
        <v>521.78090216754549</v>
      </c>
      <c r="AL17" s="609"/>
      <c r="AM17" s="610" t="str">
        <f t="shared" si="16"/>
        <v/>
      </c>
      <c r="AN17" s="609"/>
      <c r="AO17" s="610" t="str">
        <f t="shared" si="17"/>
        <v/>
      </c>
      <c r="AP17" s="609">
        <v>130188</v>
      </c>
      <c r="AQ17" s="610">
        <f t="shared" si="18"/>
        <v>1525.3427065026362</v>
      </c>
    </row>
    <row r="18" spans="1:43">
      <c r="A18" s="603" t="s">
        <v>426</v>
      </c>
      <c r="B18" s="608">
        <v>99.97</v>
      </c>
      <c r="D18" s="609">
        <v>314802</v>
      </c>
      <c r="E18" s="610">
        <f t="shared" si="0"/>
        <v>3148.9646894068219</v>
      </c>
      <c r="F18" s="609"/>
      <c r="G18" s="610" t="str">
        <f t="shared" si="0"/>
        <v/>
      </c>
      <c r="H18" s="609"/>
      <c r="I18" s="610" t="str">
        <f t="shared" si="1"/>
        <v/>
      </c>
      <c r="J18" s="609"/>
      <c r="K18" s="610" t="str">
        <f t="shared" si="2"/>
        <v/>
      </c>
      <c r="L18" s="609">
        <v>384430</v>
      </c>
      <c r="M18" s="610">
        <f t="shared" si="3"/>
        <v>3845.4536360908273</v>
      </c>
      <c r="N18" s="609">
        <v>574</v>
      </c>
      <c r="O18" s="610">
        <f t="shared" si="4"/>
        <v>5.7417225167550265</v>
      </c>
      <c r="P18" s="609">
        <v>22058</v>
      </c>
      <c r="Q18" s="610">
        <f t="shared" si="5"/>
        <v>220.64619385815746</v>
      </c>
      <c r="R18" s="609">
        <v>147025</v>
      </c>
      <c r="S18" s="610">
        <f t="shared" si="6"/>
        <v>1470.6912073622086</v>
      </c>
      <c r="T18" s="609"/>
      <c r="U18" s="610" t="str">
        <f t="shared" si="7"/>
        <v/>
      </c>
      <c r="V18" s="609">
        <v>45465</v>
      </c>
      <c r="W18" s="610">
        <f t="shared" si="8"/>
        <v>454.78643593077925</v>
      </c>
      <c r="X18" s="609">
        <v>107762</v>
      </c>
      <c r="Y18" s="610">
        <f t="shared" si="9"/>
        <v>1077.9433830149044</v>
      </c>
      <c r="Z18" s="609"/>
      <c r="AA18" s="610" t="str">
        <f t="shared" si="10"/>
        <v/>
      </c>
      <c r="AB18" s="609"/>
      <c r="AC18" s="610" t="str">
        <f t="shared" si="11"/>
        <v/>
      </c>
      <c r="AD18" s="609"/>
      <c r="AE18" s="610" t="str">
        <f t="shared" si="12"/>
        <v/>
      </c>
      <c r="AF18" s="609"/>
      <c r="AG18" s="610" t="str">
        <f t="shared" si="13"/>
        <v/>
      </c>
      <c r="AH18" s="609"/>
      <c r="AI18" s="610" t="str">
        <f t="shared" si="14"/>
        <v/>
      </c>
      <c r="AJ18" s="609">
        <v>77789</v>
      </c>
      <c r="AK18" s="610">
        <f t="shared" si="15"/>
        <v>778.12343703110935</v>
      </c>
      <c r="AL18" s="609"/>
      <c r="AM18" s="610" t="str">
        <f t="shared" si="16"/>
        <v/>
      </c>
      <c r="AN18" s="609">
        <v>12595</v>
      </c>
      <c r="AO18" s="610">
        <f t="shared" si="17"/>
        <v>125.98779633890167</v>
      </c>
      <c r="AP18" s="609">
        <v>797698</v>
      </c>
      <c r="AQ18" s="610">
        <f t="shared" si="18"/>
        <v>7979.3738121436436</v>
      </c>
    </row>
    <row r="19" spans="1:43">
      <c r="A19" s="612"/>
      <c r="B19">
        <v>21.6</v>
      </c>
      <c r="D19" s="613">
        <v>75764</v>
      </c>
      <c r="E19" s="610">
        <f t="shared" si="0"/>
        <v>3507.5925925925922</v>
      </c>
      <c r="F19" s="613"/>
      <c r="G19" s="610" t="str">
        <f t="shared" si="0"/>
        <v/>
      </c>
      <c r="H19" s="613"/>
      <c r="I19" s="610" t="str">
        <f t="shared" si="1"/>
        <v/>
      </c>
      <c r="J19" s="613"/>
      <c r="K19" s="610" t="str">
        <f t="shared" si="2"/>
        <v/>
      </c>
      <c r="L19" s="613">
        <v>2864</v>
      </c>
      <c r="M19" s="610">
        <f t="shared" si="3"/>
        <v>132.59259259259258</v>
      </c>
      <c r="N19" s="613">
        <v>62</v>
      </c>
      <c r="O19" s="610">
        <f t="shared" si="4"/>
        <v>2.8703703703703702</v>
      </c>
      <c r="P19" s="613">
        <v>3727</v>
      </c>
      <c r="Q19" s="610">
        <f t="shared" si="5"/>
        <v>172.54629629629628</v>
      </c>
      <c r="R19" s="613">
        <v>27019</v>
      </c>
      <c r="S19" s="610">
        <f t="shared" si="6"/>
        <v>1250.8796296296296</v>
      </c>
      <c r="T19" s="613"/>
      <c r="U19" s="610" t="str">
        <f t="shared" si="7"/>
        <v/>
      </c>
      <c r="V19" s="613">
        <v>9668</v>
      </c>
      <c r="W19" s="610">
        <f t="shared" si="8"/>
        <v>447.59259259259255</v>
      </c>
      <c r="X19" s="613">
        <v>36027</v>
      </c>
      <c r="Y19" s="610">
        <f t="shared" si="9"/>
        <v>1667.9166666666665</v>
      </c>
      <c r="Z19" s="613"/>
      <c r="AA19" s="610" t="str">
        <f t="shared" si="10"/>
        <v/>
      </c>
      <c r="AB19" s="613"/>
      <c r="AC19" s="610" t="str">
        <f t="shared" si="11"/>
        <v/>
      </c>
      <c r="AD19" s="613"/>
      <c r="AE19" s="610" t="str">
        <f t="shared" si="12"/>
        <v/>
      </c>
      <c r="AF19" s="613"/>
      <c r="AG19" s="610" t="str">
        <f t="shared" si="13"/>
        <v/>
      </c>
      <c r="AH19" s="613"/>
      <c r="AI19" s="610" t="str">
        <f t="shared" si="14"/>
        <v/>
      </c>
      <c r="AJ19" s="613">
        <v>11170</v>
      </c>
      <c r="AK19" s="610">
        <f t="shared" si="15"/>
        <v>517.12962962962956</v>
      </c>
      <c r="AL19" s="613"/>
      <c r="AM19" s="610" t="str">
        <f t="shared" si="16"/>
        <v/>
      </c>
      <c r="AN19" s="613">
        <v>4584</v>
      </c>
      <c r="AO19" s="610">
        <f t="shared" si="17"/>
        <v>212.2222222222222</v>
      </c>
      <c r="AP19" s="613">
        <v>95121</v>
      </c>
      <c r="AQ19" s="610">
        <f t="shared" si="18"/>
        <v>4403.75</v>
      </c>
    </row>
    <row r="20" spans="1:43">
      <c r="A20" s="612"/>
      <c r="B20">
        <v>2.97</v>
      </c>
      <c r="D20" s="613">
        <v>33490</v>
      </c>
      <c r="E20" s="610">
        <f t="shared" si="0"/>
        <v>11276.094276094276</v>
      </c>
      <c r="F20" s="613"/>
      <c r="G20" s="610" t="str">
        <f t="shared" si="0"/>
        <v/>
      </c>
      <c r="H20" s="613"/>
      <c r="I20" s="610" t="str">
        <f t="shared" si="1"/>
        <v/>
      </c>
      <c r="J20" s="613"/>
      <c r="K20" s="610" t="str">
        <f t="shared" si="2"/>
        <v/>
      </c>
      <c r="L20" s="613"/>
      <c r="M20" s="610" t="str">
        <f t="shared" si="3"/>
        <v/>
      </c>
      <c r="N20" s="613">
        <v>64</v>
      </c>
      <c r="O20" s="610">
        <f t="shared" si="4"/>
        <v>21.548821548821547</v>
      </c>
      <c r="P20" s="613">
        <v>2325</v>
      </c>
      <c r="Q20" s="610">
        <f t="shared" si="5"/>
        <v>782.82828282828279</v>
      </c>
      <c r="R20" s="613">
        <v>11620</v>
      </c>
      <c r="S20" s="610">
        <f t="shared" si="6"/>
        <v>3912.4579124579122</v>
      </c>
      <c r="T20" s="613"/>
      <c r="U20" s="610" t="str">
        <f t="shared" si="7"/>
        <v/>
      </c>
      <c r="V20" s="613">
        <v>6011</v>
      </c>
      <c r="W20" s="610">
        <f t="shared" si="8"/>
        <v>2023.9057239057238</v>
      </c>
      <c r="X20" s="613">
        <v>23791</v>
      </c>
      <c r="Y20" s="610">
        <f t="shared" si="9"/>
        <v>8010.4377104377099</v>
      </c>
      <c r="Z20" s="613"/>
      <c r="AA20" s="610" t="str">
        <f t="shared" si="10"/>
        <v/>
      </c>
      <c r="AB20" s="613"/>
      <c r="AC20" s="610" t="str">
        <f t="shared" si="11"/>
        <v/>
      </c>
      <c r="AD20" s="613"/>
      <c r="AE20" s="610" t="str">
        <f t="shared" si="12"/>
        <v/>
      </c>
      <c r="AF20" s="613"/>
      <c r="AG20" s="610" t="str">
        <f t="shared" si="13"/>
        <v/>
      </c>
      <c r="AH20" s="613"/>
      <c r="AI20" s="610" t="str">
        <f t="shared" si="14"/>
        <v/>
      </c>
      <c r="AJ20" s="613">
        <v>5437</v>
      </c>
      <c r="AK20" s="610">
        <f t="shared" si="15"/>
        <v>1830.6397306397305</v>
      </c>
      <c r="AL20" s="613"/>
      <c r="AM20" s="610" t="str">
        <f t="shared" si="16"/>
        <v/>
      </c>
      <c r="AN20" s="613">
        <v>267</v>
      </c>
      <c r="AO20" s="610">
        <f t="shared" si="17"/>
        <v>89.898989898989896</v>
      </c>
      <c r="AP20" s="613">
        <v>49515</v>
      </c>
      <c r="AQ20" s="610">
        <f t="shared" si="18"/>
        <v>16671.71717171717</v>
      </c>
    </row>
    <row r="21" spans="1:43">
      <c r="A21" s="603" t="s">
        <v>406</v>
      </c>
      <c r="B21" s="608">
        <v>7.88</v>
      </c>
      <c r="D21" s="609">
        <v>51366</v>
      </c>
      <c r="E21" s="610">
        <f t="shared" si="0"/>
        <v>6518.5279187817259</v>
      </c>
      <c r="F21" s="609">
        <v>1274</v>
      </c>
      <c r="G21" s="610">
        <f t="shared" si="0"/>
        <v>161.67512690355329</v>
      </c>
      <c r="H21" s="609"/>
      <c r="I21" s="610" t="str">
        <f t="shared" si="1"/>
        <v/>
      </c>
      <c r="J21" s="609"/>
      <c r="K21" s="610" t="str">
        <f t="shared" si="2"/>
        <v/>
      </c>
      <c r="L21" s="609"/>
      <c r="M21" s="610" t="str">
        <f t="shared" si="3"/>
        <v/>
      </c>
      <c r="N21" s="609">
        <v>98</v>
      </c>
      <c r="O21" s="610">
        <f t="shared" si="4"/>
        <v>12.436548223350254</v>
      </c>
      <c r="P21" s="609">
        <v>12392</v>
      </c>
      <c r="Q21" s="610">
        <f t="shared" si="5"/>
        <v>1572.5888324873097</v>
      </c>
      <c r="R21" s="609">
        <v>44</v>
      </c>
      <c r="S21" s="610">
        <f t="shared" si="6"/>
        <v>5.5837563451776653</v>
      </c>
      <c r="T21" s="609"/>
      <c r="U21" s="610" t="str">
        <f t="shared" si="7"/>
        <v/>
      </c>
      <c r="V21" s="609"/>
      <c r="W21" s="610" t="str">
        <f t="shared" si="8"/>
        <v/>
      </c>
      <c r="X21" s="609"/>
      <c r="Y21" s="610" t="str">
        <f t="shared" si="9"/>
        <v/>
      </c>
      <c r="Z21" s="609">
        <v>528</v>
      </c>
      <c r="AA21" s="610">
        <f t="shared" si="10"/>
        <v>67.005076142131983</v>
      </c>
      <c r="AB21" s="609"/>
      <c r="AC21" s="610" t="str">
        <f t="shared" si="11"/>
        <v/>
      </c>
      <c r="AD21" s="609">
        <v>87926</v>
      </c>
      <c r="AE21" s="610">
        <f t="shared" si="12"/>
        <v>11158.121827411167</v>
      </c>
      <c r="AF21" s="609"/>
      <c r="AG21" s="610" t="str">
        <f t="shared" si="13"/>
        <v/>
      </c>
      <c r="AH21" s="609"/>
      <c r="AI21" s="610" t="str">
        <f t="shared" si="14"/>
        <v/>
      </c>
      <c r="AJ21" s="609">
        <v>162</v>
      </c>
      <c r="AK21" s="610">
        <f t="shared" si="15"/>
        <v>20.558375634517766</v>
      </c>
      <c r="AL21" s="609"/>
      <c r="AM21" s="610" t="str">
        <f t="shared" si="16"/>
        <v/>
      </c>
      <c r="AN21" s="609"/>
      <c r="AO21" s="610" t="str">
        <f t="shared" si="17"/>
        <v/>
      </c>
      <c r="AP21" s="609">
        <v>102424</v>
      </c>
      <c r="AQ21" s="610">
        <f t="shared" si="18"/>
        <v>12997.969543147208</v>
      </c>
    </row>
    <row r="22" spans="1:43">
      <c r="A22" s="603" t="s">
        <v>427</v>
      </c>
      <c r="B22" s="608">
        <v>16.64</v>
      </c>
      <c r="D22" s="609">
        <v>21084</v>
      </c>
      <c r="E22" s="610">
        <f t="shared" si="0"/>
        <v>1267.0673076923076</v>
      </c>
      <c r="F22" s="609"/>
      <c r="G22" s="610" t="str">
        <f t="shared" si="0"/>
        <v/>
      </c>
      <c r="H22" s="609"/>
      <c r="I22" s="610" t="str">
        <f t="shared" si="1"/>
        <v/>
      </c>
      <c r="J22" s="609"/>
      <c r="K22" s="610" t="str">
        <f t="shared" si="2"/>
        <v/>
      </c>
      <c r="L22" s="609"/>
      <c r="M22" s="610" t="str">
        <f t="shared" si="3"/>
        <v/>
      </c>
      <c r="N22" s="609">
        <v>573</v>
      </c>
      <c r="O22" s="610">
        <f t="shared" si="4"/>
        <v>34.435096153846153</v>
      </c>
      <c r="P22" s="609">
        <v>2274</v>
      </c>
      <c r="Q22" s="610">
        <f t="shared" si="5"/>
        <v>136.65865384615384</v>
      </c>
      <c r="R22" s="609">
        <v>49</v>
      </c>
      <c r="S22" s="610">
        <f t="shared" si="6"/>
        <v>2.9447115384615383</v>
      </c>
      <c r="T22" s="609"/>
      <c r="U22" s="610" t="str">
        <f t="shared" si="7"/>
        <v/>
      </c>
      <c r="V22" s="609">
        <v>8713</v>
      </c>
      <c r="W22" s="610">
        <f t="shared" si="8"/>
        <v>523.61778846153845</v>
      </c>
      <c r="X22" s="609"/>
      <c r="Y22" s="610" t="str">
        <f t="shared" si="9"/>
        <v/>
      </c>
      <c r="Z22" s="609"/>
      <c r="AA22" s="610" t="str">
        <f t="shared" si="10"/>
        <v/>
      </c>
      <c r="AB22" s="609"/>
      <c r="AC22" s="610" t="str">
        <f t="shared" si="11"/>
        <v/>
      </c>
      <c r="AD22" s="609"/>
      <c r="AE22" s="610" t="str">
        <f t="shared" si="12"/>
        <v/>
      </c>
      <c r="AF22" s="609"/>
      <c r="AG22" s="610" t="str">
        <f t="shared" si="13"/>
        <v/>
      </c>
      <c r="AH22" s="609"/>
      <c r="AI22" s="610" t="str">
        <f t="shared" si="14"/>
        <v/>
      </c>
      <c r="AJ22" s="609">
        <v>9614</v>
      </c>
      <c r="AK22" s="610">
        <f t="shared" si="15"/>
        <v>577.76442307692309</v>
      </c>
      <c r="AL22" s="609"/>
      <c r="AM22" s="610" t="str">
        <f t="shared" si="16"/>
        <v/>
      </c>
      <c r="AN22" s="609"/>
      <c r="AO22" s="610" t="str">
        <f t="shared" si="17"/>
        <v/>
      </c>
      <c r="AP22" s="609">
        <v>21223</v>
      </c>
      <c r="AQ22" s="610">
        <f t="shared" si="18"/>
        <v>1275.4206730769231</v>
      </c>
    </row>
    <row r="23" spans="1:43">
      <c r="A23" s="603" t="s">
        <v>529</v>
      </c>
      <c r="B23" s="608">
        <v>0.62</v>
      </c>
      <c r="D23" s="609"/>
      <c r="E23" s="610" t="str">
        <f t="shared" si="0"/>
        <v/>
      </c>
      <c r="F23" s="609"/>
      <c r="G23" s="610" t="str">
        <f t="shared" si="0"/>
        <v/>
      </c>
      <c r="H23" s="609"/>
      <c r="I23" s="610" t="str">
        <f t="shared" si="1"/>
        <v/>
      </c>
      <c r="J23" s="609"/>
      <c r="K23" s="610" t="str">
        <f t="shared" si="2"/>
        <v/>
      </c>
      <c r="L23" s="609"/>
      <c r="M23" s="610" t="str">
        <f t="shared" si="3"/>
        <v/>
      </c>
      <c r="N23" s="609"/>
      <c r="O23" s="610" t="str">
        <f t="shared" si="4"/>
        <v/>
      </c>
      <c r="P23" s="609"/>
      <c r="Q23" s="610" t="str">
        <f t="shared" si="5"/>
        <v/>
      </c>
      <c r="R23" s="609"/>
      <c r="S23" s="610" t="str">
        <f t="shared" si="6"/>
        <v/>
      </c>
      <c r="T23" s="609"/>
      <c r="U23" s="610" t="str">
        <f t="shared" si="7"/>
        <v/>
      </c>
      <c r="V23" s="609"/>
      <c r="W23" s="610" t="str">
        <f t="shared" si="8"/>
        <v/>
      </c>
      <c r="X23" s="609"/>
      <c r="Y23" s="610" t="str">
        <f t="shared" si="9"/>
        <v/>
      </c>
      <c r="Z23" s="609"/>
      <c r="AA23" s="610" t="str">
        <f t="shared" si="10"/>
        <v/>
      </c>
      <c r="AB23" s="609"/>
      <c r="AC23" s="610" t="str">
        <f t="shared" si="11"/>
        <v/>
      </c>
      <c r="AD23" s="609"/>
      <c r="AE23" s="610" t="str">
        <f t="shared" si="12"/>
        <v/>
      </c>
      <c r="AF23" s="609"/>
      <c r="AG23" s="610" t="str">
        <f t="shared" si="13"/>
        <v/>
      </c>
      <c r="AH23" s="609"/>
      <c r="AI23" s="610" t="str">
        <f t="shared" si="14"/>
        <v/>
      </c>
      <c r="AJ23" s="609"/>
      <c r="AK23" s="610" t="str">
        <f t="shared" si="15"/>
        <v/>
      </c>
      <c r="AL23" s="609"/>
      <c r="AM23" s="610" t="str">
        <f t="shared" si="16"/>
        <v/>
      </c>
      <c r="AN23" s="609"/>
      <c r="AO23" s="610" t="str">
        <f t="shared" si="17"/>
        <v/>
      </c>
      <c r="AP23" s="609"/>
      <c r="AQ23" s="610" t="str">
        <f t="shared" si="18"/>
        <v/>
      </c>
    </row>
    <row r="24" spans="1:43">
      <c r="A24" s="603" t="s">
        <v>408</v>
      </c>
      <c r="B24" s="608">
        <v>2.82</v>
      </c>
      <c r="D24" s="609">
        <v>4715</v>
      </c>
      <c r="E24" s="610">
        <f t="shared" si="0"/>
        <v>1671.985815602837</v>
      </c>
      <c r="F24" s="609"/>
      <c r="G24" s="610" t="str">
        <f t="shared" si="0"/>
        <v/>
      </c>
      <c r="H24" s="609"/>
      <c r="I24" s="610" t="str">
        <f t="shared" si="1"/>
        <v/>
      </c>
      <c r="J24" s="609"/>
      <c r="K24" s="610" t="str">
        <f t="shared" si="2"/>
        <v/>
      </c>
      <c r="L24" s="609"/>
      <c r="M24" s="610" t="str">
        <f t="shared" si="3"/>
        <v/>
      </c>
      <c r="N24" s="609"/>
      <c r="O24" s="610" t="str">
        <f t="shared" si="4"/>
        <v/>
      </c>
      <c r="P24" s="609">
        <v>4395</v>
      </c>
      <c r="Q24" s="610">
        <f t="shared" si="5"/>
        <v>1558.5106382978724</v>
      </c>
      <c r="R24" s="609"/>
      <c r="S24" s="610" t="str">
        <f t="shared" si="6"/>
        <v/>
      </c>
      <c r="T24" s="609"/>
      <c r="U24" s="610" t="str">
        <f t="shared" si="7"/>
        <v/>
      </c>
      <c r="V24" s="609"/>
      <c r="W24" s="610" t="str">
        <f t="shared" si="8"/>
        <v/>
      </c>
      <c r="X24" s="609"/>
      <c r="Y24" s="610" t="str">
        <f t="shared" si="9"/>
        <v/>
      </c>
      <c r="Z24" s="609"/>
      <c r="AA24" s="610" t="str">
        <f t="shared" si="10"/>
        <v/>
      </c>
      <c r="AB24" s="609"/>
      <c r="AC24" s="610" t="str">
        <f t="shared" si="11"/>
        <v/>
      </c>
      <c r="AD24" s="609"/>
      <c r="AE24" s="610" t="str">
        <f t="shared" si="12"/>
        <v/>
      </c>
      <c r="AF24" s="609"/>
      <c r="AG24" s="610" t="str">
        <f t="shared" si="13"/>
        <v/>
      </c>
      <c r="AH24" s="609"/>
      <c r="AI24" s="610" t="str">
        <f t="shared" si="14"/>
        <v/>
      </c>
      <c r="AJ24" s="609">
        <v>1531</v>
      </c>
      <c r="AK24" s="610">
        <f t="shared" si="15"/>
        <v>542.9078014184397</v>
      </c>
      <c r="AL24" s="609"/>
      <c r="AM24" s="610" t="str">
        <f t="shared" si="16"/>
        <v/>
      </c>
      <c r="AN24" s="609"/>
      <c r="AO24" s="610" t="str">
        <f t="shared" si="17"/>
        <v/>
      </c>
      <c r="AP24" s="609">
        <v>5926</v>
      </c>
      <c r="AQ24" s="610">
        <f t="shared" si="18"/>
        <v>2101.4184397163122</v>
      </c>
    </row>
    <row r="25" spans="1:43">
      <c r="A25" s="612"/>
      <c r="B25">
        <v>1.78</v>
      </c>
      <c r="D25" s="613">
        <v>680</v>
      </c>
      <c r="E25" s="610">
        <f t="shared" si="0"/>
        <v>382.02247191011236</v>
      </c>
      <c r="F25" s="613"/>
      <c r="G25" s="610" t="str">
        <f t="shared" si="0"/>
        <v/>
      </c>
      <c r="H25" s="613"/>
      <c r="I25" s="610" t="str">
        <f t="shared" si="1"/>
        <v/>
      </c>
      <c r="J25" s="613"/>
      <c r="K25" s="610" t="str">
        <f t="shared" si="2"/>
        <v/>
      </c>
      <c r="L25" s="613"/>
      <c r="M25" s="610" t="str">
        <f t="shared" si="3"/>
        <v/>
      </c>
      <c r="N25" s="613"/>
      <c r="O25" s="610" t="str">
        <f t="shared" si="4"/>
        <v/>
      </c>
      <c r="P25" s="613">
        <v>4972</v>
      </c>
      <c r="Q25" s="610">
        <f t="shared" si="5"/>
        <v>2793.2584269662921</v>
      </c>
      <c r="R25" s="613"/>
      <c r="S25" s="610" t="str">
        <f t="shared" si="6"/>
        <v/>
      </c>
      <c r="T25" s="613"/>
      <c r="U25" s="610" t="str">
        <f t="shared" si="7"/>
        <v/>
      </c>
      <c r="V25" s="613"/>
      <c r="W25" s="610" t="str">
        <f t="shared" si="8"/>
        <v/>
      </c>
      <c r="X25" s="613"/>
      <c r="Y25" s="610" t="str">
        <f t="shared" si="9"/>
        <v/>
      </c>
      <c r="Z25" s="613"/>
      <c r="AA25" s="610" t="str">
        <f t="shared" si="10"/>
        <v/>
      </c>
      <c r="AB25" s="613"/>
      <c r="AC25" s="610" t="str">
        <f t="shared" si="11"/>
        <v/>
      </c>
      <c r="AD25" s="613"/>
      <c r="AE25" s="610" t="str">
        <f t="shared" si="12"/>
        <v/>
      </c>
      <c r="AF25" s="613"/>
      <c r="AG25" s="610" t="str">
        <f t="shared" si="13"/>
        <v/>
      </c>
      <c r="AH25" s="613"/>
      <c r="AI25" s="610" t="str">
        <f t="shared" si="14"/>
        <v/>
      </c>
      <c r="AJ25" s="613">
        <v>1812</v>
      </c>
      <c r="AK25" s="610">
        <f t="shared" si="15"/>
        <v>1017.9775280898876</v>
      </c>
      <c r="AL25" s="613"/>
      <c r="AM25" s="610" t="str">
        <f t="shared" si="16"/>
        <v/>
      </c>
      <c r="AN25" s="613"/>
      <c r="AO25" s="610" t="str">
        <f t="shared" si="17"/>
        <v/>
      </c>
      <c r="AP25" s="613">
        <v>6784</v>
      </c>
      <c r="AQ25" s="610">
        <f t="shared" si="18"/>
        <v>3811.2359550561796</v>
      </c>
    </row>
    <row r="26" spans="1:43">
      <c r="A26" s="603" t="s">
        <v>409</v>
      </c>
      <c r="B26" s="608">
        <v>0.112173076923077</v>
      </c>
      <c r="D26" s="609">
        <v>850.56</v>
      </c>
      <c r="E26" s="610">
        <f t="shared" si="0"/>
        <v>7582.5681467512368</v>
      </c>
      <c r="F26" s="609"/>
      <c r="G26" s="610" t="str">
        <f t="shared" si="0"/>
        <v/>
      </c>
      <c r="H26" s="609"/>
      <c r="I26" s="610" t="str">
        <f t="shared" si="1"/>
        <v/>
      </c>
      <c r="J26" s="609"/>
      <c r="K26" s="610" t="str">
        <f t="shared" si="2"/>
        <v/>
      </c>
      <c r="L26" s="609"/>
      <c r="M26" s="610" t="str">
        <f t="shared" si="3"/>
        <v/>
      </c>
      <c r="N26" s="609"/>
      <c r="O26" s="610" t="str">
        <f t="shared" si="4"/>
        <v/>
      </c>
      <c r="P26" s="609">
        <v>1115.05</v>
      </c>
      <c r="Q26" s="610">
        <f t="shared" si="5"/>
        <v>9940.4423109891923</v>
      </c>
      <c r="R26" s="609"/>
      <c r="S26" s="610" t="str">
        <f t="shared" si="6"/>
        <v/>
      </c>
      <c r="T26" s="609"/>
      <c r="U26" s="610" t="str">
        <f t="shared" si="7"/>
        <v/>
      </c>
      <c r="V26" s="609"/>
      <c r="W26" s="610" t="str">
        <f t="shared" si="8"/>
        <v/>
      </c>
      <c r="X26" s="609"/>
      <c r="Y26" s="610" t="str">
        <f t="shared" si="9"/>
        <v/>
      </c>
      <c r="Z26" s="609">
        <v>9.08</v>
      </c>
      <c r="AA26" s="610">
        <f t="shared" si="10"/>
        <v>80.94633979084513</v>
      </c>
      <c r="AB26" s="609"/>
      <c r="AC26" s="610" t="str">
        <f t="shared" si="11"/>
        <v/>
      </c>
      <c r="AD26" s="609"/>
      <c r="AE26" s="610" t="str">
        <f t="shared" si="12"/>
        <v/>
      </c>
      <c r="AF26" s="609"/>
      <c r="AG26" s="610" t="str">
        <f t="shared" si="13"/>
        <v/>
      </c>
      <c r="AH26" s="609"/>
      <c r="AI26" s="610" t="str">
        <f t="shared" si="14"/>
        <v/>
      </c>
      <c r="AJ26" s="609">
        <v>53.45</v>
      </c>
      <c r="AK26" s="610">
        <f t="shared" si="15"/>
        <v>476.49579975998597</v>
      </c>
      <c r="AL26" s="609"/>
      <c r="AM26" s="610" t="str">
        <f t="shared" si="16"/>
        <v/>
      </c>
      <c r="AN26" s="609">
        <v>550.23779999999999</v>
      </c>
      <c r="AO26" s="610">
        <f t="shared" si="17"/>
        <v>4905.2572604148772</v>
      </c>
      <c r="AP26" s="609">
        <v>1727.8178</v>
      </c>
      <c r="AQ26" s="610">
        <f t="shared" si="18"/>
        <v>15403.141710954902</v>
      </c>
    </row>
    <row r="27" spans="1:43">
      <c r="A27" s="612"/>
      <c r="B27">
        <v>9.1873365384615404</v>
      </c>
      <c r="D27" s="613">
        <v>125023.94</v>
      </c>
      <c r="E27" s="610">
        <f t="shared" si="0"/>
        <v>13608.290006206282</v>
      </c>
      <c r="F27" s="613"/>
      <c r="G27" s="610" t="str">
        <f t="shared" si="0"/>
        <v/>
      </c>
      <c r="H27" s="613"/>
      <c r="I27" s="610" t="str">
        <f t="shared" si="1"/>
        <v/>
      </c>
      <c r="J27" s="613"/>
      <c r="K27" s="610" t="str">
        <f t="shared" si="2"/>
        <v/>
      </c>
      <c r="L27" s="613"/>
      <c r="M27" s="610" t="str">
        <f t="shared" si="3"/>
        <v/>
      </c>
      <c r="N27" s="613">
        <v>179.4</v>
      </c>
      <c r="O27" s="610">
        <f t="shared" si="4"/>
        <v>19.526878029227099</v>
      </c>
      <c r="P27" s="613">
        <v>9139.44</v>
      </c>
      <c r="Q27" s="610">
        <f t="shared" si="5"/>
        <v>994.78667856989591</v>
      </c>
      <c r="R27" s="613">
        <v>18.96</v>
      </c>
      <c r="S27" s="610">
        <f t="shared" si="6"/>
        <v>2.063710186366476</v>
      </c>
      <c r="T27" s="613"/>
      <c r="U27" s="610" t="str">
        <f t="shared" si="7"/>
        <v/>
      </c>
      <c r="V27" s="613"/>
      <c r="W27" s="610" t="str">
        <f t="shared" si="8"/>
        <v/>
      </c>
      <c r="X27" s="613"/>
      <c r="Y27" s="610" t="str">
        <f t="shared" si="9"/>
        <v/>
      </c>
      <c r="Z27" s="613"/>
      <c r="AA27" s="610" t="str">
        <f t="shared" si="10"/>
        <v/>
      </c>
      <c r="AB27" s="613"/>
      <c r="AC27" s="610" t="str">
        <f t="shared" si="11"/>
        <v/>
      </c>
      <c r="AD27" s="613">
        <v>1216.76</v>
      </c>
      <c r="AE27" s="610">
        <f t="shared" si="12"/>
        <v>132.43881890101653</v>
      </c>
      <c r="AF27" s="613"/>
      <c r="AG27" s="610" t="str">
        <f t="shared" si="13"/>
        <v/>
      </c>
      <c r="AH27" s="613"/>
      <c r="AI27" s="610" t="str">
        <f t="shared" si="14"/>
        <v/>
      </c>
      <c r="AJ27" s="613">
        <v>45.3</v>
      </c>
      <c r="AK27" s="610">
        <f t="shared" si="15"/>
        <v>4.9306999705907888</v>
      </c>
      <c r="AL27" s="613"/>
      <c r="AM27" s="610" t="str">
        <f t="shared" si="16"/>
        <v/>
      </c>
      <c r="AN27" s="613">
        <v>35646.946799999998</v>
      </c>
      <c r="AO27" s="610">
        <f t="shared" si="17"/>
        <v>3880.0088198324815</v>
      </c>
      <c r="AP27" s="613">
        <v>46246.806799999998</v>
      </c>
      <c r="AQ27" s="610">
        <f t="shared" si="18"/>
        <v>5033.7556054895786</v>
      </c>
    </row>
    <row r="28" spans="1:43">
      <c r="A28" s="603" t="s">
        <v>429</v>
      </c>
      <c r="B28" s="608">
        <v>1.66</v>
      </c>
      <c r="D28" s="609"/>
      <c r="E28" s="610" t="str">
        <f t="shared" si="0"/>
        <v/>
      </c>
      <c r="F28" s="609"/>
      <c r="G28" s="610" t="str">
        <f t="shared" si="0"/>
        <v/>
      </c>
      <c r="H28" s="609"/>
      <c r="I28" s="610" t="str">
        <f t="shared" si="1"/>
        <v/>
      </c>
      <c r="J28" s="609"/>
      <c r="K28" s="610" t="str">
        <f t="shared" si="2"/>
        <v/>
      </c>
      <c r="L28" s="609"/>
      <c r="M28" s="610" t="str">
        <f t="shared" si="3"/>
        <v/>
      </c>
      <c r="N28" s="609"/>
      <c r="O28" s="610" t="str">
        <f t="shared" si="4"/>
        <v/>
      </c>
      <c r="P28" s="609">
        <v>12207</v>
      </c>
      <c r="Q28" s="610">
        <f t="shared" si="5"/>
        <v>7353.614457831326</v>
      </c>
      <c r="R28" s="609"/>
      <c r="S28" s="610" t="str">
        <f t="shared" si="6"/>
        <v/>
      </c>
      <c r="T28" s="609"/>
      <c r="U28" s="610" t="str">
        <f t="shared" si="7"/>
        <v/>
      </c>
      <c r="V28" s="609"/>
      <c r="W28" s="610" t="str">
        <f t="shared" si="8"/>
        <v/>
      </c>
      <c r="X28" s="609"/>
      <c r="Y28" s="610" t="str">
        <f t="shared" si="9"/>
        <v/>
      </c>
      <c r="Z28" s="609"/>
      <c r="AA28" s="610" t="str">
        <f t="shared" si="10"/>
        <v/>
      </c>
      <c r="AB28" s="609"/>
      <c r="AC28" s="610" t="str">
        <f t="shared" si="11"/>
        <v/>
      </c>
      <c r="AD28" s="609"/>
      <c r="AE28" s="610" t="str">
        <f t="shared" si="12"/>
        <v/>
      </c>
      <c r="AF28" s="609"/>
      <c r="AG28" s="610" t="str">
        <f t="shared" si="13"/>
        <v/>
      </c>
      <c r="AH28" s="609"/>
      <c r="AI28" s="610" t="str">
        <f t="shared" si="14"/>
        <v/>
      </c>
      <c r="AJ28" s="609"/>
      <c r="AK28" s="610" t="str">
        <f t="shared" si="15"/>
        <v/>
      </c>
      <c r="AL28" s="609"/>
      <c r="AM28" s="610" t="str">
        <f t="shared" si="16"/>
        <v/>
      </c>
      <c r="AN28" s="609"/>
      <c r="AO28" s="610" t="str">
        <f t="shared" si="17"/>
        <v/>
      </c>
      <c r="AP28" s="609">
        <v>12207</v>
      </c>
      <c r="AQ28" s="610">
        <f t="shared" si="18"/>
        <v>7353.614457831326</v>
      </c>
    </row>
    <row r="29" spans="1:43">
      <c r="A29" s="603" t="s">
        <v>430</v>
      </c>
      <c r="B29" s="608">
        <v>3.3000000000000002E-2</v>
      </c>
      <c r="D29" s="609"/>
      <c r="E29" s="610" t="str">
        <f t="shared" ref="E29:G44" si="19">IF(OR($B29=0,D29=0),"",D29/$B29)</f>
        <v/>
      </c>
      <c r="F29" s="609"/>
      <c r="G29" s="610" t="str">
        <f t="shared" si="19"/>
        <v/>
      </c>
      <c r="H29" s="609"/>
      <c r="I29" s="610" t="str">
        <f t="shared" si="1"/>
        <v/>
      </c>
      <c r="J29" s="609"/>
      <c r="K29" s="610" t="str">
        <f t="shared" si="2"/>
        <v/>
      </c>
      <c r="L29" s="609"/>
      <c r="M29" s="610" t="str">
        <f t="shared" si="3"/>
        <v/>
      </c>
      <c r="N29" s="609">
        <v>15</v>
      </c>
      <c r="O29" s="610">
        <f t="shared" si="4"/>
        <v>454.5454545454545</v>
      </c>
      <c r="P29" s="609"/>
      <c r="Q29" s="610" t="str">
        <f t="shared" si="5"/>
        <v/>
      </c>
      <c r="R29" s="609"/>
      <c r="S29" s="610" t="str">
        <f t="shared" si="6"/>
        <v/>
      </c>
      <c r="T29" s="609"/>
      <c r="U29" s="610" t="str">
        <f t="shared" si="7"/>
        <v/>
      </c>
      <c r="V29" s="609"/>
      <c r="W29" s="610" t="str">
        <f t="shared" si="8"/>
        <v/>
      </c>
      <c r="X29" s="609"/>
      <c r="Y29" s="610" t="str">
        <f t="shared" si="9"/>
        <v/>
      </c>
      <c r="Z29" s="609"/>
      <c r="AA29" s="610" t="str">
        <f t="shared" si="10"/>
        <v/>
      </c>
      <c r="AB29" s="609"/>
      <c r="AC29" s="610" t="str">
        <f t="shared" si="11"/>
        <v/>
      </c>
      <c r="AD29" s="609"/>
      <c r="AE29" s="610" t="str">
        <f t="shared" si="12"/>
        <v/>
      </c>
      <c r="AF29" s="609"/>
      <c r="AG29" s="610" t="str">
        <f t="shared" si="13"/>
        <v/>
      </c>
      <c r="AH29" s="609"/>
      <c r="AI29" s="610" t="str">
        <f t="shared" si="14"/>
        <v/>
      </c>
      <c r="AJ29" s="609">
        <v>35</v>
      </c>
      <c r="AK29" s="610">
        <f t="shared" si="15"/>
        <v>1060.6060606060605</v>
      </c>
      <c r="AL29" s="609"/>
      <c r="AM29" s="610" t="str">
        <f t="shared" si="16"/>
        <v/>
      </c>
      <c r="AN29" s="609"/>
      <c r="AO29" s="610" t="str">
        <f t="shared" si="17"/>
        <v/>
      </c>
      <c r="AP29" s="609">
        <v>50</v>
      </c>
      <c r="AQ29" s="610">
        <f t="shared" si="18"/>
        <v>1515.151515151515</v>
      </c>
    </row>
    <row r="30" spans="1:43">
      <c r="A30" s="612"/>
      <c r="B30">
        <v>4.0199999999999996</v>
      </c>
      <c r="D30" s="613">
        <v>46542</v>
      </c>
      <c r="E30" s="610">
        <f t="shared" si="19"/>
        <v>11577.61194029851</v>
      </c>
      <c r="F30" s="613"/>
      <c r="G30" s="610" t="str">
        <f t="shared" si="19"/>
        <v/>
      </c>
      <c r="H30" s="613"/>
      <c r="I30" s="610" t="str">
        <f t="shared" si="1"/>
        <v/>
      </c>
      <c r="J30" s="613"/>
      <c r="K30" s="610" t="str">
        <f t="shared" si="2"/>
        <v/>
      </c>
      <c r="L30" s="613"/>
      <c r="M30" s="610" t="str">
        <f t="shared" si="3"/>
        <v/>
      </c>
      <c r="N30" s="613">
        <v>63</v>
      </c>
      <c r="O30" s="610">
        <f t="shared" si="4"/>
        <v>15.671641791044777</v>
      </c>
      <c r="P30" s="613">
        <v>5130</v>
      </c>
      <c r="Q30" s="610">
        <f t="shared" si="5"/>
        <v>1276.1194029850747</v>
      </c>
      <c r="R30" s="613">
        <v>273</v>
      </c>
      <c r="S30" s="610">
        <f t="shared" si="6"/>
        <v>67.910447761194035</v>
      </c>
      <c r="T30" s="613"/>
      <c r="U30" s="610" t="str">
        <f t="shared" si="7"/>
        <v/>
      </c>
      <c r="V30" s="613"/>
      <c r="W30" s="610" t="str">
        <f t="shared" si="8"/>
        <v/>
      </c>
      <c r="X30" s="613"/>
      <c r="Y30" s="610" t="str">
        <f t="shared" si="9"/>
        <v/>
      </c>
      <c r="Z30" s="613">
        <v>32</v>
      </c>
      <c r="AA30" s="610">
        <f t="shared" si="10"/>
        <v>7.9601990049751254</v>
      </c>
      <c r="AB30" s="613"/>
      <c r="AC30" s="610" t="str">
        <f t="shared" si="11"/>
        <v/>
      </c>
      <c r="AD30" s="613"/>
      <c r="AE30" s="610" t="str">
        <f t="shared" si="12"/>
        <v/>
      </c>
      <c r="AF30" s="613"/>
      <c r="AG30" s="610" t="str">
        <f t="shared" si="13"/>
        <v/>
      </c>
      <c r="AH30" s="613"/>
      <c r="AI30" s="610" t="str">
        <f t="shared" si="14"/>
        <v/>
      </c>
      <c r="AJ30" s="613">
        <v>225</v>
      </c>
      <c r="AK30" s="610">
        <f t="shared" si="15"/>
        <v>55.97014925373135</v>
      </c>
      <c r="AL30" s="613"/>
      <c r="AM30" s="610" t="str">
        <f t="shared" si="16"/>
        <v/>
      </c>
      <c r="AN30" s="613"/>
      <c r="AO30" s="610" t="str">
        <f t="shared" si="17"/>
        <v/>
      </c>
      <c r="AP30" s="613">
        <v>5723</v>
      </c>
      <c r="AQ30" s="610">
        <f t="shared" si="18"/>
        <v>1423.63184079602</v>
      </c>
    </row>
    <row r="31" spans="1:43">
      <c r="A31" s="603" t="s">
        <v>530</v>
      </c>
      <c r="B31" s="608"/>
      <c r="D31" s="609"/>
      <c r="E31" s="610" t="str">
        <f t="shared" si="19"/>
        <v/>
      </c>
      <c r="F31" s="609"/>
      <c r="G31" s="610" t="str">
        <f t="shared" si="19"/>
        <v/>
      </c>
      <c r="H31" s="609"/>
      <c r="I31" s="610" t="str">
        <f t="shared" si="1"/>
        <v/>
      </c>
      <c r="J31" s="609">
        <v>1035</v>
      </c>
      <c r="K31" s="610" t="str">
        <f t="shared" si="2"/>
        <v/>
      </c>
      <c r="L31" s="609"/>
      <c r="M31" s="610" t="str">
        <f t="shared" si="3"/>
        <v/>
      </c>
      <c r="N31" s="609"/>
      <c r="O31" s="610" t="str">
        <f t="shared" si="4"/>
        <v/>
      </c>
      <c r="P31" s="609"/>
      <c r="Q31" s="610" t="str">
        <f t="shared" si="5"/>
        <v/>
      </c>
      <c r="R31" s="609"/>
      <c r="S31" s="610" t="str">
        <f t="shared" si="6"/>
        <v/>
      </c>
      <c r="T31" s="609"/>
      <c r="U31" s="610" t="str">
        <f t="shared" si="7"/>
        <v/>
      </c>
      <c r="V31" s="609"/>
      <c r="W31" s="610" t="str">
        <f t="shared" si="8"/>
        <v/>
      </c>
      <c r="X31" s="609"/>
      <c r="Y31" s="610" t="str">
        <f t="shared" si="9"/>
        <v/>
      </c>
      <c r="Z31" s="609"/>
      <c r="AA31" s="610" t="str">
        <f t="shared" si="10"/>
        <v/>
      </c>
      <c r="AB31" s="609"/>
      <c r="AC31" s="610" t="str">
        <f t="shared" si="11"/>
        <v/>
      </c>
      <c r="AD31" s="609"/>
      <c r="AE31" s="610" t="str">
        <f t="shared" si="12"/>
        <v/>
      </c>
      <c r="AF31" s="609"/>
      <c r="AG31" s="610" t="str">
        <f t="shared" si="13"/>
        <v/>
      </c>
      <c r="AH31" s="609"/>
      <c r="AI31" s="610" t="str">
        <f t="shared" si="14"/>
        <v/>
      </c>
      <c r="AJ31" s="609"/>
      <c r="AK31" s="610" t="str">
        <f t="shared" si="15"/>
        <v/>
      </c>
      <c r="AL31" s="609"/>
      <c r="AM31" s="610" t="str">
        <f t="shared" si="16"/>
        <v/>
      </c>
      <c r="AN31" s="609"/>
      <c r="AO31" s="610" t="str">
        <f t="shared" si="17"/>
        <v/>
      </c>
      <c r="AP31" s="609">
        <v>1035</v>
      </c>
      <c r="AQ31" s="610" t="str">
        <f t="shared" si="18"/>
        <v/>
      </c>
    </row>
    <row r="32" spans="1:43">
      <c r="A32" s="603" t="s">
        <v>431</v>
      </c>
      <c r="B32" s="608">
        <v>9.17</v>
      </c>
      <c r="D32" s="609">
        <v>25313</v>
      </c>
      <c r="E32" s="610">
        <f t="shared" si="19"/>
        <v>2760.4143947655398</v>
      </c>
      <c r="F32" s="609"/>
      <c r="G32" s="610" t="str">
        <f t="shared" si="19"/>
        <v/>
      </c>
      <c r="H32" s="609"/>
      <c r="I32" s="610" t="str">
        <f t="shared" si="1"/>
        <v/>
      </c>
      <c r="J32" s="609"/>
      <c r="K32" s="610" t="str">
        <f t="shared" si="2"/>
        <v/>
      </c>
      <c r="L32" s="609"/>
      <c r="M32" s="610" t="str">
        <f t="shared" si="3"/>
        <v/>
      </c>
      <c r="N32" s="609">
        <v>3</v>
      </c>
      <c r="O32" s="610">
        <f t="shared" si="4"/>
        <v>0.32715376226826609</v>
      </c>
      <c r="P32" s="609">
        <v>13375</v>
      </c>
      <c r="Q32" s="610">
        <f t="shared" si="5"/>
        <v>1458.5605234460197</v>
      </c>
      <c r="R32" s="609">
        <v>492</v>
      </c>
      <c r="S32" s="610">
        <f t="shared" si="6"/>
        <v>53.653217011995636</v>
      </c>
      <c r="T32" s="609"/>
      <c r="U32" s="610" t="str">
        <f t="shared" si="7"/>
        <v/>
      </c>
      <c r="V32" s="609">
        <v>16297</v>
      </c>
      <c r="W32" s="610">
        <f t="shared" si="8"/>
        <v>1777.2082878953108</v>
      </c>
      <c r="X32" s="609">
        <v>151</v>
      </c>
      <c r="Y32" s="610">
        <f t="shared" si="9"/>
        <v>16.466739367502726</v>
      </c>
      <c r="Z32" s="609">
        <v>16</v>
      </c>
      <c r="AA32" s="610">
        <f t="shared" si="10"/>
        <v>1.7448200654307524</v>
      </c>
      <c r="AB32" s="609">
        <v>5091</v>
      </c>
      <c r="AC32" s="610">
        <f t="shared" si="11"/>
        <v>555.17993456924751</v>
      </c>
      <c r="AD32" s="609"/>
      <c r="AE32" s="610" t="str">
        <f t="shared" si="12"/>
        <v/>
      </c>
      <c r="AF32" s="609"/>
      <c r="AG32" s="610" t="str">
        <f t="shared" si="13"/>
        <v/>
      </c>
      <c r="AH32" s="609"/>
      <c r="AI32" s="610" t="str">
        <f t="shared" si="14"/>
        <v/>
      </c>
      <c r="AJ32" s="609">
        <v>4010</v>
      </c>
      <c r="AK32" s="610">
        <f t="shared" si="15"/>
        <v>437.29552889858235</v>
      </c>
      <c r="AL32" s="609"/>
      <c r="AM32" s="610" t="str">
        <f t="shared" si="16"/>
        <v/>
      </c>
      <c r="AN32" s="609">
        <v>17</v>
      </c>
      <c r="AO32" s="610">
        <f t="shared" si="17"/>
        <v>1.8538713195201746</v>
      </c>
      <c r="AP32" s="609">
        <v>39452</v>
      </c>
      <c r="AQ32" s="610">
        <f t="shared" si="18"/>
        <v>4302.2900763358775</v>
      </c>
    </row>
    <row r="33" spans="1:43">
      <c r="A33" s="603" t="s">
        <v>420</v>
      </c>
      <c r="B33" s="608">
        <v>4.6900000000000004</v>
      </c>
      <c r="D33" s="609">
        <v>23788</v>
      </c>
      <c r="E33" s="610">
        <f t="shared" si="19"/>
        <v>5072.0682302771847</v>
      </c>
      <c r="F33" s="609"/>
      <c r="G33" s="610" t="str">
        <f t="shared" si="19"/>
        <v/>
      </c>
      <c r="H33" s="609"/>
      <c r="I33" s="610" t="str">
        <f t="shared" si="1"/>
        <v/>
      </c>
      <c r="J33" s="609">
        <v>698821</v>
      </c>
      <c r="K33" s="610">
        <f t="shared" si="2"/>
        <v>149002.34541577823</v>
      </c>
      <c r="L33" s="609"/>
      <c r="M33" s="610" t="str">
        <f t="shared" si="3"/>
        <v/>
      </c>
      <c r="N33" s="609">
        <v>1049</v>
      </c>
      <c r="O33" s="610">
        <f t="shared" si="4"/>
        <v>223.66737739872067</v>
      </c>
      <c r="P33" s="609">
        <v>3295</v>
      </c>
      <c r="Q33" s="610">
        <f t="shared" si="5"/>
        <v>702.55863539445625</v>
      </c>
      <c r="R33" s="609"/>
      <c r="S33" s="610" t="str">
        <f t="shared" si="6"/>
        <v/>
      </c>
      <c r="T33" s="609"/>
      <c r="U33" s="610" t="str">
        <f t="shared" si="7"/>
        <v/>
      </c>
      <c r="V33" s="609">
        <v>406</v>
      </c>
      <c r="W33" s="610">
        <f t="shared" si="8"/>
        <v>86.567164179104466</v>
      </c>
      <c r="X33" s="609"/>
      <c r="Y33" s="610" t="str">
        <f t="shared" si="9"/>
        <v/>
      </c>
      <c r="Z33" s="609"/>
      <c r="AA33" s="610" t="str">
        <f t="shared" si="10"/>
        <v/>
      </c>
      <c r="AB33" s="609"/>
      <c r="AC33" s="610" t="str">
        <f t="shared" si="11"/>
        <v/>
      </c>
      <c r="AD33" s="609"/>
      <c r="AE33" s="610" t="str">
        <f t="shared" si="12"/>
        <v/>
      </c>
      <c r="AF33" s="609"/>
      <c r="AG33" s="610" t="str">
        <f t="shared" si="13"/>
        <v/>
      </c>
      <c r="AH33" s="609"/>
      <c r="AI33" s="610" t="str">
        <f t="shared" si="14"/>
        <v/>
      </c>
      <c r="AJ33" s="609">
        <v>13115</v>
      </c>
      <c r="AK33" s="610">
        <f t="shared" si="15"/>
        <v>2796.3752665245202</v>
      </c>
      <c r="AL33" s="609"/>
      <c r="AM33" s="610" t="str">
        <f t="shared" si="16"/>
        <v/>
      </c>
      <c r="AN33" s="609"/>
      <c r="AO33" s="610" t="str">
        <f t="shared" si="17"/>
        <v/>
      </c>
      <c r="AP33" s="609">
        <v>716686</v>
      </c>
      <c r="AQ33" s="610">
        <f t="shared" si="18"/>
        <v>152811.51385927503</v>
      </c>
    </row>
    <row r="34" spans="1:43">
      <c r="A34" s="603" t="s">
        <v>410</v>
      </c>
      <c r="B34" s="608"/>
      <c r="D34" s="609"/>
      <c r="E34" s="610" t="str">
        <f t="shared" si="19"/>
        <v/>
      </c>
      <c r="F34" s="609"/>
      <c r="G34" s="610" t="str">
        <f t="shared" si="19"/>
        <v/>
      </c>
      <c r="H34" s="609"/>
      <c r="I34" s="610" t="str">
        <f t="shared" si="1"/>
        <v/>
      </c>
      <c r="J34" s="609"/>
      <c r="K34" s="610" t="str">
        <f t="shared" si="2"/>
        <v/>
      </c>
      <c r="L34" s="609"/>
      <c r="M34" s="610" t="str">
        <f t="shared" si="3"/>
        <v/>
      </c>
      <c r="N34" s="609"/>
      <c r="O34" s="610" t="str">
        <f t="shared" si="4"/>
        <v/>
      </c>
      <c r="P34" s="609"/>
      <c r="Q34" s="610" t="str">
        <f t="shared" si="5"/>
        <v/>
      </c>
      <c r="R34" s="609"/>
      <c r="S34" s="610" t="str">
        <f t="shared" si="6"/>
        <v/>
      </c>
      <c r="T34" s="609"/>
      <c r="U34" s="610" t="str">
        <f t="shared" si="7"/>
        <v/>
      </c>
      <c r="V34" s="609"/>
      <c r="W34" s="610" t="str">
        <f t="shared" si="8"/>
        <v/>
      </c>
      <c r="X34" s="609"/>
      <c r="Y34" s="610" t="str">
        <f t="shared" si="9"/>
        <v/>
      </c>
      <c r="Z34" s="609"/>
      <c r="AA34" s="610" t="str">
        <f t="shared" si="10"/>
        <v/>
      </c>
      <c r="AB34" s="609">
        <v>5016</v>
      </c>
      <c r="AC34" s="610" t="str">
        <f t="shared" si="11"/>
        <v/>
      </c>
      <c r="AD34" s="609"/>
      <c r="AE34" s="610" t="str">
        <f t="shared" si="12"/>
        <v/>
      </c>
      <c r="AF34" s="609"/>
      <c r="AG34" s="610" t="str">
        <f t="shared" si="13"/>
        <v/>
      </c>
      <c r="AH34" s="609"/>
      <c r="AI34" s="610" t="str">
        <f t="shared" si="14"/>
        <v/>
      </c>
      <c r="AJ34" s="609"/>
      <c r="AK34" s="610" t="str">
        <f t="shared" si="15"/>
        <v/>
      </c>
      <c r="AL34" s="609"/>
      <c r="AM34" s="610" t="str">
        <f t="shared" si="16"/>
        <v/>
      </c>
      <c r="AN34" s="609"/>
      <c r="AO34" s="610" t="str">
        <f t="shared" si="17"/>
        <v/>
      </c>
      <c r="AP34" s="609">
        <v>5016</v>
      </c>
      <c r="AQ34" s="610" t="str">
        <f t="shared" si="18"/>
        <v/>
      </c>
    </row>
    <row r="35" spans="1:43">
      <c r="A35" s="603" t="s">
        <v>432</v>
      </c>
      <c r="B35" s="608">
        <v>0.85299999999999998</v>
      </c>
      <c r="D35" s="609"/>
      <c r="E35" s="610" t="str">
        <f t="shared" si="19"/>
        <v/>
      </c>
      <c r="F35" s="609"/>
      <c r="G35" s="610" t="str">
        <f t="shared" si="19"/>
        <v/>
      </c>
      <c r="H35" s="609"/>
      <c r="I35" s="610" t="str">
        <f t="shared" si="1"/>
        <v/>
      </c>
      <c r="J35" s="609"/>
      <c r="K35" s="610" t="str">
        <f t="shared" si="2"/>
        <v/>
      </c>
      <c r="L35" s="609"/>
      <c r="M35" s="610" t="str">
        <f t="shared" si="3"/>
        <v/>
      </c>
      <c r="N35" s="609"/>
      <c r="O35" s="610" t="str">
        <f t="shared" si="4"/>
        <v/>
      </c>
      <c r="P35" s="609">
        <v>924</v>
      </c>
      <c r="Q35" s="610">
        <f t="shared" si="5"/>
        <v>1083.2356389214538</v>
      </c>
      <c r="R35" s="609"/>
      <c r="S35" s="610" t="str">
        <f t="shared" si="6"/>
        <v/>
      </c>
      <c r="T35" s="609"/>
      <c r="U35" s="610" t="str">
        <f t="shared" si="7"/>
        <v/>
      </c>
      <c r="V35" s="609"/>
      <c r="W35" s="610" t="str">
        <f t="shared" si="8"/>
        <v/>
      </c>
      <c r="X35" s="609"/>
      <c r="Y35" s="610" t="str">
        <f t="shared" si="9"/>
        <v/>
      </c>
      <c r="Z35" s="609"/>
      <c r="AA35" s="610" t="str">
        <f t="shared" si="10"/>
        <v/>
      </c>
      <c r="AB35" s="609"/>
      <c r="AC35" s="610" t="str">
        <f t="shared" si="11"/>
        <v/>
      </c>
      <c r="AD35" s="609"/>
      <c r="AE35" s="610" t="str">
        <f t="shared" si="12"/>
        <v/>
      </c>
      <c r="AF35" s="609"/>
      <c r="AG35" s="610" t="str">
        <f t="shared" si="13"/>
        <v/>
      </c>
      <c r="AH35" s="609"/>
      <c r="AI35" s="610" t="str">
        <f t="shared" si="14"/>
        <v/>
      </c>
      <c r="AJ35" s="609"/>
      <c r="AK35" s="610" t="str">
        <f t="shared" si="15"/>
        <v/>
      </c>
      <c r="AL35" s="609"/>
      <c r="AM35" s="610" t="str">
        <f t="shared" si="16"/>
        <v/>
      </c>
      <c r="AN35" s="609"/>
      <c r="AO35" s="610" t="str">
        <f t="shared" si="17"/>
        <v/>
      </c>
      <c r="AP35" s="609">
        <v>924</v>
      </c>
      <c r="AQ35" s="610">
        <f t="shared" si="18"/>
        <v>1083.2356389214538</v>
      </c>
    </row>
    <row r="36" spans="1:43">
      <c r="A36" s="603" t="s">
        <v>433</v>
      </c>
      <c r="B36" s="608">
        <v>0.19</v>
      </c>
      <c r="D36" s="609"/>
      <c r="E36" s="610" t="str">
        <f t="shared" si="19"/>
        <v/>
      </c>
      <c r="F36" s="609"/>
      <c r="G36" s="610" t="str">
        <f t="shared" si="19"/>
        <v/>
      </c>
      <c r="H36" s="609"/>
      <c r="I36" s="610" t="str">
        <f t="shared" si="1"/>
        <v/>
      </c>
      <c r="J36" s="609">
        <v>230</v>
      </c>
      <c r="K36" s="610">
        <f t="shared" si="2"/>
        <v>1210.5263157894738</v>
      </c>
      <c r="L36" s="609"/>
      <c r="M36" s="610" t="str">
        <f t="shared" si="3"/>
        <v/>
      </c>
      <c r="N36" s="609"/>
      <c r="O36" s="610" t="str">
        <f t="shared" si="4"/>
        <v/>
      </c>
      <c r="P36" s="609">
        <v>61</v>
      </c>
      <c r="Q36" s="610">
        <f t="shared" si="5"/>
        <v>321.05263157894734</v>
      </c>
      <c r="R36" s="609"/>
      <c r="S36" s="610" t="str">
        <f t="shared" si="6"/>
        <v/>
      </c>
      <c r="T36" s="609"/>
      <c r="U36" s="610" t="str">
        <f t="shared" si="7"/>
        <v/>
      </c>
      <c r="V36" s="609"/>
      <c r="W36" s="610" t="str">
        <f t="shared" si="8"/>
        <v/>
      </c>
      <c r="X36" s="609"/>
      <c r="Y36" s="610" t="str">
        <f t="shared" si="9"/>
        <v/>
      </c>
      <c r="Z36" s="609"/>
      <c r="AA36" s="610" t="str">
        <f t="shared" si="10"/>
        <v/>
      </c>
      <c r="AB36" s="609"/>
      <c r="AC36" s="610" t="str">
        <f t="shared" si="11"/>
        <v/>
      </c>
      <c r="AD36" s="609"/>
      <c r="AE36" s="610" t="str">
        <f t="shared" si="12"/>
        <v/>
      </c>
      <c r="AF36" s="609"/>
      <c r="AG36" s="610" t="str">
        <f t="shared" si="13"/>
        <v/>
      </c>
      <c r="AH36" s="609"/>
      <c r="AI36" s="610" t="str">
        <f t="shared" si="14"/>
        <v/>
      </c>
      <c r="AJ36" s="609"/>
      <c r="AK36" s="610" t="str">
        <f t="shared" si="15"/>
        <v/>
      </c>
      <c r="AL36" s="609"/>
      <c r="AM36" s="610" t="str">
        <f t="shared" si="16"/>
        <v/>
      </c>
      <c r="AN36" s="609"/>
      <c r="AO36" s="610" t="str">
        <f t="shared" si="17"/>
        <v/>
      </c>
      <c r="AP36" s="609">
        <v>291</v>
      </c>
      <c r="AQ36" s="610">
        <f t="shared" si="18"/>
        <v>1531.578947368421</v>
      </c>
    </row>
    <row r="37" spans="1:43">
      <c r="A37" s="603" t="s">
        <v>434</v>
      </c>
      <c r="B37" s="608">
        <v>1.1299999999999999</v>
      </c>
      <c r="D37" s="609">
        <v>10339</v>
      </c>
      <c r="E37" s="610">
        <f t="shared" si="19"/>
        <v>9149.5575221238942</v>
      </c>
      <c r="F37" s="609">
        <v>613</v>
      </c>
      <c r="G37" s="610">
        <f t="shared" si="19"/>
        <v>542.47787610619469</v>
      </c>
      <c r="H37" s="609">
        <v>217</v>
      </c>
      <c r="I37" s="610">
        <f t="shared" si="1"/>
        <v>192.0353982300885</v>
      </c>
      <c r="J37" s="609"/>
      <c r="K37" s="610" t="str">
        <f t="shared" si="2"/>
        <v/>
      </c>
      <c r="L37" s="609"/>
      <c r="M37" s="610" t="str">
        <f t="shared" si="3"/>
        <v/>
      </c>
      <c r="N37" s="609">
        <v>48</v>
      </c>
      <c r="O37" s="610">
        <f t="shared" si="4"/>
        <v>42.477876106194692</v>
      </c>
      <c r="P37" s="609">
        <v>198</v>
      </c>
      <c r="Q37" s="610">
        <f t="shared" si="5"/>
        <v>175.22123893805312</v>
      </c>
      <c r="R37" s="609">
        <v>294</v>
      </c>
      <c r="S37" s="610">
        <f t="shared" si="6"/>
        <v>260.17699115044252</v>
      </c>
      <c r="T37" s="609"/>
      <c r="U37" s="610" t="str">
        <f t="shared" si="7"/>
        <v/>
      </c>
      <c r="V37" s="609">
        <v>4</v>
      </c>
      <c r="W37" s="610">
        <f t="shared" si="8"/>
        <v>3.5398230088495577</v>
      </c>
      <c r="X37" s="609"/>
      <c r="Y37" s="610" t="str">
        <f t="shared" si="9"/>
        <v/>
      </c>
      <c r="Z37" s="609">
        <v>1516</v>
      </c>
      <c r="AA37" s="610">
        <f t="shared" si="10"/>
        <v>1341.5929203539824</v>
      </c>
      <c r="AB37" s="609"/>
      <c r="AC37" s="610" t="str">
        <f t="shared" si="11"/>
        <v/>
      </c>
      <c r="AD37" s="609">
        <v>151</v>
      </c>
      <c r="AE37" s="610">
        <f t="shared" si="12"/>
        <v>133.6283185840708</v>
      </c>
      <c r="AF37" s="609"/>
      <c r="AG37" s="610" t="str">
        <f t="shared" si="13"/>
        <v/>
      </c>
      <c r="AH37" s="609"/>
      <c r="AI37" s="610" t="str">
        <f t="shared" si="14"/>
        <v/>
      </c>
      <c r="AJ37" s="609">
        <v>679</v>
      </c>
      <c r="AK37" s="610">
        <f t="shared" si="15"/>
        <v>600.88495575221248</v>
      </c>
      <c r="AL37" s="609"/>
      <c r="AM37" s="610" t="str">
        <f t="shared" si="16"/>
        <v/>
      </c>
      <c r="AN37" s="609"/>
      <c r="AO37" s="610" t="str">
        <f t="shared" si="17"/>
        <v/>
      </c>
      <c r="AP37" s="609">
        <v>3720</v>
      </c>
      <c r="AQ37" s="610">
        <f t="shared" si="18"/>
        <v>3292.035398230089</v>
      </c>
    </row>
    <row r="38" spans="1:43">
      <c r="A38" s="612"/>
      <c r="B38">
        <v>1.17</v>
      </c>
      <c r="D38" s="613">
        <v>2827</v>
      </c>
      <c r="E38" s="610">
        <f t="shared" si="19"/>
        <v>2416.2393162393164</v>
      </c>
      <c r="F38" s="613"/>
      <c r="G38" s="610" t="str">
        <f t="shared" si="19"/>
        <v/>
      </c>
      <c r="H38" s="613"/>
      <c r="I38" s="610" t="str">
        <f t="shared" si="1"/>
        <v/>
      </c>
      <c r="J38" s="613"/>
      <c r="K38" s="610" t="str">
        <f t="shared" si="2"/>
        <v/>
      </c>
      <c r="L38" s="613"/>
      <c r="M38" s="610" t="str">
        <f t="shared" si="3"/>
        <v/>
      </c>
      <c r="N38" s="613">
        <v>48</v>
      </c>
      <c r="O38" s="610">
        <f t="shared" si="4"/>
        <v>41.025641025641029</v>
      </c>
      <c r="P38" s="613">
        <v>3928</v>
      </c>
      <c r="Q38" s="610">
        <f t="shared" si="5"/>
        <v>3357.2649572649575</v>
      </c>
      <c r="R38" s="613">
        <v>199</v>
      </c>
      <c r="S38" s="610">
        <f t="shared" si="6"/>
        <v>170.08547008547009</v>
      </c>
      <c r="T38" s="613"/>
      <c r="U38" s="610" t="str">
        <f t="shared" si="7"/>
        <v/>
      </c>
      <c r="V38" s="613"/>
      <c r="W38" s="610" t="str">
        <f t="shared" si="8"/>
        <v/>
      </c>
      <c r="X38" s="613"/>
      <c r="Y38" s="610" t="str">
        <f t="shared" si="9"/>
        <v/>
      </c>
      <c r="Z38" s="613">
        <v>278</v>
      </c>
      <c r="AA38" s="610">
        <f t="shared" si="10"/>
        <v>237.60683760683762</v>
      </c>
      <c r="AB38" s="613">
        <v>1</v>
      </c>
      <c r="AC38" s="610">
        <f t="shared" si="11"/>
        <v>0.85470085470085477</v>
      </c>
      <c r="AD38" s="613">
        <v>107</v>
      </c>
      <c r="AE38" s="610">
        <f t="shared" si="12"/>
        <v>91.452991452991455</v>
      </c>
      <c r="AF38" s="613"/>
      <c r="AG38" s="610" t="str">
        <f t="shared" si="13"/>
        <v/>
      </c>
      <c r="AH38" s="613"/>
      <c r="AI38" s="610" t="str">
        <f t="shared" si="14"/>
        <v/>
      </c>
      <c r="AJ38" s="613">
        <v>638</v>
      </c>
      <c r="AK38" s="610">
        <f t="shared" si="15"/>
        <v>545.29914529914538</v>
      </c>
      <c r="AL38" s="613"/>
      <c r="AM38" s="610" t="str">
        <f t="shared" si="16"/>
        <v/>
      </c>
      <c r="AN38" s="613"/>
      <c r="AO38" s="610" t="str">
        <f t="shared" si="17"/>
        <v/>
      </c>
      <c r="AP38" s="613">
        <v>5199</v>
      </c>
      <c r="AQ38" s="610">
        <f t="shared" si="18"/>
        <v>4443.5897435897441</v>
      </c>
    </row>
    <row r="39" spans="1:43">
      <c r="A39" s="603" t="s">
        <v>531</v>
      </c>
      <c r="B39" s="608">
        <v>0.882547074468085</v>
      </c>
      <c r="D39" s="609">
        <v>8032</v>
      </c>
      <c r="E39" s="610">
        <f t="shared" si="19"/>
        <v>9100.9309671565352</v>
      </c>
      <c r="F39" s="609">
        <v>312</v>
      </c>
      <c r="G39" s="610">
        <f t="shared" si="19"/>
        <v>353.52221884373</v>
      </c>
      <c r="H39" s="609"/>
      <c r="I39" s="610" t="str">
        <f t="shared" si="1"/>
        <v/>
      </c>
      <c r="J39" s="609"/>
      <c r="K39" s="610" t="str">
        <f t="shared" si="2"/>
        <v/>
      </c>
      <c r="L39" s="609"/>
      <c r="M39" s="610" t="str">
        <f t="shared" si="3"/>
        <v/>
      </c>
      <c r="N39" s="609">
        <v>10</v>
      </c>
      <c r="O39" s="610">
        <f t="shared" si="4"/>
        <v>11.330840347555448</v>
      </c>
      <c r="P39" s="609"/>
      <c r="Q39" s="610" t="str">
        <f t="shared" si="5"/>
        <v/>
      </c>
      <c r="R39" s="609"/>
      <c r="S39" s="610" t="str">
        <f t="shared" si="6"/>
        <v/>
      </c>
      <c r="T39" s="609"/>
      <c r="U39" s="610" t="str">
        <f t="shared" si="7"/>
        <v/>
      </c>
      <c r="V39" s="609"/>
      <c r="W39" s="610" t="str">
        <f t="shared" si="8"/>
        <v/>
      </c>
      <c r="X39" s="609"/>
      <c r="Y39" s="610" t="str">
        <f t="shared" si="9"/>
        <v/>
      </c>
      <c r="Z39" s="609"/>
      <c r="AA39" s="610" t="str">
        <f t="shared" si="10"/>
        <v/>
      </c>
      <c r="AB39" s="609"/>
      <c r="AC39" s="610" t="str">
        <f t="shared" si="11"/>
        <v/>
      </c>
      <c r="AD39" s="609"/>
      <c r="AE39" s="610" t="str">
        <f t="shared" si="12"/>
        <v/>
      </c>
      <c r="AF39" s="609"/>
      <c r="AG39" s="610" t="str">
        <f t="shared" si="13"/>
        <v/>
      </c>
      <c r="AH39" s="609"/>
      <c r="AI39" s="610" t="str">
        <f t="shared" si="14"/>
        <v/>
      </c>
      <c r="AJ39" s="609">
        <v>605</v>
      </c>
      <c r="AK39" s="610">
        <f t="shared" si="15"/>
        <v>685.51584102710456</v>
      </c>
      <c r="AL39" s="609"/>
      <c r="AM39" s="610" t="str">
        <f t="shared" si="16"/>
        <v/>
      </c>
      <c r="AN39" s="609">
        <v>417</v>
      </c>
      <c r="AO39" s="610">
        <f t="shared" si="17"/>
        <v>472.49604249306219</v>
      </c>
      <c r="AP39" s="609">
        <v>1344</v>
      </c>
      <c r="AQ39" s="610">
        <f t="shared" si="18"/>
        <v>1522.8649427114522</v>
      </c>
    </row>
    <row r="40" spans="1:43">
      <c r="A40" s="612"/>
      <c r="B40">
        <v>0.100470212765957</v>
      </c>
      <c r="D40" s="613">
        <v>697</v>
      </c>
      <c r="E40" s="610">
        <f t="shared" si="19"/>
        <v>6937.3795557061785</v>
      </c>
      <c r="F40" s="613">
        <v>27</v>
      </c>
      <c r="G40" s="610">
        <f t="shared" si="19"/>
        <v>268.73636729421355</v>
      </c>
      <c r="H40" s="613"/>
      <c r="I40" s="610" t="str">
        <f t="shared" si="1"/>
        <v/>
      </c>
      <c r="J40" s="613"/>
      <c r="K40" s="610" t="str">
        <f t="shared" si="2"/>
        <v/>
      </c>
      <c r="L40" s="613"/>
      <c r="M40" s="610" t="str">
        <f t="shared" si="3"/>
        <v/>
      </c>
      <c r="N40" s="613">
        <v>2</v>
      </c>
      <c r="O40" s="610">
        <f t="shared" si="4"/>
        <v>19.90639757734915</v>
      </c>
      <c r="P40" s="613"/>
      <c r="Q40" s="610" t="str">
        <f t="shared" si="5"/>
        <v/>
      </c>
      <c r="R40" s="613"/>
      <c r="S40" s="610" t="str">
        <f t="shared" si="6"/>
        <v/>
      </c>
      <c r="T40" s="613"/>
      <c r="U40" s="610" t="str">
        <f t="shared" si="7"/>
        <v/>
      </c>
      <c r="V40" s="613"/>
      <c r="W40" s="610" t="str">
        <f t="shared" si="8"/>
        <v/>
      </c>
      <c r="X40" s="613"/>
      <c r="Y40" s="610" t="str">
        <f t="shared" si="9"/>
        <v/>
      </c>
      <c r="Z40" s="613"/>
      <c r="AA40" s="610" t="str">
        <f t="shared" si="10"/>
        <v/>
      </c>
      <c r="AB40" s="613"/>
      <c r="AC40" s="610" t="str">
        <f t="shared" si="11"/>
        <v/>
      </c>
      <c r="AD40" s="613"/>
      <c r="AE40" s="610" t="str">
        <f t="shared" si="12"/>
        <v/>
      </c>
      <c r="AF40" s="613"/>
      <c r="AG40" s="610" t="str">
        <f t="shared" si="13"/>
        <v/>
      </c>
      <c r="AH40" s="613"/>
      <c r="AI40" s="610" t="str">
        <f t="shared" si="14"/>
        <v/>
      </c>
      <c r="AJ40" s="613">
        <v>52</v>
      </c>
      <c r="AK40" s="610">
        <f t="shared" si="15"/>
        <v>517.56633701107796</v>
      </c>
      <c r="AL40" s="613"/>
      <c r="AM40" s="610" t="str">
        <f t="shared" si="16"/>
        <v/>
      </c>
      <c r="AN40" s="613">
        <v>36</v>
      </c>
      <c r="AO40" s="610">
        <f t="shared" si="17"/>
        <v>358.31515639228468</v>
      </c>
      <c r="AP40" s="613">
        <v>117</v>
      </c>
      <c r="AQ40" s="610">
        <f t="shared" si="18"/>
        <v>1164.5242582749254</v>
      </c>
    </row>
    <row r="41" spans="1:43">
      <c r="A41" s="612"/>
      <c r="B41">
        <v>1.4246039893617</v>
      </c>
      <c r="D41" s="613">
        <v>11355</v>
      </c>
      <c r="E41" s="610">
        <f t="shared" si="19"/>
        <v>7970.6361099603946</v>
      </c>
      <c r="F41" s="613">
        <v>441</v>
      </c>
      <c r="G41" s="610">
        <f t="shared" si="19"/>
        <v>309.55971153611046</v>
      </c>
      <c r="H41" s="613"/>
      <c r="I41" s="610" t="str">
        <f t="shared" si="1"/>
        <v/>
      </c>
      <c r="J41" s="613"/>
      <c r="K41" s="610" t="str">
        <f t="shared" si="2"/>
        <v/>
      </c>
      <c r="L41" s="613"/>
      <c r="M41" s="610" t="str">
        <f t="shared" si="3"/>
        <v/>
      </c>
      <c r="N41" s="613">
        <v>14</v>
      </c>
      <c r="O41" s="610">
        <f t="shared" si="4"/>
        <v>9.8272924297177919</v>
      </c>
      <c r="P41" s="613"/>
      <c r="Q41" s="610" t="str">
        <f t="shared" si="5"/>
        <v/>
      </c>
      <c r="R41" s="613"/>
      <c r="S41" s="610" t="str">
        <f t="shared" si="6"/>
        <v/>
      </c>
      <c r="T41" s="613"/>
      <c r="U41" s="610" t="str">
        <f t="shared" si="7"/>
        <v/>
      </c>
      <c r="V41" s="613"/>
      <c r="W41" s="610" t="str">
        <f t="shared" si="8"/>
        <v/>
      </c>
      <c r="X41" s="613"/>
      <c r="Y41" s="610" t="str">
        <f t="shared" si="9"/>
        <v/>
      </c>
      <c r="Z41" s="613"/>
      <c r="AA41" s="610" t="str">
        <f t="shared" si="10"/>
        <v/>
      </c>
      <c r="AB41" s="613"/>
      <c r="AC41" s="610" t="str">
        <f t="shared" si="11"/>
        <v/>
      </c>
      <c r="AD41" s="613"/>
      <c r="AE41" s="610" t="str">
        <f t="shared" si="12"/>
        <v/>
      </c>
      <c r="AF41" s="613"/>
      <c r="AG41" s="610" t="str">
        <f t="shared" si="13"/>
        <v/>
      </c>
      <c r="AH41" s="613"/>
      <c r="AI41" s="610" t="str">
        <f t="shared" si="14"/>
        <v/>
      </c>
      <c r="AJ41" s="613">
        <v>855</v>
      </c>
      <c r="AK41" s="610">
        <f t="shared" si="15"/>
        <v>600.16678767205087</v>
      </c>
      <c r="AL41" s="613"/>
      <c r="AM41" s="610" t="str">
        <f t="shared" si="16"/>
        <v/>
      </c>
      <c r="AN41" s="613">
        <v>589</v>
      </c>
      <c r="AO41" s="610">
        <f t="shared" si="17"/>
        <v>413.4482315074128</v>
      </c>
      <c r="AP41" s="613">
        <v>1899</v>
      </c>
      <c r="AQ41" s="610">
        <f t="shared" si="18"/>
        <v>1333.002023145292</v>
      </c>
    </row>
    <row r="42" spans="1:43">
      <c r="A42" s="603" t="s">
        <v>435</v>
      </c>
      <c r="B42" s="608">
        <v>4.4400000000000004</v>
      </c>
      <c r="D42" s="609">
        <v>2479</v>
      </c>
      <c r="E42" s="610">
        <f t="shared" si="19"/>
        <v>558.33333333333326</v>
      </c>
      <c r="F42" s="609"/>
      <c r="G42" s="610" t="str">
        <f t="shared" si="19"/>
        <v/>
      </c>
      <c r="H42" s="609"/>
      <c r="I42" s="610" t="str">
        <f t="shared" si="1"/>
        <v/>
      </c>
      <c r="J42" s="609"/>
      <c r="K42" s="610" t="str">
        <f t="shared" si="2"/>
        <v/>
      </c>
      <c r="L42" s="609"/>
      <c r="M42" s="610" t="str">
        <f t="shared" si="3"/>
        <v/>
      </c>
      <c r="N42" s="609">
        <v>295</v>
      </c>
      <c r="O42" s="610">
        <f t="shared" si="4"/>
        <v>66.441441441441441</v>
      </c>
      <c r="P42" s="609">
        <v>4698</v>
      </c>
      <c r="Q42" s="610">
        <f t="shared" si="5"/>
        <v>1058.1081081081081</v>
      </c>
      <c r="R42" s="609"/>
      <c r="S42" s="610" t="str">
        <f t="shared" si="6"/>
        <v/>
      </c>
      <c r="T42" s="609"/>
      <c r="U42" s="610" t="str">
        <f t="shared" si="7"/>
        <v/>
      </c>
      <c r="V42" s="609">
        <v>814</v>
      </c>
      <c r="W42" s="610">
        <f t="shared" si="8"/>
        <v>183.33333333333331</v>
      </c>
      <c r="X42" s="609"/>
      <c r="Y42" s="610" t="str">
        <f t="shared" si="9"/>
        <v/>
      </c>
      <c r="Z42" s="609">
        <v>153</v>
      </c>
      <c r="AA42" s="610">
        <f t="shared" si="10"/>
        <v>34.45945945945946</v>
      </c>
      <c r="AB42" s="609">
        <v>380</v>
      </c>
      <c r="AC42" s="610">
        <f t="shared" si="11"/>
        <v>85.585585585585576</v>
      </c>
      <c r="AD42" s="609"/>
      <c r="AE42" s="610" t="str">
        <f t="shared" si="12"/>
        <v/>
      </c>
      <c r="AF42" s="609"/>
      <c r="AG42" s="610" t="str">
        <f t="shared" si="13"/>
        <v/>
      </c>
      <c r="AH42" s="609"/>
      <c r="AI42" s="610" t="str">
        <f t="shared" si="14"/>
        <v/>
      </c>
      <c r="AJ42" s="609"/>
      <c r="AK42" s="610" t="str">
        <f t="shared" si="15"/>
        <v/>
      </c>
      <c r="AL42" s="609"/>
      <c r="AM42" s="610" t="str">
        <f t="shared" si="16"/>
        <v/>
      </c>
      <c r="AN42" s="609">
        <v>681</v>
      </c>
      <c r="AO42" s="610">
        <f t="shared" si="17"/>
        <v>153.37837837837836</v>
      </c>
      <c r="AP42" s="609">
        <v>7021</v>
      </c>
      <c r="AQ42" s="610">
        <f t="shared" si="18"/>
        <v>1581.3063063063062</v>
      </c>
    </row>
    <row r="43" spans="1:43">
      <c r="A43" s="603" t="s">
        <v>437</v>
      </c>
      <c r="B43" s="608">
        <v>4.1500000000000004</v>
      </c>
      <c r="D43" s="609">
        <v>15532</v>
      </c>
      <c r="E43" s="610">
        <f t="shared" si="19"/>
        <v>3742.6506024096384</v>
      </c>
      <c r="F43" s="609"/>
      <c r="G43" s="610" t="str">
        <f t="shared" si="19"/>
        <v/>
      </c>
      <c r="H43" s="609"/>
      <c r="I43" s="610" t="str">
        <f t="shared" si="1"/>
        <v/>
      </c>
      <c r="J43" s="609"/>
      <c r="K43" s="610" t="str">
        <f t="shared" si="2"/>
        <v/>
      </c>
      <c r="L43" s="609"/>
      <c r="M43" s="610" t="str">
        <f t="shared" si="3"/>
        <v/>
      </c>
      <c r="N43" s="609"/>
      <c r="O43" s="610" t="str">
        <f t="shared" si="4"/>
        <v/>
      </c>
      <c r="P43" s="609">
        <v>194</v>
      </c>
      <c r="Q43" s="610">
        <f t="shared" si="5"/>
        <v>46.746987951807228</v>
      </c>
      <c r="R43" s="609">
        <v>70</v>
      </c>
      <c r="S43" s="610">
        <f t="shared" si="6"/>
        <v>16.867469879518072</v>
      </c>
      <c r="T43" s="609"/>
      <c r="U43" s="610" t="str">
        <f t="shared" si="7"/>
        <v/>
      </c>
      <c r="V43" s="609"/>
      <c r="W43" s="610" t="str">
        <f t="shared" si="8"/>
        <v/>
      </c>
      <c r="X43" s="609"/>
      <c r="Y43" s="610" t="str">
        <f t="shared" si="9"/>
        <v/>
      </c>
      <c r="Z43" s="609"/>
      <c r="AA43" s="610" t="str">
        <f t="shared" si="10"/>
        <v/>
      </c>
      <c r="AB43" s="609"/>
      <c r="AC43" s="610" t="str">
        <f t="shared" si="11"/>
        <v/>
      </c>
      <c r="AD43" s="609"/>
      <c r="AE43" s="610" t="str">
        <f t="shared" si="12"/>
        <v/>
      </c>
      <c r="AF43" s="609">
        <v>910</v>
      </c>
      <c r="AG43" s="610">
        <f t="shared" si="13"/>
        <v>219.27710843373492</v>
      </c>
      <c r="AH43" s="609"/>
      <c r="AI43" s="610" t="str">
        <f t="shared" si="14"/>
        <v/>
      </c>
      <c r="AJ43" s="609"/>
      <c r="AK43" s="610" t="str">
        <f t="shared" si="15"/>
        <v/>
      </c>
      <c r="AL43" s="609"/>
      <c r="AM43" s="610" t="str">
        <f t="shared" si="16"/>
        <v/>
      </c>
      <c r="AN43" s="609">
        <v>2011</v>
      </c>
      <c r="AO43" s="610">
        <f t="shared" si="17"/>
        <v>484.57831325301203</v>
      </c>
      <c r="AP43" s="609">
        <v>3185</v>
      </c>
      <c r="AQ43" s="610">
        <f t="shared" si="18"/>
        <v>767.46987951807228</v>
      </c>
    </row>
    <row r="44" spans="1:43">
      <c r="A44" s="603" t="s">
        <v>421</v>
      </c>
      <c r="B44" s="608">
        <v>1.37</v>
      </c>
      <c r="D44" s="609"/>
      <c r="E44" s="610" t="str">
        <f t="shared" si="19"/>
        <v/>
      </c>
      <c r="F44" s="609"/>
      <c r="G44" s="610" t="str">
        <f t="shared" si="19"/>
        <v/>
      </c>
      <c r="H44" s="609"/>
      <c r="I44" s="610" t="str">
        <f t="shared" si="1"/>
        <v/>
      </c>
      <c r="J44" s="609"/>
      <c r="K44" s="610" t="str">
        <f t="shared" si="2"/>
        <v/>
      </c>
      <c r="L44" s="609"/>
      <c r="M44" s="610" t="str">
        <f t="shared" si="3"/>
        <v/>
      </c>
      <c r="N44" s="609"/>
      <c r="O44" s="610" t="str">
        <f t="shared" si="4"/>
        <v/>
      </c>
      <c r="P44" s="609">
        <v>9139</v>
      </c>
      <c r="Q44" s="610">
        <f t="shared" si="5"/>
        <v>6670.8029197080286</v>
      </c>
      <c r="R44" s="609"/>
      <c r="S44" s="610" t="str">
        <f t="shared" si="6"/>
        <v/>
      </c>
      <c r="T44" s="609"/>
      <c r="U44" s="610" t="str">
        <f t="shared" si="7"/>
        <v/>
      </c>
      <c r="V44" s="609"/>
      <c r="W44" s="610" t="str">
        <f t="shared" si="8"/>
        <v/>
      </c>
      <c r="X44" s="609"/>
      <c r="Y44" s="610" t="str">
        <f t="shared" si="9"/>
        <v/>
      </c>
      <c r="Z44" s="609"/>
      <c r="AA44" s="610" t="str">
        <f t="shared" si="10"/>
        <v/>
      </c>
      <c r="AB44" s="609"/>
      <c r="AC44" s="610" t="str">
        <f t="shared" si="11"/>
        <v/>
      </c>
      <c r="AD44" s="609"/>
      <c r="AE44" s="610" t="str">
        <f t="shared" si="12"/>
        <v/>
      </c>
      <c r="AF44" s="609"/>
      <c r="AG44" s="610" t="str">
        <f t="shared" si="13"/>
        <v/>
      </c>
      <c r="AH44" s="609"/>
      <c r="AI44" s="610" t="str">
        <f t="shared" si="14"/>
        <v/>
      </c>
      <c r="AJ44" s="609"/>
      <c r="AK44" s="610" t="str">
        <f t="shared" si="15"/>
        <v/>
      </c>
      <c r="AL44" s="609"/>
      <c r="AM44" s="610" t="str">
        <f t="shared" si="16"/>
        <v/>
      </c>
      <c r="AN44" s="609"/>
      <c r="AO44" s="610" t="str">
        <f t="shared" si="17"/>
        <v/>
      </c>
      <c r="AP44" s="609">
        <v>9139</v>
      </c>
      <c r="AQ44" s="610">
        <f t="shared" si="18"/>
        <v>6670.8029197080286</v>
      </c>
    </row>
    <row r="45" spans="1:43">
      <c r="A45" s="603" t="s">
        <v>411</v>
      </c>
      <c r="B45" s="608">
        <v>83.28</v>
      </c>
      <c r="D45" s="609">
        <v>248439</v>
      </c>
      <c r="E45" s="610">
        <f t="shared" ref="E45:G60" si="20">IF(OR($B45=0,D45=0),"",D45/$B45)</f>
        <v>2983.1772334293946</v>
      </c>
      <c r="F45" s="609"/>
      <c r="G45" s="610" t="str">
        <f t="shared" si="20"/>
        <v/>
      </c>
      <c r="H45" s="609"/>
      <c r="I45" s="610" t="str">
        <f t="shared" si="1"/>
        <v/>
      </c>
      <c r="J45" s="609"/>
      <c r="K45" s="610" t="str">
        <f t="shared" si="2"/>
        <v/>
      </c>
      <c r="L45" s="609"/>
      <c r="M45" s="610" t="str">
        <f t="shared" si="3"/>
        <v/>
      </c>
      <c r="N45" s="609">
        <v>4845</v>
      </c>
      <c r="O45" s="610">
        <f t="shared" si="4"/>
        <v>58.177233429394811</v>
      </c>
      <c r="P45" s="609">
        <v>67074</v>
      </c>
      <c r="Q45" s="610">
        <f t="shared" si="5"/>
        <v>805.4034582132565</v>
      </c>
      <c r="R45" s="609"/>
      <c r="S45" s="610" t="str">
        <f t="shared" si="6"/>
        <v/>
      </c>
      <c r="T45" s="609"/>
      <c r="U45" s="610" t="str">
        <f t="shared" si="7"/>
        <v/>
      </c>
      <c r="V45" s="609"/>
      <c r="W45" s="610" t="str">
        <f t="shared" si="8"/>
        <v/>
      </c>
      <c r="X45" s="609"/>
      <c r="Y45" s="610" t="str">
        <f t="shared" si="9"/>
        <v/>
      </c>
      <c r="Z45" s="609"/>
      <c r="AA45" s="610" t="str">
        <f t="shared" si="10"/>
        <v/>
      </c>
      <c r="AB45" s="609"/>
      <c r="AC45" s="610" t="str">
        <f t="shared" si="11"/>
        <v/>
      </c>
      <c r="AD45" s="609"/>
      <c r="AE45" s="610" t="str">
        <f t="shared" si="12"/>
        <v/>
      </c>
      <c r="AF45" s="609"/>
      <c r="AG45" s="610" t="str">
        <f t="shared" si="13"/>
        <v/>
      </c>
      <c r="AH45" s="609"/>
      <c r="AI45" s="610" t="str">
        <f t="shared" si="14"/>
        <v/>
      </c>
      <c r="AJ45" s="609">
        <v>21561</v>
      </c>
      <c r="AK45" s="610">
        <f t="shared" si="15"/>
        <v>258.89769452449565</v>
      </c>
      <c r="AL45" s="609"/>
      <c r="AM45" s="610" t="str">
        <f t="shared" si="16"/>
        <v/>
      </c>
      <c r="AN45" s="609"/>
      <c r="AO45" s="610" t="str">
        <f t="shared" si="17"/>
        <v/>
      </c>
      <c r="AP45" s="609">
        <v>93480</v>
      </c>
      <c r="AQ45" s="610">
        <f t="shared" si="18"/>
        <v>1122.4783861671469</v>
      </c>
    </row>
    <row r="46" spans="1:43">
      <c r="A46" s="603" t="s">
        <v>438</v>
      </c>
      <c r="B46" s="608">
        <v>14.371</v>
      </c>
      <c r="D46" s="609">
        <v>525</v>
      </c>
      <c r="E46" s="610">
        <f t="shared" si="20"/>
        <v>36.531904529956158</v>
      </c>
      <c r="F46" s="609"/>
      <c r="G46" s="610" t="str">
        <f t="shared" si="20"/>
        <v/>
      </c>
      <c r="H46" s="609"/>
      <c r="I46" s="610" t="str">
        <f t="shared" si="1"/>
        <v/>
      </c>
      <c r="J46" s="609">
        <v>7933</v>
      </c>
      <c r="K46" s="610">
        <f t="shared" si="2"/>
        <v>552.01447359265183</v>
      </c>
      <c r="L46" s="609"/>
      <c r="M46" s="610" t="str">
        <f t="shared" si="3"/>
        <v/>
      </c>
      <c r="N46" s="609">
        <v>32</v>
      </c>
      <c r="O46" s="610">
        <f t="shared" si="4"/>
        <v>2.2267065618258992</v>
      </c>
      <c r="P46" s="609">
        <v>39013</v>
      </c>
      <c r="Q46" s="610">
        <f t="shared" si="5"/>
        <v>2714.7032217660567</v>
      </c>
      <c r="R46" s="609"/>
      <c r="S46" s="610" t="str">
        <f t="shared" si="6"/>
        <v/>
      </c>
      <c r="T46" s="609"/>
      <c r="U46" s="610" t="str">
        <f t="shared" si="7"/>
        <v/>
      </c>
      <c r="V46" s="609">
        <v>21</v>
      </c>
      <c r="W46" s="610">
        <f t="shared" si="8"/>
        <v>1.4612761811982464</v>
      </c>
      <c r="X46" s="609"/>
      <c r="Y46" s="610" t="str">
        <f t="shared" si="9"/>
        <v/>
      </c>
      <c r="Z46" s="609">
        <v>244</v>
      </c>
      <c r="AA46" s="610">
        <f t="shared" si="10"/>
        <v>16.978637533922484</v>
      </c>
      <c r="AB46" s="609"/>
      <c r="AC46" s="610" t="str">
        <f t="shared" si="11"/>
        <v/>
      </c>
      <c r="AD46" s="609"/>
      <c r="AE46" s="610" t="str">
        <f t="shared" si="12"/>
        <v/>
      </c>
      <c r="AF46" s="609"/>
      <c r="AG46" s="610" t="str">
        <f t="shared" si="13"/>
        <v/>
      </c>
      <c r="AH46" s="609"/>
      <c r="AI46" s="610" t="str">
        <f t="shared" si="14"/>
        <v/>
      </c>
      <c r="AJ46" s="609">
        <v>2369</v>
      </c>
      <c r="AK46" s="610">
        <f t="shared" si="15"/>
        <v>164.8458701551736</v>
      </c>
      <c r="AL46" s="609"/>
      <c r="AM46" s="610" t="str">
        <f t="shared" si="16"/>
        <v/>
      </c>
      <c r="AN46" s="609"/>
      <c r="AO46" s="610" t="str">
        <f t="shared" si="17"/>
        <v/>
      </c>
      <c r="AP46" s="609">
        <v>49612</v>
      </c>
      <c r="AQ46" s="610">
        <f t="shared" si="18"/>
        <v>3452.2301857908287</v>
      </c>
    </row>
    <row r="47" spans="1:43">
      <c r="A47" s="603" t="s">
        <v>439</v>
      </c>
      <c r="B47" s="608">
        <v>4.3E-3</v>
      </c>
      <c r="D47" s="609"/>
      <c r="E47" s="610" t="str">
        <f t="shared" si="20"/>
        <v/>
      </c>
      <c r="F47" s="609"/>
      <c r="G47" s="610" t="str">
        <f t="shared" si="20"/>
        <v/>
      </c>
      <c r="H47" s="609"/>
      <c r="I47" s="610" t="str">
        <f t="shared" si="1"/>
        <v/>
      </c>
      <c r="J47" s="609"/>
      <c r="K47" s="610" t="str">
        <f t="shared" si="2"/>
        <v/>
      </c>
      <c r="L47" s="609"/>
      <c r="M47" s="610" t="str">
        <f t="shared" si="3"/>
        <v/>
      </c>
      <c r="N47" s="609"/>
      <c r="O47" s="610" t="str">
        <f t="shared" si="4"/>
        <v/>
      </c>
      <c r="P47" s="609"/>
      <c r="Q47" s="610" t="str">
        <f t="shared" si="5"/>
        <v/>
      </c>
      <c r="R47" s="609"/>
      <c r="S47" s="610" t="str">
        <f t="shared" si="6"/>
        <v/>
      </c>
      <c r="T47" s="609"/>
      <c r="U47" s="610" t="str">
        <f t="shared" si="7"/>
        <v/>
      </c>
      <c r="V47" s="609"/>
      <c r="W47" s="610" t="str">
        <f t="shared" si="8"/>
        <v/>
      </c>
      <c r="X47" s="609"/>
      <c r="Y47" s="610" t="str">
        <f t="shared" si="9"/>
        <v/>
      </c>
      <c r="Z47" s="609"/>
      <c r="AA47" s="610" t="str">
        <f t="shared" si="10"/>
        <v/>
      </c>
      <c r="AB47" s="609"/>
      <c r="AC47" s="610" t="str">
        <f t="shared" si="11"/>
        <v/>
      </c>
      <c r="AD47" s="609"/>
      <c r="AE47" s="610" t="str">
        <f t="shared" si="12"/>
        <v/>
      </c>
      <c r="AF47" s="609"/>
      <c r="AG47" s="610" t="str">
        <f t="shared" si="13"/>
        <v/>
      </c>
      <c r="AH47" s="609"/>
      <c r="AI47" s="610" t="str">
        <f t="shared" si="14"/>
        <v/>
      </c>
      <c r="AJ47" s="609"/>
      <c r="AK47" s="610" t="str">
        <f t="shared" si="15"/>
        <v/>
      </c>
      <c r="AL47" s="609"/>
      <c r="AM47" s="610" t="str">
        <f t="shared" si="16"/>
        <v/>
      </c>
      <c r="AN47" s="609"/>
      <c r="AO47" s="610" t="str">
        <f t="shared" si="17"/>
        <v/>
      </c>
      <c r="AP47" s="609"/>
      <c r="AQ47" s="610" t="str">
        <f t="shared" si="18"/>
        <v/>
      </c>
    </row>
    <row r="48" spans="1:43">
      <c r="A48" s="603" t="s">
        <v>440</v>
      </c>
      <c r="B48" s="608">
        <v>1.2942628205128199</v>
      </c>
      <c r="D48" s="609"/>
      <c r="E48" s="610" t="str">
        <f t="shared" si="20"/>
        <v/>
      </c>
      <c r="F48" s="609"/>
      <c r="G48" s="610" t="str">
        <f t="shared" si="20"/>
        <v/>
      </c>
      <c r="H48" s="609"/>
      <c r="I48" s="610" t="str">
        <f t="shared" si="1"/>
        <v/>
      </c>
      <c r="J48" s="609"/>
      <c r="K48" s="610" t="str">
        <f t="shared" si="2"/>
        <v/>
      </c>
      <c r="L48" s="609"/>
      <c r="M48" s="610" t="str">
        <f t="shared" si="3"/>
        <v/>
      </c>
      <c r="N48" s="609"/>
      <c r="O48" s="610" t="str">
        <f t="shared" si="4"/>
        <v/>
      </c>
      <c r="P48" s="609"/>
      <c r="Q48" s="610" t="str">
        <f t="shared" si="5"/>
        <v/>
      </c>
      <c r="R48" s="609"/>
      <c r="S48" s="610" t="str">
        <f t="shared" si="6"/>
        <v/>
      </c>
      <c r="T48" s="609"/>
      <c r="U48" s="610" t="str">
        <f t="shared" si="7"/>
        <v/>
      </c>
      <c r="V48" s="609"/>
      <c r="W48" s="610" t="str">
        <f t="shared" si="8"/>
        <v/>
      </c>
      <c r="X48" s="609"/>
      <c r="Y48" s="610" t="str">
        <f t="shared" si="9"/>
        <v/>
      </c>
      <c r="Z48" s="609"/>
      <c r="AA48" s="610" t="str">
        <f t="shared" si="10"/>
        <v/>
      </c>
      <c r="AB48" s="609"/>
      <c r="AC48" s="610" t="str">
        <f t="shared" si="11"/>
        <v/>
      </c>
      <c r="AD48" s="609"/>
      <c r="AE48" s="610" t="str">
        <f t="shared" si="12"/>
        <v/>
      </c>
      <c r="AF48" s="609"/>
      <c r="AG48" s="610" t="str">
        <f t="shared" si="13"/>
        <v/>
      </c>
      <c r="AH48" s="609"/>
      <c r="AI48" s="610" t="str">
        <f t="shared" si="14"/>
        <v/>
      </c>
      <c r="AJ48" s="609"/>
      <c r="AK48" s="610" t="str">
        <f t="shared" si="15"/>
        <v/>
      </c>
      <c r="AL48" s="609"/>
      <c r="AM48" s="610" t="str">
        <f t="shared" si="16"/>
        <v/>
      </c>
      <c r="AN48" s="609"/>
      <c r="AO48" s="610" t="str">
        <f t="shared" si="17"/>
        <v/>
      </c>
      <c r="AP48" s="609"/>
      <c r="AQ48" s="610" t="str">
        <f t="shared" si="18"/>
        <v/>
      </c>
    </row>
    <row r="49" spans="1:43">
      <c r="A49" s="603" t="s">
        <v>412</v>
      </c>
      <c r="B49" s="608">
        <v>13.99</v>
      </c>
      <c r="D49" s="609">
        <v>139093.32999999999</v>
      </c>
      <c r="E49" s="610">
        <f t="shared" si="20"/>
        <v>9942.3395282344518</v>
      </c>
      <c r="F49" s="609">
        <v>250</v>
      </c>
      <c r="G49" s="610">
        <f t="shared" si="20"/>
        <v>17.869907076483202</v>
      </c>
      <c r="H49" s="609"/>
      <c r="I49" s="610" t="str">
        <f t="shared" si="1"/>
        <v/>
      </c>
      <c r="J49" s="609">
        <v>41.18</v>
      </c>
      <c r="K49" s="610">
        <f t="shared" si="2"/>
        <v>2.9435310936383132</v>
      </c>
      <c r="L49" s="609"/>
      <c r="M49" s="610" t="str">
        <f t="shared" si="3"/>
        <v/>
      </c>
      <c r="N49" s="609">
        <v>1560</v>
      </c>
      <c r="O49" s="610">
        <f t="shared" si="4"/>
        <v>111.50822015725518</v>
      </c>
      <c r="P49" s="609">
        <v>192.59</v>
      </c>
      <c r="Q49" s="610">
        <f t="shared" si="5"/>
        <v>13.7662616154396</v>
      </c>
      <c r="R49" s="609">
        <v>4862.8599999999997</v>
      </c>
      <c r="S49" s="610">
        <f t="shared" si="6"/>
        <v>347.59542530378837</v>
      </c>
      <c r="T49" s="609"/>
      <c r="U49" s="610" t="str">
        <f t="shared" si="7"/>
        <v/>
      </c>
      <c r="V49" s="609">
        <v>37556.230000000003</v>
      </c>
      <c r="W49" s="610">
        <f t="shared" si="8"/>
        <v>2684.5053609721231</v>
      </c>
      <c r="X49" s="609">
        <v>1526.63</v>
      </c>
      <c r="Y49" s="610">
        <f t="shared" si="9"/>
        <v>109.12294496068621</v>
      </c>
      <c r="Z49" s="609">
        <v>30.32</v>
      </c>
      <c r="AA49" s="610">
        <f t="shared" si="10"/>
        <v>2.1672623302358827</v>
      </c>
      <c r="AB49" s="609">
        <v>-743.98</v>
      </c>
      <c r="AC49" s="610">
        <f t="shared" si="11"/>
        <v>-53.179413867047892</v>
      </c>
      <c r="AD49" s="609"/>
      <c r="AE49" s="610" t="str">
        <f t="shared" si="12"/>
        <v/>
      </c>
      <c r="AF49" s="609"/>
      <c r="AG49" s="610" t="str">
        <f t="shared" si="13"/>
        <v/>
      </c>
      <c r="AH49" s="609"/>
      <c r="AI49" s="610" t="str">
        <f t="shared" si="14"/>
        <v/>
      </c>
      <c r="AJ49" s="609">
        <v>11865.21</v>
      </c>
      <c r="AK49" s="610">
        <f t="shared" si="15"/>
        <v>848.12080057183698</v>
      </c>
      <c r="AL49" s="609"/>
      <c r="AM49" s="610" t="str">
        <f t="shared" si="16"/>
        <v/>
      </c>
      <c r="AN49" s="609">
        <v>2510.52</v>
      </c>
      <c r="AO49" s="610">
        <f t="shared" si="17"/>
        <v>179.45103645461043</v>
      </c>
      <c r="AP49" s="609">
        <v>59651.56</v>
      </c>
      <c r="AQ49" s="610">
        <f t="shared" si="18"/>
        <v>4263.871336669049</v>
      </c>
    </row>
    <row r="50" spans="1:43">
      <c r="A50" s="603" t="s">
        <v>441</v>
      </c>
      <c r="B50" s="608">
        <v>0.4</v>
      </c>
      <c r="D50" s="609">
        <v>5724</v>
      </c>
      <c r="E50" s="610">
        <f t="shared" si="20"/>
        <v>14310</v>
      </c>
      <c r="F50" s="609">
        <v>630</v>
      </c>
      <c r="G50" s="610">
        <f t="shared" si="20"/>
        <v>1575</v>
      </c>
      <c r="H50" s="609"/>
      <c r="I50" s="610" t="str">
        <f t="shared" si="1"/>
        <v/>
      </c>
      <c r="J50" s="609"/>
      <c r="K50" s="610" t="str">
        <f t="shared" si="2"/>
        <v/>
      </c>
      <c r="L50" s="609"/>
      <c r="M50" s="610" t="str">
        <f t="shared" si="3"/>
        <v/>
      </c>
      <c r="N50" s="609">
        <v>165</v>
      </c>
      <c r="O50" s="610">
        <f t="shared" si="4"/>
        <v>412.5</v>
      </c>
      <c r="P50" s="609"/>
      <c r="Q50" s="610" t="str">
        <f t="shared" si="5"/>
        <v/>
      </c>
      <c r="R50" s="609"/>
      <c r="S50" s="610" t="str">
        <f t="shared" si="6"/>
        <v/>
      </c>
      <c r="T50" s="609"/>
      <c r="U50" s="610" t="str">
        <f t="shared" si="7"/>
        <v/>
      </c>
      <c r="V50" s="609"/>
      <c r="W50" s="610" t="str">
        <f t="shared" si="8"/>
        <v/>
      </c>
      <c r="X50" s="609"/>
      <c r="Y50" s="610" t="str">
        <f t="shared" si="9"/>
        <v/>
      </c>
      <c r="Z50" s="609">
        <v>18</v>
      </c>
      <c r="AA50" s="610">
        <f t="shared" si="10"/>
        <v>45</v>
      </c>
      <c r="AB50" s="609"/>
      <c r="AC50" s="610" t="str">
        <f t="shared" si="11"/>
        <v/>
      </c>
      <c r="AD50" s="609"/>
      <c r="AE50" s="610" t="str">
        <f t="shared" si="12"/>
        <v/>
      </c>
      <c r="AF50" s="609"/>
      <c r="AG50" s="610" t="str">
        <f t="shared" si="13"/>
        <v/>
      </c>
      <c r="AH50" s="609"/>
      <c r="AI50" s="610" t="str">
        <f t="shared" si="14"/>
        <v/>
      </c>
      <c r="AJ50" s="609">
        <v>7</v>
      </c>
      <c r="AK50" s="610">
        <f t="shared" si="15"/>
        <v>17.5</v>
      </c>
      <c r="AL50" s="609"/>
      <c r="AM50" s="610" t="str">
        <f t="shared" si="16"/>
        <v/>
      </c>
      <c r="AN50" s="609"/>
      <c r="AO50" s="610" t="str">
        <f t="shared" si="17"/>
        <v/>
      </c>
      <c r="AP50" s="609">
        <v>820</v>
      </c>
      <c r="AQ50" s="610">
        <f t="shared" si="18"/>
        <v>2050</v>
      </c>
    </row>
    <row r="51" spans="1:43">
      <c r="A51" s="603" t="s">
        <v>533</v>
      </c>
      <c r="B51" s="608">
        <v>0.59</v>
      </c>
      <c r="D51" s="609"/>
      <c r="E51" s="610" t="str">
        <f t="shared" si="20"/>
        <v/>
      </c>
      <c r="F51" s="609"/>
      <c r="G51" s="610" t="str">
        <f t="shared" si="20"/>
        <v/>
      </c>
      <c r="H51" s="609"/>
      <c r="I51" s="610" t="str">
        <f t="shared" si="1"/>
        <v/>
      </c>
      <c r="J51" s="609"/>
      <c r="K51" s="610" t="str">
        <f t="shared" si="2"/>
        <v/>
      </c>
      <c r="L51" s="609"/>
      <c r="M51" s="610" t="str">
        <f t="shared" si="3"/>
        <v/>
      </c>
      <c r="N51" s="609"/>
      <c r="O51" s="610" t="str">
        <f t="shared" si="4"/>
        <v/>
      </c>
      <c r="P51" s="609"/>
      <c r="Q51" s="610" t="str">
        <f t="shared" si="5"/>
        <v/>
      </c>
      <c r="R51" s="609"/>
      <c r="S51" s="610" t="str">
        <f t="shared" si="6"/>
        <v/>
      </c>
      <c r="T51" s="609"/>
      <c r="U51" s="610" t="str">
        <f t="shared" si="7"/>
        <v/>
      </c>
      <c r="V51" s="609"/>
      <c r="W51" s="610" t="str">
        <f t="shared" si="8"/>
        <v/>
      </c>
      <c r="X51" s="609"/>
      <c r="Y51" s="610" t="str">
        <f t="shared" si="9"/>
        <v/>
      </c>
      <c r="Z51" s="609"/>
      <c r="AA51" s="610" t="str">
        <f t="shared" si="10"/>
        <v/>
      </c>
      <c r="AB51" s="609"/>
      <c r="AC51" s="610" t="str">
        <f t="shared" si="11"/>
        <v/>
      </c>
      <c r="AD51" s="609"/>
      <c r="AE51" s="610" t="str">
        <f t="shared" si="12"/>
        <v/>
      </c>
      <c r="AF51" s="609"/>
      <c r="AG51" s="610" t="str">
        <f t="shared" si="13"/>
        <v/>
      </c>
      <c r="AH51" s="609"/>
      <c r="AI51" s="610" t="str">
        <f t="shared" si="14"/>
        <v/>
      </c>
      <c r="AJ51" s="609"/>
      <c r="AK51" s="610" t="str">
        <f t="shared" si="15"/>
        <v/>
      </c>
      <c r="AL51" s="609"/>
      <c r="AM51" s="610" t="str">
        <f t="shared" si="16"/>
        <v/>
      </c>
      <c r="AN51" s="609"/>
      <c r="AO51" s="610" t="str">
        <f t="shared" si="17"/>
        <v/>
      </c>
      <c r="AP51" s="609"/>
      <c r="AQ51" s="610" t="str">
        <f t="shared" si="18"/>
        <v/>
      </c>
    </row>
    <row r="52" spans="1:43">
      <c r="A52" s="603" t="s">
        <v>534</v>
      </c>
      <c r="B52" s="608">
        <v>0.02</v>
      </c>
      <c r="D52" s="609">
        <v>108</v>
      </c>
      <c r="E52" s="610">
        <f t="shared" si="20"/>
        <v>5400</v>
      </c>
      <c r="F52" s="609"/>
      <c r="G52" s="610" t="str">
        <f t="shared" si="20"/>
        <v/>
      </c>
      <c r="H52" s="609"/>
      <c r="I52" s="610" t="str">
        <f t="shared" si="1"/>
        <v/>
      </c>
      <c r="J52" s="609"/>
      <c r="K52" s="610" t="str">
        <f t="shared" si="2"/>
        <v/>
      </c>
      <c r="L52" s="609"/>
      <c r="M52" s="610" t="str">
        <f t="shared" si="3"/>
        <v/>
      </c>
      <c r="N52" s="609"/>
      <c r="O52" s="610" t="str">
        <f t="shared" si="4"/>
        <v/>
      </c>
      <c r="P52" s="609"/>
      <c r="Q52" s="610" t="str">
        <f t="shared" si="5"/>
        <v/>
      </c>
      <c r="R52" s="609"/>
      <c r="S52" s="610" t="str">
        <f t="shared" si="6"/>
        <v/>
      </c>
      <c r="T52" s="609"/>
      <c r="U52" s="610" t="str">
        <f t="shared" si="7"/>
        <v/>
      </c>
      <c r="V52" s="609"/>
      <c r="W52" s="610" t="str">
        <f t="shared" si="8"/>
        <v/>
      </c>
      <c r="X52" s="609"/>
      <c r="Y52" s="610" t="str">
        <f t="shared" si="9"/>
        <v/>
      </c>
      <c r="Z52" s="609"/>
      <c r="AA52" s="610" t="str">
        <f t="shared" si="10"/>
        <v/>
      </c>
      <c r="AB52" s="609"/>
      <c r="AC52" s="610" t="str">
        <f t="shared" si="11"/>
        <v/>
      </c>
      <c r="AD52" s="609">
        <v>4490</v>
      </c>
      <c r="AE52" s="610">
        <f t="shared" si="12"/>
        <v>224500</v>
      </c>
      <c r="AF52" s="609"/>
      <c r="AG52" s="610" t="str">
        <f t="shared" si="13"/>
        <v/>
      </c>
      <c r="AH52" s="609"/>
      <c r="AI52" s="610" t="str">
        <f t="shared" si="14"/>
        <v/>
      </c>
      <c r="AJ52" s="609"/>
      <c r="AK52" s="610" t="str">
        <f t="shared" si="15"/>
        <v/>
      </c>
      <c r="AL52" s="609"/>
      <c r="AM52" s="610" t="str">
        <f t="shared" si="16"/>
        <v/>
      </c>
      <c r="AN52" s="609"/>
      <c r="AO52" s="610" t="str">
        <f t="shared" si="17"/>
        <v/>
      </c>
      <c r="AP52" s="609">
        <v>4490</v>
      </c>
      <c r="AQ52" s="610">
        <f t="shared" si="18"/>
        <v>224500</v>
      </c>
    </row>
    <row r="53" spans="1:43">
      <c r="A53" s="603" t="s">
        <v>598</v>
      </c>
      <c r="B53" s="608">
        <v>6.73</v>
      </c>
      <c r="D53" s="609">
        <v>29812</v>
      </c>
      <c r="E53" s="610">
        <f t="shared" si="20"/>
        <v>4429.7176820208024</v>
      </c>
      <c r="F53" s="609">
        <v>48223</v>
      </c>
      <c r="G53" s="610">
        <f t="shared" si="20"/>
        <v>7165.3789004457649</v>
      </c>
      <c r="H53" s="609"/>
      <c r="I53" s="610" t="str">
        <f t="shared" si="1"/>
        <v/>
      </c>
      <c r="J53" s="609"/>
      <c r="K53" s="610" t="str">
        <f t="shared" si="2"/>
        <v/>
      </c>
      <c r="L53" s="609"/>
      <c r="M53" s="610" t="str">
        <f t="shared" si="3"/>
        <v/>
      </c>
      <c r="N53" s="609">
        <v>4719</v>
      </c>
      <c r="O53" s="610">
        <f t="shared" si="4"/>
        <v>701.18870728083209</v>
      </c>
      <c r="P53" s="609">
        <v>57</v>
      </c>
      <c r="Q53" s="610">
        <f t="shared" si="5"/>
        <v>8.4695393759286777</v>
      </c>
      <c r="R53" s="609"/>
      <c r="S53" s="610" t="str">
        <f t="shared" si="6"/>
        <v/>
      </c>
      <c r="T53" s="609"/>
      <c r="U53" s="610" t="str">
        <f t="shared" si="7"/>
        <v/>
      </c>
      <c r="V53" s="609"/>
      <c r="W53" s="610" t="str">
        <f t="shared" si="8"/>
        <v/>
      </c>
      <c r="X53" s="609"/>
      <c r="Y53" s="610" t="str">
        <f t="shared" si="9"/>
        <v/>
      </c>
      <c r="Z53" s="609"/>
      <c r="AA53" s="610" t="str">
        <f t="shared" si="10"/>
        <v/>
      </c>
      <c r="AB53" s="609"/>
      <c r="AC53" s="610" t="str">
        <f t="shared" si="11"/>
        <v/>
      </c>
      <c r="AD53" s="609"/>
      <c r="AE53" s="610" t="str">
        <f t="shared" si="12"/>
        <v/>
      </c>
      <c r="AF53" s="609"/>
      <c r="AG53" s="610" t="str">
        <f t="shared" si="13"/>
        <v/>
      </c>
      <c r="AH53" s="609"/>
      <c r="AI53" s="610" t="str">
        <f t="shared" si="14"/>
        <v/>
      </c>
      <c r="AJ53" s="609">
        <v>2615</v>
      </c>
      <c r="AK53" s="610">
        <f t="shared" si="15"/>
        <v>388.55869242199105</v>
      </c>
      <c r="AL53" s="609"/>
      <c r="AM53" s="610" t="str">
        <f t="shared" si="16"/>
        <v/>
      </c>
      <c r="AN53" s="609">
        <v>4215</v>
      </c>
      <c r="AO53" s="610">
        <f t="shared" si="17"/>
        <v>626.30014858841002</v>
      </c>
      <c r="AP53" s="609">
        <v>59829</v>
      </c>
      <c r="AQ53" s="610">
        <f t="shared" si="18"/>
        <v>8889.8959881129267</v>
      </c>
    </row>
    <row r="54" spans="1:43">
      <c r="A54" s="603" t="s">
        <v>535</v>
      </c>
      <c r="B54" s="608">
        <v>7.0000000000000007E-2</v>
      </c>
      <c r="D54" s="609">
        <v>1307</v>
      </c>
      <c r="E54" s="610">
        <f t="shared" si="20"/>
        <v>18671.428571428569</v>
      </c>
      <c r="F54" s="609">
        <v>54202</v>
      </c>
      <c r="G54" s="610">
        <f t="shared" si="20"/>
        <v>774314.28571428568</v>
      </c>
      <c r="H54" s="609"/>
      <c r="I54" s="610" t="str">
        <f t="shared" si="1"/>
        <v/>
      </c>
      <c r="J54" s="609"/>
      <c r="K54" s="610" t="str">
        <f t="shared" si="2"/>
        <v/>
      </c>
      <c r="L54" s="609"/>
      <c r="M54" s="610" t="str">
        <f t="shared" si="3"/>
        <v/>
      </c>
      <c r="N54" s="609"/>
      <c r="O54" s="610" t="str">
        <f t="shared" si="4"/>
        <v/>
      </c>
      <c r="P54" s="609"/>
      <c r="Q54" s="610" t="str">
        <f t="shared" si="5"/>
        <v/>
      </c>
      <c r="R54" s="609">
        <v>1</v>
      </c>
      <c r="S54" s="610">
        <f t="shared" si="6"/>
        <v>14.285714285714285</v>
      </c>
      <c r="T54" s="609"/>
      <c r="U54" s="610" t="str">
        <f t="shared" si="7"/>
        <v/>
      </c>
      <c r="V54" s="609"/>
      <c r="W54" s="610" t="str">
        <f t="shared" si="8"/>
        <v/>
      </c>
      <c r="X54" s="609"/>
      <c r="Y54" s="610" t="str">
        <f t="shared" si="9"/>
        <v/>
      </c>
      <c r="Z54" s="609"/>
      <c r="AA54" s="610" t="str">
        <f t="shared" si="10"/>
        <v/>
      </c>
      <c r="AB54" s="609"/>
      <c r="AC54" s="610" t="str">
        <f t="shared" si="11"/>
        <v/>
      </c>
      <c r="AD54" s="609"/>
      <c r="AE54" s="610" t="str">
        <f t="shared" si="12"/>
        <v/>
      </c>
      <c r="AF54" s="609"/>
      <c r="AG54" s="610" t="str">
        <f t="shared" si="13"/>
        <v/>
      </c>
      <c r="AH54" s="609"/>
      <c r="AI54" s="610" t="str">
        <f t="shared" si="14"/>
        <v/>
      </c>
      <c r="AJ54" s="609">
        <v>1</v>
      </c>
      <c r="AK54" s="610">
        <f t="shared" si="15"/>
        <v>14.285714285714285</v>
      </c>
      <c r="AL54" s="609"/>
      <c r="AM54" s="610" t="str">
        <f t="shared" si="16"/>
        <v/>
      </c>
      <c r="AN54" s="609"/>
      <c r="AO54" s="610" t="str">
        <f t="shared" si="17"/>
        <v/>
      </c>
      <c r="AP54" s="609">
        <v>54204</v>
      </c>
      <c r="AQ54" s="610">
        <f t="shared" si="18"/>
        <v>774342.85714285704</v>
      </c>
    </row>
    <row r="55" spans="1:43">
      <c r="A55" s="612"/>
      <c r="B55">
        <v>0.91</v>
      </c>
      <c r="D55" s="613">
        <v>868</v>
      </c>
      <c r="E55" s="610">
        <f t="shared" si="20"/>
        <v>953.84615384615381</v>
      </c>
      <c r="F55" s="613">
        <v>1892</v>
      </c>
      <c r="G55" s="610">
        <f t="shared" si="20"/>
        <v>2079.1208791208792</v>
      </c>
      <c r="H55" s="613"/>
      <c r="I55" s="610" t="str">
        <f t="shared" si="1"/>
        <v/>
      </c>
      <c r="J55" s="613"/>
      <c r="K55" s="610" t="str">
        <f t="shared" si="2"/>
        <v/>
      </c>
      <c r="L55" s="613"/>
      <c r="M55" s="610" t="str">
        <f t="shared" si="3"/>
        <v/>
      </c>
      <c r="N55" s="613">
        <v>155</v>
      </c>
      <c r="O55" s="610">
        <f t="shared" si="4"/>
        <v>170.32967032967034</v>
      </c>
      <c r="P55" s="613">
        <v>3467</v>
      </c>
      <c r="Q55" s="610">
        <f t="shared" si="5"/>
        <v>3809.8901098901097</v>
      </c>
      <c r="R55" s="613">
        <v>2</v>
      </c>
      <c r="S55" s="610">
        <f t="shared" si="6"/>
        <v>2.1978021978021975</v>
      </c>
      <c r="T55" s="613"/>
      <c r="U55" s="610" t="str">
        <f t="shared" si="7"/>
        <v/>
      </c>
      <c r="V55" s="613"/>
      <c r="W55" s="610" t="str">
        <f t="shared" si="8"/>
        <v/>
      </c>
      <c r="X55" s="613"/>
      <c r="Y55" s="610" t="str">
        <f t="shared" si="9"/>
        <v/>
      </c>
      <c r="Z55" s="613"/>
      <c r="AA55" s="610" t="str">
        <f t="shared" si="10"/>
        <v/>
      </c>
      <c r="AB55" s="613">
        <v>4</v>
      </c>
      <c r="AC55" s="610">
        <f t="shared" si="11"/>
        <v>4.3956043956043951</v>
      </c>
      <c r="AD55" s="613"/>
      <c r="AE55" s="610" t="str">
        <f t="shared" si="12"/>
        <v/>
      </c>
      <c r="AF55" s="613"/>
      <c r="AG55" s="610" t="str">
        <f t="shared" si="13"/>
        <v/>
      </c>
      <c r="AH55" s="613"/>
      <c r="AI55" s="610" t="str">
        <f t="shared" si="14"/>
        <v/>
      </c>
      <c r="AJ55" s="613">
        <v>4776</v>
      </c>
      <c r="AK55" s="610">
        <f t="shared" si="15"/>
        <v>5248.3516483516478</v>
      </c>
      <c r="AL55" s="613"/>
      <c r="AM55" s="610" t="str">
        <f t="shared" si="16"/>
        <v/>
      </c>
      <c r="AN55" s="613"/>
      <c r="AO55" s="610" t="str">
        <f t="shared" si="17"/>
        <v/>
      </c>
      <c r="AP55" s="613">
        <v>10296</v>
      </c>
      <c r="AQ55" s="610">
        <f t="shared" si="18"/>
        <v>11314.285714285714</v>
      </c>
    </row>
    <row r="56" spans="1:43">
      <c r="A56" s="603" t="s">
        <v>422</v>
      </c>
      <c r="B56" s="608">
        <v>1.5701000000000001</v>
      </c>
      <c r="D56" s="609">
        <v>13800.08</v>
      </c>
      <c r="E56" s="610">
        <f t="shared" si="20"/>
        <v>8789.3000445831476</v>
      </c>
      <c r="F56" s="609"/>
      <c r="G56" s="610" t="str">
        <f t="shared" si="20"/>
        <v/>
      </c>
      <c r="H56" s="609"/>
      <c r="I56" s="610" t="str">
        <f t="shared" si="1"/>
        <v/>
      </c>
      <c r="J56" s="609"/>
      <c r="K56" s="610" t="str">
        <f t="shared" si="2"/>
        <v/>
      </c>
      <c r="L56" s="609"/>
      <c r="M56" s="610" t="str">
        <f t="shared" si="3"/>
        <v/>
      </c>
      <c r="N56" s="609">
        <v>36</v>
      </c>
      <c r="O56" s="610">
        <f t="shared" si="4"/>
        <v>22.928475893255207</v>
      </c>
      <c r="P56" s="609">
        <v>133.56</v>
      </c>
      <c r="Q56" s="610">
        <f t="shared" si="5"/>
        <v>85.064645563976811</v>
      </c>
      <c r="R56" s="609">
        <v>18557.52</v>
      </c>
      <c r="S56" s="610">
        <f t="shared" si="6"/>
        <v>11819.323609961149</v>
      </c>
      <c r="T56" s="609"/>
      <c r="U56" s="610" t="str">
        <f t="shared" si="7"/>
        <v/>
      </c>
      <c r="V56" s="609">
        <v>1721.61</v>
      </c>
      <c r="W56" s="610">
        <f t="shared" si="8"/>
        <v>1096.4970384051969</v>
      </c>
      <c r="X56" s="609"/>
      <c r="Y56" s="610" t="str">
        <f t="shared" si="9"/>
        <v/>
      </c>
      <c r="Z56" s="609">
        <v>52.41</v>
      </c>
      <c r="AA56" s="610">
        <f t="shared" si="10"/>
        <v>33.380039487930702</v>
      </c>
      <c r="AB56" s="609">
        <v>-679.17</v>
      </c>
      <c r="AC56" s="610">
        <f t="shared" si="11"/>
        <v>-432.5648047895038</v>
      </c>
      <c r="AD56" s="609"/>
      <c r="AE56" s="610" t="str">
        <f t="shared" si="12"/>
        <v/>
      </c>
      <c r="AF56" s="609"/>
      <c r="AG56" s="610" t="str">
        <f t="shared" si="13"/>
        <v/>
      </c>
      <c r="AH56" s="609"/>
      <c r="AI56" s="610" t="str">
        <f t="shared" si="14"/>
        <v/>
      </c>
      <c r="AJ56" s="609">
        <v>1909.58</v>
      </c>
      <c r="AK56" s="610">
        <f t="shared" si="15"/>
        <v>1216.2155276733965</v>
      </c>
      <c r="AL56" s="609"/>
      <c r="AM56" s="610" t="str">
        <f t="shared" si="16"/>
        <v/>
      </c>
      <c r="AN56" s="609"/>
      <c r="AO56" s="610" t="str">
        <f t="shared" si="17"/>
        <v/>
      </c>
      <c r="AP56" s="609">
        <v>21731.51</v>
      </c>
      <c r="AQ56" s="610">
        <f t="shared" si="18"/>
        <v>13840.8445321954</v>
      </c>
    </row>
    <row r="57" spans="1:43">
      <c r="A57" s="603" t="s">
        <v>442</v>
      </c>
      <c r="B57" s="608">
        <v>0.08</v>
      </c>
      <c r="D57" s="609">
        <v>882</v>
      </c>
      <c r="E57" s="610">
        <f t="shared" si="20"/>
        <v>11025</v>
      </c>
      <c r="F57" s="609">
        <v>61116</v>
      </c>
      <c r="G57" s="610">
        <f t="shared" si="20"/>
        <v>763950</v>
      </c>
      <c r="H57" s="609"/>
      <c r="I57" s="610" t="str">
        <f t="shared" si="1"/>
        <v/>
      </c>
      <c r="J57" s="609"/>
      <c r="K57" s="610" t="str">
        <f t="shared" si="2"/>
        <v/>
      </c>
      <c r="L57" s="609"/>
      <c r="M57" s="610" t="str">
        <f t="shared" si="3"/>
        <v/>
      </c>
      <c r="N57" s="609"/>
      <c r="O57" s="610" t="str">
        <f t="shared" si="4"/>
        <v/>
      </c>
      <c r="P57" s="609">
        <v>278</v>
      </c>
      <c r="Q57" s="610">
        <f t="shared" si="5"/>
        <v>3475</v>
      </c>
      <c r="R57" s="609">
        <v>15</v>
      </c>
      <c r="S57" s="610">
        <f t="shared" si="6"/>
        <v>187.5</v>
      </c>
      <c r="T57" s="609"/>
      <c r="U57" s="610" t="str">
        <f t="shared" si="7"/>
        <v/>
      </c>
      <c r="V57" s="609">
        <v>1</v>
      </c>
      <c r="W57" s="610">
        <f t="shared" si="8"/>
        <v>12.5</v>
      </c>
      <c r="X57" s="609">
        <v>4</v>
      </c>
      <c r="Y57" s="610">
        <f t="shared" si="9"/>
        <v>50</v>
      </c>
      <c r="Z57" s="609"/>
      <c r="AA57" s="610" t="str">
        <f t="shared" si="10"/>
        <v/>
      </c>
      <c r="AB57" s="609"/>
      <c r="AC57" s="610" t="str">
        <f t="shared" si="11"/>
        <v/>
      </c>
      <c r="AD57" s="609"/>
      <c r="AE57" s="610" t="str">
        <f t="shared" si="12"/>
        <v/>
      </c>
      <c r="AF57" s="609"/>
      <c r="AG57" s="610" t="str">
        <f t="shared" si="13"/>
        <v/>
      </c>
      <c r="AH57" s="609"/>
      <c r="AI57" s="610" t="str">
        <f t="shared" si="14"/>
        <v/>
      </c>
      <c r="AJ57" s="609">
        <v>21</v>
      </c>
      <c r="AK57" s="610">
        <f t="shared" si="15"/>
        <v>262.5</v>
      </c>
      <c r="AL57" s="609"/>
      <c r="AM57" s="610" t="str">
        <f t="shared" si="16"/>
        <v/>
      </c>
      <c r="AN57" s="609">
        <v>205</v>
      </c>
      <c r="AO57" s="610">
        <f t="shared" si="17"/>
        <v>2562.5</v>
      </c>
      <c r="AP57" s="609">
        <v>61640</v>
      </c>
      <c r="AQ57" s="610">
        <f t="shared" si="18"/>
        <v>770500</v>
      </c>
    </row>
    <row r="58" spans="1:43">
      <c r="A58" s="603" t="s">
        <v>536</v>
      </c>
      <c r="B58" s="608">
        <v>9.0500000000000007</v>
      </c>
      <c r="D58" s="609">
        <v>156542</v>
      </c>
      <c r="E58" s="610">
        <f t="shared" si="20"/>
        <v>17297.458563535911</v>
      </c>
      <c r="F58" s="609">
        <v>81691</v>
      </c>
      <c r="G58" s="610">
        <f t="shared" si="20"/>
        <v>9026.6298342541431</v>
      </c>
      <c r="H58" s="609"/>
      <c r="I58" s="610" t="str">
        <f t="shared" si="1"/>
        <v/>
      </c>
      <c r="J58" s="609"/>
      <c r="K58" s="610" t="str">
        <f t="shared" si="2"/>
        <v/>
      </c>
      <c r="L58" s="609"/>
      <c r="M58" s="610" t="str">
        <f t="shared" si="3"/>
        <v/>
      </c>
      <c r="N58" s="609">
        <v>3683</v>
      </c>
      <c r="O58" s="610">
        <f t="shared" si="4"/>
        <v>406.96132596685078</v>
      </c>
      <c r="P58" s="609"/>
      <c r="Q58" s="610" t="str">
        <f t="shared" si="5"/>
        <v/>
      </c>
      <c r="R58" s="609"/>
      <c r="S58" s="610" t="str">
        <f t="shared" si="6"/>
        <v/>
      </c>
      <c r="T58" s="609"/>
      <c r="U58" s="610" t="str">
        <f t="shared" si="7"/>
        <v/>
      </c>
      <c r="V58" s="609">
        <v>415</v>
      </c>
      <c r="W58" s="610">
        <f t="shared" si="8"/>
        <v>45.856353591160214</v>
      </c>
      <c r="X58" s="609"/>
      <c r="Y58" s="610" t="str">
        <f t="shared" si="9"/>
        <v/>
      </c>
      <c r="Z58" s="609">
        <v>120</v>
      </c>
      <c r="AA58" s="610">
        <f t="shared" si="10"/>
        <v>13.259668508287291</v>
      </c>
      <c r="AB58" s="609"/>
      <c r="AC58" s="610" t="str">
        <f t="shared" si="11"/>
        <v/>
      </c>
      <c r="AD58" s="609"/>
      <c r="AE58" s="610" t="str">
        <f t="shared" si="12"/>
        <v/>
      </c>
      <c r="AF58" s="609"/>
      <c r="AG58" s="610" t="str">
        <f t="shared" si="13"/>
        <v/>
      </c>
      <c r="AH58" s="609"/>
      <c r="AI58" s="610" t="str">
        <f t="shared" si="14"/>
        <v/>
      </c>
      <c r="AJ58" s="609">
        <v>46176</v>
      </c>
      <c r="AK58" s="610">
        <f t="shared" si="15"/>
        <v>5102.3204419889498</v>
      </c>
      <c r="AL58" s="609"/>
      <c r="AM58" s="610" t="str">
        <f t="shared" si="16"/>
        <v/>
      </c>
      <c r="AN58" s="609"/>
      <c r="AO58" s="610" t="str">
        <f t="shared" si="17"/>
        <v/>
      </c>
      <c r="AP58" s="609">
        <v>132085</v>
      </c>
      <c r="AQ58" s="610">
        <f t="shared" si="18"/>
        <v>14595.02762430939</v>
      </c>
    </row>
    <row r="59" spans="1:43">
      <c r="A59" s="603" t="s">
        <v>445</v>
      </c>
      <c r="B59" s="608">
        <v>0.86</v>
      </c>
      <c r="D59" s="609"/>
      <c r="E59" s="610" t="str">
        <f t="shared" si="20"/>
        <v/>
      </c>
      <c r="F59" s="609"/>
      <c r="G59" s="610" t="str">
        <f t="shared" si="20"/>
        <v/>
      </c>
      <c r="H59" s="609"/>
      <c r="I59" s="610" t="str">
        <f t="shared" si="1"/>
        <v/>
      </c>
      <c r="J59" s="609">
        <v>128215</v>
      </c>
      <c r="K59" s="610">
        <f t="shared" si="2"/>
        <v>149087.20930232559</v>
      </c>
      <c r="L59" s="609"/>
      <c r="M59" s="610" t="str">
        <f t="shared" si="3"/>
        <v/>
      </c>
      <c r="N59" s="609">
        <v>605</v>
      </c>
      <c r="O59" s="610">
        <f t="shared" si="4"/>
        <v>703.48837209302326</v>
      </c>
      <c r="P59" s="609">
        <v>304</v>
      </c>
      <c r="Q59" s="610">
        <f t="shared" si="5"/>
        <v>353.48837209302326</v>
      </c>
      <c r="R59" s="609"/>
      <c r="S59" s="610" t="str">
        <f t="shared" si="6"/>
        <v/>
      </c>
      <c r="T59" s="609"/>
      <c r="U59" s="610" t="str">
        <f t="shared" si="7"/>
        <v/>
      </c>
      <c r="V59" s="609"/>
      <c r="W59" s="610" t="str">
        <f t="shared" si="8"/>
        <v/>
      </c>
      <c r="X59" s="609"/>
      <c r="Y59" s="610" t="str">
        <f t="shared" si="9"/>
        <v/>
      </c>
      <c r="Z59" s="609"/>
      <c r="AA59" s="610" t="str">
        <f t="shared" si="10"/>
        <v/>
      </c>
      <c r="AB59" s="609"/>
      <c r="AC59" s="610" t="str">
        <f t="shared" si="11"/>
        <v/>
      </c>
      <c r="AD59" s="609"/>
      <c r="AE59" s="610" t="str">
        <f t="shared" si="12"/>
        <v/>
      </c>
      <c r="AF59" s="609"/>
      <c r="AG59" s="610" t="str">
        <f t="shared" si="13"/>
        <v/>
      </c>
      <c r="AH59" s="609"/>
      <c r="AI59" s="610" t="str">
        <f t="shared" si="14"/>
        <v/>
      </c>
      <c r="AJ59" s="609"/>
      <c r="AK59" s="610" t="str">
        <f t="shared" si="15"/>
        <v/>
      </c>
      <c r="AL59" s="609"/>
      <c r="AM59" s="610" t="str">
        <f t="shared" si="16"/>
        <v/>
      </c>
      <c r="AN59" s="609"/>
      <c r="AO59" s="610" t="str">
        <f t="shared" si="17"/>
        <v/>
      </c>
      <c r="AP59" s="609">
        <v>129124</v>
      </c>
      <c r="AQ59" s="610">
        <f t="shared" si="18"/>
        <v>150144.18604651163</v>
      </c>
    </row>
    <row r="60" spans="1:43">
      <c r="A60" s="603" t="s">
        <v>423</v>
      </c>
      <c r="B60" s="608">
        <v>3.5706560000000001</v>
      </c>
      <c r="D60" s="609">
        <v>31.0852</v>
      </c>
      <c r="E60" s="610">
        <f t="shared" si="20"/>
        <v>8.7057392255092623</v>
      </c>
      <c r="F60" s="609"/>
      <c r="G60" s="610" t="str">
        <f t="shared" si="20"/>
        <v/>
      </c>
      <c r="H60" s="609"/>
      <c r="I60" s="610" t="str">
        <f t="shared" si="1"/>
        <v/>
      </c>
      <c r="J60" s="609"/>
      <c r="K60" s="610" t="str">
        <f t="shared" si="2"/>
        <v/>
      </c>
      <c r="L60" s="609"/>
      <c r="M60" s="610" t="str">
        <f t="shared" si="3"/>
        <v/>
      </c>
      <c r="N60" s="609"/>
      <c r="O60" s="610" t="str">
        <f t="shared" si="4"/>
        <v/>
      </c>
      <c r="P60" s="609">
        <v>202.98480000000001</v>
      </c>
      <c r="Q60" s="610">
        <f t="shared" si="5"/>
        <v>56.848041368308792</v>
      </c>
      <c r="R60" s="609">
        <v>22.22</v>
      </c>
      <c r="S60" s="610">
        <f t="shared" si="6"/>
        <v>6.2229461477106724</v>
      </c>
      <c r="T60" s="609"/>
      <c r="U60" s="610" t="str">
        <f t="shared" si="7"/>
        <v/>
      </c>
      <c r="V60" s="609">
        <v>2378.3483999999999</v>
      </c>
      <c r="W60" s="610">
        <f t="shared" si="8"/>
        <v>666.08163878010089</v>
      </c>
      <c r="X60" s="609"/>
      <c r="Y60" s="610" t="str">
        <f t="shared" si="9"/>
        <v/>
      </c>
      <c r="Z60" s="609"/>
      <c r="AA60" s="610" t="str">
        <f t="shared" si="10"/>
        <v/>
      </c>
      <c r="AB60" s="609"/>
      <c r="AC60" s="610" t="str">
        <f t="shared" si="11"/>
        <v/>
      </c>
      <c r="AD60" s="609"/>
      <c r="AE60" s="610" t="str">
        <f t="shared" si="12"/>
        <v/>
      </c>
      <c r="AF60" s="609"/>
      <c r="AG60" s="610" t="str">
        <f t="shared" si="13"/>
        <v/>
      </c>
      <c r="AH60" s="609"/>
      <c r="AI60" s="610" t="str">
        <f t="shared" si="14"/>
        <v/>
      </c>
      <c r="AJ60" s="609">
        <v>1236.95</v>
      </c>
      <c r="AK60" s="610">
        <f t="shared" si="15"/>
        <v>346.42093777726001</v>
      </c>
      <c r="AL60" s="609"/>
      <c r="AM60" s="610" t="str">
        <f t="shared" si="16"/>
        <v/>
      </c>
      <c r="AN60" s="609"/>
      <c r="AO60" s="610" t="str">
        <f t="shared" si="17"/>
        <v/>
      </c>
      <c r="AP60" s="609">
        <v>3840.5032000000001</v>
      </c>
      <c r="AQ60" s="610">
        <f t="shared" si="18"/>
        <v>1075.5735640733803</v>
      </c>
    </row>
    <row r="61" spans="1:43">
      <c r="A61" s="612"/>
      <c r="B61">
        <v>0.13668</v>
      </c>
      <c r="D61" s="613">
        <v>255.2869</v>
      </c>
      <c r="E61" s="610">
        <f t="shared" ref="E61:G76" si="21">IF(OR($B61=0,D61=0),"",D61/$B61)</f>
        <v>1867.7707052970443</v>
      </c>
      <c r="F61" s="613">
        <v>18.14</v>
      </c>
      <c r="G61" s="610">
        <f t="shared" si="21"/>
        <v>132.71875914544924</v>
      </c>
      <c r="H61" s="613"/>
      <c r="I61" s="610" t="str">
        <f t="shared" si="1"/>
        <v/>
      </c>
      <c r="J61" s="613">
        <v>286.69600000000003</v>
      </c>
      <c r="K61" s="610">
        <f t="shared" si="2"/>
        <v>2097.5709686859823</v>
      </c>
      <c r="L61" s="613"/>
      <c r="M61" s="610" t="str">
        <f t="shared" si="3"/>
        <v/>
      </c>
      <c r="N61" s="613"/>
      <c r="O61" s="610" t="str">
        <f t="shared" si="4"/>
        <v/>
      </c>
      <c r="P61" s="613">
        <v>39.0486</v>
      </c>
      <c r="Q61" s="610">
        <f t="shared" si="5"/>
        <v>285.69359086918348</v>
      </c>
      <c r="R61" s="613"/>
      <c r="S61" s="610" t="str">
        <f t="shared" si="6"/>
        <v/>
      </c>
      <c r="T61" s="613"/>
      <c r="U61" s="610" t="str">
        <f t="shared" si="7"/>
        <v/>
      </c>
      <c r="V61" s="613">
        <v>9.1495999999999995</v>
      </c>
      <c r="W61" s="610">
        <f t="shared" si="8"/>
        <v>66.941761779338606</v>
      </c>
      <c r="X61" s="613"/>
      <c r="Y61" s="610" t="str">
        <f t="shared" si="9"/>
        <v/>
      </c>
      <c r="Z61" s="613"/>
      <c r="AA61" s="610" t="str">
        <f t="shared" si="10"/>
        <v/>
      </c>
      <c r="AB61" s="613"/>
      <c r="AC61" s="610" t="str">
        <f t="shared" si="11"/>
        <v/>
      </c>
      <c r="AD61" s="613"/>
      <c r="AE61" s="610" t="str">
        <f t="shared" si="12"/>
        <v/>
      </c>
      <c r="AF61" s="613"/>
      <c r="AG61" s="610" t="str">
        <f t="shared" si="13"/>
        <v/>
      </c>
      <c r="AH61" s="613"/>
      <c r="AI61" s="610" t="str">
        <f t="shared" si="14"/>
        <v/>
      </c>
      <c r="AJ61" s="613">
        <v>4.5039999999999996</v>
      </c>
      <c r="AK61" s="610">
        <f t="shared" si="15"/>
        <v>32.952882645595551</v>
      </c>
      <c r="AL61" s="613"/>
      <c r="AM61" s="610" t="str">
        <f t="shared" si="16"/>
        <v/>
      </c>
      <c r="AN61" s="613"/>
      <c r="AO61" s="610" t="str">
        <f t="shared" si="17"/>
        <v/>
      </c>
      <c r="AP61" s="613">
        <v>357.53820000000002</v>
      </c>
      <c r="AQ61" s="610">
        <f t="shared" si="18"/>
        <v>2615.8779631255488</v>
      </c>
    </row>
    <row r="62" spans="1:43">
      <c r="A62" s="603" t="s">
        <v>446</v>
      </c>
      <c r="B62" s="608">
        <v>9.2100000000000009</v>
      </c>
      <c r="D62" s="609">
        <v>88536</v>
      </c>
      <c r="E62" s="610">
        <f t="shared" si="21"/>
        <v>9613.0293159609118</v>
      </c>
      <c r="F62" s="609"/>
      <c r="G62" s="610" t="str">
        <f t="shared" si="21"/>
        <v/>
      </c>
      <c r="H62" s="609"/>
      <c r="I62" s="610" t="str">
        <f t="shared" si="1"/>
        <v/>
      </c>
      <c r="J62" s="609"/>
      <c r="K62" s="610" t="str">
        <f t="shared" si="2"/>
        <v/>
      </c>
      <c r="L62" s="609"/>
      <c r="M62" s="610" t="str">
        <f t="shared" si="3"/>
        <v/>
      </c>
      <c r="N62" s="609">
        <v>5578</v>
      </c>
      <c r="O62" s="610">
        <f t="shared" si="4"/>
        <v>605.64603691639513</v>
      </c>
      <c r="P62" s="609">
        <v>1994</v>
      </c>
      <c r="Q62" s="610">
        <f t="shared" si="5"/>
        <v>216.50380021715526</v>
      </c>
      <c r="R62" s="609">
        <v>9013</v>
      </c>
      <c r="S62" s="610">
        <f t="shared" si="6"/>
        <v>978.6102062975026</v>
      </c>
      <c r="T62" s="609">
        <v>4651</v>
      </c>
      <c r="U62" s="610">
        <f t="shared" si="7"/>
        <v>504.9945711183496</v>
      </c>
      <c r="V62" s="609">
        <v>5795</v>
      </c>
      <c r="W62" s="610">
        <f t="shared" si="8"/>
        <v>629.20738327904451</v>
      </c>
      <c r="X62" s="609">
        <v>22219</v>
      </c>
      <c r="Y62" s="610">
        <f t="shared" si="9"/>
        <v>2412.4864277958736</v>
      </c>
      <c r="Z62" s="609"/>
      <c r="AA62" s="610" t="str">
        <f t="shared" si="10"/>
        <v/>
      </c>
      <c r="AB62" s="609"/>
      <c r="AC62" s="610" t="str">
        <f t="shared" si="11"/>
        <v/>
      </c>
      <c r="AD62" s="609"/>
      <c r="AE62" s="610" t="str">
        <f t="shared" si="12"/>
        <v/>
      </c>
      <c r="AF62" s="609"/>
      <c r="AG62" s="610" t="str">
        <f t="shared" si="13"/>
        <v/>
      </c>
      <c r="AH62" s="609"/>
      <c r="AI62" s="610" t="str">
        <f t="shared" si="14"/>
        <v/>
      </c>
      <c r="AJ62" s="609">
        <v>20448</v>
      </c>
      <c r="AK62" s="610">
        <f t="shared" si="15"/>
        <v>2220.1954397394134</v>
      </c>
      <c r="AL62" s="609"/>
      <c r="AM62" s="610" t="str">
        <f t="shared" si="16"/>
        <v/>
      </c>
      <c r="AN62" s="609"/>
      <c r="AO62" s="610" t="str">
        <f t="shared" si="17"/>
        <v/>
      </c>
      <c r="AP62" s="609">
        <v>69698</v>
      </c>
      <c r="AQ62" s="610">
        <f t="shared" si="18"/>
        <v>7567.6438653637342</v>
      </c>
    </row>
    <row r="63" spans="1:43">
      <c r="A63" s="603" t="s">
        <v>478</v>
      </c>
      <c r="B63" s="608"/>
      <c r="D63" s="609"/>
      <c r="E63" s="610" t="str">
        <f t="shared" si="21"/>
        <v/>
      </c>
      <c r="F63" s="609"/>
      <c r="G63" s="610" t="str">
        <f t="shared" si="21"/>
        <v/>
      </c>
      <c r="H63" s="609"/>
      <c r="I63" s="610" t="str">
        <f t="shared" si="1"/>
        <v/>
      </c>
      <c r="J63" s="609"/>
      <c r="K63" s="610" t="str">
        <f t="shared" si="2"/>
        <v/>
      </c>
      <c r="L63" s="609"/>
      <c r="M63" s="610" t="str">
        <f t="shared" si="3"/>
        <v/>
      </c>
      <c r="N63" s="609"/>
      <c r="O63" s="610" t="str">
        <f t="shared" si="4"/>
        <v/>
      </c>
      <c r="P63" s="609"/>
      <c r="Q63" s="610" t="str">
        <f t="shared" si="5"/>
        <v/>
      </c>
      <c r="R63" s="609"/>
      <c r="S63" s="610" t="str">
        <f t="shared" si="6"/>
        <v/>
      </c>
      <c r="T63" s="609"/>
      <c r="U63" s="610" t="str">
        <f t="shared" si="7"/>
        <v/>
      </c>
      <c r="V63" s="609"/>
      <c r="W63" s="610" t="str">
        <f t="shared" si="8"/>
        <v/>
      </c>
      <c r="X63" s="609"/>
      <c r="Y63" s="610" t="str">
        <f t="shared" si="9"/>
        <v/>
      </c>
      <c r="Z63" s="609"/>
      <c r="AA63" s="610" t="str">
        <f t="shared" si="10"/>
        <v/>
      </c>
      <c r="AB63" s="609">
        <v>92287</v>
      </c>
      <c r="AC63" s="610" t="str">
        <f t="shared" si="11"/>
        <v/>
      </c>
      <c r="AD63" s="609"/>
      <c r="AE63" s="610" t="str">
        <f t="shared" si="12"/>
        <v/>
      </c>
      <c r="AF63" s="609"/>
      <c r="AG63" s="610" t="str">
        <f t="shared" si="13"/>
        <v/>
      </c>
      <c r="AH63" s="609"/>
      <c r="AI63" s="610" t="str">
        <f t="shared" si="14"/>
        <v/>
      </c>
      <c r="AJ63" s="609"/>
      <c r="AK63" s="610" t="str">
        <f t="shared" si="15"/>
        <v/>
      </c>
      <c r="AL63" s="609"/>
      <c r="AM63" s="610" t="str">
        <f t="shared" si="16"/>
        <v/>
      </c>
      <c r="AN63" s="609"/>
      <c r="AO63" s="610" t="str">
        <f t="shared" si="17"/>
        <v/>
      </c>
      <c r="AP63" s="609">
        <v>92287</v>
      </c>
      <c r="AQ63" s="610" t="str">
        <f t="shared" si="18"/>
        <v/>
      </c>
    </row>
    <row r="64" spans="1:43">
      <c r="A64" s="612"/>
      <c r="B64">
        <v>7.2448053920976793E-2</v>
      </c>
      <c r="D64" s="613">
        <v>1192.2177999999999</v>
      </c>
      <c r="E64" s="610">
        <f t="shared" si="21"/>
        <v>16456.174258323343</v>
      </c>
      <c r="F64" s="613">
        <v>42.4315</v>
      </c>
      <c r="G64" s="610">
        <f t="shared" si="21"/>
        <v>585.68170852846436</v>
      </c>
      <c r="H64" s="613"/>
      <c r="I64" s="610" t="str">
        <f t="shared" si="1"/>
        <v/>
      </c>
      <c r="J64" s="613"/>
      <c r="K64" s="610" t="str">
        <f t="shared" si="2"/>
        <v/>
      </c>
      <c r="L64" s="613"/>
      <c r="M64" s="610" t="str">
        <f t="shared" si="3"/>
        <v/>
      </c>
      <c r="N64" s="613">
        <v>17.622699999999998</v>
      </c>
      <c r="O64" s="610">
        <f t="shared" si="4"/>
        <v>243.24600932996873</v>
      </c>
      <c r="P64" s="613">
        <v>1.1908000000000001</v>
      </c>
      <c r="Q64" s="610">
        <f t="shared" si="5"/>
        <v>16.436604374478758</v>
      </c>
      <c r="R64" s="613">
        <v>94.443100000000001</v>
      </c>
      <c r="S64" s="610">
        <f t="shared" si="6"/>
        <v>1303.5974727908419</v>
      </c>
      <c r="T64" s="613"/>
      <c r="U64" s="610" t="str">
        <f t="shared" si="7"/>
        <v/>
      </c>
      <c r="V64" s="613">
        <v>168.23490000000001</v>
      </c>
      <c r="W64" s="610">
        <f t="shared" si="8"/>
        <v>2322.1451908632821</v>
      </c>
      <c r="X64" s="613">
        <v>2.1589999999999998</v>
      </c>
      <c r="Y64" s="610">
        <f t="shared" si="9"/>
        <v>29.80066244919351</v>
      </c>
      <c r="Z64" s="613">
        <v>82.509299999999996</v>
      </c>
      <c r="AA64" s="610">
        <f t="shared" si="10"/>
        <v>1138.8753118199361</v>
      </c>
      <c r="AB64" s="613"/>
      <c r="AC64" s="610" t="str">
        <f t="shared" si="11"/>
        <v/>
      </c>
      <c r="AD64" s="613"/>
      <c r="AE64" s="610" t="str">
        <f t="shared" si="12"/>
        <v/>
      </c>
      <c r="AF64" s="613"/>
      <c r="AG64" s="610" t="str">
        <f t="shared" si="13"/>
        <v/>
      </c>
      <c r="AH64" s="613">
        <v>39.786700000000003</v>
      </c>
      <c r="AI64" s="610">
        <f t="shared" si="14"/>
        <v>549.17555195337081</v>
      </c>
      <c r="AJ64" s="613"/>
      <c r="AK64" s="610" t="str">
        <f t="shared" si="15"/>
        <v/>
      </c>
      <c r="AL64" s="613"/>
      <c r="AM64" s="610" t="str">
        <f t="shared" si="16"/>
        <v/>
      </c>
      <c r="AN64" s="613">
        <v>34.35</v>
      </c>
      <c r="AO64" s="610">
        <f t="shared" si="17"/>
        <v>474.13281849457957</v>
      </c>
      <c r="AP64" s="613">
        <v>482.72789999999998</v>
      </c>
      <c r="AQ64" s="610">
        <f t="shared" si="18"/>
        <v>6663.0899503047895</v>
      </c>
    </row>
    <row r="65" spans="1:43">
      <c r="A65" s="603" t="s">
        <v>424</v>
      </c>
      <c r="B65" s="608">
        <v>0.37097042497076199</v>
      </c>
      <c r="D65" s="609">
        <v>112</v>
      </c>
      <c r="E65" s="610">
        <f t="shared" si="21"/>
        <v>301.91085989894549</v>
      </c>
      <c r="F65" s="609">
        <v>7270</v>
      </c>
      <c r="G65" s="610">
        <f t="shared" si="21"/>
        <v>19597.249566654766</v>
      </c>
      <c r="H65" s="609"/>
      <c r="I65" s="610" t="str">
        <f t="shared" si="1"/>
        <v/>
      </c>
      <c r="J65" s="609"/>
      <c r="K65" s="610" t="str">
        <f t="shared" si="2"/>
        <v/>
      </c>
      <c r="L65" s="609"/>
      <c r="M65" s="610" t="str">
        <f t="shared" si="3"/>
        <v/>
      </c>
      <c r="N65" s="609">
        <v>172</v>
      </c>
      <c r="O65" s="610">
        <f t="shared" si="4"/>
        <v>463.64882055909487</v>
      </c>
      <c r="P65" s="609">
        <v>319</v>
      </c>
      <c r="Q65" s="610">
        <f t="shared" si="5"/>
        <v>859.90682417646087</v>
      </c>
      <c r="R65" s="609">
        <v>24</v>
      </c>
      <c r="S65" s="610">
        <f t="shared" si="6"/>
        <v>64.695184264059748</v>
      </c>
      <c r="T65" s="609">
        <v>33</v>
      </c>
      <c r="U65" s="610">
        <f t="shared" si="7"/>
        <v>88.955878363082164</v>
      </c>
      <c r="V65" s="609"/>
      <c r="W65" s="610" t="str">
        <f t="shared" si="8"/>
        <v/>
      </c>
      <c r="X65" s="609"/>
      <c r="Y65" s="610" t="str">
        <f t="shared" si="9"/>
        <v/>
      </c>
      <c r="Z65" s="609"/>
      <c r="AA65" s="610" t="str">
        <f t="shared" si="10"/>
        <v/>
      </c>
      <c r="AB65" s="609"/>
      <c r="AC65" s="610" t="str">
        <f t="shared" si="11"/>
        <v/>
      </c>
      <c r="AD65" s="609"/>
      <c r="AE65" s="610" t="str">
        <f t="shared" si="12"/>
        <v/>
      </c>
      <c r="AF65" s="609"/>
      <c r="AG65" s="610" t="str">
        <f t="shared" si="13"/>
        <v/>
      </c>
      <c r="AH65" s="609"/>
      <c r="AI65" s="610" t="str">
        <f t="shared" si="14"/>
        <v/>
      </c>
      <c r="AJ65" s="609">
        <v>307</v>
      </c>
      <c r="AK65" s="610">
        <f t="shared" si="15"/>
        <v>827.55923204443104</v>
      </c>
      <c r="AL65" s="609"/>
      <c r="AM65" s="610" t="str">
        <f t="shared" si="16"/>
        <v/>
      </c>
      <c r="AN65" s="609"/>
      <c r="AO65" s="610" t="str">
        <f t="shared" si="17"/>
        <v/>
      </c>
      <c r="AP65" s="609">
        <v>8125</v>
      </c>
      <c r="AQ65" s="610">
        <f t="shared" si="18"/>
        <v>21902.015506061896</v>
      </c>
    </row>
    <row r="66" spans="1:43">
      <c r="A66" s="612"/>
      <c r="B66">
        <v>1.1157988974770801</v>
      </c>
      <c r="D66" s="613">
        <v>336</v>
      </c>
      <c r="E66" s="610">
        <f t="shared" si="21"/>
        <v>301.1295321762064</v>
      </c>
      <c r="F66" s="613">
        <v>21868</v>
      </c>
      <c r="G66" s="610">
        <f t="shared" si="21"/>
        <v>19598.513719134768</v>
      </c>
      <c r="H66" s="613"/>
      <c r="I66" s="610" t="str">
        <f t="shared" si="1"/>
        <v/>
      </c>
      <c r="J66" s="613"/>
      <c r="K66" s="610" t="str">
        <f t="shared" si="2"/>
        <v/>
      </c>
      <c r="L66" s="613"/>
      <c r="M66" s="610" t="str">
        <f t="shared" si="3"/>
        <v/>
      </c>
      <c r="N66" s="613">
        <v>517</v>
      </c>
      <c r="O66" s="610">
        <f t="shared" si="4"/>
        <v>463.34514325922237</v>
      </c>
      <c r="P66" s="613">
        <v>959</v>
      </c>
      <c r="Q66" s="610">
        <f t="shared" si="5"/>
        <v>859.47387308625571</v>
      </c>
      <c r="R66" s="613">
        <v>72</v>
      </c>
      <c r="S66" s="610">
        <f t="shared" si="6"/>
        <v>64.527756894901373</v>
      </c>
      <c r="T66" s="613">
        <v>100</v>
      </c>
      <c r="U66" s="610">
        <f t="shared" si="7"/>
        <v>89.621884576251901</v>
      </c>
      <c r="V66" s="613"/>
      <c r="W66" s="610" t="str">
        <f t="shared" si="8"/>
        <v/>
      </c>
      <c r="X66" s="613"/>
      <c r="Y66" s="610" t="str">
        <f t="shared" si="9"/>
        <v/>
      </c>
      <c r="Z66" s="613"/>
      <c r="AA66" s="610" t="str">
        <f t="shared" si="10"/>
        <v/>
      </c>
      <c r="AB66" s="613"/>
      <c r="AC66" s="610" t="str">
        <f t="shared" si="11"/>
        <v/>
      </c>
      <c r="AD66" s="613"/>
      <c r="AE66" s="610" t="str">
        <f t="shared" si="12"/>
        <v/>
      </c>
      <c r="AF66" s="613"/>
      <c r="AG66" s="610" t="str">
        <f t="shared" si="13"/>
        <v/>
      </c>
      <c r="AH66" s="613"/>
      <c r="AI66" s="610" t="str">
        <f t="shared" si="14"/>
        <v/>
      </c>
      <c r="AJ66" s="613">
        <v>924</v>
      </c>
      <c r="AK66" s="610">
        <f t="shared" si="15"/>
        <v>828.10621348456755</v>
      </c>
      <c r="AL66" s="613"/>
      <c r="AM66" s="610" t="str">
        <f t="shared" si="16"/>
        <v/>
      </c>
      <c r="AN66" s="613"/>
      <c r="AO66" s="610" t="str">
        <f t="shared" si="17"/>
        <v/>
      </c>
      <c r="AP66" s="613">
        <v>24440</v>
      </c>
      <c r="AQ66" s="610">
        <f t="shared" si="18"/>
        <v>21903.588590435964</v>
      </c>
    </row>
    <row r="67" spans="1:43">
      <c r="A67" s="612"/>
      <c r="B67">
        <v>0.23881727511888401</v>
      </c>
      <c r="D67" s="613">
        <v>71</v>
      </c>
      <c r="E67" s="610">
        <f t="shared" si="21"/>
        <v>297.29842602322623</v>
      </c>
      <c r="F67" s="613">
        <v>2882</v>
      </c>
      <c r="G67" s="610">
        <f t="shared" si="21"/>
        <v>12067.803715478</v>
      </c>
      <c r="H67" s="613"/>
      <c r="I67" s="610" t="str">
        <f t="shared" si="1"/>
        <v/>
      </c>
      <c r="J67" s="613"/>
      <c r="K67" s="610" t="str">
        <f t="shared" si="2"/>
        <v/>
      </c>
      <c r="L67" s="613"/>
      <c r="M67" s="610" t="str">
        <f t="shared" si="3"/>
        <v/>
      </c>
      <c r="N67" s="613">
        <v>219</v>
      </c>
      <c r="O67" s="610">
        <f t="shared" si="4"/>
        <v>917.01908871952878</v>
      </c>
      <c r="P67" s="613">
        <v>60</v>
      </c>
      <c r="Q67" s="610">
        <f t="shared" si="5"/>
        <v>251.23810649850103</v>
      </c>
      <c r="R67" s="613">
        <v>468</v>
      </c>
      <c r="S67" s="610">
        <f t="shared" si="6"/>
        <v>1959.6572306883079</v>
      </c>
      <c r="T67" s="613">
        <v>254</v>
      </c>
      <c r="U67" s="610">
        <f t="shared" si="7"/>
        <v>1063.5746508436544</v>
      </c>
      <c r="V67" s="613"/>
      <c r="W67" s="610" t="str">
        <f t="shared" si="8"/>
        <v/>
      </c>
      <c r="X67" s="613"/>
      <c r="Y67" s="610" t="str">
        <f t="shared" si="9"/>
        <v/>
      </c>
      <c r="Z67" s="613"/>
      <c r="AA67" s="610" t="str">
        <f t="shared" si="10"/>
        <v/>
      </c>
      <c r="AB67" s="613"/>
      <c r="AC67" s="610" t="str">
        <f t="shared" si="11"/>
        <v/>
      </c>
      <c r="AD67" s="613"/>
      <c r="AE67" s="610" t="str">
        <f t="shared" si="12"/>
        <v/>
      </c>
      <c r="AF67" s="613"/>
      <c r="AG67" s="610" t="str">
        <f t="shared" si="13"/>
        <v/>
      </c>
      <c r="AH67" s="613"/>
      <c r="AI67" s="610" t="str">
        <f t="shared" si="14"/>
        <v/>
      </c>
      <c r="AJ67" s="613">
        <v>228</v>
      </c>
      <c r="AK67" s="610">
        <f t="shared" si="15"/>
        <v>954.7048046943039</v>
      </c>
      <c r="AL67" s="613"/>
      <c r="AM67" s="610" t="str">
        <f t="shared" si="16"/>
        <v/>
      </c>
      <c r="AN67" s="613"/>
      <c r="AO67" s="610" t="str">
        <f t="shared" si="17"/>
        <v/>
      </c>
      <c r="AP67" s="613">
        <v>4111</v>
      </c>
      <c r="AQ67" s="610">
        <f t="shared" si="18"/>
        <v>17213.997596922294</v>
      </c>
    </row>
    <row r="68" spans="1:43">
      <c r="A68" s="612"/>
      <c r="B68">
        <v>5.0201660532715403E-3</v>
      </c>
      <c r="D68" s="613">
        <v>1</v>
      </c>
      <c r="E68" s="610">
        <f t="shared" si="21"/>
        <v>199.19659815800719</v>
      </c>
      <c r="F68" s="613">
        <v>61</v>
      </c>
      <c r="G68" s="610">
        <f t="shared" si="21"/>
        <v>12150.992487638439</v>
      </c>
      <c r="H68" s="613"/>
      <c r="I68" s="610" t="str">
        <f t="shared" si="1"/>
        <v/>
      </c>
      <c r="J68" s="613"/>
      <c r="K68" s="610" t="str">
        <f t="shared" si="2"/>
        <v/>
      </c>
      <c r="L68" s="613"/>
      <c r="M68" s="610" t="str">
        <f t="shared" si="3"/>
        <v/>
      </c>
      <c r="N68" s="613">
        <v>5</v>
      </c>
      <c r="O68" s="610">
        <f t="shared" si="4"/>
        <v>995.98299079003596</v>
      </c>
      <c r="P68" s="613">
        <v>1</v>
      </c>
      <c r="Q68" s="610">
        <f t="shared" si="5"/>
        <v>199.19659815800719</v>
      </c>
      <c r="R68" s="613">
        <v>10</v>
      </c>
      <c r="S68" s="610">
        <f t="shared" si="6"/>
        <v>1991.9659815800719</v>
      </c>
      <c r="T68" s="613">
        <v>5</v>
      </c>
      <c r="U68" s="610">
        <f t="shared" si="7"/>
        <v>995.98299079003596</v>
      </c>
      <c r="V68" s="613"/>
      <c r="W68" s="610" t="str">
        <f t="shared" si="8"/>
        <v/>
      </c>
      <c r="X68" s="613"/>
      <c r="Y68" s="610" t="str">
        <f t="shared" si="9"/>
        <v/>
      </c>
      <c r="Z68" s="613"/>
      <c r="AA68" s="610" t="str">
        <f t="shared" si="10"/>
        <v/>
      </c>
      <c r="AB68" s="613"/>
      <c r="AC68" s="610" t="str">
        <f t="shared" si="11"/>
        <v/>
      </c>
      <c r="AD68" s="613"/>
      <c r="AE68" s="610" t="str">
        <f t="shared" si="12"/>
        <v/>
      </c>
      <c r="AF68" s="613"/>
      <c r="AG68" s="610" t="str">
        <f t="shared" si="13"/>
        <v/>
      </c>
      <c r="AH68" s="613"/>
      <c r="AI68" s="610" t="str">
        <f t="shared" si="14"/>
        <v/>
      </c>
      <c r="AJ68" s="613">
        <v>5</v>
      </c>
      <c r="AK68" s="610">
        <f t="shared" si="15"/>
        <v>995.98299079003596</v>
      </c>
      <c r="AL68" s="613"/>
      <c r="AM68" s="610" t="str">
        <f t="shared" si="16"/>
        <v/>
      </c>
      <c r="AN68" s="613"/>
      <c r="AO68" s="610" t="str">
        <f t="shared" si="17"/>
        <v/>
      </c>
      <c r="AP68" s="613">
        <v>87</v>
      </c>
      <c r="AQ68" s="610">
        <f t="shared" si="18"/>
        <v>17330.104039746628</v>
      </c>
    </row>
    <row r="69" spans="1:43">
      <c r="A69" s="603" t="s">
        <v>447</v>
      </c>
      <c r="B69" s="608">
        <v>3.72</v>
      </c>
      <c r="D69" s="609">
        <v>6577</v>
      </c>
      <c r="E69" s="610">
        <f t="shared" si="21"/>
        <v>1768.010752688172</v>
      </c>
      <c r="F69" s="609"/>
      <c r="G69" s="610" t="str">
        <f t="shared" si="21"/>
        <v/>
      </c>
      <c r="H69" s="609"/>
      <c r="I69" s="610" t="str">
        <f t="shared" si="1"/>
        <v/>
      </c>
      <c r="J69" s="609"/>
      <c r="K69" s="610" t="str">
        <f t="shared" si="2"/>
        <v/>
      </c>
      <c r="L69" s="609"/>
      <c r="M69" s="610" t="str">
        <f t="shared" si="3"/>
        <v/>
      </c>
      <c r="N69" s="609">
        <v>355</v>
      </c>
      <c r="O69" s="610">
        <f t="shared" si="4"/>
        <v>95.430107526881713</v>
      </c>
      <c r="P69" s="609">
        <v>6661</v>
      </c>
      <c r="Q69" s="610">
        <f t="shared" si="5"/>
        <v>1790.5913978494623</v>
      </c>
      <c r="R69" s="609"/>
      <c r="S69" s="610" t="str">
        <f t="shared" si="6"/>
        <v/>
      </c>
      <c r="T69" s="609"/>
      <c r="U69" s="610" t="str">
        <f t="shared" si="7"/>
        <v/>
      </c>
      <c r="V69" s="609"/>
      <c r="W69" s="610" t="str">
        <f t="shared" si="8"/>
        <v/>
      </c>
      <c r="X69" s="609"/>
      <c r="Y69" s="610" t="str">
        <f t="shared" si="9"/>
        <v/>
      </c>
      <c r="Z69" s="609"/>
      <c r="AA69" s="610" t="str">
        <f t="shared" si="10"/>
        <v/>
      </c>
      <c r="AB69" s="609"/>
      <c r="AC69" s="610" t="str">
        <f t="shared" si="11"/>
        <v/>
      </c>
      <c r="AD69" s="609"/>
      <c r="AE69" s="610" t="str">
        <f t="shared" si="12"/>
        <v/>
      </c>
      <c r="AF69" s="609"/>
      <c r="AG69" s="610" t="str">
        <f t="shared" si="13"/>
        <v/>
      </c>
      <c r="AH69" s="609"/>
      <c r="AI69" s="610" t="str">
        <f t="shared" si="14"/>
        <v/>
      </c>
      <c r="AJ69" s="609">
        <v>30</v>
      </c>
      <c r="AK69" s="610">
        <f t="shared" si="15"/>
        <v>8.064516129032258</v>
      </c>
      <c r="AL69" s="609"/>
      <c r="AM69" s="610" t="str">
        <f t="shared" si="16"/>
        <v/>
      </c>
      <c r="AN69" s="609">
        <v>149</v>
      </c>
      <c r="AO69" s="610">
        <f t="shared" si="17"/>
        <v>40.053763440860216</v>
      </c>
      <c r="AP69" s="609">
        <v>7195</v>
      </c>
      <c r="AQ69" s="610">
        <f t="shared" si="18"/>
        <v>1934.1397849462364</v>
      </c>
    </row>
    <row r="70" spans="1:43">
      <c r="A70" s="603" t="s">
        <v>448</v>
      </c>
      <c r="B70" s="608">
        <v>2.38</v>
      </c>
      <c r="D70" s="609">
        <v>4954</v>
      </c>
      <c r="E70" s="610">
        <f t="shared" si="21"/>
        <v>2081.5126050420167</v>
      </c>
      <c r="F70" s="609"/>
      <c r="G70" s="610" t="str">
        <f t="shared" si="21"/>
        <v/>
      </c>
      <c r="H70" s="609"/>
      <c r="I70" s="610" t="str">
        <f t="shared" si="1"/>
        <v/>
      </c>
      <c r="J70" s="609"/>
      <c r="K70" s="610" t="str">
        <f t="shared" si="2"/>
        <v/>
      </c>
      <c r="L70" s="609"/>
      <c r="M70" s="610" t="str">
        <f t="shared" si="3"/>
        <v/>
      </c>
      <c r="N70" s="609">
        <v>273</v>
      </c>
      <c r="O70" s="610">
        <f t="shared" si="4"/>
        <v>114.70588235294119</v>
      </c>
      <c r="P70" s="609">
        <v>3339</v>
      </c>
      <c r="Q70" s="610">
        <f t="shared" si="5"/>
        <v>1402.9411764705883</v>
      </c>
      <c r="R70" s="609">
        <v>126</v>
      </c>
      <c r="S70" s="610">
        <f t="shared" si="6"/>
        <v>52.941176470588239</v>
      </c>
      <c r="T70" s="609"/>
      <c r="U70" s="610" t="str">
        <f t="shared" si="7"/>
        <v/>
      </c>
      <c r="V70" s="609"/>
      <c r="W70" s="610" t="str">
        <f t="shared" si="8"/>
        <v/>
      </c>
      <c r="X70" s="609"/>
      <c r="Y70" s="610" t="str">
        <f t="shared" si="9"/>
        <v/>
      </c>
      <c r="Z70" s="609"/>
      <c r="AA70" s="610" t="str">
        <f t="shared" si="10"/>
        <v/>
      </c>
      <c r="AB70" s="609"/>
      <c r="AC70" s="610" t="str">
        <f t="shared" si="11"/>
        <v/>
      </c>
      <c r="AD70" s="609"/>
      <c r="AE70" s="610" t="str">
        <f t="shared" si="12"/>
        <v/>
      </c>
      <c r="AF70" s="609"/>
      <c r="AG70" s="610" t="str">
        <f t="shared" si="13"/>
        <v/>
      </c>
      <c r="AH70" s="609"/>
      <c r="AI70" s="610" t="str">
        <f t="shared" si="14"/>
        <v/>
      </c>
      <c r="AJ70" s="609">
        <v>39</v>
      </c>
      <c r="AK70" s="610">
        <f t="shared" si="15"/>
        <v>16.386554621848742</v>
      </c>
      <c r="AL70" s="609"/>
      <c r="AM70" s="610" t="str">
        <f t="shared" si="16"/>
        <v/>
      </c>
      <c r="AN70" s="609"/>
      <c r="AO70" s="610" t="str">
        <f t="shared" si="17"/>
        <v/>
      </c>
      <c r="AP70" s="609">
        <v>3777</v>
      </c>
      <c r="AQ70" s="610">
        <f t="shared" si="18"/>
        <v>1586.9747899159665</v>
      </c>
    </row>
    <row r="71" spans="1:43">
      <c r="A71" s="603" t="s">
        <v>486</v>
      </c>
      <c r="B71" s="608">
        <v>6.18</v>
      </c>
      <c r="D71" s="609">
        <v>3820</v>
      </c>
      <c r="E71" s="610">
        <f t="shared" si="21"/>
        <v>618.12297734627839</v>
      </c>
      <c r="F71" s="609"/>
      <c r="G71" s="610" t="str">
        <f t="shared" si="21"/>
        <v/>
      </c>
      <c r="H71" s="609"/>
      <c r="I71" s="610" t="str">
        <f t="shared" si="1"/>
        <v/>
      </c>
      <c r="J71" s="609"/>
      <c r="K71" s="610" t="str">
        <f t="shared" si="2"/>
        <v/>
      </c>
      <c r="L71" s="609"/>
      <c r="M71" s="610" t="str">
        <f t="shared" si="3"/>
        <v/>
      </c>
      <c r="N71" s="609">
        <v>155</v>
      </c>
      <c r="O71" s="610">
        <f t="shared" si="4"/>
        <v>25.080906148867314</v>
      </c>
      <c r="P71" s="609">
        <v>14325</v>
      </c>
      <c r="Q71" s="610">
        <f t="shared" si="5"/>
        <v>2317.961165048544</v>
      </c>
      <c r="R71" s="609"/>
      <c r="S71" s="610" t="str">
        <f t="shared" si="6"/>
        <v/>
      </c>
      <c r="T71" s="609"/>
      <c r="U71" s="610" t="str">
        <f t="shared" si="7"/>
        <v/>
      </c>
      <c r="V71" s="609"/>
      <c r="W71" s="610" t="str">
        <f t="shared" si="8"/>
        <v/>
      </c>
      <c r="X71" s="609"/>
      <c r="Y71" s="610" t="str">
        <f t="shared" si="9"/>
        <v/>
      </c>
      <c r="Z71" s="609"/>
      <c r="AA71" s="610" t="str">
        <f t="shared" si="10"/>
        <v/>
      </c>
      <c r="AB71" s="609"/>
      <c r="AC71" s="610" t="str">
        <f t="shared" si="11"/>
        <v/>
      </c>
      <c r="AD71" s="609"/>
      <c r="AE71" s="610" t="str">
        <f t="shared" si="12"/>
        <v/>
      </c>
      <c r="AF71" s="609"/>
      <c r="AG71" s="610" t="str">
        <f t="shared" si="13"/>
        <v/>
      </c>
      <c r="AH71" s="609"/>
      <c r="AI71" s="610" t="str">
        <f t="shared" si="14"/>
        <v/>
      </c>
      <c r="AJ71" s="609">
        <v>740</v>
      </c>
      <c r="AK71" s="610">
        <f t="shared" si="15"/>
        <v>119.74110032362461</v>
      </c>
      <c r="AL71" s="609"/>
      <c r="AM71" s="610" t="str">
        <f t="shared" si="16"/>
        <v/>
      </c>
      <c r="AN71" s="609"/>
      <c r="AO71" s="610" t="str">
        <f t="shared" si="17"/>
        <v/>
      </c>
      <c r="AP71" s="609">
        <v>15220</v>
      </c>
      <c r="AQ71" s="610">
        <f t="shared" si="18"/>
        <v>2462.7831715210359</v>
      </c>
    </row>
    <row r="72" spans="1:43">
      <c r="A72" s="603" t="s">
        <v>449</v>
      </c>
      <c r="B72" s="608">
        <v>2.04</v>
      </c>
      <c r="D72" s="609">
        <v>2633.07</v>
      </c>
      <c r="E72" s="610">
        <f t="shared" si="21"/>
        <v>1290.7205882352941</v>
      </c>
      <c r="F72" s="609"/>
      <c r="G72" s="610" t="str">
        <f t="shared" si="21"/>
        <v/>
      </c>
      <c r="H72" s="609"/>
      <c r="I72" s="610" t="str">
        <f t="shared" si="1"/>
        <v/>
      </c>
      <c r="J72" s="609">
        <v>199729.69</v>
      </c>
      <c r="K72" s="610">
        <f t="shared" si="2"/>
        <v>97906.71078431372</v>
      </c>
      <c r="L72" s="609"/>
      <c r="M72" s="610" t="str">
        <f t="shared" si="3"/>
        <v/>
      </c>
      <c r="N72" s="609">
        <v>150.69</v>
      </c>
      <c r="O72" s="610">
        <f t="shared" si="4"/>
        <v>73.867647058823522</v>
      </c>
      <c r="P72" s="609">
        <v>-3.33</v>
      </c>
      <c r="Q72" s="610">
        <f t="shared" si="5"/>
        <v>-1.6323529411764706</v>
      </c>
      <c r="R72" s="609">
        <v>17.649999999999999</v>
      </c>
      <c r="S72" s="610">
        <f t="shared" si="6"/>
        <v>8.6519607843137241</v>
      </c>
      <c r="T72" s="609"/>
      <c r="U72" s="610" t="str">
        <f t="shared" si="7"/>
        <v/>
      </c>
      <c r="V72" s="609">
        <v>8182.44</v>
      </c>
      <c r="W72" s="610">
        <f t="shared" si="8"/>
        <v>4010.9999999999995</v>
      </c>
      <c r="X72" s="609"/>
      <c r="Y72" s="610" t="str">
        <f t="shared" si="9"/>
        <v/>
      </c>
      <c r="Z72" s="609"/>
      <c r="AA72" s="610" t="str">
        <f t="shared" si="10"/>
        <v/>
      </c>
      <c r="AB72" s="609"/>
      <c r="AC72" s="610" t="str">
        <f t="shared" si="11"/>
        <v/>
      </c>
      <c r="AD72" s="609"/>
      <c r="AE72" s="610" t="str">
        <f t="shared" si="12"/>
        <v/>
      </c>
      <c r="AF72" s="609"/>
      <c r="AG72" s="610" t="str">
        <f t="shared" si="13"/>
        <v/>
      </c>
      <c r="AH72" s="609"/>
      <c r="AI72" s="610" t="str">
        <f t="shared" si="14"/>
        <v/>
      </c>
      <c r="AJ72" s="609"/>
      <c r="AK72" s="610" t="str">
        <f t="shared" si="15"/>
        <v/>
      </c>
      <c r="AL72" s="609"/>
      <c r="AM72" s="610" t="str">
        <f t="shared" si="16"/>
        <v/>
      </c>
      <c r="AN72" s="609"/>
      <c r="AO72" s="610" t="str">
        <f t="shared" si="17"/>
        <v/>
      </c>
      <c r="AP72" s="609">
        <v>208077.14</v>
      </c>
      <c r="AQ72" s="610">
        <f t="shared" si="18"/>
        <v>101998.59803921569</v>
      </c>
    </row>
    <row r="73" spans="1:43">
      <c r="A73" s="612"/>
      <c r="B73">
        <v>17.760000000000002</v>
      </c>
      <c r="D73" s="613">
        <v>39827.11</v>
      </c>
      <c r="E73" s="610">
        <f t="shared" si="21"/>
        <v>2242.5174549549547</v>
      </c>
      <c r="F73" s="613">
        <v>2083.61</v>
      </c>
      <c r="G73" s="610">
        <f t="shared" si="21"/>
        <v>117.32038288288288</v>
      </c>
      <c r="H73" s="613"/>
      <c r="I73" s="610" t="str">
        <f t="shared" si="1"/>
        <v/>
      </c>
      <c r="J73" s="613">
        <v>75577.58</v>
      </c>
      <c r="K73" s="610">
        <f t="shared" si="2"/>
        <v>4255.4943693693695</v>
      </c>
      <c r="L73" s="613"/>
      <c r="M73" s="610" t="str">
        <f t="shared" si="3"/>
        <v/>
      </c>
      <c r="N73" s="613">
        <v>1794.77</v>
      </c>
      <c r="O73" s="610">
        <f t="shared" si="4"/>
        <v>101.05686936936937</v>
      </c>
      <c r="P73" s="613">
        <v>16725.47</v>
      </c>
      <c r="Q73" s="610">
        <f t="shared" si="5"/>
        <v>941.74943693693695</v>
      </c>
      <c r="R73" s="613">
        <v>274.54000000000002</v>
      </c>
      <c r="S73" s="610">
        <f t="shared" si="6"/>
        <v>15.458333333333334</v>
      </c>
      <c r="T73" s="613"/>
      <c r="U73" s="610" t="str">
        <f t="shared" si="7"/>
        <v/>
      </c>
      <c r="V73" s="613">
        <v>12156.77</v>
      </c>
      <c r="W73" s="610">
        <f t="shared" si="8"/>
        <v>684.50281531531527</v>
      </c>
      <c r="X73" s="613">
        <v>1035.6199999999999</v>
      </c>
      <c r="Y73" s="610">
        <f t="shared" si="9"/>
        <v>58.311936936936924</v>
      </c>
      <c r="Z73" s="613"/>
      <c r="AA73" s="610" t="str">
        <f t="shared" si="10"/>
        <v/>
      </c>
      <c r="AB73" s="613"/>
      <c r="AC73" s="610" t="str">
        <f t="shared" si="11"/>
        <v/>
      </c>
      <c r="AD73" s="613"/>
      <c r="AE73" s="610" t="str">
        <f t="shared" si="12"/>
        <v/>
      </c>
      <c r="AF73" s="613"/>
      <c r="AG73" s="610" t="str">
        <f t="shared" si="13"/>
        <v/>
      </c>
      <c r="AH73" s="613"/>
      <c r="AI73" s="610" t="str">
        <f t="shared" si="14"/>
        <v/>
      </c>
      <c r="AJ73" s="613">
        <v>65.989999999999995</v>
      </c>
      <c r="AK73" s="610">
        <f t="shared" si="15"/>
        <v>3.7156531531531525</v>
      </c>
      <c r="AL73" s="613"/>
      <c r="AM73" s="610" t="str">
        <f t="shared" si="16"/>
        <v/>
      </c>
      <c r="AN73" s="613"/>
      <c r="AO73" s="610" t="str">
        <f t="shared" si="17"/>
        <v/>
      </c>
      <c r="AP73" s="613">
        <v>109714.35</v>
      </c>
      <c r="AQ73" s="610">
        <f t="shared" si="18"/>
        <v>6177.6097972972975</v>
      </c>
    </row>
    <row r="74" spans="1:43">
      <c r="A74" s="603" t="s">
        <v>450</v>
      </c>
      <c r="B74" s="608">
        <v>1.33</v>
      </c>
      <c r="D74" s="609">
        <v>172</v>
      </c>
      <c r="E74" s="610">
        <f t="shared" si="21"/>
        <v>129.32330827067668</v>
      </c>
      <c r="F74" s="609"/>
      <c r="G74" s="610" t="str">
        <f t="shared" si="21"/>
        <v/>
      </c>
      <c r="H74" s="609"/>
      <c r="I74" s="610" t="str">
        <f t="shared" si="1"/>
        <v/>
      </c>
      <c r="J74" s="609"/>
      <c r="K74" s="610" t="str">
        <f t="shared" si="2"/>
        <v/>
      </c>
      <c r="L74" s="609"/>
      <c r="M74" s="610" t="str">
        <f t="shared" si="3"/>
        <v/>
      </c>
      <c r="N74" s="609">
        <v>242</v>
      </c>
      <c r="O74" s="610">
        <f t="shared" si="4"/>
        <v>181.95488721804512</v>
      </c>
      <c r="P74" s="609">
        <v>455</v>
      </c>
      <c r="Q74" s="610">
        <f t="shared" si="5"/>
        <v>342.10526315789474</v>
      </c>
      <c r="R74" s="609"/>
      <c r="S74" s="610" t="str">
        <f t="shared" si="6"/>
        <v/>
      </c>
      <c r="T74" s="609"/>
      <c r="U74" s="610" t="str">
        <f t="shared" si="7"/>
        <v/>
      </c>
      <c r="V74" s="609"/>
      <c r="W74" s="610" t="str">
        <f t="shared" si="8"/>
        <v/>
      </c>
      <c r="X74" s="609"/>
      <c r="Y74" s="610" t="str">
        <f t="shared" si="9"/>
        <v/>
      </c>
      <c r="Z74" s="609"/>
      <c r="AA74" s="610" t="str">
        <f t="shared" si="10"/>
        <v/>
      </c>
      <c r="AB74" s="609"/>
      <c r="AC74" s="610" t="str">
        <f t="shared" si="11"/>
        <v/>
      </c>
      <c r="AD74" s="609"/>
      <c r="AE74" s="610" t="str">
        <f t="shared" si="12"/>
        <v/>
      </c>
      <c r="AF74" s="609"/>
      <c r="AG74" s="610" t="str">
        <f t="shared" si="13"/>
        <v/>
      </c>
      <c r="AH74" s="609"/>
      <c r="AI74" s="610" t="str">
        <f t="shared" si="14"/>
        <v/>
      </c>
      <c r="AJ74" s="609"/>
      <c r="AK74" s="610" t="str">
        <f t="shared" si="15"/>
        <v/>
      </c>
      <c r="AL74" s="609"/>
      <c r="AM74" s="610" t="str">
        <f t="shared" si="16"/>
        <v/>
      </c>
      <c r="AN74" s="609"/>
      <c r="AO74" s="610" t="str">
        <f t="shared" si="17"/>
        <v/>
      </c>
      <c r="AP74" s="609">
        <v>697</v>
      </c>
      <c r="AQ74" s="610">
        <f t="shared" si="18"/>
        <v>524.06015037593977</v>
      </c>
    </row>
    <row r="75" spans="1:43">
      <c r="A75" s="603" t="s">
        <v>537</v>
      </c>
      <c r="B75" s="608"/>
      <c r="D75" s="609"/>
      <c r="E75" s="610" t="str">
        <f t="shared" si="21"/>
        <v/>
      </c>
      <c r="F75" s="609"/>
      <c r="G75" s="610" t="str">
        <f t="shared" si="21"/>
        <v/>
      </c>
      <c r="H75" s="609"/>
      <c r="I75" s="610" t="str">
        <f t="shared" si="1"/>
        <v/>
      </c>
      <c r="J75" s="609"/>
      <c r="K75" s="610" t="str">
        <f t="shared" si="2"/>
        <v/>
      </c>
      <c r="L75" s="609"/>
      <c r="M75" s="610" t="str">
        <f t="shared" si="3"/>
        <v/>
      </c>
      <c r="N75" s="609"/>
      <c r="O75" s="610" t="str">
        <f t="shared" si="4"/>
        <v/>
      </c>
      <c r="P75" s="609"/>
      <c r="Q75" s="610" t="str">
        <f t="shared" si="5"/>
        <v/>
      </c>
      <c r="R75" s="609"/>
      <c r="S75" s="610" t="str">
        <f t="shared" si="6"/>
        <v/>
      </c>
      <c r="T75" s="609"/>
      <c r="U75" s="610" t="str">
        <f t="shared" si="7"/>
        <v/>
      </c>
      <c r="V75" s="609"/>
      <c r="W75" s="610" t="str">
        <f t="shared" si="8"/>
        <v/>
      </c>
      <c r="X75" s="609"/>
      <c r="Y75" s="610" t="str">
        <f t="shared" si="9"/>
        <v/>
      </c>
      <c r="Z75" s="609"/>
      <c r="AA75" s="610" t="str">
        <f t="shared" si="10"/>
        <v/>
      </c>
      <c r="AB75" s="609"/>
      <c r="AC75" s="610" t="str">
        <f t="shared" si="11"/>
        <v/>
      </c>
      <c r="AD75" s="609"/>
      <c r="AE75" s="610" t="str">
        <f t="shared" si="12"/>
        <v/>
      </c>
      <c r="AF75" s="609"/>
      <c r="AG75" s="610" t="str">
        <f t="shared" si="13"/>
        <v/>
      </c>
      <c r="AH75" s="609"/>
      <c r="AI75" s="610" t="str">
        <f t="shared" si="14"/>
        <v/>
      </c>
      <c r="AJ75" s="609"/>
      <c r="AK75" s="610" t="str">
        <f t="shared" si="15"/>
        <v/>
      </c>
      <c r="AL75" s="609"/>
      <c r="AM75" s="610" t="str">
        <f t="shared" si="16"/>
        <v/>
      </c>
      <c r="AN75" s="609"/>
      <c r="AO75" s="610" t="str">
        <f t="shared" si="17"/>
        <v/>
      </c>
      <c r="AP75" s="609"/>
      <c r="AQ75" s="610" t="str">
        <f t="shared" si="18"/>
        <v/>
      </c>
    </row>
    <row r="76" spans="1:43">
      <c r="A76" s="603" t="s">
        <v>488</v>
      </c>
      <c r="B76" s="608">
        <v>13.35</v>
      </c>
      <c r="D76" s="609">
        <v>30953</v>
      </c>
      <c r="E76" s="610">
        <f t="shared" si="21"/>
        <v>2318.5767790262171</v>
      </c>
      <c r="F76" s="609"/>
      <c r="G76" s="610" t="str">
        <f t="shared" si="21"/>
        <v/>
      </c>
      <c r="H76" s="609"/>
      <c r="I76" s="610" t="str">
        <f t="shared" si="1"/>
        <v/>
      </c>
      <c r="J76" s="609"/>
      <c r="K76" s="610" t="str">
        <f t="shared" si="2"/>
        <v/>
      </c>
      <c r="L76" s="609"/>
      <c r="M76" s="610" t="str">
        <f t="shared" si="3"/>
        <v/>
      </c>
      <c r="N76" s="609">
        <v>1511</v>
      </c>
      <c r="O76" s="610">
        <f t="shared" si="4"/>
        <v>113.18352059925094</v>
      </c>
      <c r="P76" s="609">
        <v>3938</v>
      </c>
      <c r="Q76" s="610">
        <f t="shared" si="5"/>
        <v>294.9812734082397</v>
      </c>
      <c r="R76" s="609"/>
      <c r="S76" s="610" t="str">
        <f t="shared" si="6"/>
        <v/>
      </c>
      <c r="T76" s="609"/>
      <c r="U76" s="610" t="str">
        <f t="shared" si="7"/>
        <v/>
      </c>
      <c r="V76" s="609">
        <v>6880</v>
      </c>
      <c r="W76" s="610">
        <f t="shared" si="8"/>
        <v>515.35580524344573</v>
      </c>
      <c r="X76" s="609"/>
      <c r="Y76" s="610" t="str">
        <f t="shared" si="9"/>
        <v/>
      </c>
      <c r="Z76" s="609">
        <v>4587</v>
      </c>
      <c r="AA76" s="610">
        <f t="shared" si="10"/>
        <v>343.59550561797755</v>
      </c>
      <c r="AB76" s="609"/>
      <c r="AC76" s="610" t="str">
        <f t="shared" si="11"/>
        <v/>
      </c>
      <c r="AD76" s="609"/>
      <c r="AE76" s="610" t="str">
        <f t="shared" si="12"/>
        <v/>
      </c>
      <c r="AF76" s="609"/>
      <c r="AG76" s="610" t="str">
        <f t="shared" si="13"/>
        <v/>
      </c>
      <c r="AH76" s="609"/>
      <c r="AI76" s="610" t="str">
        <f t="shared" si="14"/>
        <v/>
      </c>
      <c r="AJ76" s="609">
        <v>6260</v>
      </c>
      <c r="AK76" s="610">
        <f t="shared" si="15"/>
        <v>468.91385767790263</v>
      </c>
      <c r="AL76" s="609"/>
      <c r="AM76" s="610" t="str">
        <f t="shared" si="16"/>
        <v/>
      </c>
      <c r="AN76" s="609">
        <v>5845</v>
      </c>
      <c r="AO76" s="610">
        <f t="shared" si="17"/>
        <v>437.82771535580525</v>
      </c>
      <c r="AP76" s="609">
        <v>29021</v>
      </c>
      <c r="AQ76" s="610">
        <f t="shared" si="18"/>
        <v>2173.8576779026216</v>
      </c>
    </row>
    <row r="77" spans="1:43">
      <c r="A77" s="603" t="s">
        <v>451</v>
      </c>
      <c r="B77" s="608">
        <v>1.07</v>
      </c>
      <c r="D77" s="609">
        <v>3381</v>
      </c>
      <c r="E77" s="610">
        <f t="shared" ref="E77:G92" si="22">IF(OR($B77=0,D77=0),"",D77/$B77)</f>
        <v>3159.8130841121492</v>
      </c>
      <c r="F77" s="609"/>
      <c r="G77" s="610" t="str">
        <f t="shared" si="22"/>
        <v/>
      </c>
      <c r="H77" s="609"/>
      <c r="I77" s="610" t="str">
        <f t="shared" ref="I77:I140" si="23">IF(OR($B77=0,H77=0),"",H77/$B77)</f>
        <v/>
      </c>
      <c r="J77" s="609">
        <v>185</v>
      </c>
      <c r="K77" s="610">
        <f t="shared" ref="K77:K140" si="24">IF(OR($B77=0,J77=0),"",J77/$B77)</f>
        <v>172.89719626168224</v>
      </c>
      <c r="L77" s="609"/>
      <c r="M77" s="610" t="str">
        <f t="shared" ref="M77:M140" si="25">IF(OR($B77=0,L77=0),"",L77/$B77)</f>
        <v/>
      </c>
      <c r="N77" s="609">
        <v>101</v>
      </c>
      <c r="O77" s="610">
        <f t="shared" ref="O77:O140" si="26">IF(OR($B77=0,N77=0),"",N77/$B77)</f>
        <v>94.392523364485982</v>
      </c>
      <c r="P77" s="609">
        <v>1208</v>
      </c>
      <c r="Q77" s="610">
        <f t="shared" ref="Q77:Q140" si="27">IF(OR($B77=0,P77=0),"",P77/$B77)</f>
        <v>1128.9719626168223</v>
      </c>
      <c r="R77" s="609"/>
      <c r="S77" s="610" t="str">
        <f t="shared" ref="S77:S140" si="28">IF(OR($B77=0,R77=0),"",R77/$B77)</f>
        <v/>
      </c>
      <c r="T77" s="609"/>
      <c r="U77" s="610" t="str">
        <f t="shared" ref="U77:U140" si="29">IF(OR($B77=0,T77=0),"",T77/$B77)</f>
        <v/>
      </c>
      <c r="V77" s="609">
        <v>3333</v>
      </c>
      <c r="W77" s="610">
        <f t="shared" ref="W77:W140" si="30">IF(OR($B77=0,V77=0),"",V77/$B77)</f>
        <v>3114.9532710280373</v>
      </c>
      <c r="X77" s="609">
        <v>1043</v>
      </c>
      <c r="Y77" s="610">
        <f t="shared" ref="Y77:Y140" si="31">IF(OR($B77=0,X77=0),"",X77/$B77)</f>
        <v>974.76635514018687</v>
      </c>
      <c r="Z77" s="609">
        <v>49</v>
      </c>
      <c r="AA77" s="610">
        <f t="shared" ref="AA77:AA140" si="32">IF(OR($B77=0,Z77=0),"",Z77/$B77)</f>
        <v>45.794392523364486</v>
      </c>
      <c r="AB77" s="609"/>
      <c r="AC77" s="610" t="str">
        <f t="shared" ref="AC77:AC140" si="33">IF(OR($B77=0,AB77=0),"",AB77/$B77)</f>
        <v/>
      </c>
      <c r="AD77" s="609"/>
      <c r="AE77" s="610" t="str">
        <f t="shared" ref="AE77:AE140" si="34">IF(OR($B77=0,AD77=0),"",AD77/$B77)</f>
        <v/>
      </c>
      <c r="AF77" s="609"/>
      <c r="AG77" s="610" t="str">
        <f t="shared" ref="AG77:AG140" si="35">IF(OR($B77=0,AF77=0),"",AF77/$B77)</f>
        <v/>
      </c>
      <c r="AH77" s="609"/>
      <c r="AI77" s="610" t="str">
        <f t="shared" ref="AI77:AI140" si="36">IF(OR($B77=0,AH77=0),"",AH77/$B77)</f>
        <v/>
      </c>
      <c r="AJ77" s="609">
        <v>1767</v>
      </c>
      <c r="AK77" s="610">
        <f t="shared" ref="AK77:AK140" si="37">IF(OR($B77=0,AJ77=0),"",AJ77/$B77)</f>
        <v>1651.4018691588783</v>
      </c>
      <c r="AL77" s="609"/>
      <c r="AM77" s="610" t="str">
        <f t="shared" ref="AM77:AM140" si="38">IF(OR($B77=0,AL77=0),"",AL77/$B77)</f>
        <v/>
      </c>
      <c r="AN77" s="609"/>
      <c r="AO77" s="610" t="str">
        <f t="shared" ref="AO77:AO140" si="39">IF(OR($B77=0,AN77=0),"",AN77/$B77)</f>
        <v/>
      </c>
      <c r="AP77" s="609">
        <v>7686</v>
      </c>
      <c r="AQ77" s="610">
        <f t="shared" ref="AQ77:AQ140" si="40">IF(OR($B77=0,AP77=0),"",AP77/$B77)</f>
        <v>7183.1775700934577</v>
      </c>
    </row>
    <row r="78" spans="1:43">
      <c r="A78" s="612"/>
      <c r="B78">
        <v>3.78</v>
      </c>
      <c r="D78" s="613">
        <v>2167</v>
      </c>
      <c r="E78" s="610">
        <f t="shared" si="22"/>
        <v>573.28042328042329</v>
      </c>
      <c r="F78" s="613"/>
      <c r="G78" s="610" t="str">
        <f t="shared" si="22"/>
        <v/>
      </c>
      <c r="H78" s="613"/>
      <c r="I78" s="610" t="str">
        <f t="shared" si="23"/>
        <v/>
      </c>
      <c r="J78" s="613">
        <v>-2170</v>
      </c>
      <c r="K78" s="610">
        <f t="shared" si="24"/>
        <v>-574.07407407407413</v>
      </c>
      <c r="L78" s="613"/>
      <c r="M78" s="610" t="str">
        <f t="shared" si="25"/>
        <v/>
      </c>
      <c r="N78" s="613">
        <v>135</v>
      </c>
      <c r="O78" s="610">
        <f t="shared" si="26"/>
        <v>35.714285714285715</v>
      </c>
      <c r="P78" s="613">
        <v>1667</v>
      </c>
      <c r="Q78" s="610">
        <f t="shared" si="27"/>
        <v>441.00529100529104</v>
      </c>
      <c r="R78" s="613"/>
      <c r="S78" s="610" t="str">
        <f t="shared" si="28"/>
        <v/>
      </c>
      <c r="T78" s="613"/>
      <c r="U78" s="610" t="str">
        <f t="shared" si="29"/>
        <v/>
      </c>
      <c r="V78" s="613">
        <v>11527</v>
      </c>
      <c r="W78" s="610">
        <f t="shared" si="30"/>
        <v>3049.4708994708994</v>
      </c>
      <c r="X78" s="613"/>
      <c r="Y78" s="610" t="str">
        <f t="shared" si="31"/>
        <v/>
      </c>
      <c r="Z78" s="613">
        <v>16</v>
      </c>
      <c r="AA78" s="610">
        <f t="shared" si="32"/>
        <v>4.2328042328042335</v>
      </c>
      <c r="AB78" s="613"/>
      <c r="AC78" s="610" t="str">
        <f t="shared" si="33"/>
        <v/>
      </c>
      <c r="AD78" s="613"/>
      <c r="AE78" s="610" t="str">
        <f t="shared" si="34"/>
        <v/>
      </c>
      <c r="AF78" s="613"/>
      <c r="AG78" s="610" t="str">
        <f t="shared" si="35"/>
        <v/>
      </c>
      <c r="AH78" s="613"/>
      <c r="AI78" s="610" t="str">
        <f t="shared" si="36"/>
        <v/>
      </c>
      <c r="AJ78" s="613">
        <v>5601</v>
      </c>
      <c r="AK78" s="610">
        <f t="shared" si="37"/>
        <v>1481.7460317460318</v>
      </c>
      <c r="AL78" s="613"/>
      <c r="AM78" s="610" t="str">
        <f t="shared" si="38"/>
        <v/>
      </c>
      <c r="AN78" s="613"/>
      <c r="AO78" s="610" t="str">
        <f t="shared" si="39"/>
        <v/>
      </c>
      <c r="AP78" s="613">
        <v>16776</v>
      </c>
      <c r="AQ78" s="610">
        <f t="shared" si="40"/>
        <v>4438.0952380952385</v>
      </c>
    </row>
    <row r="79" spans="1:43">
      <c r="A79" s="612"/>
      <c r="B79">
        <v>6.94</v>
      </c>
      <c r="D79" s="613"/>
      <c r="E79" s="610" t="str">
        <f t="shared" si="22"/>
        <v/>
      </c>
      <c r="F79" s="613"/>
      <c r="G79" s="610" t="str">
        <f t="shared" si="22"/>
        <v/>
      </c>
      <c r="H79" s="613"/>
      <c r="I79" s="610" t="str">
        <f t="shared" si="23"/>
        <v/>
      </c>
      <c r="J79" s="613"/>
      <c r="K79" s="610" t="str">
        <f t="shared" si="24"/>
        <v/>
      </c>
      <c r="L79" s="613"/>
      <c r="M79" s="610" t="str">
        <f t="shared" si="25"/>
        <v/>
      </c>
      <c r="N79" s="613">
        <v>930</v>
      </c>
      <c r="O79" s="610">
        <f t="shared" si="26"/>
        <v>134.00576368876079</v>
      </c>
      <c r="P79" s="613">
        <v>8714</v>
      </c>
      <c r="Q79" s="610">
        <f t="shared" si="27"/>
        <v>1255.6195965417867</v>
      </c>
      <c r="R79" s="613"/>
      <c r="S79" s="610" t="str">
        <f t="shared" si="28"/>
        <v/>
      </c>
      <c r="T79" s="613"/>
      <c r="U79" s="610" t="str">
        <f t="shared" si="29"/>
        <v/>
      </c>
      <c r="V79" s="613">
        <v>449</v>
      </c>
      <c r="W79" s="610">
        <f t="shared" si="30"/>
        <v>64.69740634005764</v>
      </c>
      <c r="X79" s="613"/>
      <c r="Y79" s="610" t="str">
        <f t="shared" si="31"/>
        <v/>
      </c>
      <c r="Z79" s="613"/>
      <c r="AA79" s="610" t="str">
        <f t="shared" si="32"/>
        <v/>
      </c>
      <c r="AB79" s="613"/>
      <c r="AC79" s="610" t="str">
        <f t="shared" si="33"/>
        <v/>
      </c>
      <c r="AD79" s="613"/>
      <c r="AE79" s="610" t="str">
        <f t="shared" si="34"/>
        <v/>
      </c>
      <c r="AF79" s="613"/>
      <c r="AG79" s="610" t="str">
        <f t="shared" si="35"/>
        <v/>
      </c>
      <c r="AH79" s="613"/>
      <c r="AI79" s="610" t="str">
        <f t="shared" si="36"/>
        <v/>
      </c>
      <c r="AJ79" s="613">
        <v>2231</v>
      </c>
      <c r="AK79" s="610">
        <f t="shared" si="37"/>
        <v>321.46974063400575</v>
      </c>
      <c r="AL79" s="613"/>
      <c r="AM79" s="610" t="str">
        <f t="shared" si="38"/>
        <v/>
      </c>
      <c r="AN79" s="613"/>
      <c r="AO79" s="610" t="str">
        <f t="shared" si="39"/>
        <v/>
      </c>
      <c r="AP79" s="613">
        <v>12324</v>
      </c>
      <c r="AQ79" s="610">
        <f t="shared" si="40"/>
        <v>1775.792507204611</v>
      </c>
    </row>
    <row r="80" spans="1:43">
      <c r="A80" s="603" t="s">
        <v>452</v>
      </c>
      <c r="B80" s="608">
        <v>1.1200000000000001</v>
      </c>
      <c r="D80" s="609">
        <v>2901.75</v>
      </c>
      <c r="E80" s="610">
        <f t="shared" si="22"/>
        <v>2590.8482142857142</v>
      </c>
      <c r="F80" s="609"/>
      <c r="G80" s="610" t="str">
        <f t="shared" si="22"/>
        <v/>
      </c>
      <c r="H80" s="609"/>
      <c r="I80" s="610" t="str">
        <f t="shared" si="23"/>
        <v/>
      </c>
      <c r="J80" s="609"/>
      <c r="K80" s="610" t="str">
        <f t="shared" si="24"/>
        <v/>
      </c>
      <c r="L80" s="609"/>
      <c r="M80" s="610" t="str">
        <f t="shared" si="25"/>
        <v/>
      </c>
      <c r="N80" s="609"/>
      <c r="O80" s="610" t="str">
        <f t="shared" si="26"/>
        <v/>
      </c>
      <c r="P80" s="609"/>
      <c r="Q80" s="610" t="str">
        <f t="shared" si="27"/>
        <v/>
      </c>
      <c r="R80" s="609"/>
      <c r="S80" s="610" t="str">
        <f t="shared" si="28"/>
        <v/>
      </c>
      <c r="T80" s="609"/>
      <c r="U80" s="610" t="str">
        <f t="shared" si="29"/>
        <v/>
      </c>
      <c r="V80" s="609"/>
      <c r="W80" s="610" t="str">
        <f t="shared" si="30"/>
        <v/>
      </c>
      <c r="X80" s="609"/>
      <c r="Y80" s="610" t="str">
        <f t="shared" si="31"/>
        <v/>
      </c>
      <c r="Z80" s="609"/>
      <c r="AA80" s="610" t="str">
        <f t="shared" si="32"/>
        <v/>
      </c>
      <c r="AB80" s="609">
        <v>1957.87</v>
      </c>
      <c r="AC80" s="610">
        <f t="shared" si="33"/>
        <v>1748.098214285714</v>
      </c>
      <c r="AD80" s="609">
        <v>2400</v>
      </c>
      <c r="AE80" s="610">
        <f t="shared" si="34"/>
        <v>2142.8571428571427</v>
      </c>
      <c r="AF80" s="609"/>
      <c r="AG80" s="610" t="str">
        <f t="shared" si="35"/>
        <v/>
      </c>
      <c r="AH80" s="609"/>
      <c r="AI80" s="610" t="str">
        <f t="shared" si="36"/>
        <v/>
      </c>
      <c r="AJ80" s="609"/>
      <c r="AK80" s="610" t="str">
        <f t="shared" si="37"/>
        <v/>
      </c>
      <c r="AL80" s="609"/>
      <c r="AM80" s="610" t="str">
        <f t="shared" si="38"/>
        <v/>
      </c>
      <c r="AN80" s="609"/>
      <c r="AO80" s="610" t="str">
        <f t="shared" si="39"/>
        <v/>
      </c>
      <c r="AP80" s="609">
        <v>4357.87</v>
      </c>
      <c r="AQ80" s="610">
        <f t="shared" si="40"/>
        <v>3890.9553571428569</v>
      </c>
    </row>
    <row r="81" spans="1:43">
      <c r="A81" s="603" t="s">
        <v>538</v>
      </c>
      <c r="B81" s="608">
        <v>15.6</v>
      </c>
      <c r="D81" s="609">
        <v>47855</v>
      </c>
      <c r="E81" s="610">
        <f t="shared" si="22"/>
        <v>3067.6282051282051</v>
      </c>
      <c r="F81" s="609">
        <v>5185</v>
      </c>
      <c r="G81" s="610">
        <f t="shared" si="22"/>
        <v>332.37179487179486</v>
      </c>
      <c r="H81" s="609"/>
      <c r="I81" s="610" t="str">
        <f t="shared" si="23"/>
        <v/>
      </c>
      <c r="J81" s="609"/>
      <c r="K81" s="610" t="str">
        <f t="shared" si="24"/>
        <v/>
      </c>
      <c r="L81" s="609"/>
      <c r="M81" s="610" t="str">
        <f t="shared" si="25"/>
        <v/>
      </c>
      <c r="N81" s="609">
        <v>4387</v>
      </c>
      <c r="O81" s="610">
        <f t="shared" si="26"/>
        <v>281.21794871794873</v>
      </c>
      <c r="P81" s="609"/>
      <c r="Q81" s="610" t="str">
        <f t="shared" si="27"/>
        <v/>
      </c>
      <c r="R81" s="609">
        <v>28690</v>
      </c>
      <c r="S81" s="610">
        <f t="shared" si="28"/>
        <v>1839.1025641025642</v>
      </c>
      <c r="T81" s="609"/>
      <c r="U81" s="610" t="str">
        <f t="shared" si="29"/>
        <v/>
      </c>
      <c r="V81" s="609">
        <v>20404</v>
      </c>
      <c r="W81" s="610">
        <f t="shared" si="30"/>
        <v>1307.948717948718</v>
      </c>
      <c r="X81" s="609">
        <v>1970</v>
      </c>
      <c r="Y81" s="610">
        <f t="shared" si="31"/>
        <v>126.28205128205128</v>
      </c>
      <c r="Z81" s="609">
        <v>20206</v>
      </c>
      <c r="AA81" s="610">
        <f t="shared" si="32"/>
        <v>1295.2564102564104</v>
      </c>
      <c r="AB81" s="609">
        <v>2138</v>
      </c>
      <c r="AC81" s="610">
        <f t="shared" si="33"/>
        <v>137.05128205128204</v>
      </c>
      <c r="AD81" s="609"/>
      <c r="AE81" s="610" t="str">
        <f t="shared" si="34"/>
        <v/>
      </c>
      <c r="AF81" s="609"/>
      <c r="AG81" s="610" t="str">
        <f t="shared" si="35"/>
        <v/>
      </c>
      <c r="AH81" s="609"/>
      <c r="AI81" s="610" t="str">
        <f t="shared" si="36"/>
        <v/>
      </c>
      <c r="AJ81" s="609">
        <v>8555</v>
      </c>
      <c r="AK81" s="610">
        <f t="shared" si="37"/>
        <v>548.39743589743591</v>
      </c>
      <c r="AL81" s="609"/>
      <c r="AM81" s="610" t="str">
        <f t="shared" si="38"/>
        <v/>
      </c>
      <c r="AN81" s="609"/>
      <c r="AO81" s="610" t="str">
        <f t="shared" si="39"/>
        <v/>
      </c>
      <c r="AP81" s="609">
        <v>91535</v>
      </c>
      <c r="AQ81" s="610">
        <f t="shared" si="40"/>
        <v>5867.6282051282051</v>
      </c>
    </row>
    <row r="82" spans="1:43">
      <c r="A82" s="612"/>
      <c r="B82">
        <v>1.5349999999999999</v>
      </c>
      <c r="D82" s="613">
        <v>24875</v>
      </c>
      <c r="E82" s="610">
        <f t="shared" si="22"/>
        <v>16205.211726384367</v>
      </c>
      <c r="F82" s="613">
        <v>1688</v>
      </c>
      <c r="G82" s="610">
        <f t="shared" si="22"/>
        <v>1099.6742671009772</v>
      </c>
      <c r="H82" s="613"/>
      <c r="I82" s="610" t="str">
        <f t="shared" si="23"/>
        <v/>
      </c>
      <c r="J82" s="613"/>
      <c r="K82" s="610" t="str">
        <f t="shared" si="24"/>
        <v/>
      </c>
      <c r="L82" s="613"/>
      <c r="M82" s="610" t="str">
        <f t="shared" si="25"/>
        <v/>
      </c>
      <c r="N82" s="613">
        <v>577</v>
      </c>
      <c r="O82" s="610">
        <f t="shared" si="26"/>
        <v>375.89576547231275</v>
      </c>
      <c r="P82" s="613">
        <v>6</v>
      </c>
      <c r="Q82" s="610">
        <f t="shared" si="27"/>
        <v>3.908794788273616</v>
      </c>
      <c r="R82" s="613">
        <v>1261</v>
      </c>
      <c r="S82" s="610">
        <f t="shared" si="28"/>
        <v>821.49837133550488</v>
      </c>
      <c r="T82" s="613"/>
      <c r="U82" s="610" t="str">
        <f t="shared" si="29"/>
        <v/>
      </c>
      <c r="V82" s="613">
        <v>3386</v>
      </c>
      <c r="W82" s="610">
        <f t="shared" si="30"/>
        <v>2205.8631921824103</v>
      </c>
      <c r="X82" s="613">
        <v>502</v>
      </c>
      <c r="Y82" s="610">
        <f t="shared" si="31"/>
        <v>327.03583061889253</v>
      </c>
      <c r="Z82" s="613">
        <v>8108</v>
      </c>
      <c r="AA82" s="610">
        <f t="shared" si="32"/>
        <v>5282.0846905537464</v>
      </c>
      <c r="AB82" s="613">
        <v>126</v>
      </c>
      <c r="AC82" s="610">
        <f t="shared" si="33"/>
        <v>82.084690553745929</v>
      </c>
      <c r="AD82" s="613"/>
      <c r="AE82" s="610" t="str">
        <f t="shared" si="34"/>
        <v/>
      </c>
      <c r="AF82" s="613"/>
      <c r="AG82" s="610" t="str">
        <f t="shared" si="35"/>
        <v/>
      </c>
      <c r="AH82" s="613"/>
      <c r="AI82" s="610" t="str">
        <f t="shared" si="36"/>
        <v/>
      </c>
      <c r="AJ82" s="613">
        <v>685</v>
      </c>
      <c r="AK82" s="610">
        <f t="shared" si="37"/>
        <v>446.25407166123779</v>
      </c>
      <c r="AL82" s="613"/>
      <c r="AM82" s="610" t="str">
        <f t="shared" si="38"/>
        <v/>
      </c>
      <c r="AN82" s="613"/>
      <c r="AO82" s="610" t="str">
        <f t="shared" si="39"/>
        <v/>
      </c>
      <c r="AP82" s="613">
        <v>16339</v>
      </c>
      <c r="AQ82" s="610">
        <f t="shared" si="40"/>
        <v>10644.299674267102</v>
      </c>
    </row>
    <row r="83" spans="1:43">
      <c r="A83" s="603" t="s">
        <v>453</v>
      </c>
      <c r="B83" s="608">
        <v>0</v>
      </c>
      <c r="D83" s="609">
        <v>145.12</v>
      </c>
      <c r="E83" s="610" t="str">
        <f t="shared" si="22"/>
        <v/>
      </c>
      <c r="F83" s="609"/>
      <c r="G83" s="610" t="str">
        <f t="shared" si="22"/>
        <v/>
      </c>
      <c r="H83" s="609"/>
      <c r="I83" s="610" t="str">
        <f t="shared" si="23"/>
        <v/>
      </c>
      <c r="J83" s="609"/>
      <c r="K83" s="610" t="str">
        <f t="shared" si="24"/>
        <v/>
      </c>
      <c r="L83" s="609"/>
      <c r="M83" s="610" t="str">
        <f t="shared" si="25"/>
        <v/>
      </c>
      <c r="N83" s="609">
        <v>105</v>
      </c>
      <c r="O83" s="610" t="str">
        <f t="shared" si="26"/>
        <v/>
      </c>
      <c r="P83" s="609"/>
      <c r="Q83" s="610" t="str">
        <f t="shared" si="27"/>
        <v/>
      </c>
      <c r="R83" s="609"/>
      <c r="S83" s="610" t="str">
        <f t="shared" si="28"/>
        <v/>
      </c>
      <c r="T83" s="609"/>
      <c r="U83" s="610" t="str">
        <f t="shared" si="29"/>
        <v/>
      </c>
      <c r="V83" s="609">
        <v>371.45</v>
      </c>
      <c r="W83" s="610" t="str">
        <f t="shared" si="30"/>
        <v/>
      </c>
      <c r="X83" s="609"/>
      <c r="Y83" s="610" t="str">
        <f t="shared" si="31"/>
        <v/>
      </c>
      <c r="Z83" s="609"/>
      <c r="AA83" s="610" t="str">
        <f t="shared" si="32"/>
        <v/>
      </c>
      <c r="AB83" s="609"/>
      <c r="AC83" s="610" t="str">
        <f t="shared" si="33"/>
        <v/>
      </c>
      <c r="AD83" s="609"/>
      <c r="AE83" s="610" t="str">
        <f t="shared" si="34"/>
        <v/>
      </c>
      <c r="AF83" s="609"/>
      <c r="AG83" s="610" t="str">
        <f t="shared" si="35"/>
        <v/>
      </c>
      <c r="AH83" s="609"/>
      <c r="AI83" s="610" t="str">
        <f t="shared" si="36"/>
        <v/>
      </c>
      <c r="AJ83" s="609">
        <v>246.67</v>
      </c>
      <c r="AK83" s="610" t="str">
        <f t="shared" si="37"/>
        <v/>
      </c>
      <c r="AL83" s="609"/>
      <c r="AM83" s="610" t="str">
        <f t="shared" si="38"/>
        <v/>
      </c>
      <c r="AN83" s="609"/>
      <c r="AO83" s="610" t="str">
        <f t="shared" si="39"/>
        <v/>
      </c>
      <c r="AP83" s="609">
        <v>723.12</v>
      </c>
      <c r="AQ83" s="610" t="str">
        <f t="shared" si="40"/>
        <v/>
      </c>
    </row>
    <row r="84" spans="1:43">
      <c r="A84" s="612"/>
      <c r="B84">
        <v>0</v>
      </c>
      <c r="D84" s="613"/>
      <c r="E84" s="610" t="str">
        <f t="shared" si="22"/>
        <v/>
      </c>
      <c r="F84" s="613"/>
      <c r="G84" s="610" t="str">
        <f t="shared" si="22"/>
        <v/>
      </c>
      <c r="H84" s="613"/>
      <c r="I84" s="610" t="str">
        <f t="shared" si="23"/>
        <v/>
      </c>
      <c r="J84" s="613"/>
      <c r="K84" s="610" t="str">
        <f t="shared" si="24"/>
        <v/>
      </c>
      <c r="L84" s="613"/>
      <c r="M84" s="610" t="str">
        <f t="shared" si="25"/>
        <v/>
      </c>
      <c r="N84" s="613"/>
      <c r="O84" s="610" t="str">
        <f t="shared" si="26"/>
        <v/>
      </c>
      <c r="P84" s="613"/>
      <c r="Q84" s="610" t="str">
        <f t="shared" si="27"/>
        <v/>
      </c>
      <c r="R84" s="613"/>
      <c r="S84" s="610" t="str">
        <f t="shared" si="28"/>
        <v/>
      </c>
      <c r="T84" s="613"/>
      <c r="U84" s="610" t="str">
        <f t="shared" si="29"/>
        <v/>
      </c>
      <c r="V84" s="613"/>
      <c r="W84" s="610" t="str">
        <f t="shared" si="30"/>
        <v/>
      </c>
      <c r="X84" s="613"/>
      <c r="Y84" s="610" t="str">
        <f t="shared" si="31"/>
        <v/>
      </c>
      <c r="Z84" s="613"/>
      <c r="AA84" s="610" t="str">
        <f t="shared" si="32"/>
        <v/>
      </c>
      <c r="AB84" s="613"/>
      <c r="AC84" s="610" t="str">
        <f t="shared" si="33"/>
        <v/>
      </c>
      <c r="AD84" s="613"/>
      <c r="AE84" s="610" t="str">
        <f t="shared" si="34"/>
        <v/>
      </c>
      <c r="AF84" s="613"/>
      <c r="AG84" s="610" t="str">
        <f t="shared" si="35"/>
        <v/>
      </c>
      <c r="AH84" s="613"/>
      <c r="AI84" s="610" t="str">
        <f t="shared" si="36"/>
        <v/>
      </c>
      <c r="AJ84" s="613"/>
      <c r="AK84" s="610" t="str">
        <f t="shared" si="37"/>
        <v/>
      </c>
      <c r="AL84" s="613"/>
      <c r="AM84" s="610" t="str">
        <f t="shared" si="38"/>
        <v/>
      </c>
      <c r="AN84" s="613"/>
      <c r="AO84" s="610" t="str">
        <f t="shared" si="39"/>
        <v/>
      </c>
      <c r="AP84" s="613"/>
      <c r="AQ84" s="610" t="str">
        <f t="shared" si="40"/>
        <v/>
      </c>
    </row>
    <row r="85" spans="1:43">
      <c r="A85" s="603" t="s">
        <v>492</v>
      </c>
      <c r="B85" s="608"/>
      <c r="D85" s="609"/>
      <c r="E85" s="610" t="str">
        <f t="shared" si="22"/>
        <v/>
      </c>
      <c r="F85" s="609"/>
      <c r="G85" s="610" t="str">
        <f t="shared" si="22"/>
        <v/>
      </c>
      <c r="H85" s="609"/>
      <c r="I85" s="610" t="str">
        <f t="shared" si="23"/>
        <v/>
      </c>
      <c r="J85" s="609"/>
      <c r="K85" s="610" t="str">
        <f t="shared" si="24"/>
        <v/>
      </c>
      <c r="L85" s="609"/>
      <c r="M85" s="610" t="str">
        <f t="shared" si="25"/>
        <v/>
      </c>
      <c r="N85" s="609"/>
      <c r="O85" s="610" t="str">
        <f t="shared" si="26"/>
        <v/>
      </c>
      <c r="P85" s="609"/>
      <c r="Q85" s="610" t="str">
        <f t="shared" si="27"/>
        <v/>
      </c>
      <c r="R85" s="609"/>
      <c r="S85" s="610" t="str">
        <f t="shared" si="28"/>
        <v/>
      </c>
      <c r="T85" s="609"/>
      <c r="U85" s="610" t="str">
        <f t="shared" si="29"/>
        <v/>
      </c>
      <c r="V85" s="609"/>
      <c r="W85" s="610" t="str">
        <f t="shared" si="30"/>
        <v/>
      </c>
      <c r="X85" s="609"/>
      <c r="Y85" s="610" t="str">
        <f t="shared" si="31"/>
        <v/>
      </c>
      <c r="Z85" s="609"/>
      <c r="AA85" s="610" t="str">
        <f t="shared" si="32"/>
        <v/>
      </c>
      <c r="AB85" s="609"/>
      <c r="AC85" s="610" t="str">
        <f t="shared" si="33"/>
        <v/>
      </c>
      <c r="AD85" s="609">
        <v>4318</v>
      </c>
      <c r="AE85" s="610" t="str">
        <f t="shared" si="34"/>
        <v/>
      </c>
      <c r="AF85" s="609"/>
      <c r="AG85" s="610" t="str">
        <f t="shared" si="35"/>
        <v/>
      </c>
      <c r="AH85" s="609"/>
      <c r="AI85" s="610" t="str">
        <f t="shared" si="36"/>
        <v/>
      </c>
      <c r="AJ85" s="609"/>
      <c r="AK85" s="610" t="str">
        <f t="shared" si="37"/>
        <v/>
      </c>
      <c r="AL85" s="609"/>
      <c r="AM85" s="610" t="str">
        <f t="shared" si="38"/>
        <v/>
      </c>
      <c r="AN85" s="609"/>
      <c r="AO85" s="610" t="str">
        <f t="shared" si="39"/>
        <v/>
      </c>
      <c r="AP85" s="609">
        <v>4318</v>
      </c>
      <c r="AQ85" s="610" t="str">
        <f t="shared" si="40"/>
        <v/>
      </c>
    </row>
    <row r="86" spans="1:43">
      <c r="A86" s="612"/>
      <c r="B86">
        <v>0.18</v>
      </c>
      <c r="D86" s="613"/>
      <c r="E86" s="610" t="str">
        <f t="shared" si="22"/>
        <v/>
      </c>
      <c r="F86" s="613"/>
      <c r="G86" s="610" t="str">
        <f t="shared" si="22"/>
        <v/>
      </c>
      <c r="H86" s="613"/>
      <c r="I86" s="610" t="str">
        <f t="shared" si="23"/>
        <v/>
      </c>
      <c r="J86" s="613"/>
      <c r="K86" s="610" t="str">
        <f t="shared" si="24"/>
        <v/>
      </c>
      <c r="L86" s="613"/>
      <c r="M86" s="610" t="str">
        <f t="shared" si="25"/>
        <v/>
      </c>
      <c r="N86" s="613"/>
      <c r="O86" s="610" t="str">
        <f t="shared" si="26"/>
        <v/>
      </c>
      <c r="P86" s="613"/>
      <c r="Q86" s="610" t="str">
        <f t="shared" si="27"/>
        <v/>
      </c>
      <c r="R86" s="613"/>
      <c r="S86" s="610" t="str">
        <f t="shared" si="28"/>
        <v/>
      </c>
      <c r="T86" s="613"/>
      <c r="U86" s="610" t="str">
        <f t="shared" si="29"/>
        <v/>
      </c>
      <c r="V86" s="613"/>
      <c r="W86" s="610" t="str">
        <f t="shared" si="30"/>
        <v/>
      </c>
      <c r="X86" s="613"/>
      <c r="Y86" s="610" t="str">
        <f t="shared" si="31"/>
        <v/>
      </c>
      <c r="Z86" s="613"/>
      <c r="AA86" s="610" t="str">
        <f t="shared" si="32"/>
        <v/>
      </c>
      <c r="AB86" s="613"/>
      <c r="AC86" s="610" t="str">
        <f t="shared" si="33"/>
        <v/>
      </c>
      <c r="AD86" s="613"/>
      <c r="AE86" s="610" t="str">
        <f t="shared" si="34"/>
        <v/>
      </c>
      <c r="AF86" s="613"/>
      <c r="AG86" s="610" t="str">
        <f t="shared" si="35"/>
        <v/>
      </c>
      <c r="AH86" s="613"/>
      <c r="AI86" s="610" t="str">
        <f t="shared" si="36"/>
        <v/>
      </c>
      <c r="AJ86" s="613"/>
      <c r="AK86" s="610" t="str">
        <f t="shared" si="37"/>
        <v/>
      </c>
      <c r="AL86" s="613"/>
      <c r="AM86" s="610" t="str">
        <f t="shared" si="38"/>
        <v/>
      </c>
      <c r="AN86" s="613"/>
      <c r="AO86" s="610" t="str">
        <f t="shared" si="39"/>
        <v/>
      </c>
      <c r="AP86" s="613"/>
      <c r="AQ86" s="610" t="str">
        <f t="shared" si="40"/>
        <v/>
      </c>
    </row>
    <row r="87" spans="1:43">
      <c r="A87" s="603" t="s">
        <v>413</v>
      </c>
      <c r="B87" s="608">
        <v>6.71</v>
      </c>
      <c r="D87" s="609"/>
      <c r="E87" s="610" t="str">
        <f t="shared" si="22"/>
        <v/>
      </c>
      <c r="F87" s="609"/>
      <c r="G87" s="610" t="str">
        <f t="shared" si="22"/>
        <v/>
      </c>
      <c r="H87" s="609"/>
      <c r="I87" s="610" t="str">
        <f t="shared" si="23"/>
        <v/>
      </c>
      <c r="J87" s="609"/>
      <c r="K87" s="610" t="str">
        <f t="shared" si="24"/>
        <v/>
      </c>
      <c r="L87" s="609"/>
      <c r="M87" s="610" t="str">
        <f t="shared" si="25"/>
        <v/>
      </c>
      <c r="N87" s="609"/>
      <c r="O87" s="610" t="str">
        <f t="shared" si="26"/>
        <v/>
      </c>
      <c r="P87" s="609">
        <v>490</v>
      </c>
      <c r="Q87" s="610">
        <f t="shared" si="27"/>
        <v>73.025335320417284</v>
      </c>
      <c r="R87" s="609"/>
      <c r="S87" s="610" t="str">
        <f t="shared" si="28"/>
        <v/>
      </c>
      <c r="T87" s="609"/>
      <c r="U87" s="610" t="str">
        <f t="shared" si="29"/>
        <v/>
      </c>
      <c r="V87" s="609"/>
      <c r="W87" s="610" t="str">
        <f t="shared" si="30"/>
        <v/>
      </c>
      <c r="X87" s="609"/>
      <c r="Y87" s="610" t="str">
        <f t="shared" si="31"/>
        <v/>
      </c>
      <c r="Z87" s="609"/>
      <c r="AA87" s="610" t="str">
        <f t="shared" si="32"/>
        <v/>
      </c>
      <c r="AB87" s="609"/>
      <c r="AC87" s="610" t="str">
        <f t="shared" si="33"/>
        <v/>
      </c>
      <c r="AD87" s="609"/>
      <c r="AE87" s="610" t="str">
        <f t="shared" si="34"/>
        <v/>
      </c>
      <c r="AF87" s="609"/>
      <c r="AG87" s="610" t="str">
        <f t="shared" si="35"/>
        <v/>
      </c>
      <c r="AH87" s="609"/>
      <c r="AI87" s="610" t="str">
        <f t="shared" si="36"/>
        <v/>
      </c>
      <c r="AJ87" s="609"/>
      <c r="AK87" s="610" t="str">
        <f t="shared" si="37"/>
        <v/>
      </c>
      <c r="AL87" s="609"/>
      <c r="AM87" s="610" t="str">
        <f t="shared" si="38"/>
        <v/>
      </c>
      <c r="AN87" s="609">
        <v>2644</v>
      </c>
      <c r="AO87" s="610">
        <f t="shared" si="39"/>
        <v>394.03874813710877</v>
      </c>
      <c r="AP87" s="609">
        <v>3134</v>
      </c>
      <c r="AQ87" s="610">
        <f t="shared" si="40"/>
        <v>467.06408345752607</v>
      </c>
    </row>
    <row r="88" spans="1:43">
      <c r="A88" s="612"/>
      <c r="B88">
        <v>27.12</v>
      </c>
      <c r="D88" s="613">
        <v>75495</v>
      </c>
      <c r="E88" s="610">
        <f t="shared" si="22"/>
        <v>2783.7389380530972</v>
      </c>
      <c r="F88" s="613">
        <v>12637</v>
      </c>
      <c r="G88" s="610">
        <f t="shared" si="22"/>
        <v>465.9660766961652</v>
      </c>
      <c r="H88" s="613"/>
      <c r="I88" s="610" t="str">
        <f t="shared" si="23"/>
        <v/>
      </c>
      <c r="J88" s="613"/>
      <c r="K88" s="610" t="str">
        <f t="shared" si="24"/>
        <v/>
      </c>
      <c r="L88" s="613"/>
      <c r="M88" s="610" t="str">
        <f t="shared" si="25"/>
        <v/>
      </c>
      <c r="N88" s="613"/>
      <c r="O88" s="610" t="str">
        <f t="shared" si="26"/>
        <v/>
      </c>
      <c r="P88" s="613">
        <v>30493</v>
      </c>
      <c r="Q88" s="610">
        <f t="shared" si="27"/>
        <v>1124.3731563421829</v>
      </c>
      <c r="R88" s="613"/>
      <c r="S88" s="610" t="str">
        <f t="shared" si="28"/>
        <v/>
      </c>
      <c r="T88" s="613"/>
      <c r="U88" s="610" t="str">
        <f t="shared" si="29"/>
        <v/>
      </c>
      <c r="V88" s="613"/>
      <c r="W88" s="610" t="str">
        <f t="shared" si="30"/>
        <v/>
      </c>
      <c r="X88" s="613"/>
      <c r="Y88" s="610" t="str">
        <f t="shared" si="31"/>
        <v/>
      </c>
      <c r="Z88" s="613"/>
      <c r="AA88" s="610" t="str">
        <f t="shared" si="32"/>
        <v/>
      </c>
      <c r="AB88" s="613"/>
      <c r="AC88" s="610" t="str">
        <f t="shared" si="33"/>
        <v/>
      </c>
      <c r="AD88" s="613"/>
      <c r="AE88" s="610" t="str">
        <f t="shared" si="34"/>
        <v/>
      </c>
      <c r="AF88" s="613"/>
      <c r="AG88" s="610" t="str">
        <f t="shared" si="35"/>
        <v/>
      </c>
      <c r="AH88" s="613"/>
      <c r="AI88" s="610" t="str">
        <f t="shared" si="36"/>
        <v/>
      </c>
      <c r="AJ88" s="613">
        <v>11994</v>
      </c>
      <c r="AK88" s="610">
        <f t="shared" si="37"/>
        <v>442.25663716814159</v>
      </c>
      <c r="AL88" s="613"/>
      <c r="AM88" s="610" t="str">
        <f t="shared" si="38"/>
        <v/>
      </c>
      <c r="AN88" s="613">
        <v>2887</v>
      </c>
      <c r="AO88" s="610">
        <f t="shared" si="39"/>
        <v>106.452802359882</v>
      </c>
      <c r="AP88" s="613">
        <v>58011</v>
      </c>
      <c r="AQ88" s="610">
        <f t="shared" si="40"/>
        <v>2139.0486725663718</v>
      </c>
    </row>
    <row r="89" spans="1:43">
      <c r="A89" s="603" t="s">
        <v>539</v>
      </c>
      <c r="B89" s="608">
        <v>3.5</v>
      </c>
      <c r="D89" s="609"/>
      <c r="E89" s="610" t="str">
        <f t="shared" si="22"/>
        <v/>
      </c>
      <c r="F89" s="609">
        <v>856</v>
      </c>
      <c r="G89" s="610">
        <f t="shared" si="22"/>
        <v>244.57142857142858</v>
      </c>
      <c r="H89" s="609"/>
      <c r="I89" s="610" t="str">
        <f t="shared" si="23"/>
        <v/>
      </c>
      <c r="J89" s="609"/>
      <c r="K89" s="610" t="str">
        <f t="shared" si="24"/>
        <v/>
      </c>
      <c r="L89" s="609"/>
      <c r="M89" s="610" t="str">
        <f t="shared" si="25"/>
        <v/>
      </c>
      <c r="N89" s="609"/>
      <c r="O89" s="610" t="str">
        <f t="shared" si="26"/>
        <v/>
      </c>
      <c r="P89" s="609"/>
      <c r="Q89" s="610" t="str">
        <f t="shared" si="27"/>
        <v/>
      </c>
      <c r="R89" s="609"/>
      <c r="S89" s="610" t="str">
        <f t="shared" si="28"/>
        <v/>
      </c>
      <c r="T89" s="609"/>
      <c r="U89" s="610" t="str">
        <f t="shared" si="29"/>
        <v/>
      </c>
      <c r="V89" s="609"/>
      <c r="W89" s="610" t="str">
        <f t="shared" si="30"/>
        <v/>
      </c>
      <c r="X89" s="609"/>
      <c r="Y89" s="610" t="str">
        <f t="shared" si="31"/>
        <v/>
      </c>
      <c r="Z89" s="609"/>
      <c r="AA89" s="610" t="str">
        <f t="shared" si="32"/>
        <v/>
      </c>
      <c r="AB89" s="609"/>
      <c r="AC89" s="610" t="str">
        <f t="shared" si="33"/>
        <v/>
      </c>
      <c r="AD89" s="609"/>
      <c r="AE89" s="610" t="str">
        <f t="shared" si="34"/>
        <v/>
      </c>
      <c r="AF89" s="609"/>
      <c r="AG89" s="610" t="str">
        <f t="shared" si="35"/>
        <v/>
      </c>
      <c r="AH89" s="609"/>
      <c r="AI89" s="610" t="str">
        <f t="shared" si="36"/>
        <v/>
      </c>
      <c r="AJ89" s="609"/>
      <c r="AK89" s="610" t="str">
        <f t="shared" si="37"/>
        <v/>
      </c>
      <c r="AL89" s="609"/>
      <c r="AM89" s="610" t="str">
        <f t="shared" si="38"/>
        <v/>
      </c>
      <c r="AN89" s="609"/>
      <c r="AO89" s="610" t="str">
        <f t="shared" si="39"/>
        <v/>
      </c>
      <c r="AP89" s="609">
        <v>856</v>
      </c>
      <c r="AQ89" s="610">
        <f t="shared" si="40"/>
        <v>244.57142857142858</v>
      </c>
    </row>
    <row r="90" spans="1:43">
      <c r="A90" s="603" t="s">
        <v>540</v>
      </c>
      <c r="B90" s="608">
        <v>4.7280312499999999</v>
      </c>
      <c r="D90" s="609"/>
      <c r="E90" s="610" t="str">
        <f t="shared" si="22"/>
        <v/>
      </c>
      <c r="F90" s="609"/>
      <c r="G90" s="610" t="str">
        <f t="shared" si="22"/>
        <v/>
      </c>
      <c r="H90" s="609"/>
      <c r="I90" s="610" t="str">
        <f t="shared" si="23"/>
        <v/>
      </c>
      <c r="J90" s="609">
        <v>6625</v>
      </c>
      <c r="K90" s="610">
        <f t="shared" si="24"/>
        <v>1401.2174729175067</v>
      </c>
      <c r="L90" s="609"/>
      <c r="M90" s="610" t="str">
        <f t="shared" si="25"/>
        <v/>
      </c>
      <c r="N90" s="609"/>
      <c r="O90" s="610" t="str">
        <f t="shared" si="26"/>
        <v/>
      </c>
      <c r="P90" s="609"/>
      <c r="Q90" s="610" t="str">
        <f t="shared" si="27"/>
        <v/>
      </c>
      <c r="R90" s="609"/>
      <c r="S90" s="610" t="str">
        <f t="shared" si="28"/>
        <v/>
      </c>
      <c r="T90" s="609"/>
      <c r="U90" s="610" t="str">
        <f t="shared" si="29"/>
        <v/>
      </c>
      <c r="V90" s="609"/>
      <c r="W90" s="610" t="str">
        <f t="shared" si="30"/>
        <v/>
      </c>
      <c r="X90" s="609"/>
      <c r="Y90" s="610" t="str">
        <f t="shared" si="31"/>
        <v/>
      </c>
      <c r="Z90" s="609"/>
      <c r="AA90" s="610" t="str">
        <f t="shared" si="32"/>
        <v/>
      </c>
      <c r="AB90" s="609"/>
      <c r="AC90" s="610" t="str">
        <f t="shared" si="33"/>
        <v/>
      </c>
      <c r="AD90" s="609"/>
      <c r="AE90" s="610" t="str">
        <f t="shared" si="34"/>
        <v/>
      </c>
      <c r="AF90" s="609"/>
      <c r="AG90" s="610" t="str">
        <f t="shared" si="35"/>
        <v/>
      </c>
      <c r="AH90" s="609"/>
      <c r="AI90" s="610" t="str">
        <f t="shared" si="36"/>
        <v/>
      </c>
      <c r="AJ90" s="609"/>
      <c r="AK90" s="610" t="str">
        <f t="shared" si="37"/>
        <v/>
      </c>
      <c r="AL90" s="609"/>
      <c r="AM90" s="610" t="str">
        <f t="shared" si="38"/>
        <v/>
      </c>
      <c r="AN90" s="609"/>
      <c r="AO90" s="610" t="str">
        <f t="shared" si="39"/>
        <v/>
      </c>
      <c r="AP90" s="609">
        <v>6625</v>
      </c>
      <c r="AQ90" s="610">
        <f t="shared" si="40"/>
        <v>1401.2174729175067</v>
      </c>
    </row>
    <row r="91" spans="1:43">
      <c r="A91" s="603" t="s">
        <v>541</v>
      </c>
      <c r="B91" s="608">
        <v>0.48</v>
      </c>
      <c r="D91" s="609">
        <v>259</v>
      </c>
      <c r="E91" s="610">
        <f t="shared" si="22"/>
        <v>539.58333333333337</v>
      </c>
      <c r="F91" s="609">
        <v>2</v>
      </c>
      <c r="G91" s="610">
        <f t="shared" si="22"/>
        <v>4.166666666666667</v>
      </c>
      <c r="H91" s="609"/>
      <c r="I91" s="610" t="str">
        <f t="shared" si="23"/>
        <v/>
      </c>
      <c r="J91" s="609"/>
      <c r="K91" s="610" t="str">
        <f t="shared" si="24"/>
        <v/>
      </c>
      <c r="L91" s="609"/>
      <c r="M91" s="610" t="str">
        <f t="shared" si="25"/>
        <v/>
      </c>
      <c r="N91" s="609"/>
      <c r="O91" s="610" t="str">
        <f t="shared" si="26"/>
        <v/>
      </c>
      <c r="P91" s="609">
        <v>161</v>
      </c>
      <c r="Q91" s="610">
        <f t="shared" si="27"/>
        <v>335.41666666666669</v>
      </c>
      <c r="R91" s="609"/>
      <c r="S91" s="610" t="str">
        <f t="shared" si="28"/>
        <v/>
      </c>
      <c r="T91" s="609">
        <v>15</v>
      </c>
      <c r="U91" s="610">
        <f t="shared" si="29"/>
        <v>31.25</v>
      </c>
      <c r="V91" s="609"/>
      <c r="W91" s="610" t="str">
        <f t="shared" si="30"/>
        <v/>
      </c>
      <c r="X91" s="609"/>
      <c r="Y91" s="610" t="str">
        <f t="shared" si="31"/>
        <v/>
      </c>
      <c r="Z91" s="609"/>
      <c r="AA91" s="610" t="str">
        <f t="shared" si="32"/>
        <v/>
      </c>
      <c r="AB91" s="609"/>
      <c r="AC91" s="610" t="str">
        <f t="shared" si="33"/>
        <v/>
      </c>
      <c r="AD91" s="609"/>
      <c r="AE91" s="610" t="str">
        <f t="shared" si="34"/>
        <v/>
      </c>
      <c r="AF91" s="609"/>
      <c r="AG91" s="610" t="str">
        <f t="shared" si="35"/>
        <v/>
      </c>
      <c r="AH91" s="609"/>
      <c r="AI91" s="610" t="str">
        <f t="shared" si="36"/>
        <v/>
      </c>
      <c r="AJ91" s="609"/>
      <c r="AK91" s="610" t="str">
        <f t="shared" si="37"/>
        <v/>
      </c>
      <c r="AL91" s="609"/>
      <c r="AM91" s="610" t="str">
        <f t="shared" si="38"/>
        <v/>
      </c>
      <c r="AN91" s="609"/>
      <c r="AO91" s="610" t="str">
        <f t="shared" si="39"/>
        <v/>
      </c>
      <c r="AP91" s="609">
        <v>178</v>
      </c>
      <c r="AQ91" s="610">
        <f t="shared" si="40"/>
        <v>370.83333333333337</v>
      </c>
    </row>
    <row r="92" spans="1:43">
      <c r="A92" s="612"/>
      <c r="D92" s="613"/>
      <c r="E92" s="610" t="str">
        <f t="shared" si="22"/>
        <v/>
      </c>
      <c r="F92" s="613">
        <v>4934</v>
      </c>
      <c r="G92" s="610" t="str">
        <f t="shared" si="22"/>
        <v/>
      </c>
      <c r="H92" s="613"/>
      <c r="I92" s="610" t="str">
        <f t="shared" si="23"/>
        <v/>
      </c>
      <c r="J92" s="613"/>
      <c r="K92" s="610" t="str">
        <f t="shared" si="24"/>
        <v/>
      </c>
      <c r="L92" s="613"/>
      <c r="M92" s="610" t="str">
        <f t="shared" si="25"/>
        <v/>
      </c>
      <c r="N92" s="613"/>
      <c r="O92" s="610" t="str">
        <f t="shared" si="26"/>
        <v/>
      </c>
      <c r="P92" s="613"/>
      <c r="Q92" s="610" t="str">
        <f t="shared" si="27"/>
        <v/>
      </c>
      <c r="R92" s="613"/>
      <c r="S92" s="610" t="str">
        <f t="shared" si="28"/>
        <v/>
      </c>
      <c r="T92" s="613"/>
      <c r="U92" s="610" t="str">
        <f t="shared" si="29"/>
        <v/>
      </c>
      <c r="V92" s="613"/>
      <c r="W92" s="610" t="str">
        <f t="shared" si="30"/>
        <v/>
      </c>
      <c r="X92" s="613"/>
      <c r="Y92" s="610" t="str">
        <f t="shared" si="31"/>
        <v/>
      </c>
      <c r="Z92" s="613"/>
      <c r="AA92" s="610" t="str">
        <f t="shared" si="32"/>
        <v/>
      </c>
      <c r="AB92" s="613"/>
      <c r="AC92" s="610" t="str">
        <f t="shared" si="33"/>
        <v/>
      </c>
      <c r="AD92" s="613"/>
      <c r="AE92" s="610" t="str">
        <f t="shared" si="34"/>
        <v/>
      </c>
      <c r="AF92" s="613"/>
      <c r="AG92" s="610" t="str">
        <f t="shared" si="35"/>
        <v/>
      </c>
      <c r="AH92" s="613"/>
      <c r="AI92" s="610" t="str">
        <f t="shared" si="36"/>
        <v/>
      </c>
      <c r="AJ92" s="613"/>
      <c r="AK92" s="610" t="str">
        <f t="shared" si="37"/>
        <v/>
      </c>
      <c r="AL92" s="613"/>
      <c r="AM92" s="610" t="str">
        <f t="shared" si="38"/>
        <v/>
      </c>
      <c r="AN92" s="613"/>
      <c r="AO92" s="610" t="str">
        <f t="shared" si="39"/>
        <v/>
      </c>
      <c r="AP92" s="613">
        <v>4934</v>
      </c>
      <c r="AQ92" s="610" t="str">
        <f t="shared" si="40"/>
        <v/>
      </c>
    </row>
    <row r="93" spans="1:43">
      <c r="A93" s="603" t="s">
        <v>414</v>
      </c>
      <c r="B93" s="608">
        <v>24.58</v>
      </c>
      <c r="D93" s="609">
        <v>11036</v>
      </c>
      <c r="E93" s="610">
        <f t="shared" ref="E93:G108" si="41">IF(OR($B93=0,D93=0),"",D93/$B93)</f>
        <v>448.98291293734746</v>
      </c>
      <c r="F93" s="609"/>
      <c r="G93" s="610" t="str">
        <f t="shared" si="41"/>
        <v/>
      </c>
      <c r="H93" s="609"/>
      <c r="I93" s="610" t="str">
        <f t="shared" si="23"/>
        <v/>
      </c>
      <c r="J93" s="609"/>
      <c r="K93" s="610" t="str">
        <f t="shared" si="24"/>
        <v/>
      </c>
      <c r="L93" s="609"/>
      <c r="M93" s="610" t="str">
        <f t="shared" si="25"/>
        <v/>
      </c>
      <c r="N93" s="609">
        <v>6778</v>
      </c>
      <c r="O93" s="610">
        <f t="shared" si="26"/>
        <v>275.75264442636291</v>
      </c>
      <c r="P93" s="609">
        <v>20352</v>
      </c>
      <c r="Q93" s="610">
        <f t="shared" si="27"/>
        <v>827.99023596419863</v>
      </c>
      <c r="R93" s="609"/>
      <c r="S93" s="610" t="str">
        <f t="shared" si="28"/>
        <v/>
      </c>
      <c r="T93" s="609"/>
      <c r="U93" s="610" t="str">
        <f t="shared" si="29"/>
        <v/>
      </c>
      <c r="V93" s="609">
        <v>20168</v>
      </c>
      <c r="W93" s="610">
        <f t="shared" si="30"/>
        <v>820.50447518307578</v>
      </c>
      <c r="X93" s="609">
        <v>15252</v>
      </c>
      <c r="Y93" s="610">
        <f t="shared" si="31"/>
        <v>620.50447518307567</v>
      </c>
      <c r="Z93" s="609">
        <v>14</v>
      </c>
      <c r="AA93" s="610">
        <f t="shared" si="32"/>
        <v>0.56956875508543536</v>
      </c>
      <c r="AB93" s="609"/>
      <c r="AC93" s="610" t="str">
        <f t="shared" si="33"/>
        <v/>
      </c>
      <c r="AD93" s="609">
        <v>1382</v>
      </c>
      <c r="AE93" s="610">
        <f t="shared" si="34"/>
        <v>56.224572823433689</v>
      </c>
      <c r="AF93" s="609"/>
      <c r="AG93" s="610" t="str">
        <f t="shared" si="35"/>
        <v/>
      </c>
      <c r="AH93" s="609"/>
      <c r="AI93" s="610" t="str">
        <f t="shared" si="36"/>
        <v/>
      </c>
      <c r="AJ93" s="609">
        <v>388</v>
      </c>
      <c r="AK93" s="610">
        <f t="shared" si="37"/>
        <v>15.78519121236778</v>
      </c>
      <c r="AL93" s="609"/>
      <c r="AM93" s="610" t="str">
        <f t="shared" si="38"/>
        <v/>
      </c>
      <c r="AN93" s="609"/>
      <c r="AO93" s="610" t="str">
        <f t="shared" si="39"/>
        <v/>
      </c>
      <c r="AP93" s="609">
        <v>64334</v>
      </c>
      <c r="AQ93" s="610">
        <f t="shared" si="40"/>
        <v>2617.3311635475998</v>
      </c>
    </row>
    <row r="94" spans="1:43">
      <c r="A94" s="612"/>
      <c r="B94">
        <v>1.68</v>
      </c>
      <c r="D94" s="613">
        <v>613</v>
      </c>
      <c r="E94" s="610">
        <f t="shared" si="41"/>
        <v>364.88095238095241</v>
      </c>
      <c r="F94" s="613"/>
      <c r="G94" s="610" t="str">
        <f t="shared" si="41"/>
        <v/>
      </c>
      <c r="H94" s="613"/>
      <c r="I94" s="610" t="str">
        <f t="shared" si="23"/>
        <v/>
      </c>
      <c r="J94" s="613"/>
      <c r="K94" s="610" t="str">
        <f t="shared" si="24"/>
        <v/>
      </c>
      <c r="L94" s="613"/>
      <c r="M94" s="610" t="str">
        <f t="shared" si="25"/>
        <v/>
      </c>
      <c r="N94" s="613">
        <v>499</v>
      </c>
      <c r="O94" s="610">
        <f t="shared" si="26"/>
        <v>297.02380952380952</v>
      </c>
      <c r="P94" s="613">
        <v>618</v>
      </c>
      <c r="Q94" s="610">
        <f t="shared" si="27"/>
        <v>367.85714285714289</v>
      </c>
      <c r="R94" s="613"/>
      <c r="S94" s="610" t="str">
        <f t="shared" si="28"/>
        <v/>
      </c>
      <c r="T94" s="613"/>
      <c r="U94" s="610" t="str">
        <f t="shared" si="29"/>
        <v/>
      </c>
      <c r="V94" s="613">
        <v>632</v>
      </c>
      <c r="W94" s="610">
        <f t="shared" si="30"/>
        <v>376.1904761904762</v>
      </c>
      <c r="X94" s="613"/>
      <c r="Y94" s="610" t="str">
        <f t="shared" si="31"/>
        <v/>
      </c>
      <c r="Z94" s="613">
        <v>1</v>
      </c>
      <c r="AA94" s="610">
        <f t="shared" si="32"/>
        <v>0.59523809523809523</v>
      </c>
      <c r="AB94" s="613"/>
      <c r="AC94" s="610" t="str">
        <f t="shared" si="33"/>
        <v/>
      </c>
      <c r="AD94" s="613">
        <v>96</v>
      </c>
      <c r="AE94" s="610">
        <f t="shared" si="34"/>
        <v>57.142857142857146</v>
      </c>
      <c r="AF94" s="613"/>
      <c r="AG94" s="610" t="str">
        <f t="shared" si="35"/>
        <v/>
      </c>
      <c r="AH94" s="613"/>
      <c r="AI94" s="610" t="str">
        <f t="shared" si="36"/>
        <v/>
      </c>
      <c r="AJ94" s="613">
        <v>97</v>
      </c>
      <c r="AK94" s="610">
        <f t="shared" si="37"/>
        <v>57.738095238095241</v>
      </c>
      <c r="AL94" s="613"/>
      <c r="AM94" s="610" t="str">
        <f t="shared" si="38"/>
        <v/>
      </c>
      <c r="AN94" s="613"/>
      <c r="AO94" s="610" t="str">
        <f t="shared" si="39"/>
        <v/>
      </c>
      <c r="AP94" s="613">
        <v>1943</v>
      </c>
      <c r="AQ94" s="610">
        <f t="shared" si="40"/>
        <v>1156.547619047619</v>
      </c>
    </row>
    <row r="95" spans="1:43">
      <c r="A95" s="603" t="s">
        <v>454</v>
      </c>
      <c r="B95" s="608">
        <v>0.3</v>
      </c>
      <c r="D95" s="609"/>
      <c r="E95" s="610" t="str">
        <f t="shared" si="41"/>
        <v/>
      </c>
      <c r="F95" s="609"/>
      <c r="G95" s="610" t="str">
        <f t="shared" si="41"/>
        <v/>
      </c>
      <c r="H95" s="609"/>
      <c r="I95" s="610" t="str">
        <f t="shared" si="23"/>
        <v/>
      </c>
      <c r="J95" s="609">
        <v>3</v>
      </c>
      <c r="K95" s="610">
        <f t="shared" si="24"/>
        <v>10</v>
      </c>
      <c r="L95" s="609"/>
      <c r="M95" s="610" t="str">
        <f t="shared" si="25"/>
        <v/>
      </c>
      <c r="N95" s="609"/>
      <c r="O95" s="610" t="str">
        <f t="shared" si="26"/>
        <v/>
      </c>
      <c r="P95" s="609">
        <v>323</v>
      </c>
      <c r="Q95" s="610">
        <f t="shared" si="27"/>
        <v>1076.6666666666667</v>
      </c>
      <c r="R95" s="609"/>
      <c r="S95" s="610" t="str">
        <f t="shared" si="28"/>
        <v/>
      </c>
      <c r="T95" s="609"/>
      <c r="U95" s="610" t="str">
        <f t="shared" si="29"/>
        <v/>
      </c>
      <c r="V95" s="609"/>
      <c r="W95" s="610" t="str">
        <f t="shared" si="30"/>
        <v/>
      </c>
      <c r="X95" s="609"/>
      <c r="Y95" s="610" t="str">
        <f t="shared" si="31"/>
        <v/>
      </c>
      <c r="Z95" s="609"/>
      <c r="AA95" s="610" t="str">
        <f t="shared" si="32"/>
        <v/>
      </c>
      <c r="AB95" s="609"/>
      <c r="AC95" s="610" t="str">
        <f t="shared" si="33"/>
        <v/>
      </c>
      <c r="AD95" s="609"/>
      <c r="AE95" s="610" t="str">
        <f t="shared" si="34"/>
        <v/>
      </c>
      <c r="AF95" s="609"/>
      <c r="AG95" s="610" t="str">
        <f t="shared" si="35"/>
        <v/>
      </c>
      <c r="AH95" s="609"/>
      <c r="AI95" s="610" t="str">
        <f t="shared" si="36"/>
        <v/>
      </c>
      <c r="AJ95" s="609"/>
      <c r="AK95" s="610" t="str">
        <f t="shared" si="37"/>
        <v/>
      </c>
      <c r="AL95" s="609"/>
      <c r="AM95" s="610" t="str">
        <f t="shared" si="38"/>
        <v/>
      </c>
      <c r="AN95" s="609">
        <v>161</v>
      </c>
      <c r="AO95" s="610">
        <f t="shared" si="39"/>
        <v>536.66666666666674</v>
      </c>
      <c r="AP95" s="609">
        <v>487</v>
      </c>
      <c r="AQ95" s="610">
        <f t="shared" si="40"/>
        <v>1623.3333333333335</v>
      </c>
    </row>
    <row r="96" spans="1:43">
      <c r="A96" s="603" t="s">
        <v>455</v>
      </c>
      <c r="B96" s="608">
        <v>11.32</v>
      </c>
      <c r="D96" s="609">
        <v>12346</v>
      </c>
      <c r="E96" s="610">
        <f t="shared" si="41"/>
        <v>1090.6360424028269</v>
      </c>
      <c r="F96" s="609"/>
      <c r="G96" s="610" t="str">
        <f t="shared" si="41"/>
        <v/>
      </c>
      <c r="H96" s="609"/>
      <c r="I96" s="610" t="str">
        <f t="shared" si="23"/>
        <v/>
      </c>
      <c r="J96" s="609">
        <v>2759</v>
      </c>
      <c r="K96" s="610">
        <f t="shared" si="24"/>
        <v>243.72791519434628</v>
      </c>
      <c r="L96" s="609"/>
      <c r="M96" s="610" t="str">
        <f t="shared" si="25"/>
        <v/>
      </c>
      <c r="N96" s="609"/>
      <c r="O96" s="610" t="str">
        <f t="shared" si="26"/>
        <v/>
      </c>
      <c r="P96" s="609">
        <v>16395</v>
      </c>
      <c r="Q96" s="610">
        <f t="shared" si="27"/>
        <v>1448.321554770318</v>
      </c>
      <c r="R96" s="609"/>
      <c r="S96" s="610" t="str">
        <f t="shared" si="28"/>
        <v/>
      </c>
      <c r="T96" s="609"/>
      <c r="U96" s="610" t="str">
        <f t="shared" si="29"/>
        <v/>
      </c>
      <c r="V96" s="609"/>
      <c r="W96" s="610" t="str">
        <f t="shared" si="30"/>
        <v/>
      </c>
      <c r="X96" s="609"/>
      <c r="Y96" s="610" t="str">
        <f t="shared" si="31"/>
        <v/>
      </c>
      <c r="Z96" s="609"/>
      <c r="AA96" s="610" t="str">
        <f t="shared" si="32"/>
        <v/>
      </c>
      <c r="AB96" s="609">
        <v>24857</v>
      </c>
      <c r="AC96" s="610">
        <f t="shared" si="33"/>
        <v>2195.8480565371024</v>
      </c>
      <c r="AD96" s="609"/>
      <c r="AE96" s="610" t="str">
        <f t="shared" si="34"/>
        <v/>
      </c>
      <c r="AF96" s="609"/>
      <c r="AG96" s="610" t="str">
        <f t="shared" si="35"/>
        <v/>
      </c>
      <c r="AH96" s="609"/>
      <c r="AI96" s="610" t="str">
        <f t="shared" si="36"/>
        <v/>
      </c>
      <c r="AJ96" s="609">
        <v>14325</v>
      </c>
      <c r="AK96" s="610">
        <f t="shared" si="37"/>
        <v>1265.4593639575971</v>
      </c>
      <c r="AL96" s="609"/>
      <c r="AM96" s="610" t="str">
        <f t="shared" si="38"/>
        <v/>
      </c>
      <c r="AN96" s="609"/>
      <c r="AO96" s="610" t="str">
        <f t="shared" si="39"/>
        <v/>
      </c>
      <c r="AP96" s="609">
        <v>58336</v>
      </c>
      <c r="AQ96" s="610">
        <f t="shared" si="40"/>
        <v>5153.356890459364</v>
      </c>
    </row>
    <row r="97" spans="1:43">
      <c r="A97" s="603" t="s">
        <v>456</v>
      </c>
      <c r="B97" s="608">
        <v>20.46</v>
      </c>
      <c r="D97" s="609">
        <v>53736</v>
      </c>
      <c r="E97" s="610">
        <f t="shared" si="41"/>
        <v>2626.3929618768329</v>
      </c>
      <c r="F97" s="609"/>
      <c r="G97" s="610" t="str">
        <f t="shared" si="41"/>
        <v/>
      </c>
      <c r="H97" s="609"/>
      <c r="I97" s="610" t="str">
        <f t="shared" si="23"/>
        <v/>
      </c>
      <c r="J97" s="609"/>
      <c r="K97" s="610" t="str">
        <f t="shared" si="24"/>
        <v/>
      </c>
      <c r="L97" s="609"/>
      <c r="M97" s="610" t="str">
        <f t="shared" si="25"/>
        <v/>
      </c>
      <c r="N97" s="609">
        <v>1009</v>
      </c>
      <c r="O97" s="610">
        <f t="shared" si="26"/>
        <v>49.315738025415442</v>
      </c>
      <c r="P97" s="609">
        <v>16664</v>
      </c>
      <c r="Q97" s="610">
        <f t="shared" si="27"/>
        <v>814.46725317693051</v>
      </c>
      <c r="R97" s="609"/>
      <c r="S97" s="610" t="str">
        <f t="shared" si="28"/>
        <v/>
      </c>
      <c r="T97" s="609"/>
      <c r="U97" s="610" t="str">
        <f t="shared" si="29"/>
        <v/>
      </c>
      <c r="V97" s="609"/>
      <c r="W97" s="610" t="str">
        <f t="shared" si="30"/>
        <v/>
      </c>
      <c r="X97" s="609"/>
      <c r="Y97" s="610" t="str">
        <f t="shared" si="31"/>
        <v/>
      </c>
      <c r="Z97" s="609"/>
      <c r="AA97" s="610" t="str">
        <f t="shared" si="32"/>
        <v/>
      </c>
      <c r="AB97" s="609"/>
      <c r="AC97" s="610" t="str">
        <f t="shared" si="33"/>
        <v/>
      </c>
      <c r="AD97" s="609">
        <v>150</v>
      </c>
      <c r="AE97" s="610">
        <f t="shared" si="34"/>
        <v>7.3313782991202343</v>
      </c>
      <c r="AF97" s="609"/>
      <c r="AG97" s="610" t="str">
        <f t="shared" si="35"/>
        <v/>
      </c>
      <c r="AH97" s="609"/>
      <c r="AI97" s="610" t="str">
        <f t="shared" si="36"/>
        <v/>
      </c>
      <c r="AJ97" s="609">
        <v>1368</v>
      </c>
      <c r="AK97" s="610">
        <f t="shared" si="37"/>
        <v>66.862170087976537</v>
      </c>
      <c r="AL97" s="609"/>
      <c r="AM97" s="610" t="str">
        <f t="shared" si="38"/>
        <v/>
      </c>
      <c r="AN97" s="609"/>
      <c r="AO97" s="610" t="str">
        <f t="shared" si="39"/>
        <v/>
      </c>
      <c r="AP97" s="609">
        <v>19191</v>
      </c>
      <c r="AQ97" s="610">
        <f t="shared" si="40"/>
        <v>937.97653958944272</v>
      </c>
    </row>
    <row r="98" spans="1:43">
      <c r="A98" s="612"/>
      <c r="B98">
        <v>2.1</v>
      </c>
      <c r="D98" s="613">
        <v>61282</v>
      </c>
      <c r="E98" s="610">
        <f t="shared" si="41"/>
        <v>29181.90476190476</v>
      </c>
      <c r="F98" s="613">
        <v>47504</v>
      </c>
      <c r="G98" s="610">
        <f t="shared" si="41"/>
        <v>22620.952380952382</v>
      </c>
      <c r="H98" s="613"/>
      <c r="I98" s="610" t="str">
        <f t="shared" si="23"/>
        <v/>
      </c>
      <c r="J98" s="613"/>
      <c r="K98" s="610" t="str">
        <f t="shared" si="24"/>
        <v/>
      </c>
      <c r="L98" s="613"/>
      <c r="M98" s="610" t="str">
        <f t="shared" si="25"/>
        <v/>
      </c>
      <c r="N98" s="613"/>
      <c r="O98" s="610" t="str">
        <f t="shared" si="26"/>
        <v/>
      </c>
      <c r="P98" s="613">
        <v>4418</v>
      </c>
      <c r="Q98" s="610">
        <f t="shared" si="27"/>
        <v>2103.8095238095239</v>
      </c>
      <c r="R98" s="613">
        <v>4784</v>
      </c>
      <c r="S98" s="610">
        <f t="shared" si="28"/>
        <v>2278.0952380952381</v>
      </c>
      <c r="T98" s="613">
        <v>63</v>
      </c>
      <c r="U98" s="610">
        <f t="shared" si="29"/>
        <v>30</v>
      </c>
      <c r="V98" s="613">
        <v>674</v>
      </c>
      <c r="W98" s="610">
        <f t="shared" si="30"/>
        <v>320.95238095238096</v>
      </c>
      <c r="X98" s="613"/>
      <c r="Y98" s="610" t="str">
        <f t="shared" si="31"/>
        <v/>
      </c>
      <c r="Z98" s="613">
        <v>126</v>
      </c>
      <c r="AA98" s="610">
        <f t="shared" si="32"/>
        <v>60</v>
      </c>
      <c r="AB98" s="613"/>
      <c r="AC98" s="610" t="str">
        <f t="shared" si="33"/>
        <v/>
      </c>
      <c r="AD98" s="613"/>
      <c r="AE98" s="610" t="str">
        <f t="shared" si="34"/>
        <v/>
      </c>
      <c r="AF98" s="613"/>
      <c r="AG98" s="610" t="str">
        <f t="shared" si="35"/>
        <v/>
      </c>
      <c r="AH98" s="613"/>
      <c r="AI98" s="610" t="str">
        <f t="shared" si="36"/>
        <v/>
      </c>
      <c r="AJ98" s="613">
        <v>2317</v>
      </c>
      <c r="AK98" s="610">
        <f t="shared" si="37"/>
        <v>1103.3333333333333</v>
      </c>
      <c r="AL98" s="613"/>
      <c r="AM98" s="610" t="str">
        <f t="shared" si="38"/>
        <v/>
      </c>
      <c r="AN98" s="613"/>
      <c r="AO98" s="610" t="str">
        <f t="shared" si="39"/>
        <v/>
      </c>
      <c r="AP98" s="613">
        <v>59886</v>
      </c>
      <c r="AQ98" s="610">
        <f t="shared" si="40"/>
        <v>28517.142857142855</v>
      </c>
    </row>
    <row r="99" spans="1:43">
      <c r="A99" s="603" t="s">
        <v>415</v>
      </c>
      <c r="B99" s="608">
        <v>2.0699999999999998</v>
      </c>
      <c r="D99" s="609">
        <v>8565</v>
      </c>
      <c r="E99" s="610">
        <f t="shared" si="41"/>
        <v>4137.68115942029</v>
      </c>
      <c r="F99" s="609"/>
      <c r="G99" s="610" t="str">
        <f t="shared" si="41"/>
        <v/>
      </c>
      <c r="H99" s="609"/>
      <c r="I99" s="610" t="str">
        <f t="shared" si="23"/>
        <v/>
      </c>
      <c r="J99" s="609"/>
      <c r="K99" s="610" t="str">
        <f t="shared" si="24"/>
        <v/>
      </c>
      <c r="L99" s="609"/>
      <c r="M99" s="610" t="str">
        <f t="shared" si="25"/>
        <v/>
      </c>
      <c r="N99" s="609">
        <v>49</v>
      </c>
      <c r="O99" s="610">
        <f t="shared" si="26"/>
        <v>23.671497584541065</v>
      </c>
      <c r="P99" s="609">
        <v>2725</v>
      </c>
      <c r="Q99" s="610">
        <f t="shared" si="27"/>
        <v>1316.4251207729469</v>
      </c>
      <c r="R99" s="609"/>
      <c r="S99" s="610" t="str">
        <f t="shared" si="28"/>
        <v/>
      </c>
      <c r="T99" s="609"/>
      <c r="U99" s="610" t="str">
        <f t="shared" si="29"/>
        <v/>
      </c>
      <c r="V99" s="609"/>
      <c r="W99" s="610" t="str">
        <f t="shared" si="30"/>
        <v/>
      </c>
      <c r="X99" s="609"/>
      <c r="Y99" s="610" t="str">
        <f t="shared" si="31"/>
        <v/>
      </c>
      <c r="Z99" s="609"/>
      <c r="AA99" s="610" t="str">
        <f t="shared" si="32"/>
        <v/>
      </c>
      <c r="AB99" s="609"/>
      <c r="AC99" s="610" t="str">
        <f t="shared" si="33"/>
        <v/>
      </c>
      <c r="AD99" s="609">
        <v>1033</v>
      </c>
      <c r="AE99" s="610">
        <f t="shared" si="34"/>
        <v>499.03381642512079</v>
      </c>
      <c r="AF99" s="609"/>
      <c r="AG99" s="610" t="str">
        <f t="shared" si="35"/>
        <v/>
      </c>
      <c r="AH99" s="609"/>
      <c r="AI99" s="610" t="str">
        <f t="shared" si="36"/>
        <v/>
      </c>
      <c r="AJ99" s="609">
        <v>687</v>
      </c>
      <c r="AK99" s="610">
        <f t="shared" si="37"/>
        <v>331.8840579710145</v>
      </c>
      <c r="AL99" s="609"/>
      <c r="AM99" s="610" t="str">
        <f t="shared" si="38"/>
        <v/>
      </c>
      <c r="AN99" s="609">
        <v>1514</v>
      </c>
      <c r="AO99" s="610">
        <f t="shared" si="39"/>
        <v>731.40096618357495</v>
      </c>
      <c r="AP99" s="609">
        <v>6008</v>
      </c>
      <c r="AQ99" s="610">
        <f t="shared" si="40"/>
        <v>2902.4154589371983</v>
      </c>
    </row>
    <row r="100" spans="1:43">
      <c r="A100" s="612"/>
      <c r="B100">
        <v>0.59</v>
      </c>
      <c r="D100" s="613">
        <v>2430</v>
      </c>
      <c r="E100" s="610">
        <f t="shared" si="41"/>
        <v>4118.6440677966102</v>
      </c>
      <c r="F100" s="613"/>
      <c r="G100" s="610" t="str">
        <f t="shared" si="41"/>
        <v/>
      </c>
      <c r="H100" s="613"/>
      <c r="I100" s="610" t="str">
        <f t="shared" si="23"/>
        <v/>
      </c>
      <c r="J100" s="613"/>
      <c r="K100" s="610" t="str">
        <f t="shared" si="24"/>
        <v/>
      </c>
      <c r="L100" s="613"/>
      <c r="M100" s="610" t="str">
        <f t="shared" si="25"/>
        <v/>
      </c>
      <c r="N100" s="613">
        <v>14</v>
      </c>
      <c r="O100" s="610">
        <f t="shared" si="26"/>
        <v>23.728813559322035</v>
      </c>
      <c r="P100" s="613">
        <v>773</v>
      </c>
      <c r="Q100" s="610">
        <f t="shared" si="27"/>
        <v>1310.1694915254238</v>
      </c>
      <c r="R100" s="613"/>
      <c r="S100" s="610" t="str">
        <f t="shared" si="28"/>
        <v/>
      </c>
      <c r="T100" s="613"/>
      <c r="U100" s="610" t="str">
        <f t="shared" si="29"/>
        <v/>
      </c>
      <c r="V100" s="613"/>
      <c r="W100" s="610" t="str">
        <f t="shared" si="30"/>
        <v/>
      </c>
      <c r="X100" s="613"/>
      <c r="Y100" s="610" t="str">
        <f t="shared" si="31"/>
        <v/>
      </c>
      <c r="Z100" s="613"/>
      <c r="AA100" s="610" t="str">
        <f t="shared" si="32"/>
        <v/>
      </c>
      <c r="AB100" s="613"/>
      <c r="AC100" s="610" t="str">
        <f t="shared" si="33"/>
        <v/>
      </c>
      <c r="AD100" s="613"/>
      <c r="AE100" s="610" t="str">
        <f t="shared" si="34"/>
        <v/>
      </c>
      <c r="AF100" s="613"/>
      <c r="AG100" s="610" t="str">
        <f t="shared" si="35"/>
        <v/>
      </c>
      <c r="AH100" s="613"/>
      <c r="AI100" s="610" t="str">
        <f t="shared" si="36"/>
        <v/>
      </c>
      <c r="AJ100" s="613">
        <v>195</v>
      </c>
      <c r="AK100" s="610">
        <f t="shared" si="37"/>
        <v>330.50847457627123</v>
      </c>
      <c r="AL100" s="613"/>
      <c r="AM100" s="610" t="str">
        <f t="shared" si="38"/>
        <v/>
      </c>
      <c r="AN100" s="613">
        <v>432</v>
      </c>
      <c r="AO100" s="610">
        <f t="shared" si="39"/>
        <v>732.20338983050851</v>
      </c>
      <c r="AP100" s="613">
        <v>1414</v>
      </c>
      <c r="AQ100" s="610">
        <f t="shared" si="40"/>
        <v>2396.6101694915255</v>
      </c>
    </row>
    <row r="101" spans="1:43">
      <c r="A101" s="612"/>
      <c r="B101">
        <v>2.11</v>
      </c>
      <c r="D101" s="613">
        <v>8726</v>
      </c>
      <c r="E101" s="610">
        <f t="shared" si="41"/>
        <v>4135.5450236966826</v>
      </c>
      <c r="F101" s="613"/>
      <c r="G101" s="610" t="str">
        <f t="shared" si="41"/>
        <v/>
      </c>
      <c r="H101" s="613"/>
      <c r="I101" s="610" t="str">
        <f t="shared" si="23"/>
        <v/>
      </c>
      <c r="J101" s="613"/>
      <c r="K101" s="610" t="str">
        <f t="shared" si="24"/>
        <v/>
      </c>
      <c r="L101" s="613"/>
      <c r="M101" s="610" t="str">
        <f t="shared" si="25"/>
        <v/>
      </c>
      <c r="N101" s="613">
        <v>50</v>
      </c>
      <c r="O101" s="610">
        <f t="shared" si="26"/>
        <v>23.696682464454977</v>
      </c>
      <c r="P101" s="613">
        <v>2776</v>
      </c>
      <c r="Q101" s="610">
        <f t="shared" si="27"/>
        <v>1315.6398104265404</v>
      </c>
      <c r="R101" s="613"/>
      <c r="S101" s="610" t="str">
        <f t="shared" si="28"/>
        <v/>
      </c>
      <c r="T101" s="613"/>
      <c r="U101" s="610" t="str">
        <f t="shared" si="29"/>
        <v/>
      </c>
      <c r="V101" s="613"/>
      <c r="W101" s="610" t="str">
        <f t="shared" si="30"/>
        <v/>
      </c>
      <c r="X101" s="613"/>
      <c r="Y101" s="610" t="str">
        <f t="shared" si="31"/>
        <v/>
      </c>
      <c r="Z101" s="613"/>
      <c r="AA101" s="610" t="str">
        <f t="shared" si="32"/>
        <v/>
      </c>
      <c r="AB101" s="613"/>
      <c r="AC101" s="610" t="str">
        <f t="shared" si="33"/>
        <v/>
      </c>
      <c r="AD101" s="613">
        <v>722</v>
      </c>
      <c r="AE101" s="610">
        <f t="shared" si="34"/>
        <v>342.18009478672985</v>
      </c>
      <c r="AF101" s="613"/>
      <c r="AG101" s="610" t="str">
        <f t="shared" si="35"/>
        <v/>
      </c>
      <c r="AH101" s="613"/>
      <c r="AI101" s="610" t="str">
        <f t="shared" si="36"/>
        <v/>
      </c>
      <c r="AJ101" s="613">
        <v>700</v>
      </c>
      <c r="AK101" s="610">
        <f t="shared" si="37"/>
        <v>331.7535545023697</v>
      </c>
      <c r="AL101" s="613"/>
      <c r="AM101" s="610" t="str">
        <f t="shared" si="38"/>
        <v/>
      </c>
      <c r="AN101" s="613">
        <v>1572</v>
      </c>
      <c r="AO101" s="610">
        <f t="shared" si="39"/>
        <v>745.02369668246445</v>
      </c>
      <c r="AP101" s="613">
        <v>5820</v>
      </c>
      <c r="AQ101" s="610">
        <f t="shared" si="40"/>
        <v>2758.2938388625594</v>
      </c>
    </row>
    <row r="102" spans="1:43">
      <c r="A102" s="612"/>
      <c r="B102">
        <v>3.41</v>
      </c>
      <c r="D102" s="613">
        <v>14138</v>
      </c>
      <c r="E102" s="610">
        <f t="shared" si="41"/>
        <v>4146.041055718475</v>
      </c>
      <c r="F102" s="613"/>
      <c r="G102" s="610" t="str">
        <f t="shared" si="41"/>
        <v/>
      </c>
      <c r="H102" s="613"/>
      <c r="I102" s="610" t="str">
        <f t="shared" si="23"/>
        <v/>
      </c>
      <c r="J102" s="613"/>
      <c r="K102" s="610" t="str">
        <f t="shared" si="24"/>
        <v/>
      </c>
      <c r="L102" s="613"/>
      <c r="M102" s="610" t="str">
        <f t="shared" si="25"/>
        <v/>
      </c>
      <c r="N102" s="613">
        <v>80</v>
      </c>
      <c r="O102" s="610">
        <f t="shared" si="26"/>
        <v>23.460410557184751</v>
      </c>
      <c r="P102" s="613">
        <v>4498</v>
      </c>
      <c r="Q102" s="610">
        <f t="shared" si="27"/>
        <v>1319.0615835777126</v>
      </c>
      <c r="R102" s="613"/>
      <c r="S102" s="610" t="str">
        <f t="shared" si="28"/>
        <v/>
      </c>
      <c r="T102" s="613"/>
      <c r="U102" s="610" t="str">
        <f t="shared" si="29"/>
        <v/>
      </c>
      <c r="V102" s="613"/>
      <c r="W102" s="610" t="str">
        <f t="shared" si="30"/>
        <v/>
      </c>
      <c r="X102" s="613"/>
      <c r="Y102" s="610" t="str">
        <f t="shared" si="31"/>
        <v/>
      </c>
      <c r="Z102" s="613"/>
      <c r="AA102" s="610" t="str">
        <f t="shared" si="32"/>
        <v/>
      </c>
      <c r="AB102" s="613"/>
      <c r="AC102" s="610" t="str">
        <f t="shared" si="33"/>
        <v/>
      </c>
      <c r="AD102" s="613"/>
      <c r="AE102" s="610" t="str">
        <f t="shared" si="34"/>
        <v/>
      </c>
      <c r="AF102" s="613"/>
      <c r="AG102" s="610" t="str">
        <f t="shared" si="35"/>
        <v/>
      </c>
      <c r="AH102" s="613"/>
      <c r="AI102" s="610" t="str">
        <f t="shared" si="36"/>
        <v/>
      </c>
      <c r="AJ102" s="613">
        <v>1146</v>
      </c>
      <c r="AK102" s="610">
        <f t="shared" si="37"/>
        <v>336.07038123167155</v>
      </c>
      <c r="AL102" s="613"/>
      <c r="AM102" s="610" t="str">
        <f t="shared" si="38"/>
        <v/>
      </c>
      <c r="AN102" s="613">
        <v>2494</v>
      </c>
      <c r="AO102" s="610">
        <f t="shared" si="39"/>
        <v>731.3782991202346</v>
      </c>
      <c r="AP102" s="613">
        <v>8218</v>
      </c>
      <c r="AQ102" s="610">
        <f t="shared" si="40"/>
        <v>2409.9706744868035</v>
      </c>
    </row>
    <row r="103" spans="1:43">
      <c r="A103" s="603" t="s">
        <v>458</v>
      </c>
      <c r="B103" s="608">
        <v>3.3740000000000001</v>
      </c>
      <c r="D103" s="609">
        <v>15285.37</v>
      </c>
      <c r="E103" s="610">
        <f t="shared" si="41"/>
        <v>4530.3408417308838</v>
      </c>
      <c r="F103" s="609"/>
      <c r="G103" s="610" t="str">
        <f t="shared" si="41"/>
        <v/>
      </c>
      <c r="H103" s="609"/>
      <c r="I103" s="610" t="str">
        <f t="shared" si="23"/>
        <v/>
      </c>
      <c r="J103" s="609"/>
      <c r="K103" s="610" t="str">
        <f t="shared" si="24"/>
        <v/>
      </c>
      <c r="L103" s="609"/>
      <c r="M103" s="610" t="str">
        <f t="shared" si="25"/>
        <v/>
      </c>
      <c r="N103" s="609"/>
      <c r="O103" s="610" t="str">
        <f t="shared" si="26"/>
        <v/>
      </c>
      <c r="P103" s="609">
        <v>6614</v>
      </c>
      <c r="Q103" s="610">
        <f t="shared" si="27"/>
        <v>1960.2845287492589</v>
      </c>
      <c r="R103" s="609"/>
      <c r="S103" s="610" t="str">
        <f t="shared" si="28"/>
        <v/>
      </c>
      <c r="T103" s="609"/>
      <c r="U103" s="610" t="str">
        <f t="shared" si="29"/>
        <v/>
      </c>
      <c r="V103" s="609"/>
      <c r="W103" s="610" t="str">
        <f t="shared" si="30"/>
        <v/>
      </c>
      <c r="X103" s="609"/>
      <c r="Y103" s="610" t="str">
        <f t="shared" si="31"/>
        <v/>
      </c>
      <c r="Z103" s="609"/>
      <c r="AA103" s="610" t="str">
        <f t="shared" si="32"/>
        <v/>
      </c>
      <c r="AB103" s="609"/>
      <c r="AC103" s="610" t="str">
        <f t="shared" si="33"/>
        <v/>
      </c>
      <c r="AD103" s="609"/>
      <c r="AE103" s="610" t="str">
        <f t="shared" si="34"/>
        <v/>
      </c>
      <c r="AF103" s="609"/>
      <c r="AG103" s="610" t="str">
        <f t="shared" si="35"/>
        <v/>
      </c>
      <c r="AH103" s="609"/>
      <c r="AI103" s="610" t="str">
        <f t="shared" si="36"/>
        <v/>
      </c>
      <c r="AJ103" s="609">
        <v>1902</v>
      </c>
      <c r="AK103" s="610">
        <f t="shared" si="37"/>
        <v>563.72258446947239</v>
      </c>
      <c r="AL103" s="609"/>
      <c r="AM103" s="610" t="str">
        <f t="shared" si="38"/>
        <v/>
      </c>
      <c r="AN103" s="609">
        <v>2296</v>
      </c>
      <c r="AO103" s="610">
        <f t="shared" si="39"/>
        <v>680.49792531120329</v>
      </c>
      <c r="AP103" s="609">
        <v>10812</v>
      </c>
      <c r="AQ103" s="610">
        <f t="shared" si="40"/>
        <v>3204.5050385299346</v>
      </c>
    </row>
    <row r="104" spans="1:43">
      <c r="A104" s="603" t="s">
        <v>416</v>
      </c>
      <c r="B104" s="608">
        <v>1.48</v>
      </c>
      <c r="D104" s="609">
        <v>165224</v>
      </c>
      <c r="E104" s="610">
        <f t="shared" si="41"/>
        <v>111637.83783783784</v>
      </c>
      <c r="F104" s="609"/>
      <c r="G104" s="610" t="str">
        <f t="shared" si="41"/>
        <v/>
      </c>
      <c r="H104" s="609"/>
      <c r="I104" s="610" t="str">
        <f t="shared" si="23"/>
        <v/>
      </c>
      <c r="J104" s="609"/>
      <c r="K104" s="610" t="str">
        <f t="shared" si="24"/>
        <v/>
      </c>
      <c r="L104" s="609"/>
      <c r="M104" s="610" t="str">
        <f t="shared" si="25"/>
        <v/>
      </c>
      <c r="N104" s="609">
        <v>148</v>
      </c>
      <c r="O104" s="610">
        <f t="shared" si="26"/>
        <v>100</v>
      </c>
      <c r="P104" s="609">
        <v>2018</v>
      </c>
      <c r="Q104" s="610">
        <f t="shared" si="27"/>
        <v>1363.5135135135135</v>
      </c>
      <c r="R104" s="609"/>
      <c r="S104" s="610" t="str">
        <f t="shared" si="28"/>
        <v/>
      </c>
      <c r="T104" s="609">
        <v>68</v>
      </c>
      <c r="U104" s="610">
        <f t="shared" si="29"/>
        <v>45.945945945945944</v>
      </c>
      <c r="V104" s="609"/>
      <c r="W104" s="610" t="str">
        <f t="shared" si="30"/>
        <v/>
      </c>
      <c r="X104" s="609"/>
      <c r="Y104" s="610" t="str">
        <f t="shared" si="31"/>
        <v/>
      </c>
      <c r="Z104" s="609">
        <v>12100</v>
      </c>
      <c r="AA104" s="610">
        <f t="shared" si="32"/>
        <v>8175.6756756756758</v>
      </c>
      <c r="AB104" s="609"/>
      <c r="AC104" s="610" t="str">
        <f t="shared" si="33"/>
        <v/>
      </c>
      <c r="AD104" s="609"/>
      <c r="AE104" s="610" t="str">
        <f t="shared" si="34"/>
        <v/>
      </c>
      <c r="AF104" s="609"/>
      <c r="AG104" s="610" t="str">
        <f t="shared" si="35"/>
        <v/>
      </c>
      <c r="AH104" s="609"/>
      <c r="AI104" s="610" t="str">
        <f t="shared" si="36"/>
        <v/>
      </c>
      <c r="AJ104" s="609">
        <v>24778</v>
      </c>
      <c r="AK104" s="610">
        <f t="shared" si="37"/>
        <v>16741.891891891893</v>
      </c>
      <c r="AL104" s="609"/>
      <c r="AM104" s="610" t="str">
        <f t="shared" si="38"/>
        <v/>
      </c>
      <c r="AN104" s="609"/>
      <c r="AO104" s="610" t="str">
        <f t="shared" si="39"/>
        <v/>
      </c>
      <c r="AP104" s="609">
        <v>39112</v>
      </c>
      <c r="AQ104" s="610">
        <f t="shared" si="40"/>
        <v>26427.027027027027</v>
      </c>
    </row>
    <row r="105" spans="1:43">
      <c r="A105" s="612"/>
      <c r="B105">
        <v>10.18</v>
      </c>
      <c r="D105" s="613">
        <v>9366</v>
      </c>
      <c r="E105" s="610">
        <f t="shared" si="41"/>
        <v>920.03929273084486</v>
      </c>
      <c r="F105" s="613"/>
      <c r="G105" s="610" t="str">
        <f t="shared" si="41"/>
        <v/>
      </c>
      <c r="H105" s="613"/>
      <c r="I105" s="610" t="str">
        <f t="shared" si="23"/>
        <v/>
      </c>
      <c r="J105" s="613"/>
      <c r="K105" s="610" t="str">
        <f t="shared" si="24"/>
        <v/>
      </c>
      <c r="L105" s="613"/>
      <c r="M105" s="610" t="str">
        <f t="shared" si="25"/>
        <v/>
      </c>
      <c r="N105" s="613">
        <v>794</v>
      </c>
      <c r="O105" s="610">
        <f t="shared" si="26"/>
        <v>77.996070726915519</v>
      </c>
      <c r="P105" s="613">
        <v>10802</v>
      </c>
      <c r="Q105" s="610">
        <f t="shared" si="27"/>
        <v>1061.1001964636544</v>
      </c>
      <c r="R105" s="613"/>
      <c r="S105" s="610" t="str">
        <f t="shared" si="28"/>
        <v/>
      </c>
      <c r="T105" s="613"/>
      <c r="U105" s="610" t="str">
        <f t="shared" si="29"/>
        <v/>
      </c>
      <c r="V105" s="613">
        <v>60</v>
      </c>
      <c r="W105" s="610">
        <f t="shared" si="30"/>
        <v>5.8939096267190569</v>
      </c>
      <c r="X105" s="613"/>
      <c r="Y105" s="610" t="str">
        <f t="shared" si="31"/>
        <v/>
      </c>
      <c r="Z105" s="613"/>
      <c r="AA105" s="610" t="str">
        <f t="shared" si="32"/>
        <v/>
      </c>
      <c r="AB105" s="613"/>
      <c r="AC105" s="610" t="str">
        <f t="shared" si="33"/>
        <v/>
      </c>
      <c r="AD105" s="613"/>
      <c r="AE105" s="610" t="str">
        <f t="shared" si="34"/>
        <v/>
      </c>
      <c r="AF105" s="613"/>
      <c r="AG105" s="610" t="str">
        <f t="shared" si="35"/>
        <v/>
      </c>
      <c r="AH105" s="613"/>
      <c r="AI105" s="610" t="str">
        <f t="shared" si="36"/>
        <v/>
      </c>
      <c r="AJ105" s="613">
        <v>2141</v>
      </c>
      <c r="AK105" s="610">
        <f t="shared" si="37"/>
        <v>210.31434184675837</v>
      </c>
      <c r="AL105" s="613"/>
      <c r="AM105" s="610" t="str">
        <f t="shared" si="38"/>
        <v/>
      </c>
      <c r="AN105" s="613"/>
      <c r="AO105" s="610" t="str">
        <f t="shared" si="39"/>
        <v/>
      </c>
      <c r="AP105" s="613">
        <v>13797</v>
      </c>
      <c r="AQ105" s="610">
        <f t="shared" si="40"/>
        <v>1355.3045186640472</v>
      </c>
    </row>
    <row r="106" spans="1:43">
      <c r="A106" s="603" t="s">
        <v>417</v>
      </c>
      <c r="B106" s="608">
        <v>1.19</v>
      </c>
      <c r="D106" s="609">
        <v>14.39</v>
      </c>
      <c r="E106" s="610">
        <f t="shared" si="41"/>
        <v>12.092436974789917</v>
      </c>
      <c r="F106" s="609"/>
      <c r="G106" s="610" t="str">
        <f t="shared" si="41"/>
        <v/>
      </c>
      <c r="H106" s="609"/>
      <c r="I106" s="610" t="str">
        <f t="shared" si="23"/>
        <v/>
      </c>
      <c r="J106" s="609"/>
      <c r="K106" s="610" t="str">
        <f t="shared" si="24"/>
        <v/>
      </c>
      <c r="L106" s="609"/>
      <c r="M106" s="610" t="str">
        <f t="shared" si="25"/>
        <v/>
      </c>
      <c r="N106" s="609">
        <v>217</v>
      </c>
      <c r="O106" s="610">
        <f t="shared" si="26"/>
        <v>182.35294117647061</v>
      </c>
      <c r="P106" s="609">
        <v>2220</v>
      </c>
      <c r="Q106" s="610">
        <f t="shared" si="27"/>
        <v>1865.546218487395</v>
      </c>
      <c r="R106" s="609"/>
      <c r="S106" s="610" t="str">
        <f t="shared" si="28"/>
        <v/>
      </c>
      <c r="T106" s="609"/>
      <c r="U106" s="610" t="str">
        <f t="shared" si="29"/>
        <v/>
      </c>
      <c r="V106" s="609">
        <v>39</v>
      </c>
      <c r="W106" s="610">
        <f t="shared" si="30"/>
        <v>32.773109243697483</v>
      </c>
      <c r="X106" s="609"/>
      <c r="Y106" s="610" t="str">
        <f t="shared" si="31"/>
        <v/>
      </c>
      <c r="Z106" s="609"/>
      <c r="AA106" s="610" t="str">
        <f t="shared" si="32"/>
        <v/>
      </c>
      <c r="AB106" s="609">
        <v>147.22999999999999</v>
      </c>
      <c r="AC106" s="610">
        <f t="shared" si="33"/>
        <v>123.72268907563024</v>
      </c>
      <c r="AD106" s="609"/>
      <c r="AE106" s="610" t="str">
        <f t="shared" si="34"/>
        <v/>
      </c>
      <c r="AF106" s="609"/>
      <c r="AG106" s="610" t="str">
        <f t="shared" si="35"/>
        <v/>
      </c>
      <c r="AH106" s="609"/>
      <c r="AI106" s="610" t="str">
        <f t="shared" si="36"/>
        <v/>
      </c>
      <c r="AJ106" s="609">
        <v>648.73</v>
      </c>
      <c r="AK106" s="610">
        <f t="shared" si="37"/>
        <v>545.15126050420167</v>
      </c>
      <c r="AL106" s="609"/>
      <c r="AM106" s="610" t="str">
        <f t="shared" si="38"/>
        <v/>
      </c>
      <c r="AN106" s="609"/>
      <c r="AO106" s="610" t="str">
        <f t="shared" si="39"/>
        <v/>
      </c>
      <c r="AP106" s="609">
        <v>3271.96</v>
      </c>
      <c r="AQ106" s="610">
        <f t="shared" si="40"/>
        <v>2749.546218487395</v>
      </c>
    </row>
    <row r="107" spans="1:43">
      <c r="A107" s="612"/>
      <c r="B107">
        <v>45.98</v>
      </c>
      <c r="D107" s="613">
        <v>8328.6200000000008</v>
      </c>
      <c r="E107" s="610">
        <f t="shared" si="41"/>
        <v>181.13571117877342</v>
      </c>
      <c r="F107" s="613">
        <v>460</v>
      </c>
      <c r="G107" s="610">
        <f t="shared" si="41"/>
        <v>10.004349717268378</v>
      </c>
      <c r="H107" s="613"/>
      <c r="I107" s="610" t="str">
        <f t="shared" si="23"/>
        <v/>
      </c>
      <c r="J107" s="613">
        <v>6.4</v>
      </c>
      <c r="K107" s="610">
        <f t="shared" si="24"/>
        <v>0.13919095258808178</v>
      </c>
      <c r="L107" s="613"/>
      <c r="M107" s="610" t="str">
        <f t="shared" si="25"/>
        <v/>
      </c>
      <c r="N107" s="613">
        <v>70320</v>
      </c>
      <c r="O107" s="610">
        <f t="shared" si="26"/>
        <v>1529.3605915615485</v>
      </c>
      <c r="P107" s="613">
        <v>26393.34</v>
      </c>
      <c r="Q107" s="610">
        <f t="shared" si="27"/>
        <v>574.01783384080034</v>
      </c>
      <c r="R107" s="613"/>
      <c r="S107" s="610" t="str">
        <f t="shared" si="28"/>
        <v/>
      </c>
      <c r="T107" s="613"/>
      <c r="U107" s="610" t="str">
        <f t="shared" si="29"/>
        <v/>
      </c>
      <c r="V107" s="613">
        <v>246.94</v>
      </c>
      <c r="W107" s="610">
        <f t="shared" si="30"/>
        <v>5.3705959112657684</v>
      </c>
      <c r="X107" s="613"/>
      <c r="Y107" s="610" t="str">
        <f t="shared" si="31"/>
        <v/>
      </c>
      <c r="Z107" s="613"/>
      <c r="AA107" s="610" t="str">
        <f t="shared" si="32"/>
        <v/>
      </c>
      <c r="AB107" s="613">
        <v>1914.24</v>
      </c>
      <c r="AC107" s="610">
        <f t="shared" si="33"/>
        <v>41.632013919095264</v>
      </c>
      <c r="AD107" s="613"/>
      <c r="AE107" s="610" t="str">
        <f t="shared" si="34"/>
        <v/>
      </c>
      <c r="AF107" s="613">
        <v>25210.9</v>
      </c>
      <c r="AG107" s="610">
        <f t="shared" si="35"/>
        <v>548.3014354066986</v>
      </c>
      <c r="AH107" s="613"/>
      <c r="AI107" s="610" t="str">
        <f t="shared" si="36"/>
        <v/>
      </c>
      <c r="AJ107" s="613">
        <v>178876.62</v>
      </c>
      <c r="AK107" s="610">
        <f t="shared" si="37"/>
        <v>3890.31361461505</v>
      </c>
      <c r="AL107" s="613"/>
      <c r="AM107" s="610" t="str">
        <f t="shared" si="38"/>
        <v/>
      </c>
      <c r="AN107" s="613">
        <v>9342.18</v>
      </c>
      <c r="AO107" s="610">
        <f t="shared" si="39"/>
        <v>203.17920835145716</v>
      </c>
      <c r="AP107" s="613">
        <v>312770.62</v>
      </c>
      <c r="AQ107" s="610">
        <f t="shared" si="40"/>
        <v>6802.3188342757721</v>
      </c>
    </row>
    <row r="108" spans="1:43">
      <c r="A108" s="612"/>
      <c r="B108">
        <v>1.32</v>
      </c>
      <c r="D108" s="613"/>
      <c r="E108" s="610" t="str">
        <f t="shared" si="41"/>
        <v/>
      </c>
      <c r="F108" s="613"/>
      <c r="G108" s="610" t="str">
        <f t="shared" si="41"/>
        <v/>
      </c>
      <c r="H108" s="613"/>
      <c r="I108" s="610" t="str">
        <f t="shared" si="23"/>
        <v/>
      </c>
      <c r="J108" s="613"/>
      <c r="K108" s="610" t="str">
        <f t="shared" si="24"/>
        <v/>
      </c>
      <c r="L108" s="613"/>
      <c r="M108" s="610" t="str">
        <f t="shared" si="25"/>
        <v/>
      </c>
      <c r="N108" s="613">
        <v>12.8</v>
      </c>
      <c r="O108" s="610">
        <f t="shared" si="26"/>
        <v>9.6969696969696972</v>
      </c>
      <c r="P108" s="613">
        <v>80</v>
      </c>
      <c r="Q108" s="610">
        <f t="shared" si="27"/>
        <v>60.606060606060602</v>
      </c>
      <c r="R108" s="613"/>
      <c r="S108" s="610" t="str">
        <f t="shared" si="28"/>
        <v/>
      </c>
      <c r="T108" s="613"/>
      <c r="U108" s="610" t="str">
        <f t="shared" si="29"/>
        <v/>
      </c>
      <c r="V108" s="613"/>
      <c r="W108" s="610" t="str">
        <f t="shared" si="30"/>
        <v/>
      </c>
      <c r="X108" s="613"/>
      <c r="Y108" s="610" t="str">
        <f t="shared" si="31"/>
        <v/>
      </c>
      <c r="Z108" s="613"/>
      <c r="AA108" s="610" t="str">
        <f t="shared" si="32"/>
        <v/>
      </c>
      <c r="AB108" s="613">
        <v>330</v>
      </c>
      <c r="AC108" s="610">
        <f t="shared" si="33"/>
        <v>250</v>
      </c>
      <c r="AD108" s="613"/>
      <c r="AE108" s="610" t="str">
        <f t="shared" si="34"/>
        <v/>
      </c>
      <c r="AF108" s="613"/>
      <c r="AG108" s="610" t="str">
        <f t="shared" si="35"/>
        <v/>
      </c>
      <c r="AH108" s="613"/>
      <c r="AI108" s="610" t="str">
        <f t="shared" si="36"/>
        <v/>
      </c>
      <c r="AJ108" s="613">
        <v>88.04</v>
      </c>
      <c r="AK108" s="610">
        <f t="shared" si="37"/>
        <v>66.696969696969703</v>
      </c>
      <c r="AL108" s="613"/>
      <c r="AM108" s="610" t="str">
        <f t="shared" si="38"/>
        <v/>
      </c>
      <c r="AN108" s="613">
        <v>57.96</v>
      </c>
      <c r="AO108" s="610">
        <f t="shared" si="39"/>
        <v>43.909090909090907</v>
      </c>
      <c r="AP108" s="613">
        <v>568.79999999999995</v>
      </c>
      <c r="AQ108" s="610">
        <f t="shared" si="40"/>
        <v>430.90909090909088</v>
      </c>
    </row>
    <row r="109" spans="1:43">
      <c r="A109" s="603" t="s">
        <v>425</v>
      </c>
      <c r="B109" s="608">
        <v>5.0119999999999998E-2</v>
      </c>
      <c r="D109" s="609">
        <v>136.32</v>
      </c>
      <c r="E109" s="610">
        <f t="shared" ref="E109:G124" si="42">IF(OR($B109=0,D109=0),"",D109/$B109)</f>
        <v>2719.8723064644851</v>
      </c>
      <c r="F109" s="609">
        <v>2622</v>
      </c>
      <c r="G109" s="610">
        <f t="shared" si="42"/>
        <v>52314.445331205112</v>
      </c>
      <c r="H109" s="609"/>
      <c r="I109" s="610" t="str">
        <f t="shared" si="23"/>
        <v/>
      </c>
      <c r="J109" s="609"/>
      <c r="K109" s="610" t="str">
        <f t="shared" si="24"/>
        <v/>
      </c>
      <c r="L109" s="609"/>
      <c r="M109" s="610" t="str">
        <f t="shared" si="25"/>
        <v/>
      </c>
      <c r="N109" s="609">
        <v>26.26</v>
      </c>
      <c r="O109" s="610">
        <f t="shared" si="26"/>
        <v>523.94253790901837</v>
      </c>
      <c r="P109" s="609">
        <v>1395.1</v>
      </c>
      <c r="Q109" s="610">
        <f t="shared" si="27"/>
        <v>27835.195530726258</v>
      </c>
      <c r="R109" s="609"/>
      <c r="S109" s="610" t="str">
        <f t="shared" si="28"/>
        <v/>
      </c>
      <c r="T109" s="609"/>
      <c r="U109" s="610" t="str">
        <f t="shared" si="29"/>
        <v/>
      </c>
      <c r="V109" s="609"/>
      <c r="W109" s="610" t="str">
        <f t="shared" si="30"/>
        <v/>
      </c>
      <c r="X109" s="609"/>
      <c r="Y109" s="610" t="str">
        <f t="shared" si="31"/>
        <v/>
      </c>
      <c r="Z109" s="609"/>
      <c r="AA109" s="610" t="str">
        <f t="shared" si="32"/>
        <v/>
      </c>
      <c r="AB109" s="609"/>
      <c r="AC109" s="610" t="str">
        <f t="shared" si="33"/>
        <v/>
      </c>
      <c r="AD109" s="609">
        <v>91935.7</v>
      </c>
      <c r="AE109" s="610">
        <f t="shared" si="34"/>
        <v>1834311.6520351158</v>
      </c>
      <c r="AF109" s="609"/>
      <c r="AG109" s="610" t="str">
        <f t="shared" si="35"/>
        <v/>
      </c>
      <c r="AH109" s="609"/>
      <c r="AI109" s="610" t="str">
        <f t="shared" si="36"/>
        <v/>
      </c>
      <c r="AJ109" s="609">
        <v>1101.46</v>
      </c>
      <c r="AK109" s="610">
        <f t="shared" si="37"/>
        <v>21976.456504389465</v>
      </c>
      <c r="AL109" s="609"/>
      <c r="AM109" s="610" t="str">
        <f t="shared" si="38"/>
        <v/>
      </c>
      <c r="AN109" s="609">
        <v>16</v>
      </c>
      <c r="AO109" s="610">
        <f t="shared" si="39"/>
        <v>319.23383878691141</v>
      </c>
      <c r="AP109" s="609">
        <v>97096.52</v>
      </c>
      <c r="AQ109" s="610">
        <f t="shared" si="40"/>
        <v>1937280.9257781326</v>
      </c>
    </row>
    <row r="110" spans="1:43">
      <c r="A110" s="603" t="s">
        <v>459</v>
      </c>
      <c r="B110" s="608">
        <v>9.4689999999999994</v>
      </c>
      <c r="D110" s="609"/>
      <c r="E110" s="610" t="str">
        <f t="shared" si="42"/>
        <v/>
      </c>
      <c r="F110" s="609">
        <v>8602</v>
      </c>
      <c r="G110" s="610">
        <f t="shared" si="42"/>
        <v>908.43806104129271</v>
      </c>
      <c r="H110" s="609"/>
      <c r="I110" s="610" t="str">
        <f t="shared" si="23"/>
        <v/>
      </c>
      <c r="J110" s="609"/>
      <c r="K110" s="610" t="str">
        <f t="shared" si="24"/>
        <v/>
      </c>
      <c r="L110" s="609"/>
      <c r="M110" s="610" t="str">
        <f t="shared" si="25"/>
        <v/>
      </c>
      <c r="N110" s="609">
        <v>53</v>
      </c>
      <c r="O110" s="610">
        <f t="shared" si="26"/>
        <v>5.5972119547998735</v>
      </c>
      <c r="P110" s="609">
        <v>893</v>
      </c>
      <c r="Q110" s="610">
        <f t="shared" si="27"/>
        <v>94.307741049741267</v>
      </c>
      <c r="R110" s="609"/>
      <c r="S110" s="610" t="str">
        <f t="shared" si="28"/>
        <v/>
      </c>
      <c r="T110" s="609"/>
      <c r="U110" s="610" t="str">
        <f t="shared" si="29"/>
        <v/>
      </c>
      <c r="V110" s="609"/>
      <c r="W110" s="610" t="str">
        <f t="shared" si="30"/>
        <v/>
      </c>
      <c r="X110" s="609"/>
      <c r="Y110" s="610" t="str">
        <f t="shared" si="31"/>
        <v/>
      </c>
      <c r="Z110" s="609"/>
      <c r="AA110" s="610" t="str">
        <f t="shared" si="32"/>
        <v/>
      </c>
      <c r="AB110" s="609"/>
      <c r="AC110" s="610" t="str">
        <f t="shared" si="33"/>
        <v/>
      </c>
      <c r="AD110" s="609"/>
      <c r="AE110" s="610" t="str">
        <f t="shared" si="34"/>
        <v/>
      </c>
      <c r="AF110" s="609"/>
      <c r="AG110" s="610" t="str">
        <f t="shared" si="35"/>
        <v/>
      </c>
      <c r="AH110" s="609"/>
      <c r="AI110" s="610" t="str">
        <f t="shared" si="36"/>
        <v/>
      </c>
      <c r="AJ110" s="609"/>
      <c r="AK110" s="610" t="str">
        <f t="shared" si="37"/>
        <v/>
      </c>
      <c r="AL110" s="609"/>
      <c r="AM110" s="610" t="str">
        <f t="shared" si="38"/>
        <v/>
      </c>
      <c r="AN110" s="609"/>
      <c r="AO110" s="610" t="str">
        <f t="shared" si="39"/>
        <v/>
      </c>
      <c r="AP110" s="609">
        <v>9548</v>
      </c>
      <c r="AQ110" s="610">
        <f t="shared" si="40"/>
        <v>1008.3430140458338</v>
      </c>
    </row>
    <row r="111" spans="1:43">
      <c r="A111" s="603" t="s">
        <v>542</v>
      </c>
      <c r="B111" s="608">
        <v>1.2350000000000001</v>
      </c>
      <c r="D111" s="609">
        <v>3091</v>
      </c>
      <c r="E111" s="610">
        <f t="shared" si="42"/>
        <v>2502.8340080971657</v>
      </c>
      <c r="F111" s="609"/>
      <c r="G111" s="610" t="str">
        <f t="shared" si="42"/>
        <v/>
      </c>
      <c r="H111" s="609"/>
      <c r="I111" s="610" t="str">
        <f t="shared" si="23"/>
        <v/>
      </c>
      <c r="J111" s="609"/>
      <c r="K111" s="610" t="str">
        <f t="shared" si="24"/>
        <v/>
      </c>
      <c r="L111" s="609"/>
      <c r="M111" s="610" t="str">
        <f t="shared" si="25"/>
        <v/>
      </c>
      <c r="N111" s="609">
        <v>113</v>
      </c>
      <c r="O111" s="610">
        <f t="shared" si="26"/>
        <v>91.497975708502011</v>
      </c>
      <c r="P111" s="609"/>
      <c r="Q111" s="610" t="str">
        <f t="shared" si="27"/>
        <v/>
      </c>
      <c r="R111" s="609"/>
      <c r="S111" s="610" t="str">
        <f t="shared" si="28"/>
        <v/>
      </c>
      <c r="T111" s="609"/>
      <c r="U111" s="610" t="str">
        <f t="shared" si="29"/>
        <v/>
      </c>
      <c r="V111" s="609"/>
      <c r="W111" s="610" t="str">
        <f t="shared" si="30"/>
        <v/>
      </c>
      <c r="X111" s="609"/>
      <c r="Y111" s="610" t="str">
        <f t="shared" si="31"/>
        <v/>
      </c>
      <c r="Z111" s="609"/>
      <c r="AA111" s="610" t="str">
        <f t="shared" si="32"/>
        <v/>
      </c>
      <c r="AB111" s="609"/>
      <c r="AC111" s="610" t="str">
        <f t="shared" si="33"/>
        <v/>
      </c>
      <c r="AD111" s="609"/>
      <c r="AE111" s="610" t="str">
        <f t="shared" si="34"/>
        <v/>
      </c>
      <c r="AF111" s="609"/>
      <c r="AG111" s="610" t="str">
        <f t="shared" si="35"/>
        <v/>
      </c>
      <c r="AH111" s="609"/>
      <c r="AI111" s="610" t="str">
        <f t="shared" si="36"/>
        <v/>
      </c>
      <c r="AJ111" s="609">
        <v>384</v>
      </c>
      <c r="AK111" s="610">
        <f t="shared" si="37"/>
        <v>310.9311740890688</v>
      </c>
      <c r="AL111" s="609"/>
      <c r="AM111" s="610" t="str">
        <f t="shared" si="38"/>
        <v/>
      </c>
      <c r="AN111" s="609"/>
      <c r="AO111" s="610" t="str">
        <f t="shared" si="39"/>
        <v/>
      </c>
      <c r="AP111" s="609">
        <v>497</v>
      </c>
      <c r="AQ111" s="610">
        <f t="shared" si="40"/>
        <v>402.4291497975708</v>
      </c>
    </row>
    <row r="112" spans="1:43">
      <c r="A112" s="603" t="s">
        <v>418</v>
      </c>
      <c r="B112" s="608">
        <v>4.2519999999999998</v>
      </c>
      <c r="D112" s="609">
        <v>10564</v>
      </c>
      <c r="E112" s="610">
        <f t="shared" si="42"/>
        <v>2484.4778927563502</v>
      </c>
      <c r="F112" s="609">
        <v>609</v>
      </c>
      <c r="G112" s="610">
        <f t="shared" si="42"/>
        <v>143.22671683913453</v>
      </c>
      <c r="H112" s="609"/>
      <c r="I112" s="610" t="str">
        <f t="shared" si="23"/>
        <v/>
      </c>
      <c r="J112" s="609"/>
      <c r="K112" s="610" t="str">
        <f t="shared" si="24"/>
        <v/>
      </c>
      <c r="L112" s="609"/>
      <c r="M112" s="610" t="str">
        <f t="shared" si="25"/>
        <v/>
      </c>
      <c r="N112" s="609">
        <v>2085</v>
      </c>
      <c r="O112" s="610">
        <f t="shared" si="26"/>
        <v>490.35747883349012</v>
      </c>
      <c r="P112" s="609">
        <v>8474</v>
      </c>
      <c r="Q112" s="610">
        <f t="shared" si="27"/>
        <v>1992.9444967074319</v>
      </c>
      <c r="R112" s="609">
        <v>6</v>
      </c>
      <c r="S112" s="610">
        <f t="shared" si="28"/>
        <v>1.4111006585136407</v>
      </c>
      <c r="T112" s="609"/>
      <c r="U112" s="610" t="str">
        <f t="shared" si="29"/>
        <v/>
      </c>
      <c r="V112" s="609">
        <v>214</v>
      </c>
      <c r="W112" s="610">
        <f t="shared" si="30"/>
        <v>50.329256820319856</v>
      </c>
      <c r="X112" s="609"/>
      <c r="Y112" s="610" t="str">
        <f t="shared" si="31"/>
        <v/>
      </c>
      <c r="Z112" s="609"/>
      <c r="AA112" s="610" t="str">
        <f t="shared" si="32"/>
        <v/>
      </c>
      <c r="AB112" s="609"/>
      <c r="AC112" s="610" t="str">
        <f t="shared" si="33"/>
        <v/>
      </c>
      <c r="AD112" s="609"/>
      <c r="AE112" s="610" t="str">
        <f t="shared" si="34"/>
        <v/>
      </c>
      <c r="AF112" s="609"/>
      <c r="AG112" s="610" t="str">
        <f t="shared" si="35"/>
        <v/>
      </c>
      <c r="AH112" s="609"/>
      <c r="AI112" s="610" t="str">
        <f t="shared" si="36"/>
        <v/>
      </c>
      <c r="AJ112" s="609">
        <v>3596</v>
      </c>
      <c r="AK112" s="610">
        <f t="shared" si="37"/>
        <v>845.71966133584203</v>
      </c>
      <c r="AL112" s="609"/>
      <c r="AM112" s="610" t="str">
        <f t="shared" si="38"/>
        <v/>
      </c>
      <c r="AN112" s="609"/>
      <c r="AO112" s="610" t="str">
        <f t="shared" si="39"/>
        <v/>
      </c>
      <c r="AP112" s="609">
        <v>14984</v>
      </c>
      <c r="AQ112" s="610">
        <f t="shared" si="40"/>
        <v>3523.9887111947319</v>
      </c>
    </row>
    <row r="113" spans="1:43">
      <c r="A113" s="612"/>
      <c r="B113">
        <v>0.26300000000000001</v>
      </c>
      <c r="D113" s="613">
        <v>410</v>
      </c>
      <c r="E113" s="610">
        <f t="shared" si="42"/>
        <v>1558.9353612167299</v>
      </c>
      <c r="F113" s="613">
        <v>27</v>
      </c>
      <c r="G113" s="610">
        <f t="shared" si="42"/>
        <v>102.6615969581749</v>
      </c>
      <c r="H113" s="613"/>
      <c r="I113" s="610" t="str">
        <f t="shared" si="23"/>
        <v/>
      </c>
      <c r="J113" s="613"/>
      <c r="K113" s="610" t="str">
        <f t="shared" si="24"/>
        <v/>
      </c>
      <c r="L113" s="613"/>
      <c r="M113" s="610" t="str">
        <f t="shared" si="25"/>
        <v/>
      </c>
      <c r="N113" s="613">
        <v>93</v>
      </c>
      <c r="O113" s="610">
        <f t="shared" si="26"/>
        <v>353.61216730038024</v>
      </c>
      <c r="P113" s="613">
        <v>379</v>
      </c>
      <c r="Q113" s="610">
        <f t="shared" si="27"/>
        <v>1441.0646387832699</v>
      </c>
      <c r="R113" s="613"/>
      <c r="S113" s="610" t="str">
        <f t="shared" si="28"/>
        <v/>
      </c>
      <c r="T113" s="613"/>
      <c r="U113" s="610" t="str">
        <f t="shared" si="29"/>
        <v/>
      </c>
      <c r="V113" s="613">
        <v>10</v>
      </c>
      <c r="W113" s="610">
        <f t="shared" si="30"/>
        <v>38.022813688212928</v>
      </c>
      <c r="X113" s="613"/>
      <c r="Y113" s="610" t="str">
        <f t="shared" si="31"/>
        <v/>
      </c>
      <c r="Z113" s="613"/>
      <c r="AA113" s="610" t="str">
        <f t="shared" si="32"/>
        <v/>
      </c>
      <c r="AB113" s="613"/>
      <c r="AC113" s="610" t="str">
        <f t="shared" si="33"/>
        <v/>
      </c>
      <c r="AD113" s="613"/>
      <c r="AE113" s="610" t="str">
        <f t="shared" si="34"/>
        <v/>
      </c>
      <c r="AF113" s="613"/>
      <c r="AG113" s="610" t="str">
        <f t="shared" si="35"/>
        <v/>
      </c>
      <c r="AH113" s="613"/>
      <c r="AI113" s="610" t="str">
        <f t="shared" si="36"/>
        <v/>
      </c>
      <c r="AJ113" s="613">
        <v>161</v>
      </c>
      <c r="AK113" s="610">
        <f t="shared" si="37"/>
        <v>612.16730038022808</v>
      </c>
      <c r="AL113" s="613"/>
      <c r="AM113" s="610" t="str">
        <f t="shared" si="38"/>
        <v/>
      </c>
      <c r="AN113" s="613"/>
      <c r="AO113" s="610" t="str">
        <f t="shared" si="39"/>
        <v/>
      </c>
      <c r="AP113" s="613">
        <v>670</v>
      </c>
      <c r="AQ113" s="610">
        <f t="shared" si="40"/>
        <v>2547.528517110266</v>
      </c>
    </row>
    <row r="114" spans="1:43">
      <c r="A114" s="612"/>
      <c r="B114">
        <v>0</v>
      </c>
      <c r="D114" s="613">
        <v>2</v>
      </c>
      <c r="E114" s="610" t="str">
        <f t="shared" si="42"/>
        <v/>
      </c>
      <c r="F114" s="613"/>
      <c r="G114" s="610" t="str">
        <f t="shared" si="42"/>
        <v/>
      </c>
      <c r="H114" s="613"/>
      <c r="I114" s="610" t="str">
        <f t="shared" si="23"/>
        <v/>
      </c>
      <c r="J114" s="613"/>
      <c r="K114" s="610" t="str">
        <f t="shared" si="24"/>
        <v/>
      </c>
      <c r="L114" s="613"/>
      <c r="M114" s="610" t="str">
        <f t="shared" si="25"/>
        <v/>
      </c>
      <c r="N114" s="613">
        <v>1</v>
      </c>
      <c r="O114" s="610" t="str">
        <f t="shared" si="26"/>
        <v/>
      </c>
      <c r="P114" s="613">
        <v>3</v>
      </c>
      <c r="Q114" s="610" t="str">
        <f t="shared" si="27"/>
        <v/>
      </c>
      <c r="R114" s="613"/>
      <c r="S114" s="610" t="str">
        <f t="shared" si="28"/>
        <v/>
      </c>
      <c r="T114" s="613"/>
      <c r="U114" s="610" t="str">
        <f t="shared" si="29"/>
        <v/>
      </c>
      <c r="V114" s="613"/>
      <c r="W114" s="610" t="str">
        <f t="shared" si="30"/>
        <v/>
      </c>
      <c r="X114" s="613"/>
      <c r="Y114" s="610" t="str">
        <f t="shared" si="31"/>
        <v/>
      </c>
      <c r="Z114" s="613"/>
      <c r="AA114" s="610" t="str">
        <f t="shared" si="32"/>
        <v/>
      </c>
      <c r="AB114" s="613"/>
      <c r="AC114" s="610" t="str">
        <f t="shared" si="33"/>
        <v/>
      </c>
      <c r="AD114" s="613"/>
      <c r="AE114" s="610" t="str">
        <f t="shared" si="34"/>
        <v/>
      </c>
      <c r="AF114" s="613"/>
      <c r="AG114" s="610" t="str">
        <f t="shared" si="35"/>
        <v/>
      </c>
      <c r="AH114" s="613"/>
      <c r="AI114" s="610" t="str">
        <f t="shared" si="36"/>
        <v/>
      </c>
      <c r="AJ114" s="613">
        <v>1</v>
      </c>
      <c r="AK114" s="610" t="str">
        <f t="shared" si="37"/>
        <v/>
      </c>
      <c r="AL114" s="613"/>
      <c r="AM114" s="610" t="str">
        <f t="shared" si="38"/>
        <v/>
      </c>
      <c r="AN114" s="613"/>
      <c r="AO114" s="610" t="str">
        <f t="shared" si="39"/>
        <v/>
      </c>
      <c r="AP114" s="613">
        <v>5</v>
      </c>
      <c r="AQ114" s="610" t="str">
        <f t="shared" si="40"/>
        <v/>
      </c>
    </row>
    <row r="115" spans="1:43">
      <c r="A115" s="612"/>
      <c r="B115">
        <v>0.01</v>
      </c>
      <c r="D115" s="613"/>
      <c r="E115" s="610" t="str">
        <f t="shared" si="42"/>
        <v/>
      </c>
      <c r="F115" s="613"/>
      <c r="G115" s="610" t="str">
        <f t="shared" si="42"/>
        <v/>
      </c>
      <c r="H115" s="613"/>
      <c r="I115" s="610" t="str">
        <f t="shared" si="23"/>
        <v/>
      </c>
      <c r="J115" s="613"/>
      <c r="K115" s="610" t="str">
        <f t="shared" si="24"/>
        <v/>
      </c>
      <c r="L115" s="613"/>
      <c r="M115" s="610" t="str">
        <f t="shared" si="25"/>
        <v/>
      </c>
      <c r="N115" s="613"/>
      <c r="O115" s="610" t="str">
        <f t="shared" si="26"/>
        <v/>
      </c>
      <c r="P115" s="613">
        <v>39</v>
      </c>
      <c r="Q115" s="610">
        <f t="shared" si="27"/>
        <v>3900</v>
      </c>
      <c r="R115" s="613">
        <v>26</v>
      </c>
      <c r="S115" s="610">
        <f t="shared" si="28"/>
        <v>2600</v>
      </c>
      <c r="T115" s="613"/>
      <c r="U115" s="610" t="str">
        <f t="shared" si="29"/>
        <v/>
      </c>
      <c r="V115" s="613"/>
      <c r="W115" s="610" t="str">
        <f t="shared" si="30"/>
        <v/>
      </c>
      <c r="X115" s="613"/>
      <c r="Y115" s="610" t="str">
        <f t="shared" si="31"/>
        <v/>
      </c>
      <c r="Z115" s="613"/>
      <c r="AA115" s="610" t="str">
        <f t="shared" si="32"/>
        <v/>
      </c>
      <c r="AB115" s="613"/>
      <c r="AC115" s="610" t="str">
        <f t="shared" si="33"/>
        <v/>
      </c>
      <c r="AD115" s="613"/>
      <c r="AE115" s="610" t="str">
        <f t="shared" si="34"/>
        <v/>
      </c>
      <c r="AF115" s="613"/>
      <c r="AG115" s="610" t="str">
        <f t="shared" si="35"/>
        <v/>
      </c>
      <c r="AH115" s="613"/>
      <c r="AI115" s="610" t="str">
        <f t="shared" si="36"/>
        <v/>
      </c>
      <c r="AJ115" s="613">
        <v>11</v>
      </c>
      <c r="AK115" s="610">
        <f t="shared" si="37"/>
        <v>1100</v>
      </c>
      <c r="AL115" s="613"/>
      <c r="AM115" s="610" t="str">
        <f t="shared" si="38"/>
        <v/>
      </c>
      <c r="AN115" s="613"/>
      <c r="AO115" s="610" t="str">
        <f t="shared" si="39"/>
        <v/>
      </c>
      <c r="AP115" s="613">
        <v>76</v>
      </c>
      <c r="AQ115" s="610">
        <f t="shared" si="40"/>
        <v>7600</v>
      </c>
    </row>
    <row r="116" spans="1:43" ht="75">
      <c r="A116" s="472"/>
      <c r="B116" s="470"/>
      <c r="D116" s="469" t="s">
        <v>363</v>
      </c>
      <c r="E116" s="469" t="s">
        <v>364</v>
      </c>
      <c r="F116" s="469" t="s">
        <v>365</v>
      </c>
      <c r="G116" s="469" t="s">
        <v>366</v>
      </c>
      <c r="H116" s="469" t="s">
        <v>367</v>
      </c>
      <c r="I116" s="469" t="s">
        <v>368</v>
      </c>
      <c r="J116" s="469" t="s">
        <v>369</v>
      </c>
      <c r="K116" s="469" t="s">
        <v>370</v>
      </c>
      <c r="L116" s="469" t="s">
        <v>371</v>
      </c>
      <c r="M116" s="469" t="s">
        <v>372</v>
      </c>
      <c r="N116" s="469" t="s">
        <v>373</v>
      </c>
      <c r="O116" s="469" t="s">
        <v>374</v>
      </c>
      <c r="P116" s="469" t="s">
        <v>375</v>
      </c>
      <c r="Q116" s="469" t="s">
        <v>376</v>
      </c>
      <c r="R116" s="469" t="s">
        <v>377</v>
      </c>
      <c r="S116" s="469" t="s">
        <v>378</v>
      </c>
      <c r="T116" s="469" t="s">
        <v>379</v>
      </c>
      <c r="U116" s="469" t="s">
        <v>380</v>
      </c>
      <c r="V116" s="469" t="s">
        <v>381</v>
      </c>
      <c r="W116" s="469" t="s">
        <v>382</v>
      </c>
      <c r="X116" s="469" t="s">
        <v>383</v>
      </c>
      <c r="Y116" s="469" t="s">
        <v>384</v>
      </c>
      <c r="Z116" s="469" t="s">
        <v>385</v>
      </c>
      <c r="AA116" s="469" t="s">
        <v>386</v>
      </c>
      <c r="AB116" s="469" t="s">
        <v>387</v>
      </c>
      <c r="AC116" s="469" t="s">
        <v>388</v>
      </c>
      <c r="AD116" s="469" t="s">
        <v>389</v>
      </c>
      <c r="AE116" s="469" t="s">
        <v>390</v>
      </c>
      <c r="AF116" s="469" t="s">
        <v>391</v>
      </c>
      <c r="AG116" s="469" t="s">
        <v>392</v>
      </c>
      <c r="AH116" s="469" t="s">
        <v>393</v>
      </c>
      <c r="AI116" s="469" t="s">
        <v>394</v>
      </c>
      <c r="AJ116" s="469" t="s">
        <v>395</v>
      </c>
      <c r="AK116" s="469" t="s">
        <v>396</v>
      </c>
      <c r="AL116" s="469" t="s">
        <v>397</v>
      </c>
      <c r="AM116" s="469" t="s">
        <v>398</v>
      </c>
      <c r="AN116" s="469" t="s">
        <v>399</v>
      </c>
      <c r="AO116" s="469" t="s">
        <v>400</v>
      </c>
      <c r="AP116" s="469" t="s">
        <v>401</v>
      </c>
      <c r="AQ116" s="469" t="s">
        <v>402</v>
      </c>
    </row>
    <row r="117" spans="1:43">
      <c r="A117" s="468"/>
      <c r="B117" s="471" t="s">
        <v>404</v>
      </c>
      <c r="D117" s="468" t="s">
        <v>405</v>
      </c>
      <c r="E117" s="468" t="s">
        <v>503</v>
      </c>
      <c r="F117" s="468" t="s">
        <v>405</v>
      </c>
      <c r="G117" s="468"/>
      <c r="H117" s="468" t="s">
        <v>405</v>
      </c>
      <c r="I117" s="468"/>
      <c r="J117" s="468" t="s">
        <v>405</v>
      </c>
      <c r="K117" s="468"/>
      <c r="L117" s="468" t="s">
        <v>405</v>
      </c>
      <c r="M117" s="468"/>
      <c r="N117" s="468" t="s">
        <v>405</v>
      </c>
      <c r="O117" s="468"/>
      <c r="P117" s="468" t="s">
        <v>405</v>
      </c>
      <c r="Q117" s="468"/>
      <c r="R117" s="468" t="s">
        <v>405</v>
      </c>
      <c r="S117" s="468"/>
      <c r="T117" s="468" t="s">
        <v>405</v>
      </c>
      <c r="U117" s="468"/>
      <c r="V117" s="468" t="s">
        <v>405</v>
      </c>
      <c r="W117" s="468"/>
      <c r="X117" s="468" t="s">
        <v>405</v>
      </c>
      <c r="Y117" s="468"/>
      <c r="Z117" s="468" t="s">
        <v>405</v>
      </c>
      <c r="AA117" s="468"/>
      <c r="AB117" s="468" t="s">
        <v>405</v>
      </c>
      <c r="AC117" s="468"/>
      <c r="AD117" s="468" t="s">
        <v>405</v>
      </c>
      <c r="AE117" s="468"/>
      <c r="AF117" s="468" t="s">
        <v>405</v>
      </c>
      <c r="AG117" s="468"/>
      <c r="AH117" s="468" t="s">
        <v>405</v>
      </c>
      <c r="AI117" s="468"/>
      <c r="AJ117" s="468" t="s">
        <v>405</v>
      </c>
      <c r="AK117" s="468"/>
      <c r="AL117" s="468" t="s">
        <v>405</v>
      </c>
      <c r="AM117" s="468"/>
      <c r="AN117" s="468" t="s">
        <v>405</v>
      </c>
      <c r="AO117" s="468"/>
      <c r="AP117" s="468" t="s">
        <v>405</v>
      </c>
      <c r="AQ117" s="468"/>
    </row>
    <row r="118" spans="1:43">
      <c r="B118">
        <f>SUM(B10:B115)</f>
        <v>726.12933578003447</v>
      </c>
      <c r="C118">
        <f>SUM(C60:C114)</f>
        <v>0</v>
      </c>
      <c r="D118" s="480"/>
      <c r="E118" s="480"/>
      <c r="N118" s="778">
        <f>SUM(N10:N115)</f>
        <v>119600.54269999999</v>
      </c>
      <c r="O118" s="480">
        <f>N118/B118</f>
        <v>164.7096967532936</v>
      </c>
      <c r="P118" s="778">
        <f>SUM(P10:P115)</f>
        <v>547871.44419999991</v>
      </c>
      <c r="Q118" s="480">
        <f>P118/B118</f>
        <v>754.50944784024807</v>
      </c>
      <c r="AJ118" s="480"/>
    </row>
    <row r="119" spans="1:43">
      <c r="E119" s="610" t="str">
        <f t="shared" si="42"/>
        <v/>
      </c>
      <c r="G119" s="610" t="str">
        <f t="shared" si="42"/>
        <v/>
      </c>
      <c r="I119" s="610" t="str">
        <f t="shared" si="23"/>
        <v/>
      </c>
      <c r="K119" s="610" t="str">
        <f t="shared" si="24"/>
        <v/>
      </c>
      <c r="M119" s="610" t="str">
        <f t="shared" si="25"/>
        <v/>
      </c>
      <c r="O119" s="610" t="str">
        <f t="shared" si="26"/>
        <v/>
      </c>
      <c r="Q119" s="610" t="str">
        <f t="shared" si="27"/>
        <v/>
      </c>
      <c r="S119" s="610" t="str">
        <f t="shared" si="28"/>
        <v/>
      </c>
      <c r="U119" s="610" t="str">
        <f t="shared" si="29"/>
        <v/>
      </c>
      <c r="W119" s="610" t="str">
        <f t="shared" si="30"/>
        <v/>
      </c>
      <c r="Y119" s="610" t="str">
        <f t="shared" si="31"/>
        <v/>
      </c>
      <c r="AA119" s="610" t="str">
        <f t="shared" si="32"/>
        <v/>
      </c>
      <c r="AC119" s="610" t="str">
        <f t="shared" si="33"/>
        <v/>
      </c>
      <c r="AE119" s="610" t="str">
        <f t="shared" si="34"/>
        <v/>
      </c>
      <c r="AG119" s="610" t="str">
        <f t="shared" si="35"/>
        <v/>
      </c>
      <c r="AI119" s="610" t="str">
        <f t="shared" si="36"/>
        <v/>
      </c>
      <c r="AK119" s="610" t="str">
        <f t="shared" si="37"/>
        <v/>
      </c>
      <c r="AM119" s="610" t="str">
        <f t="shared" si="38"/>
        <v/>
      </c>
      <c r="AO119" s="610" t="str">
        <f t="shared" si="39"/>
        <v/>
      </c>
      <c r="AQ119" s="610" t="str">
        <f t="shared" si="40"/>
        <v/>
      </c>
    </row>
    <row r="120" spans="1:43">
      <c r="E120" s="610" t="str">
        <f t="shared" si="42"/>
        <v/>
      </c>
      <c r="G120" s="610" t="str">
        <f t="shared" si="42"/>
        <v/>
      </c>
      <c r="I120" s="610" t="str">
        <f t="shared" si="23"/>
        <v/>
      </c>
      <c r="K120" s="610" t="str">
        <f t="shared" si="24"/>
        <v/>
      </c>
      <c r="M120" s="610" t="str">
        <f t="shared" si="25"/>
        <v/>
      </c>
      <c r="O120" s="610" t="str">
        <f t="shared" si="26"/>
        <v/>
      </c>
      <c r="Q120" s="610" t="str">
        <f t="shared" si="27"/>
        <v/>
      </c>
      <c r="S120" s="610" t="str">
        <f t="shared" si="28"/>
        <v/>
      </c>
      <c r="U120" s="610" t="str">
        <f t="shared" si="29"/>
        <v/>
      </c>
      <c r="W120" s="610" t="str">
        <f t="shared" si="30"/>
        <v/>
      </c>
      <c r="Y120" s="610" t="str">
        <f t="shared" si="31"/>
        <v/>
      </c>
      <c r="AA120" s="610" t="str">
        <f t="shared" si="32"/>
        <v/>
      </c>
      <c r="AC120" s="610" t="str">
        <f t="shared" si="33"/>
        <v/>
      </c>
      <c r="AE120" s="610" t="str">
        <f t="shared" si="34"/>
        <v/>
      </c>
      <c r="AG120" s="610" t="str">
        <f t="shared" si="35"/>
        <v/>
      </c>
      <c r="AI120" s="610" t="str">
        <f t="shared" si="36"/>
        <v/>
      </c>
      <c r="AK120" s="610" t="str">
        <f t="shared" si="37"/>
        <v/>
      </c>
      <c r="AM120" s="610" t="str">
        <f t="shared" si="38"/>
        <v/>
      </c>
      <c r="AO120" s="610" t="str">
        <f t="shared" si="39"/>
        <v/>
      </c>
      <c r="AQ120" s="610" t="str">
        <f t="shared" si="40"/>
        <v/>
      </c>
    </row>
    <row r="121" spans="1:43">
      <c r="E121" s="610" t="str">
        <f t="shared" si="42"/>
        <v/>
      </c>
      <c r="G121" s="610" t="str">
        <f t="shared" si="42"/>
        <v/>
      </c>
      <c r="I121" s="610" t="str">
        <f t="shared" si="23"/>
        <v/>
      </c>
      <c r="K121" s="610" t="str">
        <f t="shared" si="24"/>
        <v/>
      </c>
      <c r="M121" s="610" t="str">
        <f t="shared" si="25"/>
        <v/>
      </c>
      <c r="O121" s="610" t="str">
        <f t="shared" si="26"/>
        <v/>
      </c>
      <c r="Q121" s="610" t="str">
        <f t="shared" si="27"/>
        <v/>
      </c>
      <c r="S121" s="610" t="str">
        <f t="shared" si="28"/>
        <v/>
      </c>
      <c r="U121" s="610" t="str">
        <f t="shared" si="29"/>
        <v/>
      </c>
      <c r="W121" s="610" t="str">
        <f t="shared" si="30"/>
        <v/>
      </c>
      <c r="Y121" s="610" t="str">
        <f t="shared" si="31"/>
        <v/>
      </c>
      <c r="AA121" s="610" t="str">
        <f t="shared" si="32"/>
        <v/>
      </c>
      <c r="AC121" s="610" t="str">
        <f t="shared" si="33"/>
        <v/>
      </c>
      <c r="AE121" s="610" t="str">
        <f t="shared" si="34"/>
        <v/>
      </c>
      <c r="AG121" s="610" t="str">
        <f t="shared" si="35"/>
        <v/>
      </c>
      <c r="AI121" s="610" t="str">
        <f t="shared" si="36"/>
        <v/>
      </c>
      <c r="AK121" s="610" t="str">
        <f t="shared" si="37"/>
        <v/>
      </c>
      <c r="AM121" s="610" t="str">
        <f t="shared" si="38"/>
        <v/>
      </c>
      <c r="AO121" s="610" t="str">
        <f t="shared" si="39"/>
        <v/>
      </c>
      <c r="AQ121" s="610" t="str">
        <f t="shared" si="40"/>
        <v/>
      </c>
    </row>
    <row r="122" spans="1:43">
      <c r="E122" s="610" t="str">
        <f t="shared" si="42"/>
        <v/>
      </c>
      <c r="G122" s="610" t="str">
        <f t="shared" si="42"/>
        <v/>
      </c>
      <c r="I122" s="610" t="str">
        <f t="shared" si="23"/>
        <v/>
      </c>
      <c r="K122" s="610" t="str">
        <f t="shared" si="24"/>
        <v/>
      </c>
      <c r="M122" s="610" t="str">
        <f t="shared" si="25"/>
        <v/>
      </c>
      <c r="O122" s="610" t="str">
        <f t="shared" si="26"/>
        <v/>
      </c>
      <c r="Q122" s="610" t="str">
        <f t="shared" si="27"/>
        <v/>
      </c>
      <c r="S122" s="610" t="str">
        <f t="shared" si="28"/>
        <v/>
      </c>
      <c r="U122" s="610" t="str">
        <f t="shared" si="29"/>
        <v/>
      </c>
      <c r="W122" s="610" t="str">
        <f t="shared" si="30"/>
        <v/>
      </c>
      <c r="Y122" s="610" t="str">
        <f t="shared" si="31"/>
        <v/>
      </c>
      <c r="AA122" s="610" t="str">
        <f t="shared" si="32"/>
        <v/>
      </c>
      <c r="AC122" s="610" t="str">
        <f t="shared" si="33"/>
        <v/>
      </c>
      <c r="AE122" s="610" t="str">
        <f t="shared" si="34"/>
        <v/>
      </c>
      <c r="AG122" s="610" t="str">
        <f t="shared" si="35"/>
        <v/>
      </c>
      <c r="AI122" s="610" t="str">
        <f t="shared" si="36"/>
        <v/>
      </c>
      <c r="AK122" s="610" t="str">
        <f t="shared" si="37"/>
        <v/>
      </c>
      <c r="AM122" s="610" t="str">
        <f t="shared" si="38"/>
        <v/>
      </c>
      <c r="AO122" s="610" t="str">
        <f t="shared" si="39"/>
        <v/>
      </c>
      <c r="AQ122" s="610" t="str">
        <f t="shared" si="40"/>
        <v/>
      </c>
    </row>
    <row r="123" spans="1:43">
      <c r="E123" s="610" t="str">
        <f t="shared" si="42"/>
        <v/>
      </c>
      <c r="G123" s="610" t="str">
        <f t="shared" si="42"/>
        <v/>
      </c>
      <c r="I123" s="610" t="str">
        <f t="shared" si="23"/>
        <v/>
      </c>
      <c r="K123" s="610" t="str">
        <f t="shared" si="24"/>
        <v/>
      </c>
      <c r="M123" s="610" t="str">
        <f t="shared" si="25"/>
        <v/>
      </c>
      <c r="O123" s="610" t="str">
        <f t="shared" si="26"/>
        <v/>
      </c>
      <c r="Q123" s="610" t="str">
        <f t="shared" si="27"/>
        <v/>
      </c>
      <c r="S123" s="610" t="str">
        <f t="shared" si="28"/>
        <v/>
      </c>
      <c r="U123" s="610" t="str">
        <f t="shared" si="29"/>
        <v/>
      </c>
      <c r="W123" s="610" t="str">
        <f t="shared" si="30"/>
        <v/>
      </c>
      <c r="Y123" s="610" t="str">
        <f t="shared" si="31"/>
        <v/>
      </c>
      <c r="AA123" s="610" t="str">
        <f t="shared" si="32"/>
        <v/>
      </c>
      <c r="AC123" s="610" t="str">
        <f t="shared" si="33"/>
        <v/>
      </c>
      <c r="AE123" s="610" t="str">
        <f t="shared" si="34"/>
        <v/>
      </c>
      <c r="AG123" s="610" t="str">
        <f t="shared" si="35"/>
        <v/>
      </c>
      <c r="AI123" s="610" t="str">
        <f t="shared" si="36"/>
        <v/>
      </c>
      <c r="AK123" s="610" t="str">
        <f t="shared" si="37"/>
        <v/>
      </c>
      <c r="AM123" s="610" t="str">
        <f t="shared" si="38"/>
        <v/>
      </c>
      <c r="AO123" s="610" t="str">
        <f t="shared" si="39"/>
        <v/>
      </c>
      <c r="AQ123" s="610" t="str">
        <f t="shared" si="40"/>
        <v/>
      </c>
    </row>
    <row r="124" spans="1:43">
      <c r="E124" s="610" t="str">
        <f t="shared" si="42"/>
        <v/>
      </c>
      <c r="G124" s="610" t="str">
        <f t="shared" si="42"/>
        <v/>
      </c>
      <c r="I124" s="610" t="str">
        <f t="shared" si="23"/>
        <v/>
      </c>
      <c r="K124" s="610" t="str">
        <f t="shared" si="24"/>
        <v/>
      </c>
      <c r="M124" s="610" t="str">
        <f t="shared" si="25"/>
        <v/>
      </c>
      <c r="O124" s="610" t="str">
        <f t="shared" si="26"/>
        <v/>
      </c>
      <c r="Q124" s="610" t="str">
        <f t="shared" si="27"/>
        <v/>
      </c>
      <c r="S124" s="610" t="str">
        <f t="shared" si="28"/>
        <v/>
      </c>
      <c r="U124" s="610" t="str">
        <f t="shared" si="29"/>
        <v/>
      </c>
      <c r="W124" s="610" t="str">
        <f t="shared" si="30"/>
        <v/>
      </c>
      <c r="Y124" s="610" t="str">
        <f t="shared" si="31"/>
        <v/>
      </c>
      <c r="AA124" s="610" t="str">
        <f t="shared" si="32"/>
        <v/>
      </c>
      <c r="AC124" s="610" t="str">
        <f t="shared" si="33"/>
        <v/>
      </c>
      <c r="AE124" s="610" t="str">
        <f t="shared" si="34"/>
        <v/>
      </c>
      <c r="AG124" s="610" t="str">
        <f t="shared" si="35"/>
        <v/>
      </c>
      <c r="AI124" s="610" t="str">
        <f t="shared" si="36"/>
        <v/>
      </c>
      <c r="AK124" s="610" t="str">
        <f t="shared" si="37"/>
        <v/>
      </c>
      <c r="AM124" s="610" t="str">
        <f t="shared" si="38"/>
        <v/>
      </c>
      <c r="AO124" s="610" t="str">
        <f t="shared" si="39"/>
        <v/>
      </c>
      <c r="AQ124" s="610" t="str">
        <f t="shared" si="40"/>
        <v/>
      </c>
    </row>
    <row r="125" spans="1:43">
      <c r="E125" s="610" t="str">
        <f t="shared" ref="E125:G140" si="43">IF(OR($B125=0,D125=0),"",D125/$B125)</f>
        <v/>
      </c>
      <c r="G125" s="610" t="str">
        <f t="shared" si="43"/>
        <v/>
      </c>
      <c r="I125" s="610" t="str">
        <f t="shared" si="23"/>
        <v/>
      </c>
      <c r="K125" s="610" t="str">
        <f t="shared" si="24"/>
        <v/>
      </c>
      <c r="M125" s="610" t="str">
        <f t="shared" si="25"/>
        <v/>
      </c>
      <c r="O125" s="610" t="str">
        <f t="shared" si="26"/>
        <v/>
      </c>
      <c r="Q125" s="610" t="str">
        <f t="shared" si="27"/>
        <v/>
      </c>
      <c r="S125" s="610" t="str">
        <f t="shared" si="28"/>
        <v/>
      </c>
      <c r="U125" s="610" t="str">
        <f t="shared" si="29"/>
        <v/>
      </c>
      <c r="W125" s="610" t="str">
        <f t="shared" si="30"/>
        <v/>
      </c>
      <c r="Y125" s="610" t="str">
        <f t="shared" si="31"/>
        <v/>
      </c>
      <c r="AA125" s="610" t="str">
        <f t="shared" si="32"/>
        <v/>
      </c>
      <c r="AC125" s="610" t="str">
        <f t="shared" si="33"/>
        <v/>
      </c>
      <c r="AE125" s="610" t="str">
        <f t="shared" si="34"/>
        <v/>
      </c>
      <c r="AG125" s="610" t="str">
        <f t="shared" si="35"/>
        <v/>
      </c>
      <c r="AI125" s="610" t="str">
        <f t="shared" si="36"/>
        <v/>
      </c>
      <c r="AK125" s="610" t="str">
        <f t="shared" si="37"/>
        <v/>
      </c>
      <c r="AM125" s="610" t="str">
        <f t="shared" si="38"/>
        <v/>
      </c>
      <c r="AO125" s="610" t="str">
        <f t="shared" si="39"/>
        <v/>
      </c>
      <c r="AQ125" s="610" t="str">
        <f t="shared" si="40"/>
        <v/>
      </c>
    </row>
    <row r="126" spans="1:43">
      <c r="E126" s="610" t="str">
        <f t="shared" si="43"/>
        <v/>
      </c>
      <c r="G126" s="610" t="str">
        <f t="shared" si="43"/>
        <v/>
      </c>
      <c r="I126" s="610" t="str">
        <f t="shared" si="23"/>
        <v/>
      </c>
      <c r="K126" s="610" t="str">
        <f t="shared" si="24"/>
        <v/>
      </c>
      <c r="M126" s="610" t="str">
        <f t="shared" si="25"/>
        <v/>
      </c>
      <c r="O126" s="610" t="str">
        <f t="shared" si="26"/>
        <v/>
      </c>
      <c r="Q126" s="610" t="str">
        <f t="shared" si="27"/>
        <v/>
      </c>
      <c r="S126" s="610" t="str">
        <f t="shared" si="28"/>
        <v/>
      </c>
      <c r="U126" s="610" t="str">
        <f t="shared" si="29"/>
        <v/>
      </c>
      <c r="W126" s="610" t="str">
        <f t="shared" si="30"/>
        <v/>
      </c>
      <c r="Y126" s="610" t="str">
        <f t="shared" si="31"/>
        <v/>
      </c>
      <c r="AA126" s="610" t="str">
        <f t="shared" si="32"/>
        <v/>
      </c>
      <c r="AC126" s="610" t="str">
        <f t="shared" si="33"/>
        <v/>
      </c>
      <c r="AE126" s="610" t="str">
        <f t="shared" si="34"/>
        <v/>
      </c>
      <c r="AG126" s="610" t="str">
        <f t="shared" si="35"/>
        <v/>
      </c>
      <c r="AI126" s="610" t="str">
        <f t="shared" si="36"/>
        <v/>
      </c>
      <c r="AK126" s="610" t="str">
        <f t="shared" si="37"/>
        <v/>
      </c>
      <c r="AM126" s="610" t="str">
        <f t="shared" si="38"/>
        <v/>
      </c>
      <c r="AO126" s="610" t="str">
        <f t="shared" si="39"/>
        <v/>
      </c>
      <c r="AQ126" s="610" t="str">
        <f t="shared" si="40"/>
        <v/>
      </c>
    </row>
    <row r="127" spans="1:43">
      <c r="E127" s="610" t="str">
        <f t="shared" si="43"/>
        <v/>
      </c>
      <c r="G127" s="610" t="str">
        <f t="shared" si="43"/>
        <v/>
      </c>
      <c r="I127" s="610" t="str">
        <f t="shared" si="23"/>
        <v/>
      </c>
      <c r="K127" s="610" t="str">
        <f t="shared" si="24"/>
        <v/>
      </c>
      <c r="M127" s="610" t="str">
        <f t="shared" si="25"/>
        <v/>
      </c>
      <c r="O127" s="610" t="str">
        <f t="shared" si="26"/>
        <v/>
      </c>
      <c r="Q127" s="610" t="str">
        <f t="shared" si="27"/>
        <v/>
      </c>
      <c r="S127" s="610" t="str">
        <f t="shared" si="28"/>
        <v/>
      </c>
      <c r="U127" s="610" t="str">
        <f t="shared" si="29"/>
        <v/>
      </c>
      <c r="W127" s="610" t="str">
        <f t="shared" si="30"/>
        <v/>
      </c>
      <c r="Y127" s="610" t="str">
        <f t="shared" si="31"/>
        <v/>
      </c>
      <c r="AA127" s="610" t="str">
        <f t="shared" si="32"/>
        <v/>
      </c>
      <c r="AC127" s="610" t="str">
        <f t="shared" si="33"/>
        <v/>
      </c>
      <c r="AE127" s="610" t="str">
        <f t="shared" si="34"/>
        <v/>
      </c>
      <c r="AG127" s="610" t="str">
        <f t="shared" si="35"/>
        <v/>
      </c>
      <c r="AI127" s="610" t="str">
        <f t="shared" si="36"/>
        <v/>
      </c>
      <c r="AK127" s="610" t="str">
        <f t="shared" si="37"/>
        <v/>
      </c>
      <c r="AM127" s="610" t="str">
        <f t="shared" si="38"/>
        <v/>
      </c>
      <c r="AO127" s="610" t="str">
        <f t="shared" si="39"/>
        <v/>
      </c>
      <c r="AQ127" s="610" t="str">
        <f t="shared" si="40"/>
        <v/>
      </c>
    </row>
    <row r="128" spans="1:43">
      <c r="E128" s="610" t="str">
        <f t="shared" si="43"/>
        <v/>
      </c>
      <c r="G128" s="610" t="str">
        <f t="shared" si="43"/>
        <v/>
      </c>
      <c r="I128" s="610" t="str">
        <f t="shared" si="23"/>
        <v/>
      </c>
      <c r="K128" s="610" t="str">
        <f t="shared" si="24"/>
        <v/>
      </c>
      <c r="M128" s="610" t="str">
        <f t="shared" si="25"/>
        <v/>
      </c>
      <c r="O128" s="610" t="str">
        <f t="shared" si="26"/>
        <v/>
      </c>
      <c r="Q128" s="610" t="str">
        <f t="shared" si="27"/>
        <v/>
      </c>
      <c r="S128" s="610" t="str">
        <f t="shared" si="28"/>
        <v/>
      </c>
      <c r="U128" s="610" t="str">
        <f t="shared" si="29"/>
        <v/>
      </c>
      <c r="W128" s="610" t="str">
        <f t="shared" si="30"/>
        <v/>
      </c>
      <c r="Y128" s="610" t="str">
        <f t="shared" si="31"/>
        <v/>
      </c>
      <c r="AA128" s="610" t="str">
        <f t="shared" si="32"/>
        <v/>
      </c>
      <c r="AC128" s="610" t="str">
        <f t="shared" si="33"/>
        <v/>
      </c>
      <c r="AE128" s="610" t="str">
        <f t="shared" si="34"/>
        <v/>
      </c>
      <c r="AG128" s="610" t="str">
        <f t="shared" si="35"/>
        <v/>
      </c>
      <c r="AI128" s="610" t="str">
        <f t="shared" si="36"/>
        <v/>
      </c>
      <c r="AK128" s="610" t="str">
        <f t="shared" si="37"/>
        <v/>
      </c>
      <c r="AM128" s="610" t="str">
        <f t="shared" si="38"/>
        <v/>
      </c>
      <c r="AO128" s="610" t="str">
        <f t="shared" si="39"/>
        <v/>
      </c>
      <c r="AQ128" s="610" t="str">
        <f t="shared" si="40"/>
        <v/>
      </c>
    </row>
    <row r="129" spans="5:43">
      <c r="E129" s="610" t="str">
        <f t="shared" si="43"/>
        <v/>
      </c>
      <c r="G129" s="610" t="str">
        <f t="shared" si="43"/>
        <v/>
      </c>
      <c r="I129" s="610" t="str">
        <f t="shared" si="23"/>
        <v/>
      </c>
      <c r="K129" s="610" t="str">
        <f t="shared" si="24"/>
        <v/>
      </c>
      <c r="M129" s="610" t="str">
        <f t="shared" si="25"/>
        <v/>
      </c>
      <c r="O129" s="610" t="str">
        <f t="shared" si="26"/>
        <v/>
      </c>
      <c r="Q129" s="610" t="str">
        <f t="shared" si="27"/>
        <v/>
      </c>
      <c r="S129" s="610" t="str">
        <f t="shared" si="28"/>
        <v/>
      </c>
      <c r="U129" s="610" t="str">
        <f t="shared" si="29"/>
        <v/>
      </c>
      <c r="W129" s="610" t="str">
        <f t="shared" si="30"/>
        <v/>
      </c>
      <c r="Y129" s="610" t="str">
        <f t="shared" si="31"/>
        <v/>
      </c>
      <c r="AA129" s="610" t="str">
        <f t="shared" si="32"/>
        <v/>
      </c>
      <c r="AC129" s="610" t="str">
        <f t="shared" si="33"/>
        <v/>
      </c>
      <c r="AE129" s="610" t="str">
        <f t="shared" si="34"/>
        <v/>
      </c>
      <c r="AG129" s="610" t="str">
        <f t="shared" si="35"/>
        <v/>
      </c>
      <c r="AI129" s="610" t="str">
        <f t="shared" si="36"/>
        <v/>
      </c>
      <c r="AK129" s="610" t="str">
        <f t="shared" si="37"/>
        <v/>
      </c>
      <c r="AM129" s="610" t="str">
        <f t="shared" si="38"/>
        <v/>
      </c>
      <c r="AO129" s="610" t="str">
        <f t="shared" si="39"/>
        <v/>
      </c>
      <c r="AQ129" s="610" t="str">
        <f t="shared" si="40"/>
        <v/>
      </c>
    </row>
    <row r="130" spans="5:43">
      <c r="E130" s="610" t="str">
        <f t="shared" si="43"/>
        <v/>
      </c>
      <c r="G130" s="610" t="str">
        <f t="shared" si="43"/>
        <v/>
      </c>
      <c r="I130" s="610" t="str">
        <f t="shared" si="23"/>
        <v/>
      </c>
      <c r="K130" s="610" t="str">
        <f t="shared" si="24"/>
        <v/>
      </c>
      <c r="M130" s="610" t="str">
        <f t="shared" si="25"/>
        <v/>
      </c>
      <c r="O130" s="610" t="str">
        <f t="shared" si="26"/>
        <v/>
      </c>
      <c r="Q130" s="610" t="str">
        <f t="shared" si="27"/>
        <v/>
      </c>
      <c r="S130" s="610" t="str">
        <f t="shared" si="28"/>
        <v/>
      </c>
      <c r="U130" s="610" t="str">
        <f t="shared" si="29"/>
        <v/>
      </c>
      <c r="W130" s="610" t="str">
        <f t="shared" si="30"/>
        <v/>
      </c>
      <c r="Y130" s="610" t="str">
        <f t="shared" si="31"/>
        <v/>
      </c>
      <c r="AA130" s="610" t="str">
        <f t="shared" si="32"/>
        <v/>
      </c>
      <c r="AC130" s="610" t="str">
        <f t="shared" si="33"/>
        <v/>
      </c>
      <c r="AE130" s="610" t="str">
        <f t="shared" si="34"/>
        <v/>
      </c>
      <c r="AG130" s="610" t="str">
        <f t="shared" si="35"/>
        <v/>
      </c>
      <c r="AI130" s="610" t="str">
        <f t="shared" si="36"/>
        <v/>
      </c>
      <c r="AK130" s="610" t="str">
        <f t="shared" si="37"/>
        <v/>
      </c>
      <c r="AM130" s="610" t="str">
        <f t="shared" si="38"/>
        <v/>
      </c>
      <c r="AO130" s="610" t="str">
        <f t="shared" si="39"/>
        <v/>
      </c>
      <c r="AQ130" s="610" t="str">
        <f t="shared" si="40"/>
        <v/>
      </c>
    </row>
    <row r="131" spans="5:43">
      <c r="E131" s="610" t="str">
        <f t="shared" si="43"/>
        <v/>
      </c>
      <c r="G131" s="610" t="str">
        <f t="shared" si="43"/>
        <v/>
      </c>
      <c r="I131" s="610" t="str">
        <f t="shared" si="23"/>
        <v/>
      </c>
      <c r="K131" s="610" t="str">
        <f t="shared" si="24"/>
        <v/>
      </c>
      <c r="M131" s="610" t="str">
        <f t="shared" si="25"/>
        <v/>
      </c>
      <c r="O131" s="610" t="str">
        <f t="shared" si="26"/>
        <v/>
      </c>
      <c r="Q131" s="610" t="str">
        <f t="shared" si="27"/>
        <v/>
      </c>
      <c r="S131" s="610" t="str">
        <f t="shared" si="28"/>
        <v/>
      </c>
      <c r="U131" s="610" t="str">
        <f t="shared" si="29"/>
        <v/>
      </c>
      <c r="W131" s="610" t="str">
        <f t="shared" si="30"/>
        <v/>
      </c>
      <c r="Y131" s="610" t="str">
        <f t="shared" si="31"/>
        <v/>
      </c>
      <c r="AA131" s="610" t="str">
        <f t="shared" si="32"/>
        <v/>
      </c>
      <c r="AC131" s="610" t="str">
        <f t="shared" si="33"/>
        <v/>
      </c>
      <c r="AE131" s="610" t="str">
        <f t="shared" si="34"/>
        <v/>
      </c>
      <c r="AG131" s="610" t="str">
        <f t="shared" si="35"/>
        <v/>
      </c>
      <c r="AI131" s="610" t="str">
        <f t="shared" si="36"/>
        <v/>
      </c>
      <c r="AK131" s="610" t="str">
        <f t="shared" si="37"/>
        <v/>
      </c>
      <c r="AM131" s="610" t="str">
        <f t="shared" si="38"/>
        <v/>
      </c>
      <c r="AO131" s="610" t="str">
        <f t="shared" si="39"/>
        <v/>
      </c>
      <c r="AQ131" s="610" t="str">
        <f t="shared" si="40"/>
        <v/>
      </c>
    </row>
    <row r="132" spans="5:43">
      <c r="E132" s="610" t="str">
        <f t="shared" si="43"/>
        <v/>
      </c>
      <c r="G132" s="610" t="str">
        <f t="shared" si="43"/>
        <v/>
      </c>
      <c r="I132" s="610" t="str">
        <f t="shared" si="23"/>
        <v/>
      </c>
      <c r="K132" s="610" t="str">
        <f t="shared" si="24"/>
        <v/>
      </c>
      <c r="M132" s="610" t="str">
        <f t="shared" si="25"/>
        <v/>
      </c>
      <c r="O132" s="610" t="str">
        <f t="shared" si="26"/>
        <v/>
      </c>
      <c r="Q132" s="610" t="str">
        <f t="shared" si="27"/>
        <v/>
      </c>
      <c r="S132" s="610" t="str">
        <f t="shared" si="28"/>
        <v/>
      </c>
      <c r="U132" s="610" t="str">
        <f t="shared" si="29"/>
        <v/>
      </c>
      <c r="W132" s="610" t="str">
        <f t="shared" si="30"/>
        <v/>
      </c>
      <c r="Y132" s="610" t="str">
        <f t="shared" si="31"/>
        <v/>
      </c>
      <c r="AA132" s="610" t="str">
        <f t="shared" si="32"/>
        <v/>
      </c>
      <c r="AC132" s="610" t="str">
        <f t="shared" si="33"/>
        <v/>
      </c>
      <c r="AE132" s="610" t="str">
        <f t="shared" si="34"/>
        <v/>
      </c>
      <c r="AG132" s="610" t="str">
        <f t="shared" si="35"/>
        <v/>
      </c>
      <c r="AI132" s="610" t="str">
        <f t="shared" si="36"/>
        <v/>
      </c>
      <c r="AK132" s="610" t="str">
        <f t="shared" si="37"/>
        <v/>
      </c>
      <c r="AM132" s="610" t="str">
        <f t="shared" si="38"/>
        <v/>
      </c>
      <c r="AO132" s="610" t="str">
        <f t="shared" si="39"/>
        <v/>
      </c>
      <c r="AQ132" s="610" t="str">
        <f t="shared" si="40"/>
        <v/>
      </c>
    </row>
    <row r="133" spans="5:43">
      <c r="E133" s="610" t="str">
        <f t="shared" si="43"/>
        <v/>
      </c>
      <c r="G133" s="610" t="str">
        <f t="shared" si="43"/>
        <v/>
      </c>
      <c r="I133" s="610" t="str">
        <f t="shared" si="23"/>
        <v/>
      </c>
      <c r="K133" s="610" t="str">
        <f t="shared" si="24"/>
        <v/>
      </c>
      <c r="M133" s="610" t="str">
        <f t="shared" si="25"/>
        <v/>
      </c>
      <c r="O133" s="610" t="str">
        <f t="shared" si="26"/>
        <v/>
      </c>
      <c r="Q133" s="610" t="str">
        <f t="shared" si="27"/>
        <v/>
      </c>
      <c r="S133" s="610" t="str">
        <f t="shared" si="28"/>
        <v/>
      </c>
      <c r="U133" s="610" t="str">
        <f t="shared" si="29"/>
        <v/>
      </c>
      <c r="W133" s="610" t="str">
        <f t="shared" si="30"/>
        <v/>
      </c>
      <c r="Y133" s="610" t="str">
        <f t="shared" si="31"/>
        <v/>
      </c>
      <c r="AA133" s="610" t="str">
        <f t="shared" si="32"/>
        <v/>
      </c>
      <c r="AC133" s="610" t="str">
        <f t="shared" si="33"/>
        <v/>
      </c>
      <c r="AE133" s="610" t="str">
        <f t="shared" si="34"/>
        <v/>
      </c>
      <c r="AG133" s="610" t="str">
        <f t="shared" si="35"/>
        <v/>
      </c>
      <c r="AI133" s="610" t="str">
        <f t="shared" si="36"/>
        <v/>
      </c>
      <c r="AK133" s="610" t="str">
        <f t="shared" si="37"/>
        <v/>
      </c>
      <c r="AM133" s="610" t="str">
        <f t="shared" si="38"/>
        <v/>
      </c>
      <c r="AO133" s="610" t="str">
        <f t="shared" si="39"/>
        <v/>
      </c>
      <c r="AQ133" s="610" t="str">
        <f t="shared" si="40"/>
        <v/>
      </c>
    </row>
    <row r="134" spans="5:43">
      <c r="E134" s="610" t="str">
        <f t="shared" si="43"/>
        <v/>
      </c>
      <c r="G134" s="610" t="str">
        <f t="shared" si="43"/>
        <v/>
      </c>
      <c r="I134" s="610" t="str">
        <f t="shared" si="23"/>
        <v/>
      </c>
      <c r="K134" s="610" t="str">
        <f t="shared" si="24"/>
        <v/>
      </c>
      <c r="M134" s="610" t="str">
        <f t="shared" si="25"/>
        <v/>
      </c>
      <c r="O134" s="610" t="str">
        <f t="shared" si="26"/>
        <v/>
      </c>
      <c r="Q134" s="610" t="str">
        <f t="shared" si="27"/>
        <v/>
      </c>
      <c r="S134" s="610" t="str">
        <f t="shared" si="28"/>
        <v/>
      </c>
      <c r="U134" s="610" t="str">
        <f t="shared" si="29"/>
        <v/>
      </c>
      <c r="W134" s="610" t="str">
        <f t="shared" si="30"/>
        <v/>
      </c>
      <c r="Y134" s="610" t="str">
        <f t="shared" si="31"/>
        <v/>
      </c>
      <c r="AA134" s="610" t="str">
        <f t="shared" si="32"/>
        <v/>
      </c>
      <c r="AC134" s="610" t="str">
        <f t="shared" si="33"/>
        <v/>
      </c>
      <c r="AE134" s="610" t="str">
        <f t="shared" si="34"/>
        <v/>
      </c>
      <c r="AG134" s="610" t="str">
        <f t="shared" si="35"/>
        <v/>
      </c>
      <c r="AI134" s="610" t="str">
        <f t="shared" si="36"/>
        <v/>
      </c>
      <c r="AK134" s="610" t="str">
        <f t="shared" si="37"/>
        <v/>
      </c>
      <c r="AM134" s="610" t="str">
        <f t="shared" si="38"/>
        <v/>
      </c>
      <c r="AO134" s="610" t="str">
        <f t="shared" si="39"/>
        <v/>
      </c>
      <c r="AQ134" s="610" t="str">
        <f t="shared" si="40"/>
        <v/>
      </c>
    </row>
    <row r="135" spans="5:43">
      <c r="E135" s="610" t="str">
        <f t="shared" si="43"/>
        <v/>
      </c>
      <c r="G135" s="610" t="str">
        <f t="shared" si="43"/>
        <v/>
      </c>
      <c r="I135" s="610" t="str">
        <f t="shared" si="23"/>
        <v/>
      </c>
      <c r="K135" s="610" t="str">
        <f t="shared" si="24"/>
        <v/>
      </c>
      <c r="M135" s="610" t="str">
        <f t="shared" si="25"/>
        <v/>
      </c>
      <c r="O135" s="610" t="str">
        <f t="shared" si="26"/>
        <v/>
      </c>
      <c r="Q135" s="610" t="str">
        <f t="shared" si="27"/>
        <v/>
      </c>
      <c r="S135" s="610" t="str">
        <f t="shared" si="28"/>
        <v/>
      </c>
      <c r="U135" s="610" t="str">
        <f t="shared" si="29"/>
        <v/>
      </c>
      <c r="W135" s="610" t="str">
        <f t="shared" si="30"/>
        <v/>
      </c>
      <c r="Y135" s="610" t="str">
        <f t="shared" si="31"/>
        <v/>
      </c>
      <c r="AA135" s="610" t="str">
        <f t="shared" si="32"/>
        <v/>
      </c>
      <c r="AC135" s="610" t="str">
        <f t="shared" si="33"/>
        <v/>
      </c>
      <c r="AE135" s="610" t="str">
        <f t="shared" si="34"/>
        <v/>
      </c>
      <c r="AG135" s="610" t="str">
        <f t="shared" si="35"/>
        <v/>
      </c>
      <c r="AI135" s="610" t="str">
        <f t="shared" si="36"/>
        <v/>
      </c>
      <c r="AK135" s="610" t="str">
        <f t="shared" si="37"/>
        <v/>
      </c>
      <c r="AM135" s="610" t="str">
        <f t="shared" si="38"/>
        <v/>
      </c>
      <c r="AO135" s="610" t="str">
        <f t="shared" si="39"/>
        <v/>
      </c>
      <c r="AQ135" s="610" t="str">
        <f t="shared" si="40"/>
        <v/>
      </c>
    </row>
    <row r="136" spans="5:43">
      <c r="E136" s="610" t="str">
        <f t="shared" si="43"/>
        <v/>
      </c>
      <c r="G136" s="610" t="str">
        <f t="shared" si="43"/>
        <v/>
      </c>
      <c r="I136" s="610" t="str">
        <f t="shared" si="23"/>
        <v/>
      </c>
      <c r="K136" s="610" t="str">
        <f t="shared" si="24"/>
        <v/>
      </c>
      <c r="M136" s="610" t="str">
        <f t="shared" si="25"/>
        <v/>
      </c>
      <c r="O136" s="610" t="str">
        <f t="shared" si="26"/>
        <v/>
      </c>
      <c r="Q136" s="610" t="str">
        <f t="shared" si="27"/>
        <v/>
      </c>
      <c r="S136" s="610" t="str">
        <f t="shared" si="28"/>
        <v/>
      </c>
      <c r="U136" s="610" t="str">
        <f t="shared" si="29"/>
        <v/>
      </c>
      <c r="W136" s="610" t="str">
        <f t="shared" si="30"/>
        <v/>
      </c>
      <c r="Y136" s="610" t="str">
        <f t="shared" si="31"/>
        <v/>
      </c>
      <c r="AA136" s="610" t="str">
        <f t="shared" si="32"/>
        <v/>
      </c>
      <c r="AC136" s="610" t="str">
        <f t="shared" si="33"/>
        <v/>
      </c>
      <c r="AE136" s="610" t="str">
        <f t="shared" si="34"/>
        <v/>
      </c>
      <c r="AG136" s="610" t="str">
        <f t="shared" si="35"/>
        <v/>
      </c>
      <c r="AI136" s="610" t="str">
        <f t="shared" si="36"/>
        <v/>
      </c>
      <c r="AK136" s="610" t="str">
        <f t="shared" si="37"/>
        <v/>
      </c>
      <c r="AM136" s="610" t="str">
        <f t="shared" si="38"/>
        <v/>
      </c>
      <c r="AO136" s="610" t="str">
        <f t="shared" si="39"/>
        <v/>
      </c>
      <c r="AQ136" s="610" t="str">
        <f t="shared" si="40"/>
        <v/>
      </c>
    </row>
    <row r="137" spans="5:43">
      <c r="E137" s="610" t="str">
        <f t="shared" si="43"/>
        <v/>
      </c>
      <c r="G137" s="610" t="str">
        <f t="shared" si="43"/>
        <v/>
      </c>
      <c r="I137" s="610" t="str">
        <f t="shared" si="23"/>
        <v/>
      </c>
      <c r="K137" s="610" t="str">
        <f t="shared" si="24"/>
        <v/>
      </c>
      <c r="M137" s="610" t="str">
        <f t="shared" si="25"/>
        <v/>
      </c>
      <c r="O137" s="610" t="str">
        <f t="shared" si="26"/>
        <v/>
      </c>
      <c r="Q137" s="610" t="str">
        <f t="shared" si="27"/>
        <v/>
      </c>
      <c r="S137" s="610" t="str">
        <f t="shared" si="28"/>
        <v/>
      </c>
      <c r="U137" s="610" t="str">
        <f t="shared" si="29"/>
        <v/>
      </c>
      <c r="W137" s="610" t="str">
        <f t="shared" si="30"/>
        <v/>
      </c>
      <c r="Y137" s="610" t="str">
        <f t="shared" si="31"/>
        <v/>
      </c>
      <c r="AA137" s="610" t="str">
        <f t="shared" si="32"/>
        <v/>
      </c>
      <c r="AC137" s="610" t="str">
        <f t="shared" si="33"/>
        <v/>
      </c>
      <c r="AE137" s="610" t="str">
        <f t="shared" si="34"/>
        <v/>
      </c>
      <c r="AG137" s="610" t="str">
        <f t="shared" si="35"/>
        <v/>
      </c>
      <c r="AI137" s="610" t="str">
        <f t="shared" si="36"/>
        <v/>
      </c>
      <c r="AK137" s="610" t="str">
        <f t="shared" si="37"/>
        <v/>
      </c>
      <c r="AM137" s="610" t="str">
        <f t="shared" si="38"/>
        <v/>
      </c>
      <c r="AO137" s="610" t="str">
        <f t="shared" si="39"/>
        <v/>
      </c>
      <c r="AQ137" s="610" t="str">
        <f t="shared" si="40"/>
        <v/>
      </c>
    </row>
    <row r="138" spans="5:43">
      <c r="E138" s="610" t="str">
        <f t="shared" si="43"/>
        <v/>
      </c>
      <c r="G138" s="610" t="str">
        <f t="shared" si="43"/>
        <v/>
      </c>
      <c r="I138" s="610" t="str">
        <f t="shared" si="23"/>
        <v/>
      </c>
      <c r="K138" s="610" t="str">
        <f t="shared" si="24"/>
        <v/>
      </c>
      <c r="M138" s="610" t="str">
        <f t="shared" si="25"/>
        <v/>
      </c>
      <c r="O138" s="610" t="str">
        <f t="shared" si="26"/>
        <v/>
      </c>
      <c r="Q138" s="610" t="str">
        <f t="shared" si="27"/>
        <v/>
      </c>
      <c r="S138" s="610" t="str">
        <f t="shared" si="28"/>
        <v/>
      </c>
      <c r="U138" s="610" t="str">
        <f t="shared" si="29"/>
        <v/>
      </c>
      <c r="W138" s="610" t="str">
        <f t="shared" si="30"/>
        <v/>
      </c>
      <c r="Y138" s="610" t="str">
        <f t="shared" si="31"/>
        <v/>
      </c>
      <c r="AA138" s="610" t="str">
        <f t="shared" si="32"/>
        <v/>
      </c>
      <c r="AC138" s="610" t="str">
        <f t="shared" si="33"/>
        <v/>
      </c>
      <c r="AE138" s="610" t="str">
        <f t="shared" si="34"/>
        <v/>
      </c>
      <c r="AG138" s="610" t="str">
        <f t="shared" si="35"/>
        <v/>
      </c>
      <c r="AI138" s="610" t="str">
        <f t="shared" si="36"/>
        <v/>
      </c>
      <c r="AK138" s="610" t="str">
        <f t="shared" si="37"/>
        <v/>
      </c>
      <c r="AM138" s="610" t="str">
        <f t="shared" si="38"/>
        <v/>
      </c>
      <c r="AO138" s="610" t="str">
        <f t="shared" si="39"/>
        <v/>
      </c>
      <c r="AQ138" s="610" t="str">
        <f t="shared" si="40"/>
        <v/>
      </c>
    </row>
    <row r="139" spans="5:43">
      <c r="E139" s="610" t="str">
        <f t="shared" si="43"/>
        <v/>
      </c>
      <c r="G139" s="610" t="str">
        <f t="shared" si="43"/>
        <v/>
      </c>
      <c r="I139" s="610" t="str">
        <f t="shared" si="23"/>
        <v/>
      </c>
      <c r="K139" s="610" t="str">
        <f t="shared" si="24"/>
        <v/>
      </c>
      <c r="M139" s="610" t="str">
        <f t="shared" si="25"/>
        <v/>
      </c>
      <c r="O139" s="610" t="str">
        <f t="shared" si="26"/>
        <v/>
      </c>
      <c r="Q139" s="610" t="str">
        <f t="shared" si="27"/>
        <v/>
      </c>
      <c r="S139" s="610" t="str">
        <f t="shared" si="28"/>
        <v/>
      </c>
      <c r="U139" s="610" t="str">
        <f t="shared" si="29"/>
        <v/>
      </c>
      <c r="W139" s="610" t="str">
        <f t="shared" si="30"/>
        <v/>
      </c>
      <c r="Y139" s="610" t="str">
        <f t="shared" si="31"/>
        <v/>
      </c>
      <c r="AA139" s="610" t="str">
        <f t="shared" si="32"/>
        <v/>
      </c>
      <c r="AC139" s="610" t="str">
        <f t="shared" si="33"/>
        <v/>
      </c>
      <c r="AE139" s="610" t="str">
        <f t="shared" si="34"/>
        <v/>
      </c>
      <c r="AG139" s="610" t="str">
        <f t="shared" si="35"/>
        <v/>
      </c>
      <c r="AI139" s="610" t="str">
        <f t="shared" si="36"/>
        <v/>
      </c>
      <c r="AK139" s="610" t="str">
        <f t="shared" si="37"/>
        <v/>
      </c>
      <c r="AM139" s="610" t="str">
        <f t="shared" si="38"/>
        <v/>
      </c>
      <c r="AO139" s="610" t="str">
        <f t="shared" si="39"/>
        <v/>
      </c>
      <c r="AQ139" s="610" t="str">
        <f t="shared" si="40"/>
        <v/>
      </c>
    </row>
    <row r="140" spans="5:43">
      <c r="E140" s="610" t="str">
        <f t="shared" si="43"/>
        <v/>
      </c>
      <c r="G140" s="610" t="str">
        <f t="shared" si="43"/>
        <v/>
      </c>
      <c r="I140" s="610" t="str">
        <f t="shared" si="23"/>
        <v/>
      </c>
      <c r="K140" s="610" t="str">
        <f t="shared" si="24"/>
        <v/>
      </c>
      <c r="M140" s="610" t="str">
        <f t="shared" si="25"/>
        <v/>
      </c>
      <c r="O140" s="610" t="str">
        <f t="shared" si="26"/>
        <v/>
      </c>
      <c r="Q140" s="610" t="str">
        <f t="shared" si="27"/>
        <v/>
      </c>
      <c r="S140" s="610" t="str">
        <f t="shared" si="28"/>
        <v/>
      </c>
      <c r="U140" s="610" t="str">
        <f t="shared" si="29"/>
        <v/>
      </c>
      <c r="W140" s="610" t="str">
        <f t="shared" si="30"/>
        <v/>
      </c>
      <c r="Y140" s="610" t="str">
        <f t="shared" si="31"/>
        <v/>
      </c>
      <c r="AA140" s="610" t="str">
        <f t="shared" si="32"/>
        <v/>
      </c>
      <c r="AC140" s="610" t="str">
        <f t="shared" si="33"/>
        <v/>
      </c>
      <c r="AE140" s="610" t="str">
        <f t="shared" si="34"/>
        <v/>
      </c>
      <c r="AG140" s="610" t="str">
        <f t="shared" si="35"/>
        <v/>
      </c>
      <c r="AI140" s="610" t="str">
        <f t="shared" si="36"/>
        <v/>
      </c>
      <c r="AK140" s="610" t="str">
        <f t="shared" si="37"/>
        <v/>
      </c>
      <c r="AM140" s="610" t="str">
        <f t="shared" si="38"/>
        <v/>
      </c>
      <c r="AO140" s="610" t="str">
        <f t="shared" si="39"/>
        <v/>
      </c>
      <c r="AQ140" s="610" t="str">
        <f t="shared" si="40"/>
        <v/>
      </c>
    </row>
    <row r="141" spans="5:43">
      <c r="E141" s="610" t="str">
        <f t="shared" ref="E141:G156" si="44">IF(OR($B141=0,D141=0),"",D141/$B141)</f>
        <v/>
      </c>
      <c r="G141" s="610" t="str">
        <f t="shared" si="44"/>
        <v/>
      </c>
      <c r="I141" s="610" t="str">
        <f t="shared" ref="I141:I204" si="45">IF(OR($B141=0,H141=0),"",H141/$B141)</f>
        <v/>
      </c>
      <c r="K141" s="610" t="str">
        <f t="shared" ref="K141:K204" si="46">IF(OR($B141=0,J141=0),"",J141/$B141)</f>
        <v/>
      </c>
      <c r="M141" s="610" t="str">
        <f t="shared" ref="M141:M204" si="47">IF(OR($B141=0,L141=0),"",L141/$B141)</f>
        <v/>
      </c>
      <c r="O141" s="610" t="str">
        <f t="shared" ref="O141:O204" si="48">IF(OR($B141=0,N141=0),"",N141/$B141)</f>
        <v/>
      </c>
      <c r="Q141" s="610" t="str">
        <f t="shared" ref="Q141:Q204" si="49">IF(OR($B141=0,P141=0),"",P141/$B141)</f>
        <v/>
      </c>
      <c r="S141" s="610" t="str">
        <f t="shared" ref="S141:S204" si="50">IF(OR($B141=0,R141=0),"",R141/$B141)</f>
        <v/>
      </c>
      <c r="U141" s="610" t="str">
        <f t="shared" ref="U141:U204" si="51">IF(OR($B141=0,T141=0),"",T141/$B141)</f>
        <v/>
      </c>
      <c r="W141" s="610" t="str">
        <f t="shared" ref="W141:W204" si="52">IF(OR($B141=0,V141=0),"",V141/$B141)</f>
        <v/>
      </c>
      <c r="Y141" s="610" t="str">
        <f t="shared" ref="Y141:Y204" si="53">IF(OR($B141=0,X141=0),"",X141/$B141)</f>
        <v/>
      </c>
      <c r="AA141" s="610" t="str">
        <f t="shared" ref="AA141:AA204" si="54">IF(OR($B141=0,Z141=0),"",Z141/$B141)</f>
        <v/>
      </c>
      <c r="AC141" s="610" t="str">
        <f t="shared" ref="AC141:AC204" si="55">IF(OR($B141=0,AB141=0),"",AB141/$B141)</f>
        <v/>
      </c>
      <c r="AE141" s="610" t="str">
        <f t="shared" ref="AE141:AE204" si="56">IF(OR($B141=0,AD141=0),"",AD141/$B141)</f>
        <v/>
      </c>
      <c r="AG141" s="610" t="str">
        <f t="shared" ref="AG141:AG204" si="57">IF(OR($B141=0,AF141=0),"",AF141/$B141)</f>
        <v/>
      </c>
      <c r="AI141" s="610" t="str">
        <f t="shared" ref="AI141:AI204" si="58">IF(OR($B141=0,AH141=0),"",AH141/$B141)</f>
        <v/>
      </c>
      <c r="AK141" s="610" t="str">
        <f t="shared" ref="AK141:AK204" si="59">IF(OR($B141=0,AJ141=0),"",AJ141/$B141)</f>
        <v/>
      </c>
      <c r="AM141" s="610" t="str">
        <f t="shared" ref="AM141:AM204" si="60">IF(OR($B141=0,AL141=0),"",AL141/$B141)</f>
        <v/>
      </c>
      <c r="AO141" s="610" t="str">
        <f t="shared" ref="AO141:AO204" si="61">IF(OR($B141=0,AN141=0),"",AN141/$B141)</f>
        <v/>
      </c>
      <c r="AQ141" s="610" t="str">
        <f t="shared" ref="AQ141:AQ204" si="62">IF(OR($B141=0,AP141=0),"",AP141/$B141)</f>
        <v/>
      </c>
    </row>
    <row r="142" spans="5:43">
      <c r="E142" s="610" t="str">
        <f t="shared" si="44"/>
        <v/>
      </c>
      <c r="G142" s="610" t="str">
        <f t="shared" si="44"/>
        <v/>
      </c>
      <c r="I142" s="610" t="str">
        <f t="shared" si="45"/>
        <v/>
      </c>
      <c r="K142" s="610" t="str">
        <f t="shared" si="46"/>
        <v/>
      </c>
      <c r="M142" s="610" t="str">
        <f t="shared" si="47"/>
        <v/>
      </c>
      <c r="O142" s="610" t="str">
        <f t="shared" si="48"/>
        <v/>
      </c>
      <c r="Q142" s="610" t="str">
        <f t="shared" si="49"/>
        <v/>
      </c>
      <c r="S142" s="610" t="str">
        <f t="shared" si="50"/>
        <v/>
      </c>
      <c r="U142" s="610" t="str">
        <f t="shared" si="51"/>
        <v/>
      </c>
      <c r="W142" s="610" t="str">
        <f t="shared" si="52"/>
        <v/>
      </c>
      <c r="Y142" s="610" t="str">
        <f t="shared" si="53"/>
        <v/>
      </c>
      <c r="AA142" s="610" t="str">
        <f t="shared" si="54"/>
        <v/>
      </c>
      <c r="AC142" s="610" t="str">
        <f t="shared" si="55"/>
        <v/>
      </c>
      <c r="AE142" s="610" t="str">
        <f t="shared" si="56"/>
        <v/>
      </c>
      <c r="AG142" s="610" t="str">
        <f t="shared" si="57"/>
        <v/>
      </c>
      <c r="AI142" s="610" t="str">
        <f t="shared" si="58"/>
        <v/>
      </c>
      <c r="AK142" s="610" t="str">
        <f t="shared" si="59"/>
        <v/>
      </c>
      <c r="AM142" s="610" t="str">
        <f t="shared" si="60"/>
        <v/>
      </c>
      <c r="AO142" s="610" t="str">
        <f t="shared" si="61"/>
        <v/>
      </c>
      <c r="AQ142" s="610" t="str">
        <f t="shared" si="62"/>
        <v/>
      </c>
    </row>
    <row r="143" spans="5:43">
      <c r="E143" s="610" t="str">
        <f t="shared" si="44"/>
        <v/>
      </c>
      <c r="G143" s="610" t="str">
        <f t="shared" si="44"/>
        <v/>
      </c>
      <c r="I143" s="610" t="str">
        <f t="shared" si="45"/>
        <v/>
      </c>
      <c r="K143" s="610" t="str">
        <f t="shared" si="46"/>
        <v/>
      </c>
      <c r="M143" s="610" t="str">
        <f t="shared" si="47"/>
        <v/>
      </c>
      <c r="O143" s="610" t="str">
        <f t="shared" si="48"/>
        <v/>
      </c>
      <c r="Q143" s="610" t="str">
        <f t="shared" si="49"/>
        <v/>
      </c>
      <c r="S143" s="610" t="str">
        <f t="shared" si="50"/>
        <v/>
      </c>
      <c r="U143" s="610" t="str">
        <f t="shared" si="51"/>
        <v/>
      </c>
      <c r="W143" s="610" t="str">
        <f t="shared" si="52"/>
        <v/>
      </c>
      <c r="Y143" s="610" t="str">
        <f t="shared" si="53"/>
        <v/>
      </c>
      <c r="AA143" s="610" t="str">
        <f t="shared" si="54"/>
        <v/>
      </c>
      <c r="AC143" s="610" t="str">
        <f t="shared" si="55"/>
        <v/>
      </c>
      <c r="AE143" s="610" t="str">
        <f t="shared" si="56"/>
        <v/>
      </c>
      <c r="AG143" s="610" t="str">
        <f t="shared" si="57"/>
        <v/>
      </c>
      <c r="AI143" s="610" t="str">
        <f t="shared" si="58"/>
        <v/>
      </c>
      <c r="AK143" s="610" t="str">
        <f t="shared" si="59"/>
        <v/>
      </c>
      <c r="AM143" s="610" t="str">
        <f t="shared" si="60"/>
        <v/>
      </c>
      <c r="AO143" s="610" t="str">
        <f t="shared" si="61"/>
        <v/>
      </c>
      <c r="AQ143" s="610" t="str">
        <f t="shared" si="62"/>
        <v/>
      </c>
    </row>
    <row r="144" spans="5:43">
      <c r="E144" s="610" t="str">
        <f t="shared" si="44"/>
        <v/>
      </c>
      <c r="G144" s="610" t="str">
        <f t="shared" si="44"/>
        <v/>
      </c>
      <c r="I144" s="610" t="str">
        <f t="shared" si="45"/>
        <v/>
      </c>
      <c r="K144" s="610" t="str">
        <f t="shared" si="46"/>
        <v/>
      </c>
      <c r="M144" s="610" t="str">
        <f t="shared" si="47"/>
        <v/>
      </c>
      <c r="O144" s="610" t="str">
        <f t="shared" si="48"/>
        <v/>
      </c>
      <c r="Q144" s="610" t="str">
        <f t="shared" si="49"/>
        <v/>
      </c>
      <c r="S144" s="610" t="str">
        <f t="shared" si="50"/>
        <v/>
      </c>
      <c r="U144" s="610" t="str">
        <f t="shared" si="51"/>
        <v/>
      </c>
      <c r="W144" s="610" t="str">
        <f t="shared" si="52"/>
        <v/>
      </c>
      <c r="Y144" s="610" t="str">
        <f t="shared" si="53"/>
        <v/>
      </c>
      <c r="AA144" s="610" t="str">
        <f t="shared" si="54"/>
        <v/>
      </c>
      <c r="AC144" s="610" t="str">
        <f t="shared" si="55"/>
        <v/>
      </c>
      <c r="AE144" s="610" t="str">
        <f t="shared" si="56"/>
        <v/>
      </c>
      <c r="AG144" s="610" t="str">
        <f t="shared" si="57"/>
        <v/>
      </c>
      <c r="AI144" s="610" t="str">
        <f t="shared" si="58"/>
        <v/>
      </c>
      <c r="AK144" s="610" t="str">
        <f t="shared" si="59"/>
        <v/>
      </c>
      <c r="AM144" s="610" t="str">
        <f t="shared" si="60"/>
        <v/>
      </c>
      <c r="AO144" s="610" t="str">
        <f t="shared" si="61"/>
        <v/>
      </c>
      <c r="AQ144" s="610" t="str">
        <f t="shared" si="62"/>
        <v/>
      </c>
    </row>
    <row r="145" spans="5:43">
      <c r="E145" s="610" t="str">
        <f t="shared" si="44"/>
        <v/>
      </c>
      <c r="G145" s="610" t="str">
        <f t="shared" si="44"/>
        <v/>
      </c>
      <c r="I145" s="610" t="str">
        <f t="shared" si="45"/>
        <v/>
      </c>
      <c r="K145" s="610" t="str">
        <f t="shared" si="46"/>
        <v/>
      </c>
      <c r="M145" s="610" t="str">
        <f t="shared" si="47"/>
        <v/>
      </c>
      <c r="O145" s="610" t="str">
        <f t="shared" si="48"/>
        <v/>
      </c>
      <c r="Q145" s="610" t="str">
        <f t="shared" si="49"/>
        <v/>
      </c>
      <c r="S145" s="610" t="str">
        <f t="shared" si="50"/>
        <v/>
      </c>
      <c r="U145" s="610" t="str">
        <f t="shared" si="51"/>
        <v/>
      </c>
      <c r="W145" s="610" t="str">
        <f t="shared" si="52"/>
        <v/>
      </c>
      <c r="Y145" s="610" t="str">
        <f t="shared" si="53"/>
        <v/>
      </c>
      <c r="AA145" s="610" t="str">
        <f t="shared" si="54"/>
        <v/>
      </c>
      <c r="AC145" s="610" t="str">
        <f t="shared" si="55"/>
        <v/>
      </c>
      <c r="AE145" s="610" t="str">
        <f t="shared" si="56"/>
        <v/>
      </c>
      <c r="AG145" s="610" t="str">
        <f t="shared" si="57"/>
        <v/>
      </c>
      <c r="AI145" s="610" t="str">
        <f t="shared" si="58"/>
        <v/>
      </c>
      <c r="AK145" s="610" t="str">
        <f t="shared" si="59"/>
        <v/>
      </c>
      <c r="AM145" s="610" t="str">
        <f t="shared" si="60"/>
        <v/>
      </c>
      <c r="AO145" s="610" t="str">
        <f t="shared" si="61"/>
        <v/>
      </c>
      <c r="AQ145" s="610" t="str">
        <f t="shared" si="62"/>
        <v/>
      </c>
    </row>
    <row r="146" spans="5:43">
      <c r="E146" s="610" t="str">
        <f t="shared" si="44"/>
        <v/>
      </c>
      <c r="G146" s="610" t="str">
        <f t="shared" si="44"/>
        <v/>
      </c>
      <c r="I146" s="610" t="str">
        <f t="shared" si="45"/>
        <v/>
      </c>
      <c r="K146" s="610" t="str">
        <f t="shared" si="46"/>
        <v/>
      </c>
      <c r="M146" s="610" t="str">
        <f t="shared" si="47"/>
        <v/>
      </c>
      <c r="O146" s="610" t="str">
        <f t="shared" si="48"/>
        <v/>
      </c>
      <c r="Q146" s="610" t="str">
        <f t="shared" si="49"/>
        <v/>
      </c>
      <c r="S146" s="610" t="str">
        <f t="shared" si="50"/>
        <v/>
      </c>
      <c r="U146" s="610" t="str">
        <f t="shared" si="51"/>
        <v/>
      </c>
      <c r="W146" s="610" t="str">
        <f t="shared" si="52"/>
        <v/>
      </c>
      <c r="Y146" s="610" t="str">
        <f t="shared" si="53"/>
        <v/>
      </c>
      <c r="AA146" s="610" t="str">
        <f t="shared" si="54"/>
        <v/>
      </c>
      <c r="AC146" s="610" t="str">
        <f t="shared" si="55"/>
        <v/>
      </c>
      <c r="AE146" s="610" t="str">
        <f t="shared" si="56"/>
        <v/>
      </c>
      <c r="AG146" s="610" t="str">
        <f t="shared" si="57"/>
        <v/>
      </c>
      <c r="AI146" s="610" t="str">
        <f t="shared" si="58"/>
        <v/>
      </c>
      <c r="AK146" s="610" t="str">
        <f t="shared" si="59"/>
        <v/>
      </c>
      <c r="AM146" s="610" t="str">
        <f t="shared" si="60"/>
        <v/>
      </c>
      <c r="AO146" s="610" t="str">
        <f t="shared" si="61"/>
        <v/>
      </c>
      <c r="AQ146" s="610" t="str">
        <f t="shared" si="62"/>
        <v/>
      </c>
    </row>
    <row r="147" spans="5:43">
      <c r="E147" s="610" t="str">
        <f t="shared" si="44"/>
        <v/>
      </c>
      <c r="G147" s="610" t="str">
        <f t="shared" si="44"/>
        <v/>
      </c>
      <c r="I147" s="610" t="str">
        <f t="shared" si="45"/>
        <v/>
      </c>
      <c r="K147" s="610" t="str">
        <f t="shared" si="46"/>
        <v/>
      </c>
      <c r="M147" s="610" t="str">
        <f t="shared" si="47"/>
        <v/>
      </c>
      <c r="O147" s="610" t="str">
        <f t="shared" si="48"/>
        <v/>
      </c>
      <c r="Q147" s="610" t="str">
        <f t="shared" si="49"/>
        <v/>
      </c>
      <c r="S147" s="610" t="str">
        <f t="shared" si="50"/>
        <v/>
      </c>
      <c r="U147" s="610" t="str">
        <f t="shared" si="51"/>
        <v/>
      </c>
      <c r="W147" s="610" t="str">
        <f t="shared" si="52"/>
        <v/>
      </c>
      <c r="Y147" s="610" t="str">
        <f t="shared" si="53"/>
        <v/>
      </c>
      <c r="AA147" s="610" t="str">
        <f t="shared" si="54"/>
        <v/>
      </c>
      <c r="AC147" s="610" t="str">
        <f t="shared" si="55"/>
        <v/>
      </c>
      <c r="AE147" s="610" t="str">
        <f t="shared" si="56"/>
        <v/>
      </c>
      <c r="AG147" s="610" t="str">
        <f t="shared" si="57"/>
        <v/>
      </c>
      <c r="AI147" s="610" t="str">
        <f t="shared" si="58"/>
        <v/>
      </c>
      <c r="AK147" s="610" t="str">
        <f t="shared" si="59"/>
        <v/>
      </c>
      <c r="AM147" s="610" t="str">
        <f t="shared" si="60"/>
        <v/>
      </c>
      <c r="AO147" s="610" t="str">
        <f t="shared" si="61"/>
        <v/>
      </c>
      <c r="AQ147" s="610" t="str">
        <f t="shared" si="62"/>
        <v/>
      </c>
    </row>
    <row r="148" spans="5:43">
      <c r="E148" s="610" t="str">
        <f t="shared" si="44"/>
        <v/>
      </c>
      <c r="G148" s="610" t="str">
        <f t="shared" si="44"/>
        <v/>
      </c>
      <c r="I148" s="610" t="str">
        <f t="shared" si="45"/>
        <v/>
      </c>
      <c r="K148" s="610" t="str">
        <f t="shared" si="46"/>
        <v/>
      </c>
      <c r="M148" s="610" t="str">
        <f t="shared" si="47"/>
        <v/>
      </c>
      <c r="O148" s="610" t="str">
        <f t="shared" si="48"/>
        <v/>
      </c>
      <c r="Q148" s="610" t="str">
        <f t="shared" si="49"/>
        <v/>
      </c>
      <c r="S148" s="610" t="str">
        <f t="shared" si="50"/>
        <v/>
      </c>
      <c r="U148" s="610" t="str">
        <f t="shared" si="51"/>
        <v/>
      </c>
      <c r="W148" s="610" t="str">
        <f t="shared" si="52"/>
        <v/>
      </c>
      <c r="Y148" s="610" t="str">
        <f t="shared" si="53"/>
        <v/>
      </c>
      <c r="AA148" s="610" t="str">
        <f t="shared" si="54"/>
        <v/>
      </c>
      <c r="AC148" s="610" t="str">
        <f t="shared" si="55"/>
        <v/>
      </c>
      <c r="AE148" s="610" t="str">
        <f t="shared" si="56"/>
        <v/>
      </c>
      <c r="AG148" s="610" t="str">
        <f t="shared" si="57"/>
        <v/>
      </c>
      <c r="AI148" s="610" t="str">
        <f t="shared" si="58"/>
        <v/>
      </c>
      <c r="AK148" s="610" t="str">
        <f t="shared" si="59"/>
        <v/>
      </c>
      <c r="AM148" s="610" t="str">
        <f t="shared" si="60"/>
        <v/>
      </c>
      <c r="AO148" s="610" t="str">
        <f t="shared" si="61"/>
        <v/>
      </c>
      <c r="AQ148" s="610" t="str">
        <f t="shared" si="62"/>
        <v/>
      </c>
    </row>
    <row r="149" spans="5:43">
      <c r="E149" s="610" t="str">
        <f t="shared" si="44"/>
        <v/>
      </c>
      <c r="G149" s="610" t="str">
        <f t="shared" si="44"/>
        <v/>
      </c>
      <c r="I149" s="610" t="str">
        <f t="shared" si="45"/>
        <v/>
      </c>
      <c r="K149" s="610" t="str">
        <f t="shared" si="46"/>
        <v/>
      </c>
      <c r="M149" s="610" t="str">
        <f t="shared" si="47"/>
        <v/>
      </c>
      <c r="O149" s="610" t="str">
        <f t="shared" si="48"/>
        <v/>
      </c>
      <c r="Q149" s="610" t="str">
        <f t="shared" si="49"/>
        <v/>
      </c>
      <c r="S149" s="610" t="str">
        <f t="shared" si="50"/>
        <v/>
      </c>
      <c r="U149" s="610" t="str">
        <f t="shared" si="51"/>
        <v/>
      </c>
      <c r="W149" s="610" t="str">
        <f t="shared" si="52"/>
        <v/>
      </c>
      <c r="Y149" s="610" t="str">
        <f t="shared" si="53"/>
        <v/>
      </c>
      <c r="AA149" s="610" t="str">
        <f t="shared" si="54"/>
        <v/>
      </c>
      <c r="AC149" s="610" t="str">
        <f t="shared" si="55"/>
        <v/>
      </c>
      <c r="AE149" s="610" t="str">
        <f t="shared" si="56"/>
        <v/>
      </c>
      <c r="AG149" s="610" t="str">
        <f t="shared" si="57"/>
        <v/>
      </c>
      <c r="AI149" s="610" t="str">
        <f t="shared" si="58"/>
        <v/>
      </c>
      <c r="AK149" s="610" t="str">
        <f t="shared" si="59"/>
        <v/>
      </c>
      <c r="AM149" s="610" t="str">
        <f t="shared" si="60"/>
        <v/>
      </c>
      <c r="AO149" s="610" t="str">
        <f t="shared" si="61"/>
        <v/>
      </c>
      <c r="AQ149" s="610" t="str">
        <f t="shared" si="62"/>
        <v/>
      </c>
    </row>
    <row r="150" spans="5:43">
      <c r="E150" s="610" t="str">
        <f t="shared" si="44"/>
        <v/>
      </c>
      <c r="G150" s="610" t="str">
        <f t="shared" si="44"/>
        <v/>
      </c>
      <c r="I150" s="610" t="str">
        <f t="shared" si="45"/>
        <v/>
      </c>
      <c r="K150" s="610" t="str">
        <f t="shared" si="46"/>
        <v/>
      </c>
      <c r="M150" s="610" t="str">
        <f t="shared" si="47"/>
        <v/>
      </c>
      <c r="O150" s="610" t="str">
        <f t="shared" si="48"/>
        <v/>
      </c>
      <c r="Q150" s="610" t="str">
        <f t="shared" si="49"/>
        <v/>
      </c>
      <c r="S150" s="610" t="str">
        <f t="shared" si="50"/>
        <v/>
      </c>
      <c r="U150" s="610" t="str">
        <f t="shared" si="51"/>
        <v/>
      </c>
      <c r="W150" s="610" t="str">
        <f t="shared" si="52"/>
        <v/>
      </c>
      <c r="Y150" s="610" t="str">
        <f t="shared" si="53"/>
        <v/>
      </c>
      <c r="AA150" s="610" t="str">
        <f t="shared" si="54"/>
        <v/>
      </c>
      <c r="AC150" s="610" t="str">
        <f t="shared" si="55"/>
        <v/>
      </c>
      <c r="AE150" s="610" t="str">
        <f t="shared" si="56"/>
        <v/>
      </c>
      <c r="AG150" s="610" t="str">
        <f t="shared" si="57"/>
        <v/>
      </c>
      <c r="AI150" s="610" t="str">
        <f t="shared" si="58"/>
        <v/>
      </c>
      <c r="AK150" s="610" t="str">
        <f t="shared" si="59"/>
        <v/>
      </c>
      <c r="AM150" s="610" t="str">
        <f t="shared" si="60"/>
        <v/>
      </c>
      <c r="AO150" s="610" t="str">
        <f t="shared" si="61"/>
        <v/>
      </c>
      <c r="AQ150" s="610" t="str">
        <f t="shared" si="62"/>
        <v/>
      </c>
    </row>
    <row r="151" spans="5:43">
      <c r="E151" s="610" t="str">
        <f t="shared" si="44"/>
        <v/>
      </c>
      <c r="G151" s="610" t="str">
        <f t="shared" si="44"/>
        <v/>
      </c>
      <c r="I151" s="610" t="str">
        <f t="shared" si="45"/>
        <v/>
      </c>
      <c r="K151" s="610" t="str">
        <f t="shared" si="46"/>
        <v/>
      </c>
      <c r="M151" s="610" t="str">
        <f t="shared" si="47"/>
        <v/>
      </c>
      <c r="O151" s="610" t="str">
        <f t="shared" si="48"/>
        <v/>
      </c>
      <c r="Q151" s="610" t="str">
        <f t="shared" si="49"/>
        <v/>
      </c>
      <c r="S151" s="610" t="str">
        <f t="shared" si="50"/>
        <v/>
      </c>
      <c r="U151" s="610" t="str">
        <f t="shared" si="51"/>
        <v/>
      </c>
      <c r="W151" s="610" t="str">
        <f t="shared" si="52"/>
        <v/>
      </c>
      <c r="Y151" s="610" t="str">
        <f t="shared" si="53"/>
        <v/>
      </c>
      <c r="AA151" s="610" t="str">
        <f t="shared" si="54"/>
        <v/>
      </c>
      <c r="AC151" s="610" t="str">
        <f t="shared" si="55"/>
        <v/>
      </c>
      <c r="AE151" s="610" t="str">
        <f t="shared" si="56"/>
        <v/>
      </c>
      <c r="AG151" s="610" t="str">
        <f t="shared" si="57"/>
        <v/>
      </c>
      <c r="AI151" s="610" t="str">
        <f t="shared" si="58"/>
        <v/>
      </c>
      <c r="AK151" s="610" t="str">
        <f t="shared" si="59"/>
        <v/>
      </c>
      <c r="AM151" s="610" t="str">
        <f t="shared" si="60"/>
        <v/>
      </c>
      <c r="AO151" s="610" t="str">
        <f t="shared" si="61"/>
        <v/>
      </c>
      <c r="AQ151" s="610" t="str">
        <f t="shared" si="62"/>
        <v/>
      </c>
    </row>
    <row r="152" spans="5:43">
      <c r="E152" s="610" t="str">
        <f t="shared" si="44"/>
        <v/>
      </c>
      <c r="G152" s="610" t="str">
        <f t="shared" si="44"/>
        <v/>
      </c>
      <c r="I152" s="610" t="str">
        <f t="shared" si="45"/>
        <v/>
      </c>
      <c r="K152" s="610" t="str">
        <f t="shared" si="46"/>
        <v/>
      </c>
      <c r="M152" s="610" t="str">
        <f t="shared" si="47"/>
        <v/>
      </c>
      <c r="O152" s="610" t="str">
        <f t="shared" si="48"/>
        <v/>
      </c>
      <c r="Q152" s="610" t="str">
        <f t="shared" si="49"/>
        <v/>
      </c>
      <c r="S152" s="610" t="str">
        <f t="shared" si="50"/>
        <v/>
      </c>
      <c r="U152" s="610" t="str">
        <f t="shared" si="51"/>
        <v/>
      </c>
      <c r="W152" s="610" t="str">
        <f t="shared" si="52"/>
        <v/>
      </c>
      <c r="Y152" s="610" t="str">
        <f t="shared" si="53"/>
        <v/>
      </c>
      <c r="AA152" s="610" t="str">
        <f t="shared" si="54"/>
        <v/>
      </c>
      <c r="AC152" s="610" t="str">
        <f t="shared" si="55"/>
        <v/>
      </c>
      <c r="AE152" s="610" t="str">
        <f t="shared" si="56"/>
        <v/>
      </c>
      <c r="AG152" s="610" t="str">
        <f t="shared" si="57"/>
        <v/>
      </c>
      <c r="AI152" s="610" t="str">
        <f t="shared" si="58"/>
        <v/>
      </c>
      <c r="AK152" s="610" t="str">
        <f t="shared" si="59"/>
        <v/>
      </c>
      <c r="AM152" s="610" t="str">
        <f t="shared" si="60"/>
        <v/>
      </c>
      <c r="AO152" s="610" t="str">
        <f t="shared" si="61"/>
        <v/>
      </c>
      <c r="AQ152" s="610" t="str">
        <f t="shared" si="62"/>
        <v/>
      </c>
    </row>
    <row r="153" spans="5:43">
      <c r="E153" s="610" t="str">
        <f t="shared" si="44"/>
        <v/>
      </c>
      <c r="G153" s="610" t="str">
        <f t="shared" si="44"/>
        <v/>
      </c>
      <c r="I153" s="610" t="str">
        <f t="shared" si="45"/>
        <v/>
      </c>
      <c r="K153" s="610" t="str">
        <f t="shared" si="46"/>
        <v/>
      </c>
      <c r="M153" s="610" t="str">
        <f t="shared" si="47"/>
        <v/>
      </c>
      <c r="O153" s="610" t="str">
        <f t="shared" si="48"/>
        <v/>
      </c>
      <c r="Q153" s="610" t="str">
        <f t="shared" si="49"/>
        <v/>
      </c>
      <c r="S153" s="610" t="str">
        <f t="shared" si="50"/>
        <v/>
      </c>
      <c r="U153" s="610" t="str">
        <f t="shared" si="51"/>
        <v/>
      </c>
      <c r="W153" s="610" t="str">
        <f t="shared" si="52"/>
        <v/>
      </c>
      <c r="Y153" s="610" t="str">
        <f t="shared" si="53"/>
        <v/>
      </c>
      <c r="AA153" s="610" t="str">
        <f t="shared" si="54"/>
        <v/>
      </c>
      <c r="AC153" s="610" t="str">
        <f t="shared" si="55"/>
        <v/>
      </c>
      <c r="AE153" s="610" t="str">
        <f t="shared" si="56"/>
        <v/>
      </c>
      <c r="AG153" s="610" t="str">
        <f t="shared" si="57"/>
        <v/>
      </c>
      <c r="AI153" s="610" t="str">
        <f t="shared" si="58"/>
        <v/>
      </c>
      <c r="AK153" s="610" t="str">
        <f t="shared" si="59"/>
        <v/>
      </c>
      <c r="AM153" s="610" t="str">
        <f t="shared" si="60"/>
        <v/>
      </c>
      <c r="AO153" s="610" t="str">
        <f t="shared" si="61"/>
        <v/>
      </c>
      <c r="AQ153" s="610" t="str">
        <f t="shared" si="62"/>
        <v/>
      </c>
    </row>
    <row r="154" spans="5:43">
      <c r="E154" s="610" t="str">
        <f t="shared" si="44"/>
        <v/>
      </c>
      <c r="G154" s="610" t="str">
        <f t="shared" si="44"/>
        <v/>
      </c>
      <c r="I154" s="610" t="str">
        <f t="shared" si="45"/>
        <v/>
      </c>
      <c r="K154" s="610" t="str">
        <f t="shared" si="46"/>
        <v/>
      </c>
      <c r="M154" s="610" t="str">
        <f t="shared" si="47"/>
        <v/>
      </c>
      <c r="O154" s="610" t="str">
        <f t="shared" si="48"/>
        <v/>
      </c>
      <c r="Q154" s="610" t="str">
        <f t="shared" si="49"/>
        <v/>
      </c>
      <c r="S154" s="610" t="str">
        <f t="shared" si="50"/>
        <v/>
      </c>
      <c r="U154" s="610" t="str">
        <f t="shared" si="51"/>
        <v/>
      </c>
      <c r="W154" s="610" t="str">
        <f t="shared" si="52"/>
        <v/>
      </c>
      <c r="Y154" s="610" t="str">
        <f t="shared" si="53"/>
        <v/>
      </c>
      <c r="AA154" s="610" t="str">
        <f t="shared" si="54"/>
        <v/>
      </c>
      <c r="AC154" s="610" t="str">
        <f t="shared" si="55"/>
        <v/>
      </c>
      <c r="AE154" s="610" t="str">
        <f t="shared" si="56"/>
        <v/>
      </c>
      <c r="AG154" s="610" t="str">
        <f t="shared" si="57"/>
        <v/>
      </c>
      <c r="AI154" s="610" t="str">
        <f t="shared" si="58"/>
        <v/>
      </c>
      <c r="AK154" s="610" t="str">
        <f t="shared" si="59"/>
        <v/>
      </c>
      <c r="AM154" s="610" t="str">
        <f t="shared" si="60"/>
        <v/>
      </c>
      <c r="AO154" s="610" t="str">
        <f t="shared" si="61"/>
        <v/>
      </c>
      <c r="AQ154" s="610" t="str">
        <f t="shared" si="62"/>
        <v/>
      </c>
    </row>
    <row r="155" spans="5:43">
      <c r="E155" s="610" t="str">
        <f t="shared" si="44"/>
        <v/>
      </c>
      <c r="G155" s="610" t="str">
        <f t="shared" si="44"/>
        <v/>
      </c>
      <c r="I155" s="610" t="str">
        <f t="shared" si="45"/>
        <v/>
      </c>
      <c r="K155" s="610" t="str">
        <f t="shared" si="46"/>
        <v/>
      </c>
      <c r="M155" s="610" t="str">
        <f t="shared" si="47"/>
        <v/>
      </c>
      <c r="O155" s="610" t="str">
        <f t="shared" si="48"/>
        <v/>
      </c>
      <c r="Q155" s="610" t="str">
        <f t="shared" si="49"/>
        <v/>
      </c>
      <c r="S155" s="610" t="str">
        <f t="shared" si="50"/>
        <v/>
      </c>
      <c r="U155" s="610" t="str">
        <f t="shared" si="51"/>
        <v/>
      </c>
      <c r="W155" s="610" t="str">
        <f t="shared" si="52"/>
        <v/>
      </c>
      <c r="Y155" s="610" t="str">
        <f t="shared" si="53"/>
        <v/>
      </c>
      <c r="AA155" s="610" t="str">
        <f t="shared" si="54"/>
        <v/>
      </c>
      <c r="AC155" s="610" t="str">
        <f t="shared" si="55"/>
        <v/>
      </c>
      <c r="AE155" s="610" t="str">
        <f t="shared" si="56"/>
        <v/>
      </c>
      <c r="AG155" s="610" t="str">
        <f t="shared" si="57"/>
        <v/>
      </c>
      <c r="AI155" s="610" t="str">
        <f t="shared" si="58"/>
        <v/>
      </c>
      <c r="AK155" s="610" t="str">
        <f t="shared" si="59"/>
        <v/>
      </c>
      <c r="AM155" s="610" t="str">
        <f t="shared" si="60"/>
        <v/>
      </c>
      <c r="AO155" s="610" t="str">
        <f t="shared" si="61"/>
        <v/>
      </c>
      <c r="AQ155" s="610" t="str">
        <f t="shared" si="62"/>
        <v/>
      </c>
    </row>
    <row r="156" spans="5:43">
      <c r="E156" s="610" t="str">
        <f t="shared" si="44"/>
        <v/>
      </c>
      <c r="G156" s="610" t="str">
        <f t="shared" si="44"/>
        <v/>
      </c>
      <c r="I156" s="610" t="str">
        <f t="shared" si="45"/>
        <v/>
      </c>
      <c r="K156" s="610" t="str">
        <f t="shared" si="46"/>
        <v/>
      </c>
      <c r="M156" s="610" t="str">
        <f t="shared" si="47"/>
        <v/>
      </c>
      <c r="O156" s="610" t="str">
        <f t="shared" si="48"/>
        <v/>
      </c>
      <c r="Q156" s="610" t="str">
        <f t="shared" si="49"/>
        <v/>
      </c>
      <c r="S156" s="610" t="str">
        <f t="shared" si="50"/>
        <v/>
      </c>
      <c r="U156" s="610" t="str">
        <f t="shared" si="51"/>
        <v/>
      </c>
      <c r="W156" s="610" t="str">
        <f t="shared" si="52"/>
        <v/>
      </c>
      <c r="Y156" s="610" t="str">
        <f t="shared" si="53"/>
        <v/>
      </c>
      <c r="AA156" s="610" t="str">
        <f t="shared" si="54"/>
        <v/>
      </c>
      <c r="AC156" s="610" t="str">
        <f t="shared" si="55"/>
        <v/>
      </c>
      <c r="AE156" s="610" t="str">
        <f t="shared" si="56"/>
        <v/>
      </c>
      <c r="AG156" s="610" t="str">
        <f t="shared" si="57"/>
        <v/>
      </c>
      <c r="AI156" s="610" t="str">
        <f t="shared" si="58"/>
        <v/>
      </c>
      <c r="AK156" s="610" t="str">
        <f t="shared" si="59"/>
        <v/>
      </c>
      <c r="AM156" s="610" t="str">
        <f t="shared" si="60"/>
        <v/>
      </c>
      <c r="AO156" s="610" t="str">
        <f t="shared" si="61"/>
        <v/>
      </c>
      <c r="AQ156" s="610" t="str">
        <f t="shared" si="62"/>
        <v/>
      </c>
    </row>
    <row r="157" spans="5:43">
      <c r="E157" s="610" t="str">
        <f t="shared" ref="E157:G172" si="63">IF(OR($B157=0,D157=0),"",D157/$B157)</f>
        <v/>
      </c>
      <c r="G157" s="610" t="str">
        <f t="shared" si="63"/>
        <v/>
      </c>
      <c r="I157" s="610" t="str">
        <f t="shared" si="45"/>
        <v/>
      </c>
      <c r="K157" s="610" t="str">
        <f t="shared" si="46"/>
        <v/>
      </c>
      <c r="M157" s="610" t="str">
        <f t="shared" si="47"/>
        <v/>
      </c>
      <c r="O157" s="610" t="str">
        <f t="shared" si="48"/>
        <v/>
      </c>
      <c r="Q157" s="610" t="str">
        <f t="shared" si="49"/>
        <v/>
      </c>
      <c r="S157" s="610" t="str">
        <f t="shared" si="50"/>
        <v/>
      </c>
      <c r="U157" s="610" t="str">
        <f t="shared" si="51"/>
        <v/>
      </c>
      <c r="W157" s="610" t="str">
        <f t="shared" si="52"/>
        <v/>
      </c>
      <c r="Y157" s="610" t="str">
        <f t="shared" si="53"/>
        <v/>
      </c>
      <c r="AA157" s="610" t="str">
        <f t="shared" si="54"/>
        <v/>
      </c>
      <c r="AC157" s="610" t="str">
        <f t="shared" si="55"/>
        <v/>
      </c>
      <c r="AE157" s="610" t="str">
        <f t="shared" si="56"/>
        <v/>
      </c>
      <c r="AG157" s="610" t="str">
        <f t="shared" si="57"/>
        <v/>
      </c>
      <c r="AI157" s="610" t="str">
        <f t="shared" si="58"/>
        <v/>
      </c>
      <c r="AK157" s="610" t="str">
        <f t="shared" si="59"/>
        <v/>
      </c>
      <c r="AM157" s="610" t="str">
        <f t="shared" si="60"/>
        <v/>
      </c>
      <c r="AO157" s="610" t="str">
        <f t="shared" si="61"/>
        <v/>
      </c>
      <c r="AQ157" s="610" t="str">
        <f t="shared" si="62"/>
        <v/>
      </c>
    </row>
    <row r="158" spans="5:43">
      <c r="E158" s="610" t="str">
        <f t="shared" si="63"/>
        <v/>
      </c>
      <c r="G158" s="610" t="str">
        <f t="shared" si="63"/>
        <v/>
      </c>
      <c r="I158" s="610" t="str">
        <f t="shared" si="45"/>
        <v/>
      </c>
      <c r="K158" s="610" t="str">
        <f t="shared" si="46"/>
        <v/>
      </c>
      <c r="M158" s="610" t="str">
        <f t="shared" si="47"/>
        <v/>
      </c>
      <c r="O158" s="610" t="str">
        <f t="shared" si="48"/>
        <v/>
      </c>
      <c r="Q158" s="610" t="str">
        <f t="shared" si="49"/>
        <v/>
      </c>
      <c r="S158" s="610" t="str">
        <f t="shared" si="50"/>
        <v/>
      </c>
      <c r="U158" s="610" t="str">
        <f t="shared" si="51"/>
        <v/>
      </c>
      <c r="W158" s="610" t="str">
        <f t="shared" si="52"/>
        <v/>
      </c>
      <c r="Y158" s="610" t="str">
        <f t="shared" si="53"/>
        <v/>
      </c>
      <c r="AA158" s="610" t="str">
        <f t="shared" si="54"/>
        <v/>
      </c>
      <c r="AC158" s="610" t="str">
        <f t="shared" si="55"/>
        <v/>
      </c>
      <c r="AE158" s="610" t="str">
        <f t="shared" si="56"/>
        <v/>
      </c>
      <c r="AG158" s="610" t="str">
        <f t="shared" si="57"/>
        <v/>
      </c>
      <c r="AI158" s="610" t="str">
        <f t="shared" si="58"/>
        <v/>
      </c>
      <c r="AK158" s="610" t="str">
        <f t="shared" si="59"/>
        <v/>
      </c>
      <c r="AM158" s="610" t="str">
        <f t="shared" si="60"/>
        <v/>
      </c>
      <c r="AO158" s="610" t="str">
        <f t="shared" si="61"/>
        <v/>
      </c>
      <c r="AQ158" s="610" t="str">
        <f t="shared" si="62"/>
        <v/>
      </c>
    </row>
    <row r="159" spans="5:43">
      <c r="E159" s="610" t="str">
        <f t="shared" si="63"/>
        <v/>
      </c>
      <c r="G159" s="610" t="str">
        <f t="shared" si="63"/>
        <v/>
      </c>
      <c r="I159" s="610" t="str">
        <f t="shared" si="45"/>
        <v/>
      </c>
      <c r="K159" s="610" t="str">
        <f t="shared" si="46"/>
        <v/>
      </c>
      <c r="M159" s="610" t="str">
        <f t="shared" si="47"/>
        <v/>
      </c>
      <c r="O159" s="610" t="str">
        <f t="shared" si="48"/>
        <v/>
      </c>
      <c r="Q159" s="610" t="str">
        <f t="shared" si="49"/>
        <v/>
      </c>
      <c r="S159" s="610" t="str">
        <f t="shared" si="50"/>
        <v/>
      </c>
      <c r="U159" s="610" t="str">
        <f t="shared" si="51"/>
        <v/>
      </c>
      <c r="W159" s="610" t="str">
        <f t="shared" si="52"/>
        <v/>
      </c>
      <c r="Y159" s="610" t="str">
        <f t="shared" si="53"/>
        <v/>
      </c>
      <c r="AA159" s="610" t="str">
        <f t="shared" si="54"/>
        <v/>
      </c>
      <c r="AC159" s="610" t="str">
        <f t="shared" si="55"/>
        <v/>
      </c>
      <c r="AE159" s="610" t="str">
        <f t="shared" si="56"/>
        <v/>
      </c>
      <c r="AG159" s="610" t="str">
        <f t="shared" si="57"/>
        <v/>
      </c>
      <c r="AI159" s="610" t="str">
        <f t="shared" si="58"/>
        <v/>
      </c>
      <c r="AK159" s="610" t="str">
        <f t="shared" si="59"/>
        <v/>
      </c>
      <c r="AM159" s="610" t="str">
        <f t="shared" si="60"/>
        <v/>
      </c>
      <c r="AO159" s="610" t="str">
        <f t="shared" si="61"/>
        <v/>
      </c>
      <c r="AQ159" s="610" t="str">
        <f t="shared" si="62"/>
        <v/>
      </c>
    </row>
    <row r="160" spans="5:43">
      <c r="E160" s="610" t="str">
        <f t="shared" si="63"/>
        <v/>
      </c>
      <c r="G160" s="610" t="str">
        <f t="shared" si="63"/>
        <v/>
      </c>
      <c r="I160" s="610" t="str">
        <f t="shared" si="45"/>
        <v/>
      </c>
      <c r="K160" s="610" t="str">
        <f t="shared" si="46"/>
        <v/>
      </c>
      <c r="M160" s="610" t="str">
        <f t="shared" si="47"/>
        <v/>
      </c>
      <c r="O160" s="610" t="str">
        <f t="shared" si="48"/>
        <v/>
      </c>
      <c r="Q160" s="610" t="str">
        <f t="shared" si="49"/>
        <v/>
      </c>
      <c r="S160" s="610" t="str">
        <f t="shared" si="50"/>
        <v/>
      </c>
      <c r="U160" s="610" t="str">
        <f t="shared" si="51"/>
        <v/>
      </c>
      <c r="W160" s="610" t="str">
        <f t="shared" si="52"/>
        <v/>
      </c>
      <c r="Y160" s="610" t="str">
        <f t="shared" si="53"/>
        <v/>
      </c>
      <c r="AA160" s="610" t="str">
        <f t="shared" si="54"/>
        <v/>
      </c>
      <c r="AC160" s="610" t="str">
        <f t="shared" si="55"/>
        <v/>
      </c>
      <c r="AE160" s="610" t="str">
        <f t="shared" si="56"/>
        <v/>
      </c>
      <c r="AG160" s="610" t="str">
        <f t="shared" si="57"/>
        <v/>
      </c>
      <c r="AI160" s="610" t="str">
        <f t="shared" si="58"/>
        <v/>
      </c>
      <c r="AK160" s="610" t="str">
        <f t="shared" si="59"/>
        <v/>
      </c>
      <c r="AM160" s="610" t="str">
        <f t="shared" si="60"/>
        <v/>
      </c>
      <c r="AO160" s="610" t="str">
        <f t="shared" si="61"/>
        <v/>
      </c>
      <c r="AQ160" s="610" t="str">
        <f t="shared" si="62"/>
        <v/>
      </c>
    </row>
    <row r="161" spans="5:43">
      <c r="E161" s="610" t="str">
        <f t="shared" si="63"/>
        <v/>
      </c>
      <c r="G161" s="610" t="str">
        <f t="shared" si="63"/>
        <v/>
      </c>
      <c r="I161" s="610" t="str">
        <f t="shared" si="45"/>
        <v/>
      </c>
      <c r="K161" s="610" t="str">
        <f t="shared" si="46"/>
        <v/>
      </c>
      <c r="M161" s="610" t="str">
        <f t="shared" si="47"/>
        <v/>
      </c>
      <c r="O161" s="610" t="str">
        <f t="shared" si="48"/>
        <v/>
      </c>
      <c r="Q161" s="610" t="str">
        <f t="shared" si="49"/>
        <v/>
      </c>
      <c r="S161" s="610" t="str">
        <f t="shared" si="50"/>
        <v/>
      </c>
      <c r="U161" s="610" t="str">
        <f t="shared" si="51"/>
        <v/>
      </c>
      <c r="W161" s="610" t="str">
        <f t="shared" si="52"/>
        <v/>
      </c>
      <c r="Y161" s="610" t="str">
        <f t="shared" si="53"/>
        <v/>
      </c>
      <c r="AA161" s="610" t="str">
        <f t="shared" si="54"/>
        <v/>
      </c>
      <c r="AC161" s="610" t="str">
        <f t="shared" si="55"/>
        <v/>
      </c>
      <c r="AE161" s="610" t="str">
        <f t="shared" si="56"/>
        <v/>
      </c>
      <c r="AG161" s="610" t="str">
        <f t="shared" si="57"/>
        <v/>
      </c>
      <c r="AI161" s="610" t="str">
        <f t="shared" si="58"/>
        <v/>
      </c>
      <c r="AK161" s="610" t="str">
        <f t="shared" si="59"/>
        <v/>
      </c>
      <c r="AM161" s="610" t="str">
        <f t="shared" si="60"/>
        <v/>
      </c>
      <c r="AO161" s="610" t="str">
        <f t="shared" si="61"/>
        <v/>
      </c>
      <c r="AQ161" s="610" t="str">
        <f t="shared" si="62"/>
        <v/>
      </c>
    </row>
    <row r="162" spans="5:43">
      <c r="E162" s="610" t="str">
        <f t="shared" si="63"/>
        <v/>
      </c>
      <c r="G162" s="610" t="str">
        <f t="shared" si="63"/>
        <v/>
      </c>
      <c r="I162" s="610" t="str">
        <f t="shared" si="45"/>
        <v/>
      </c>
      <c r="K162" s="610" t="str">
        <f t="shared" si="46"/>
        <v/>
      </c>
      <c r="M162" s="610" t="str">
        <f t="shared" si="47"/>
        <v/>
      </c>
      <c r="O162" s="610" t="str">
        <f t="shared" si="48"/>
        <v/>
      </c>
      <c r="Q162" s="610" t="str">
        <f t="shared" si="49"/>
        <v/>
      </c>
      <c r="S162" s="610" t="str">
        <f t="shared" si="50"/>
        <v/>
      </c>
      <c r="U162" s="610" t="str">
        <f t="shared" si="51"/>
        <v/>
      </c>
      <c r="W162" s="610" t="str">
        <f t="shared" si="52"/>
        <v/>
      </c>
      <c r="Y162" s="610" t="str">
        <f t="shared" si="53"/>
        <v/>
      </c>
      <c r="AA162" s="610" t="str">
        <f t="shared" si="54"/>
        <v/>
      </c>
      <c r="AC162" s="610" t="str">
        <f t="shared" si="55"/>
        <v/>
      </c>
      <c r="AE162" s="610" t="str">
        <f t="shared" si="56"/>
        <v/>
      </c>
      <c r="AG162" s="610" t="str">
        <f t="shared" si="57"/>
        <v/>
      </c>
      <c r="AI162" s="610" t="str">
        <f t="shared" si="58"/>
        <v/>
      </c>
      <c r="AK162" s="610" t="str">
        <f t="shared" si="59"/>
        <v/>
      </c>
      <c r="AM162" s="610" t="str">
        <f t="shared" si="60"/>
        <v/>
      </c>
      <c r="AO162" s="610" t="str">
        <f t="shared" si="61"/>
        <v/>
      </c>
      <c r="AQ162" s="610" t="str">
        <f t="shared" si="62"/>
        <v/>
      </c>
    </row>
    <row r="163" spans="5:43">
      <c r="E163" s="610" t="str">
        <f t="shared" si="63"/>
        <v/>
      </c>
      <c r="G163" s="610" t="str">
        <f t="shared" si="63"/>
        <v/>
      </c>
      <c r="I163" s="610" t="str">
        <f t="shared" si="45"/>
        <v/>
      </c>
      <c r="K163" s="610" t="str">
        <f t="shared" si="46"/>
        <v/>
      </c>
      <c r="M163" s="610" t="str">
        <f t="shared" si="47"/>
        <v/>
      </c>
      <c r="O163" s="610" t="str">
        <f t="shared" si="48"/>
        <v/>
      </c>
      <c r="Q163" s="610" t="str">
        <f t="shared" si="49"/>
        <v/>
      </c>
      <c r="S163" s="610" t="str">
        <f t="shared" si="50"/>
        <v/>
      </c>
      <c r="U163" s="610" t="str">
        <f t="shared" si="51"/>
        <v/>
      </c>
      <c r="W163" s="610" t="str">
        <f t="shared" si="52"/>
        <v/>
      </c>
      <c r="Y163" s="610" t="str">
        <f t="shared" si="53"/>
        <v/>
      </c>
      <c r="AA163" s="610" t="str">
        <f t="shared" si="54"/>
        <v/>
      </c>
      <c r="AC163" s="610" t="str">
        <f t="shared" si="55"/>
        <v/>
      </c>
      <c r="AE163" s="610" t="str">
        <f t="shared" si="56"/>
        <v/>
      </c>
      <c r="AG163" s="610" t="str">
        <f t="shared" si="57"/>
        <v/>
      </c>
      <c r="AI163" s="610" t="str">
        <f t="shared" si="58"/>
        <v/>
      </c>
      <c r="AK163" s="610" t="str">
        <f t="shared" si="59"/>
        <v/>
      </c>
      <c r="AM163" s="610" t="str">
        <f t="shared" si="60"/>
        <v/>
      </c>
      <c r="AO163" s="610" t="str">
        <f t="shared" si="61"/>
        <v/>
      </c>
      <c r="AQ163" s="610" t="str">
        <f t="shared" si="62"/>
        <v/>
      </c>
    </row>
    <row r="164" spans="5:43">
      <c r="E164" s="610" t="str">
        <f t="shared" si="63"/>
        <v/>
      </c>
      <c r="G164" s="610" t="str">
        <f t="shared" si="63"/>
        <v/>
      </c>
      <c r="I164" s="610" t="str">
        <f t="shared" si="45"/>
        <v/>
      </c>
      <c r="K164" s="610" t="str">
        <f t="shared" si="46"/>
        <v/>
      </c>
      <c r="M164" s="610" t="str">
        <f t="shared" si="47"/>
        <v/>
      </c>
      <c r="O164" s="610" t="str">
        <f t="shared" si="48"/>
        <v/>
      </c>
      <c r="Q164" s="610" t="str">
        <f t="shared" si="49"/>
        <v/>
      </c>
      <c r="S164" s="610" t="str">
        <f t="shared" si="50"/>
        <v/>
      </c>
      <c r="U164" s="610" t="str">
        <f t="shared" si="51"/>
        <v/>
      </c>
      <c r="W164" s="610" t="str">
        <f t="shared" si="52"/>
        <v/>
      </c>
      <c r="Y164" s="610" t="str">
        <f t="shared" si="53"/>
        <v/>
      </c>
      <c r="AA164" s="610" t="str">
        <f t="shared" si="54"/>
        <v/>
      </c>
      <c r="AC164" s="610" t="str">
        <f t="shared" si="55"/>
        <v/>
      </c>
      <c r="AE164" s="610" t="str">
        <f t="shared" si="56"/>
        <v/>
      </c>
      <c r="AG164" s="610" t="str">
        <f t="shared" si="57"/>
        <v/>
      </c>
      <c r="AI164" s="610" t="str">
        <f t="shared" si="58"/>
        <v/>
      </c>
      <c r="AK164" s="610" t="str">
        <f t="shared" si="59"/>
        <v/>
      </c>
      <c r="AM164" s="610" t="str">
        <f t="shared" si="60"/>
        <v/>
      </c>
      <c r="AO164" s="610" t="str">
        <f t="shared" si="61"/>
        <v/>
      </c>
      <c r="AQ164" s="610" t="str">
        <f t="shared" si="62"/>
        <v/>
      </c>
    </row>
    <row r="165" spans="5:43">
      <c r="E165" s="610" t="str">
        <f t="shared" si="63"/>
        <v/>
      </c>
      <c r="G165" s="610" t="str">
        <f t="shared" si="63"/>
        <v/>
      </c>
      <c r="I165" s="610" t="str">
        <f t="shared" si="45"/>
        <v/>
      </c>
      <c r="K165" s="610" t="str">
        <f t="shared" si="46"/>
        <v/>
      </c>
      <c r="M165" s="610" t="str">
        <f t="shared" si="47"/>
        <v/>
      </c>
      <c r="O165" s="610" t="str">
        <f t="shared" si="48"/>
        <v/>
      </c>
      <c r="Q165" s="610" t="str">
        <f t="shared" si="49"/>
        <v/>
      </c>
      <c r="S165" s="610" t="str">
        <f t="shared" si="50"/>
        <v/>
      </c>
      <c r="U165" s="610" t="str">
        <f t="shared" si="51"/>
        <v/>
      </c>
      <c r="W165" s="610" t="str">
        <f t="shared" si="52"/>
        <v/>
      </c>
      <c r="Y165" s="610" t="str">
        <f t="shared" si="53"/>
        <v/>
      </c>
      <c r="AA165" s="610" t="str">
        <f t="shared" si="54"/>
        <v/>
      </c>
      <c r="AC165" s="610" t="str">
        <f t="shared" si="55"/>
        <v/>
      </c>
      <c r="AE165" s="610" t="str">
        <f t="shared" si="56"/>
        <v/>
      </c>
      <c r="AG165" s="610" t="str">
        <f t="shared" si="57"/>
        <v/>
      </c>
      <c r="AI165" s="610" t="str">
        <f t="shared" si="58"/>
        <v/>
      </c>
      <c r="AK165" s="610" t="str">
        <f t="shared" si="59"/>
        <v/>
      </c>
      <c r="AM165" s="610" t="str">
        <f t="shared" si="60"/>
        <v/>
      </c>
      <c r="AO165" s="610" t="str">
        <f t="shared" si="61"/>
        <v/>
      </c>
      <c r="AQ165" s="610" t="str">
        <f t="shared" si="62"/>
        <v/>
      </c>
    </row>
    <row r="166" spans="5:43">
      <c r="E166" s="610" t="str">
        <f t="shared" si="63"/>
        <v/>
      </c>
      <c r="G166" s="610" t="str">
        <f t="shared" si="63"/>
        <v/>
      </c>
      <c r="I166" s="610" t="str">
        <f t="shared" si="45"/>
        <v/>
      </c>
      <c r="K166" s="610" t="str">
        <f t="shared" si="46"/>
        <v/>
      </c>
      <c r="M166" s="610" t="str">
        <f t="shared" si="47"/>
        <v/>
      </c>
      <c r="O166" s="610" t="str">
        <f t="shared" si="48"/>
        <v/>
      </c>
      <c r="Q166" s="610" t="str">
        <f t="shared" si="49"/>
        <v/>
      </c>
      <c r="S166" s="610" t="str">
        <f t="shared" si="50"/>
        <v/>
      </c>
      <c r="U166" s="610" t="str">
        <f t="shared" si="51"/>
        <v/>
      </c>
      <c r="W166" s="610" t="str">
        <f t="shared" si="52"/>
        <v/>
      </c>
      <c r="Y166" s="610" t="str">
        <f t="shared" si="53"/>
        <v/>
      </c>
      <c r="AA166" s="610" t="str">
        <f t="shared" si="54"/>
        <v/>
      </c>
      <c r="AC166" s="610" t="str">
        <f t="shared" si="55"/>
        <v/>
      </c>
      <c r="AE166" s="610" t="str">
        <f t="shared" si="56"/>
        <v/>
      </c>
      <c r="AG166" s="610" t="str">
        <f t="shared" si="57"/>
        <v/>
      </c>
      <c r="AI166" s="610" t="str">
        <f t="shared" si="58"/>
        <v/>
      </c>
      <c r="AK166" s="610" t="str">
        <f t="shared" si="59"/>
        <v/>
      </c>
      <c r="AM166" s="610" t="str">
        <f t="shared" si="60"/>
        <v/>
      </c>
      <c r="AO166" s="610" t="str">
        <f t="shared" si="61"/>
        <v/>
      </c>
      <c r="AQ166" s="610" t="str">
        <f t="shared" si="62"/>
        <v/>
      </c>
    </row>
    <row r="167" spans="5:43">
      <c r="E167" s="610" t="str">
        <f t="shared" si="63"/>
        <v/>
      </c>
      <c r="G167" s="610" t="str">
        <f t="shared" si="63"/>
        <v/>
      </c>
      <c r="I167" s="610" t="str">
        <f t="shared" si="45"/>
        <v/>
      </c>
      <c r="K167" s="610" t="str">
        <f t="shared" si="46"/>
        <v/>
      </c>
      <c r="M167" s="610" t="str">
        <f t="shared" si="47"/>
        <v/>
      </c>
      <c r="O167" s="610" t="str">
        <f t="shared" si="48"/>
        <v/>
      </c>
      <c r="Q167" s="610" t="str">
        <f t="shared" si="49"/>
        <v/>
      </c>
      <c r="S167" s="610" t="str">
        <f t="shared" si="50"/>
        <v/>
      </c>
      <c r="U167" s="610" t="str">
        <f t="shared" si="51"/>
        <v/>
      </c>
      <c r="W167" s="610" t="str">
        <f t="shared" si="52"/>
        <v/>
      </c>
      <c r="Y167" s="610" t="str">
        <f t="shared" si="53"/>
        <v/>
      </c>
      <c r="AA167" s="610" t="str">
        <f t="shared" si="54"/>
        <v/>
      </c>
      <c r="AC167" s="610" t="str">
        <f t="shared" si="55"/>
        <v/>
      </c>
      <c r="AE167" s="610" t="str">
        <f t="shared" si="56"/>
        <v/>
      </c>
      <c r="AG167" s="610" t="str">
        <f t="shared" si="57"/>
        <v/>
      </c>
      <c r="AI167" s="610" t="str">
        <f t="shared" si="58"/>
        <v/>
      </c>
      <c r="AK167" s="610" t="str">
        <f t="shared" si="59"/>
        <v/>
      </c>
      <c r="AM167" s="610" t="str">
        <f t="shared" si="60"/>
        <v/>
      </c>
      <c r="AO167" s="610" t="str">
        <f t="shared" si="61"/>
        <v/>
      </c>
      <c r="AQ167" s="610" t="str">
        <f t="shared" si="62"/>
        <v/>
      </c>
    </row>
    <row r="168" spans="5:43">
      <c r="E168" s="610" t="str">
        <f t="shared" si="63"/>
        <v/>
      </c>
      <c r="G168" s="610" t="str">
        <f t="shared" si="63"/>
        <v/>
      </c>
      <c r="I168" s="610" t="str">
        <f t="shared" si="45"/>
        <v/>
      </c>
      <c r="K168" s="610" t="str">
        <f t="shared" si="46"/>
        <v/>
      </c>
      <c r="M168" s="610" t="str">
        <f t="shared" si="47"/>
        <v/>
      </c>
      <c r="O168" s="610" t="str">
        <f t="shared" si="48"/>
        <v/>
      </c>
      <c r="Q168" s="610" t="str">
        <f t="shared" si="49"/>
        <v/>
      </c>
      <c r="S168" s="610" t="str">
        <f t="shared" si="50"/>
        <v/>
      </c>
      <c r="U168" s="610" t="str">
        <f t="shared" si="51"/>
        <v/>
      </c>
      <c r="W168" s="610" t="str">
        <f t="shared" si="52"/>
        <v/>
      </c>
      <c r="Y168" s="610" t="str">
        <f t="shared" si="53"/>
        <v/>
      </c>
      <c r="AA168" s="610" t="str">
        <f t="shared" si="54"/>
        <v/>
      </c>
      <c r="AC168" s="610" t="str">
        <f t="shared" si="55"/>
        <v/>
      </c>
      <c r="AE168" s="610" t="str">
        <f t="shared" si="56"/>
        <v/>
      </c>
      <c r="AG168" s="610" t="str">
        <f t="shared" si="57"/>
        <v/>
      </c>
      <c r="AI168" s="610" t="str">
        <f t="shared" si="58"/>
        <v/>
      </c>
      <c r="AK168" s="610" t="str">
        <f t="shared" si="59"/>
        <v/>
      </c>
      <c r="AM168" s="610" t="str">
        <f t="shared" si="60"/>
        <v/>
      </c>
      <c r="AO168" s="610" t="str">
        <f t="shared" si="61"/>
        <v/>
      </c>
      <c r="AQ168" s="610" t="str">
        <f t="shared" si="62"/>
        <v/>
      </c>
    </row>
    <row r="169" spans="5:43">
      <c r="E169" s="610" t="str">
        <f t="shared" si="63"/>
        <v/>
      </c>
      <c r="G169" s="610" t="str">
        <f t="shared" si="63"/>
        <v/>
      </c>
      <c r="I169" s="610" t="str">
        <f t="shared" si="45"/>
        <v/>
      </c>
      <c r="K169" s="610" t="str">
        <f t="shared" si="46"/>
        <v/>
      </c>
      <c r="M169" s="610" t="str">
        <f t="shared" si="47"/>
        <v/>
      </c>
      <c r="O169" s="610" t="str">
        <f t="shared" si="48"/>
        <v/>
      </c>
      <c r="Q169" s="610" t="str">
        <f t="shared" si="49"/>
        <v/>
      </c>
      <c r="S169" s="610" t="str">
        <f t="shared" si="50"/>
        <v/>
      </c>
      <c r="U169" s="610" t="str">
        <f t="shared" si="51"/>
        <v/>
      </c>
      <c r="W169" s="610" t="str">
        <f t="shared" si="52"/>
        <v/>
      </c>
      <c r="Y169" s="610" t="str">
        <f t="shared" si="53"/>
        <v/>
      </c>
      <c r="AA169" s="610" t="str">
        <f t="shared" si="54"/>
        <v/>
      </c>
      <c r="AC169" s="610" t="str">
        <f t="shared" si="55"/>
        <v/>
      </c>
      <c r="AE169" s="610" t="str">
        <f t="shared" si="56"/>
        <v/>
      </c>
      <c r="AG169" s="610" t="str">
        <f t="shared" si="57"/>
        <v/>
      </c>
      <c r="AI169" s="610" t="str">
        <f t="shared" si="58"/>
        <v/>
      </c>
      <c r="AK169" s="610" t="str">
        <f t="shared" si="59"/>
        <v/>
      </c>
      <c r="AM169" s="610" t="str">
        <f t="shared" si="60"/>
        <v/>
      </c>
      <c r="AO169" s="610" t="str">
        <f t="shared" si="61"/>
        <v/>
      </c>
      <c r="AQ169" s="610" t="str">
        <f t="shared" si="62"/>
        <v/>
      </c>
    </row>
    <row r="170" spans="5:43">
      <c r="E170" s="610" t="str">
        <f t="shared" si="63"/>
        <v/>
      </c>
      <c r="G170" s="610" t="str">
        <f t="shared" si="63"/>
        <v/>
      </c>
      <c r="I170" s="610" t="str">
        <f t="shared" si="45"/>
        <v/>
      </c>
      <c r="K170" s="610" t="str">
        <f t="shared" si="46"/>
        <v/>
      </c>
      <c r="M170" s="610" t="str">
        <f t="shared" si="47"/>
        <v/>
      </c>
      <c r="O170" s="610" t="str">
        <f t="shared" si="48"/>
        <v/>
      </c>
      <c r="Q170" s="610" t="str">
        <f t="shared" si="49"/>
        <v/>
      </c>
      <c r="S170" s="610" t="str">
        <f t="shared" si="50"/>
        <v/>
      </c>
      <c r="U170" s="610" t="str">
        <f t="shared" si="51"/>
        <v/>
      </c>
      <c r="W170" s="610" t="str">
        <f t="shared" si="52"/>
        <v/>
      </c>
      <c r="Y170" s="610" t="str">
        <f t="shared" si="53"/>
        <v/>
      </c>
      <c r="AA170" s="610" t="str">
        <f t="shared" si="54"/>
        <v/>
      </c>
      <c r="AC170" s="610" t="str">
        <f t="shared" si="55"/>
        <v/>
      </c>
      <c r="AE170" s="610" t="str">
        <f t="shared" si="56"/>
        <v/>
      </c>
      <c r="AG170" s="610" t="str">
        <f t="shared" si="57"/>
        <v/>
      </c>
      <c r="AI170" s="610" t="str">
        <f t="shared" si="58"/>
        <v/>
      </c>
      <c r="AK170" s="610" t="str">
        <f t="shared" si="59"/>
        <v/>
      </c>
      <c r="AM170" s="610" t="str">
        <f t="shared" si="60"/>
        <v/>
      </c>
      <c r="AO170" s="610" t="str">
        <f t="shared" si="61"/>
        <v/>
      </c>
      <c r="AQ170" s="610" t="str">
        <f t="shared" si="62"/>
        <v/>
      </c>
    </row>
    <row r="171" spans="5:43">
      <c r="E171" s="610" t="str">
        <f t="shared" si="63"/>
        <v/>
      </c>
      <c r="G171" s="610" t="str">
        <f t="shared" si="63"/>
        <v/>
      </c>
      <c r="I171" s="610" t="str">
        <f t="shared" si="45"/>
        <v/>
      </c>
      <c r="K171" s="610" t="str">
        <f t="shared" si="46"/>
        <v/>
      </c>
      <c r="M171" s="610" t="str">
        <f t="shared" si="47"/>
        <v/>
      </c>
      <c r="O171" s="610" t="str">
        <f t="shared" si="48"/>
        <v/>
      </c>
      <c r="Q171" s="610" t="str">
        <f t="shared" si="49"/>
        <v/>
      </c>
      <c r="S171" s="610" t="str">
        <f t="shared" si="50"/>
        <v/>
      </c>
      <c r="U171" s="610" t="str">
        <f t="shared" si="51"/>
        <v/>
      </c>
      <c r="W171" s="610" t="str">
        <f t="shared" si="52"/>
        <v/>
      </c>
      <c r="Y171" s="610" t="str">
        <f t="shared" si="53"/>
        <v/>
      </c>
      <c r="AA171" s="610" t="str">
        <f t="shared" si="54"/>
        <v/>
      </c>
      <c r="AC171" s="610" t="str">
        <f t="shared" si="55"/>
        <v/>
      </c>
      <c r="AE171" s="610" t="str">
        <f t="shared" si="56"/>
        <v/>
      </c>
      <c r="AG171" s="610" t="str">
        <f t="shared" si="57"/>
        <v/>
      </c>
      <c r="AI171" s="610" t="str">
        <f t="shared" si="58"/>
        <v/>
      </c>
      <c r="AK171" s="610" t="str">
        <f t="shared" si="59"/>
        <v/>
      </c>
      <c r="AM171" s="610" t="str">
        <f t="shared" si="60"/>
        <v/>
      </c>
      <c r="AO171" s="610" t="str">
        <f t="shared" si="61"/>
        <v/>
      </c>
      <c r="AQ171" s="610" t="str">
        <f t="shared" si="62"/>
        <v/>
      </c>
    </row>
    <row r="172" spans="5:43">
      <c r="E172" s="610" t="str">
        <f t="shared" si="63"/>
        <v/>
      </c>
      <c r="G172" s="610" t="str">
        <f t="shared" si="63"/>
        <v/>
      </c>
      <c r="I172" s="610" t="str">
        <f t="shared" si="45"/>
        <v/>
      </c>
      <c r="K172" s="610" t="str">
        <f t="shared" si="46"/>
        <v/>
      </c>
      <c r="M172" s="610" t="str">
        <f t="shared" si="47"/>
        <v/>
      </c>
      <c r="O172" s="610" t="str">
        <f t="shared" si="48"/>
        <v/>
      </c>
      <c r="Q172" s="610" t="str">
        <f t="shared" si="49"/>
        <v/>
      </c>
      <c r="S172" s="610" t="str">
        <f t="shared" si="50"/>
        <v/>
      </c>
      <c r="U172" s="610" t="str">
        <f t="shared" si="51"/>
        <v/>
      </c>
      <c r="W172" s="610" t="str">
        <f t="shared" si="52"/>
        <v/>
      </c>
      <c r="Y172" s="610" t="str">
        <f t="shared" si="53"/>
        <v/>
      </c>
      <c r="AA172" s="610" t="str">
        <f t="shared" si="54"/>
        <v/>
      </c>
      <c r="AC172" s="610" t="str">
        <f t="shared" si="55"/>
        <v/>
      </c>
      <c r="AE172" s="610" t="str">
        <f t="shared" si="56"/>
        <v/>
      </c>
      <c r="AG172" s="610" t="str">
        <f t="shared" si="57"/>
        <v/>
      </c>
      <c r="AI172" s="610" t="str">
        <f t="shared" si="58"/>
        <v/>
      </c>
      <c r="AK172" s="610" t="str">
        <f t="shared" si="59"/>
        <v/>
      </c>
      <c r="AM172" s="610" t="str">
        <f t="shared" si="60"/>
        <v/>
      </c>
      <c r="AO172" s="610" t="str">
        <f t="shared" si="61"/>
        <v/>
      </c>
      <c r="AQ172" s="610" t="str">
        <f t="shared" si="62"/>
        <v/>
      </c>
    </row>
    <row r="173" spans="5:43">
      <c r="E173" s="610" t="str">
        <f t="shared" ref="E173:G188" si="64">IF(OR($B173=0,D173=0),"",D173/$B173)</f>
        <v/>
      </c>
      <c r="G173" s="610" t="str">
        <f t="shared" si="64"/>
        <v/>
      </c>
      <c r="I173" s="610" t="str">
        <f t="shared" si="45"/>
        <v/>
      </c>
      <c r="K173" s="610" t="str">
        <f t="shared" si="46"/>
        <v/>
      </c>
      <c r="M173" s="610" t="str">
        <f t="shared" si="47"/>
        <v/>
      </c>
      <c r="O173" s="610" t="str">
        <f t="shared" si="48"/>
        <v/>
      </c>
      <c r="Q173" s="610" t="str">
        <f t="shared" si="49"/>
        <v/>
      </c>
      <c r="S173" s="610" t="str">
        <f t="shared" si="50"/>
        <v/>
      </c>
      <c r="U173" s="610" t="str">
        <f t="shared" si="51"/>
        <v/>
      </c>
      <c r="W173" s="610" t="str">
        <f t="shared" si="52"/>
        <v/>
      </c>
      <c r="Y173" s="610" t="str">
        <f t="shared" si="53"/>
        <v/>
      </c>
      <c r="AA173" s="610" t="str">
        <f t="shared" si="54"/>
        <v/>
      </c>
      <c r="AC173" s="610" t="str">
        <f t="shared" si="55"/>
        <v/>
      </c>
      <c r="AE173" s="610" t="str">
        <f t="shared" si="56"/>
        <v/>
      </c>
      <c r="AG173" s="610" t="str">
        <f t="shared" si="57"/>
        <v/>
      </c>
      <c r="AI173" s="610" t="str">
        <f t="shared" si="58"/>
        <v/>
      </c>
      <c r="AK173" s="610" t="str">
        <f t="shared" si="59"/>
        <v/>
      </c>
      <c r="AM173" s="610" t="str">
        <f t="shared" si="60"/>
        <v/>
      </c>
      <c r="AO173" s="610" t="str">
        <f t="shared" si="61"/>
        <v/>
      </c>
      <c r="AQ173" s="610" t="str">
        <f t="shared" si="62"/>
        <v/>
      </c>
    </row>
    <row r="174" spans="5:43">
      <c r="E174" s="610" t="str">
        <f t="shared" si="64"/>
        <v/>
      </c>
      <c r="G174" s="610" t="str">
        <f t="shared" si="64"/>
        <v/>
      </c>
      <c r="I174" s="610" t="str">
        <f t="shared" si="45"/>
        <v/>
      </c>
      <c r="K174" s="610" t="str">
        <f t="shared" si="46"/>
        <v/>
      </c>
      <c r="M174" s="610" t="str">
        <f t="shared" si="47"/>
        <v/>
      </c>
      <c r="O174" s="610" t="str">
        <f t="shared" si="48"/>
        <v/>
      </c>
      <c r="Q174" s="610" t="str">
        <f t="shared" si="49"/>
        <v/>
      </c>
      <c r="S174" s="610" t="str">
        <f t="shared" si="50"/>
        <v/>
      </c>
      <c r="U174" s="610" t="str">
        <f t="shared" si="51"/>
        <v/>
      </c>
      <c r="W174" s="610" t="str">
        <f t="shared" si="52"/>
        <v/>
      </c>
      <c r="Y174" s="610" t="str">
        <f t="shared" si="53"/>
        <v/>
      </c>
      <c r="AA174" s="610" t="str">
        <f t="shared" si="54"/>
        <v/>
      </c>
      <c r="AC174" s="610" t="str">
        <f t="shared" si="55"/>
        <v/>
      </c>
      <c r="AE174" s="610" t="str">
        <f t="shared" si="56"/>
        <v/>
      </c>
      <c r="AG174" s="610" t="str">
        <f t="shared" si="57"/>
        <v/>
      </c>
      <c r="AI174" s="610" t="str">
        <f t="shared" si="58"/>
        <v/>
      </c>
      <c r="AK174" s="610" t="str">
        <f t="shared" si="59"/>
        <v/>
      </c>
      <c r="AM174" s="610" t="str">
        <f t="shared" si="60"/>
        <v/>
      </c>
      <c r="AO174" s="610" t="str">
        <f t="shared" si="61"/>
        <v/>
      </c>
      <c r="AQ174" s="610" t="str">
        <f t="shared" si="62"/>
        <v/>
      </c>
    </row>
    <row r="175" spans="5:43">
      <c r="E175" s="610" t="str">
        <f t="shared" si="64"/>
        <v/>
      </c>
      <c r="G175" s="610" t="str">
        <f t="shared" si="64"/>
        <v/>
      </c>
      <c r="I175" s="610" t="str">
        <f t="shared" si="45"/>
        <v/>
      </c>
      <c r="K175" s="610" t="str">
        <f t="shared" si="46"/>
        <v/>
      </c>
      <c r="M175" s="610" t="str">
        <f t="shared" si="47"/>
        <v/>
      </c>
      <c r="O175" s="610" t="str">
        <f t="shared" si="48"/>
        <v/>
      </c>
      <c r="Q175" s="610" t="str">
        <f t="shared" si="49"/>
        <v/>
      </c>
      <c r="S175" s="610" t="str">
        <f t="shared" si="50"/>
        <v/>
      </c>
      <c r="U175" s="610" t="str">
        <f t="shared" si="51"/>
        <v/>
      </c>
      <c r="W175" s="610" t="str">
        <f t="shared" si="52"/>
        <v/>
      </c>
      <c r="Y175" s="610" t="str">
        <f t="shared" si="53"/>
        <v/>
      </c>
      <c r="AA175" s="610" t="str">
        <f t="shared" si="54"/>
        <v/>
      </c>
      <c r="AC175" s="610" t="str">
        <f t="shared" si="55"/>
        <v/>
      </c>
      <c r="AE175" s="610" t="str">
        <f t="shared" si="56"/>
        <v/>
      </c>
      <c r="AG175" s="610" t="str">
        <f t="shared" si="57"/>
        <v/>
      </c>
      <c r="AI175" s="610" t="str">
        <f t="shared" si="58"/>
        <v/>
      </c>
      <c r="AK175" s="610" t="str">
        <f t="shared" si="59"/>
        <v/>
      </c>
      <c r="AM175" s="610" t="str">
        <f t="shared" si="60"/>
        <v/>
      </c>
      <c r="AO175" s="610" t="str">
        <f t="shared" si="61"/>
        <v/>
      </c>
      <c r="AQ175" s="610" t="str">
        <f t="shared" si="62"/>
        <v/>
      </c>
    </row>
    <row r="176" spans="5:43">
      <c r="E176" s="610" t="str">
        <f t="shared" si="64"/>
        <v/>
      </c>
      <c r="G176" s="610" t="str">
        <f t="shared" si="64"/>
        <v/>
      </c>
      <c r="I176" s="610" t="str">
        <f t="shared" si="45"/>
        <v/>
      </c>
      <c r="K176" s="610" t="str">
        <f t="shared" si="46"/>
        <v/>
      </c>
      <c r="M176" s="610" t="str">
        <f t="shared" si="47"/>
        <v/>
      </c>
      <c r="O176" s="610" t="str">
        <f t="shared" si="48"/>
        <v/>
      </c>
      <c r="Q176" s="610" t="str">
        <f t="shared" si="49"/>
        <v/>
      </c>
      <c r="S176" s="610" t="str">
        <f t="shared" si="50"/>
        <v/>
      </c>
      <c r="U176" s="610" t="str">
        <f t="shared" si="51"/>
        <v/>
      </c>
      <c r="W176" s="610" t="str">
        <f t="shared" si="52"/>
        <v/>
      </c>
      <c r="Y176" s="610" t="str">
        <f t="shared" si="53"/>
        <v/>
      </c>
      <c r="AA176" s="610" t="str">
        <f t="shared" si="54"/>
        <v/>
      </c>
      <c r="AC176" s="610" t="str">
        <f t="shared" si="55"/>
        <v/>
      </c>
      <c r="AE176" s="610" t="str">
        <f t="shared" si="56"/>
        <v/>
      </c>
      <c r="AG176" s="610" t="str">
        <f t="shared" si="57"/>
        <v/>
      </c>
      <c r="AI176" s="610" t="str">
        <f t="shared" si="58"/>
        <v/>
      </c>
      <c r="AK176" s="610" t="str">
        <f t="shared" si="59"/>
        <v/>
      </c>
      <c r="AM176" s="610" t="str">
        <f t="shared" si="60"/>
        <v/>
      </c>
      <c r="AO176" s="610" t="str">
        <f t="shared" si="61"/>
        <v/>
      </c>
      <c r="AQ176" s="610" t="str">
        <f t="shared" si="62"/>
        <v/>
      </c>
    </row>
    <row r="177" spans="5:43">
      <c r="E177" s="610" t="str">
        <f t="shared" si="64"/>
        <v/>
      </c>
      <c r="G177" s="610" t="str">
        <f t="shared" si="64"/>
        <v/>
      </c>
      <c r="I177" s="610" t="str">
        <f t="shared" si="45"/>
        <v/>
      </c>
      <c r="K177" s="610" t="str">
        <f t="shared" si="46"/>
        <v/>
      </c>
      <c r="M177" s="610" t="str">
        <f t="shared" si="47"/>
        <v/>
      </c>
      <c r="O177" s="610" t="str">
        <f t="shared" si="48"/>
        <v/>
      </c>
      <c r="Q177" s="610" t="str">
        <f t="shared" si="49"/>
        <v/>
      </c>
      <c r="S177" s="610" t="str">
        <f t="shared" si="50"/>
        <v/>
      </c>
      <c r="U177" s="610" t="str">
        <f t="shared" si="51"/>
        <v/>
      </c>
      <c r="W177" s="610" t="str">
        <f t="shared" si="52"/>
        <v/>
      </c>
      <c r="Y177" s="610" t="str">
        <f t="shared" si="53"/>
        <v/>
      </c>
      <c r="AA177" s="610" t="str">
        <f t="shared" si="54"/>
        <v/>
      </c>
      <c r="AC177" s="610" t="str">
        <f t="shared" si="55"/>
        <v/>
      </c>
      <c r="AE177" s="610" t="str">
        <f t="shared" si="56"/>
        <v/>
      </c>
      <c r="AG177" s="610" t="str">
        <f t="shared" si="57"/>
        <v/>
      </c>
      <c r="AI177" s="610" t="str">
        <f t="shared" si="58"/>
        <v/>
      </c>
      <c r="AK177" s="610" t="str">
        <f t="shared" si="59"/>
        <v/>
      </c>
      <c r="AM177" s="610" t="str">
        <f t="shared" si="60"/>
        <v/>
      </c>
      <c r="AO177" s="610" t="str">
        <f t="shared" si="61"/>
        <v/>
      </c>
      <c r="AQ177" s="610" t="str">
        <f t="shared" si="62"/>
        <v/>
      </c>
    </row>
    <row r="178" spans="5:43">
      <c r="E178" s="610" t="str">
        <f t="shared" si="64"/>
        <v/>
      </c>
      <c r="G178" s="610" t="str">
        <f t="shared" si="64"/>
        <v/>
      </c>
      <c r="I178" s="610" t="str">
        <f t="shared" si="45"/>
        <v/>
      </c>
      <c r="K178" s="610" t="str">
        <f t="shared" si="46"/>
        <v/>
      </c>
      <c r="M178" s="610" t="str">
        <f t="shared" si="47"/>
        <v/>
      </c>
      <c r="O178" s="610" t="str">
        <f t="shared" si="48"/>
        <v/>
      </c>
      <c r="Q178" s="610" t="str">
        <f t="shared" si="49"/>
        <v/>
      </c>
      <c r="S178" s="610" t="str">
        <f t="shared" si="50"/>
        <v/>
      </c>
      <c r="U178" s="610" t="str">
        <f t="shared" si="51"/>
        <v/>
      </c>
      <c r="W178" s="610" t="str">
        <f t="shared" si="52"/>
        <v/>
      </c>
      <c r="Y178" s="610" t="str">
        <f t="shared" si="53"/>
        <v/>
      </c>
      <c r="AA178" s="610" t="str">
        <f t="shared" si="54"/>
        <v/>
      </c>
      <c r="AC178" s="610" t="str">
        <f t="shared" si="55"/>
        <v/>
      </c>
      <c r="AE178" s="610" t="str">
        <f t="shared" si="56"/>
        <v/>
      </c>
      <c r="AG178" s="610" t="str">
        <f t="shared" si="57"/>
        <v/>
      </c>
      <c r="AI178" s="610" t="str">
        <f t="shared" si="58"/>
        <v/>
      </c>
      <c r="AK178" s="610" t="str">
        <f t="shared" si="59"/>
        <v/>
      </c>
      <c r="AM178" s="610" t="str">
        <f t="shared" si="60"/>
        <v/>
      </c>
      <c r="AO178" s="610" t="str">
        <f t="shared" si="61"/>
        <v/>
      </c>
      <c r="AQ178" s="610" t="str">
        <f t="shared" si="62"/>
        <v/>
      </c>
    </row>
    <row r="179" spans="5:43">
      <c r="E179" s="610" t="str">
        <f t="shared" si="64"/>
        <v/>
      </c>
      <c r="G179" s="610" t="str">
        <f t="shared" si="64"/>
        <v/>
      </c>
      <c r="I179" s="610" t="str">
        <f t="shared" si="45"/>
        <v/>
      </c>
      <c r="K179" s="610" t="str">
        <f t="shared" si="46"/>
        <v/>
      </c>
      <c r="M179" s="610" t="str">
        <f t="shared" si="47"/>
        <v/>
      </c>
      <c r="O179" s="610" t="str">
        <f t="shared" si="48"/>
        <v/>
      </c>
      <c r="Q179" s="610" t="str">
        <f t="shared" si="49"/>
        <v/>
      </c>
      <c r="S179" s="610" t="str">
        <f t="shared" si="50"/>
        <v/>
      </c>
      <c r="U179" s="610" t="str">
        <f t="shared" si="51"/>
        <v/>
      </c>
      <c r="W179" s="610" t="str">
        <f t="shared" si="52"/>
        <v/>
      </c>
      <c r="Y179" s="610" t="str">
        <f t="shared" si="53"/>
        <v/>
      </c>
      <c r="AA179" s="610" t="str">
        <f t="shared" si="54"/>
        <v/>
      </c>
      <c r="AC179" s="610" t="str">
        <f t="shared" si="55"/>
        <v/>
      </c>
      <c r="AE179" s="610" t="str">
        <f t="shared" si="56"/>
        <v/>
      </c>
      <c r="AG179" s="610" t="str">
        <f t="shared" si="57"/>
        <v/>
      </c>
      <c r="AI179" s="610" t="str">
        <f t="shared" si="58"/>
        <v/>
      </c>
      <c r="AK179" s="610" t="str">
        <f t="shared" si="59"/>
        <v/>
      </c>
      <c r="AM179" s="610" t="str">
        <f t="shared" si="60"/>
        <v/>
      </c>
      <c r="AO179" s="610" t="str">
        <f t="shared" si="61"/>
        <v/>
      </c>
      <c r="AQ179" s="610" t="str">
        <f t="shared" si="62"/>
        <v/>
      </c>
    </row>
    <row r="180" spans="5:43">
      <c r="E180" s="610" t="str">
        <f t="shared" si="64"/>
        <v/>
      </c>
      <c r="G180" s="610" t="str">
        <f t="shared" si="64"/>
        <v/>
      </c>
      <c r="I180" s="610" t="str">
        <f t="shared" si="45"/>
        <v/>
      </c>
      <c r="K180" s="610" t="str">
        <f t="shared" si="46"/>
        <v/>
      </c>
      <c r="M180" s="610" t="str">
        <f t="shared" si="47"/>
        <v/>
      </c>
      <c r="O180" s="610" t="str">
        <f t="shared" si="48"/>
        <v/>
      </c>
      <c r="Q180" s="610" t="str">
        <f t="shared" si="49"/>
        <v/>
      </c>
      <c r="S180" s="610" t="str">
        <f t="shared" si="50"/>
        <v/>
      </c>
      <c r="U180" s="610" t="str">
        <f t="shared" si="51"/>
        <v/>
      </c>
      <c r="W180" s="610" t="str">
        <f t="shared" si="52"/>
        <v/>
      </c>
      <c r="Y180" s="610" t="str">
        <f t="shared" si="53"/>
        <v/>
      </c>
      <c r="AA180" s="610" t="str">
        <f t="shared" si="54"/>
        <v/>
      </c>
      <c r="AC180" s="610" t="str">
        <f t="shared" si="55"/>
        <v/>
      </c>
      <c r="AE180" s="610" t="str">
        <f t="shared" si="56"/>
        <v/>
      </c>
      <c r="AG180" s="610" t="str">
        <f t="shared" si="57"/>
        <v/>
      </c>
      <c r="AI180" s="610" t="str">
        <f t="shared" si="58"/>
        <v/>
      </c>
      <c r="AK180" s="610" t="str">
        <f t="shared" si="59"/>
        <v/>
      </c>
      <c r="AM180" s="610" t="str">
        <f t="shared" si="60"/>
        <v/>
      </c>
      <c r="AO180" s="610" t="str">
        <f t="shared" si="61"/>
        <v/>
      </c>
      <c r="AQ180" s="610" t="str">
        <f t="shared" si="62"/>
        <v/>
      </c>
    </row>
    <row r="181" spans="5:43">
      <c r="E181" s="610" t="str">
        <f t="shared" si="64"/>
        <v/>
      </c>
      <c r="G181" s="610" t="str">
        <f t="shared" si="64"/>
        <v/>
      </c>
      <c r="I181" s="610" t="str">
        <f t="shared" si="45"/>
        <v/>
      </c>
      <c r="K181" s="610" t="str">
        <f t="shared" si="46"/>
        <v/>
      </c>
      <c r="M181" s="610" t="str">
        <f t="shared" si="47"/>
        <v/>
      </c>
      <c r="O181" s="610" t="str">
        <f t="shared" si="48"/>
        <v/>
      </c>
      <c r="Q181" s="610" t="str">
        <f t="shared" si="49"/>
        <v/>
      </c>
      <c r="S181" s="610" t="str">
        <f t="shared" si="50"/>
        <v/>
      </c>
      <c r="U181" s="610" t="str">
        <f t="shared" si="51"/>
        <v/>
      </c>
      <c r="W181" s="610" t="str">
        <f t="shared" si="52"/>
        <v/>
      </c>
      <c r="Y181" s="610" t="str">
        <f t="shared" si="53"/>
        <v/>
      </c>
      <c r="AA181" s="610" t="str">
        <f t="shared" si="54"/>
        <v/>
      </c>
      <c r="AC181" s="610" t="str">
        <f t="shared" si="55"/>
        <v/>
      </c>
      <c r="AE181" s="610" t="str">
        <f t="shared" si="56"/>
        <v/>
      </c>
      <c r="AG181" s="610" t="str">
        <f t="shared" si="57"/>
        <v/>
      </c>
      <c r="AI181" s="610" t="str">
        <f t="shared" si="58"/>
        <v/>
      </c>
      <c r="AK181" s="610" t="str">
        <f t="shared" si="59"/>
        <v/>
      </c>
      <c r="AM181" s="610" t="str">
        <f t="shared" si="60"/>
        <v/>
      </c>
      <c r="AO181" s="610" t="str">
        <f t="shared" si="61"/>
        <v/>
      </c>
      <c r="AQ181" s="610" t="str">
        <f t="shared" si="62"/>
        <v/>
      </c>
    </row>
    <row r="182" spans="5:43">
      <c r="E182" s="610" t="str">
        <f t="shared" si="64"/>
        <v/>
      </c>
      <c r="G182" s="610" t="str">
        <f t="shared" si="64"/>
        <v/>
      </c>
      <c r="I182" s="610" t="str">
        <f t="shared" si="45"/>
        <v/>
      </c>
      <c r="K182" s="610" t="str">
        <f t="shared" si="46"/>
        <v/>
      </c>
      <c r="M182" s="610" t="str">
        <f t="shared" si="47"/>
        <v/>
      </c>
      <c r="O182" s="610" t="str">
        <f t="shared" si="48"/>
        <v/>
      </c>
      <c r="Q182" s="610" t="str">
        <f t="shared" si="49"/>
        <v/>
      </c>
      <c r="S182" s="610" t="str">
        <f t="shared" si="50"/>
        <v/>
      </c>
      <c r="U182" s="610" t="str">
        <f t="shared" si="51"/>
        <v/>
      </c>
      <c r="W182" s="610" t="str">
        <f t="shared" si="52"/>
        <v/>
      </c>
      <c r="Y182" s="610" t="str">
        <f t="shared" si="53"/>
        <v/>
      </c>
      <c r="AA182" s="610" t="str">
        <f t="shared" si="54"/>
        <v/>
      </c>
      <c r="AC182" s="610" t="str">
        <f t="shared" si="55"/>
        <v/>
      </c>
      <c r="AE182" s="610" t="str">
        <f t="shared" si="56"/>
        <v/>
      </c>
      <c r="AG182" s="610" t="str">
        <f t="shared" si="57"/>
        <v/>
      </c>
      <c r="AI182" s="610" t="str">
        <f t="shared" si="58"/>
        <v/>
      </c>
      <c r="AK182" s="610" t="str">
        <f t="shared" si="59"/>
        <v/>
      </c>
      <c r="AM182" s="610" t="str">
        <f t="shared" si="60"/>
        <v/>
      </c>
      <c r="AO182" s="610" t="str">
        <f t="shared" si="61"/>
        <v/>
      </c>
      <c r="AQ182" s="610" t="str">
        <f t="shared" si="62"/>
        <v/>
      </c>
    </row>
    <row r="183" spans="5:43">
      <c r="E183" s="610" t="str">
        <f t="shared" si="64"/>
        <v/>
      </c>
      <c r="G183" s="610" t="str">
        <f t="shared" si="64"/>
        <v/>
      </c>
      <c r="I183" s="610" t="str">
        <f t="shared" si="45"/>
        <v/>
      </c>
      <c r="K183" s="610" t="str">
        <f t="shared" si="46"/>
        <v/>
      </c>
      <c r="M183" s="610" t="str">
        <f t="shared" si="47"/>
        <v/>
      </c>
      <c r="O183" s="610" t="str">
        <f t="shared" si="48"/>
        <v/>
      </c>
      <c r="Q183" s="610" t="str">
        <f t="shared" si="49"/>
        <v/>
      </c>
      <c r="S183" s="610" t="str">
        <f t="shared" si="50"/>
        <v/>
      </c>
      <c r="U183" s="610" t="str">
        <f t="shared" si="51"/>
        <v/>
      </c>
      <c r="W183" s="610" t="str">
        <f t="shared" si="52"/>
        <v/>
      </c>
      <c r="Y183" s="610" t="str">
        <f t="shared" si="53"/>
        <v/>
      </c>
      <c r="AA183" s="610" t="str">
        <f t="shared" si="54"/>
        <v/>
      </c>
      <c r="AC183" s="610" t="str">
        <f t="shared" si="55"/>
        <v/>
      </c>
      <c r="AE183" s="610" t="str">
        <f t="shared" si="56"/>
        <v/>
      </c>
      <c r="AG183" s="610" t="str">
        <f t="shared" si="57"/>
        <v/>
      </c>
      <c r="AI183" s="610" t="str">
        <f t="shared" si="58"/>
        <v/>
      </c>
      <c r="AK183" s="610" t="str">
        <f t="shared" si="59"/>
        <v/>
      </c>
      <c r="AM183" s="610" t="str">
        <f t="shared" si="60"/>
        <v/>
      </c>
      <c r="AO183" s="610" t="str">
        <f t="shared" si="61"/>
        <v/>
      </c>
      <c r="AQ183" s="610" t="str">
        <f t="shared" si="62"/>
        <v/>
      </c>
    </row>
    <row r="184" spans="5:43">
      <c r="E184" s="610" t="str">
        <f t="shared" si="64"/>
        <v/>
      </c>
      <c r="G184" s="610" t="str">
        <f t="shared" si="64"/>
        <v/>
      </c>
      <c r="I184" s="610" t="str">
        <f t="shared" si="45"/>
        <v/>
      </c>
      <c r="K184" s="610" t="str">
        <f t="shared" si="46"/>
        <v/>
      </c>
      <c r="M184" s="610" t="str">
        <f t="shared" si="47"/>
        <v/>
      </c>
      <c r="O184" s="610" t="str">
        <f t="shared" si="48"/>
        <v/>
      </c>
      <c r="Q184" s="610" t="str">
        <f t="shared" si="49"/>
        <v/>
      </c>
      <c r="S184" s="610" t="str">
        <f t="shared" si="50"/>
        <v/>
      </c>
      <c r="U184" s="610" t="str">
        <f t="shared" si="51"/>
        <v/>
      </c>
      <c r="W184" s="610" t="str">
        <f t="shared" si="52"/>
        <v/>
      </c>
      <c r="Y184" s="610" t="str">
        <f t="shared" si="53"/>
        <v/>
      </c>
      <c r="AA184" s="610" t="str">
        <f t="shared" si="54"/>
        <v/>
      </c>
      <c r="AC184" s="610" t="str">
        <f t="shared" si="55"/>
        <v/>
      </c>
      <c r="AE184" s="610" t="str">
        <f t="shared" si="56"/>
        <v/>
      </c>
      <c r="AG184" s="610" t="str">
        <f t="shared" si="57"/>
        <v/>
      </c>
      <c r="AI184" s="610" t="str">
        <f t="shared" si="58"/>
        <v/>
      </c>
      <c r="AK184" s="610" t="str">
        <f t="shared" si="59"/>
        <v/>
      </c>
      <c r="AM184" s="610" t="str">
        <f t="shared" si="60"/>
        <v/>
      </c>
      <c r="AO184" s="610" t="str">
        <f t="shared" si="61"/>
        <v/>
      </c>
      <c r="AQ184" s="610" t="str">
        <f t="shared" si="62"/>
        <v/>
      </c>
    </row>
    <row r="185" spans="5:43">
      <c r="E185" s="610" t="str">
        <f t="shared" si="64"/>
        <v/>
      </c>
      <c r="G185" s="610" t="str">
        <f t="shared" si="64"/>
        <v/>
      </c>
      <c r="I185" s="610" t="str">
        <f t="shared" si="45"/>
        <v/>
      </c>
      <c r="K185" s="610" t="str">
        <f t="shared" si="46"/>
        <v/>
      </c>
      <c r="M185" s="610" t="str">
        <f t="shared" si="47"/>
        <v/>
      </c>
      <c r="O185" s="610" t="str">
        <f t="shared" si="48"/>
        <v/>
      </c>
      <c r="Q185" s="610" t="str">
        <f t="shared" si="49"/>
        <v/>
      </c>
      <c r="S185" s="610" t="str">
        <f t="shared" si="50"/>
        <v/>
      </c>
      <c r="U185" s="610" t="str">
        <f t="shared" si="51"/>
        <v/>
      </c>
      <c r="W185" s="610" t="str">
        <f t="shared" si="52"/>
        <v/>
      </c>
      <c r="Y185" s="610" t="str">
        <f t="shared" si="53"/>
        <v/>
      </c>
      <c r="AA185" s="610" t="str">
        <f t="shared" si="54"/>
        <v/>
      </c>
      <c r="AC185" s="610" t="str">
        <f t="shared" si="55"/>
        <v/>
      </c>
      <c r="AE185" s="610" t="str">
        <f t="shared" si="56"/>
        <v/>
      </c>
      <c r="AG185" s="610" t="str">
        <f t="shared" si="57"/>
        <v/>
      </c>
      <c r="AI185" s="610" t="str">
        <f t="shared" si="58"/>
        <v/>
      </c>
      <c r="AK185" s="610" t="str">
        <f t="shared" si="59"/>
        <v/>
      </c>
      <c r="AM185" s="610" t="str">
        <f t="shared" si="60"/>
        <v/>
      </c>
      <c r="AO185" s="610" t="str">
        <f t="shared" si="61"/>
        <v/>
      </c>
      <c r="AQ185" s="610" t="str">
        <f t="shared" si="62"/>
        <v/>
      </c>
    </row>
    <row r="186" spans="5:43">
      <c r="E186" s="610" t="str">
        <f t="shared" si="64"/>
        <v/>
      </c>
      <c r="G186" s="610" t="str">
        <f t="shared" si="64"/>
        <v/>
      </c>
      <c r="I186" s="610" t="str">
        <f t="shared" si="45"/>
        <v/>
      </c>
      <c r="K186" s="610" t="str">
        <f t="shared" si="46"/>
        <v/>
      </c>
      <c r="M186" s="610" t="str">
        <f t="shared" si="47"/>
        <v/>
      </c>
      <c r="O186" s="610" t="str">
        <f t="shared" si="48"/>
        <v/>
      </c>
      <c r="Q186" s="610" t="str">
        <f t="shared" si="49"/>
        <v/>
      </c>
      <c r="S186" s="610" t="str">
        <f t="shared" si="50"/>
        <v/>
      </c>
      <c r="U186" s="610" t="str">
        <f t="shared" si="51"/>
        <v/>
      </c>
      <c r="W186" s="610" t="str">
        <f t="shared" si="52"/>
        <v/>
      </c>
      <c r="Y186" s="610" t="str">
        <f t="shared" si="53"/>
        <v/>
      </c>
      <c r="AA186" s="610" t="str">
        <f t="shared" si="54"/>
        <v/>
      </c>
      <c r="AC186" s="610" t="str">
        <f t="shared" si="55"/>
        <v/>
      </c>
      <c r="AE186" s="610" t="str">
        <f t="shared" si="56"/>
        <v/>
      </c>
      <c r="AG186" s="610" t="str">
        <f t="shared" si="57"/>
        <v/>
      </c>
      <c r="AI186" s="610" t="str">
        <f t="shared" si="58"/>
        <v/>
      </c>
      <c r="AK186" s="610" t="str">
        <f t="shared" si="59"/>
        <v/>
      </c>
      <c r="AM186" s="610" t="str">
        <f t="shared" si="60"/>
        <v/>
      </c>
      <c r="AO186" s="610" t="str">
        <f t="shared" si="61"/>
        <v/>
      </c>
      <c r="AQ186" s="610" t="str">
        <f t="shared" si="62"/>
        <v/>
      </c>
    </row>
    <row r="187" spans="5:43">
      <c r="E187" s="610" t="str">
        <f t="shared" si="64"/>
        <v/>
      </c>
      <c r="G187" s="610" t="str">
        <f t="shared" si="64"/>
        <v/>
      </c>
      <c r="I187" s="610" t="str">
        <f t="shared" si="45"/>
        <v/>
      </c>
      <c r="K187" s="610" t="str">
        <f t="shared" si="46"/>
        <v/>
      </c>
      <c r="M187" s="610" t="str">
        <f t="shared" si="47"/>
        <v/>
      </c>
      <c r="O187" s="610" t="str">
        <f t="shared" si="48"/>
        <v/>
      </c>
      <c r="Q187" s="610" t="str">
        <f t="shared" si="49"/>
        <v/>
      </c>
      <c r="S187" s="610" t="str">
        <f t="shared" si="50"/>
        <v/>
      </c>
      <c r="U187" s="610" t="str">
        <f t="shared" si="51"/>
        <v/>
      </c>
      <c r="W187" s="610" t="str">
        <f t="shared" si="52"/>
        <v/>
      </c>
      <c r="Y187" s="610" t="str">
        <f t="shared" si="53"/>
        <v/>
      </c>
      <c r="AA187" s="610" t="str">
        <f t="shared" si="54"/>
        <v/>
      </c>
      <c r="AC187" s="610" t="str">
        <f t="shared" si="55"/>
        <v/>
      </c>
      <c r="AE187" s="610" t="str">
        <f t="shared" si="56"/>
        <v/>
      </c>
      <c r="AG187" s="610" t="str">
        <f t="shared" si="57"/>
        <v/>
      </c>
      <c r="AI187" s="610" t="str">
        <f t="shared" si="58"/>
        <v/>
      </c>
      <c r="AK187" s="610" t="str">
        <f t="shared" si="59"/>
        <v/>
      </c>
      <c r="AM187" s="610" t="str">
        <f t="shared" si="60"/>
        <v/>
      </c>
      <c r="AO187" s="610" t="str">
        <f t="shared" si="61"/>
        <v/>
      </c>
      <c r="AQ187" s="610" t="str">
        <f t="shared" si="62"/>
        <v/>
      </c>
    </row>
    <row r="188" spans="5:43">
      <c r="E188" s="610" t="str">
        <f t="shared" si="64"/>
        <v/>
      </c>
      <c r="G188" s="610" t="str">
        <f t="shared" si="64"/>
        <v/>
      </c>
      <c r="I188" s="610" t="str">
        <f t="shared" si="45"/>
        <v/>
      </c>
      <c r="K188" s="610" t="str">
        <f t="shared" si="46"/>
        <v/>
      </c>
      <c r="M188" s="610" t="str">
        <f t="shared" si="47"/>
        <v/>
      </c>
      <c r="O188" s="610" t="str">
        <f t="shared" si="48"/>
        <v/>
      </c>
      <c r="Q188" s="610" t="str">
        <f t="shared" si="49"/>
        <v/>
      </c>
      <c r="S188" s="610" t="str">
        <f t="shared" si="50"/>
        <v/>
      </c>
      <c r="U188" s="610" t="str">
        <f t="shared" si="51"/>
        <v/>
      </c>
      <c r="W188" s="610" t="str">
        <f t="shared" si="52"/>
        <v/>
      </c>
      <c r="Y188" s="610" t="str">
        <f t="shared" si="53"/>
        <v/>
      </c>
      <c r="AA188" s="610" t="str">
        <f t="shared" si="54"/>
        <v/>
      </c>
      <c r="AC188" s="610" t="str">
        <f t="shared" si="55"/>
        <v/>
      </c>
      <c r="AE188" s="610" t="str">
        <f t="shared" si="56"/>
        <v/>
      </c>
      <c r="AG188" s="610" t="str">
        <f t="shared" si="57"/>
        <v/>
      </c>
      <c r="AI188" s="610" t="str">
        <f t="shared" si="58"/>
        <v/>
      </c>
      <c r="AK188" s="610" t="str">
        <f t="shared" si="59"/>
        <v/>
      </c>
      <c r="AM188" s="610" t="str">
        <f t="shared" si="60"/>
        <v/>
      </c>
      <c r="AO188" s="610" t="str">
        <f t="shared" si="61"/>
        <v/>
      </c>
      <c r="AQ188" s="610" t="str">
        <f t="shared" si="62"/>
        <v/>
      </c>
    </row>
    <row r="189" spans="5:43">
      <c r="E189" s="610" t="str">
        <f t="shared" ref="E189:G204" si="65">IF(OR($B189=0,D189=0),"",D189/$B189)</f>
        <v/>
      </c>
      <c r="G189" s="610" t="str">
        <f t="shared" si="65"/>
        <v/>
      </c>
      <c r="I189" s="610" t="str">
        <f t="shared" si="45"/>
        <v/>
      </c>
      <c r="K189" s="610" t="str">
        <f t="shared" si="46"/>
        <v/>
      </c>
      <c r="M189" s="610" t="str">
        <f t="shared" si="47"/>
        <v/>
      </c>
      <c r="O189" s="610" t="str">
        <f t="shared" si="48"/>
        <v/>
      </c>
      <c r="Q189" s="610" t="str">
        <f t="shared" si="49"/>
        <v/>
      </c>
      <c r="S189" s="610" t="str">
        <f t="shared" si="50"/>
        <v/>
      </c>
      <c r="U189" s="610" t="str">
        <f t="shared" si="51"/>
        <v/>
      </c>
      <c r="W189" s="610" t="str">
        <f t="shared" si="52"/>
        <v/>
      </c>
      <c r="Y189" s="610" t="str">
        <f t="shared" si="53"/>
        <v/>
      </c>
      <c r="AA189" s="610" t="str">
        <f t="shared" si="54"/>
        <v/>
      </c>
      <c r="AC189" s="610" t="str">
        <f t="shared" si="55"/>
        <v/>
      </c>
      <c r="AE189" s="610" t="str">
        <f t="shared" si="56"/>
        <v/>
      </c>
      <c r="AG189" s="610" t="str">
        <f t="shared" si="57"/>
        <v/>
      </c>
      <c r="AI189" s="610" t="str">
        <f t="shared" si="58"/>
        <v/>
      </c>
      <c r="AK189" s="610" t="str">
        <f t="shared" si="59"/>
        <v/>
      </c>
      <c r="AM189" s="610" t="str">
        <f t="shared" si="60"/>
        <v/>
      </c>
      <c r="AO189" s="610" t="str">
        <f t="shared" si="61"/>
        <v/>
      </c>
      <c r="AQ189" s="610" t="str">
        <f t="shared" si="62"/>
        <v/>
      </c>
    </row>
    <row r="190" spans="5:43">
      <c r="E190" s="610" t="str">
        <f t="shared" si="65"/>
        <v/>
      </c>
      <c r="G190" s="610" t="str">
        <f t="shared" si="65"/>
        <v/>
      </c>
      <c r="I190" s="610" t="str">
        <f t="shared" si="45"/>
        <v/>
      </c>
      <c r="K190" s="610" t="str">
        <f t="shared" si="46"/>
        <v/>
      </c>
      <c r="M190" s="610" t="str">
        <f t="shared" si="47"/>
        <v/>
      </c>
      <c r="O190" s="610" t="str">
        <f t="shared" si="48"/>
        <v/>
      </c>
      <c r="Q190" s="610" t="str">
        <f t="shared" si="49"/>
        <v/>
      </c>
      <c r="S190" s="610" t="str">
        <f t="shared" si="50"/>
        <v/>
      </c>
      <c r="U190" s="610" t="str">
        <f t="shared" si="51"/>
        <v/>
      </c>
      <c r="W190" s="610" t="str">
        <f t="shared" si="52"/>
        <v/>
      </c>
      <c r="Y190" s="610" t="str">
        <f t="shared" si="53"/>
        <v/>
      </c>
      <c r="AA190" s="610" t="str">
        <f t="shared" si="54"/>
        <v/>
      </c>
      <c r="AC190" s="610" t="str">
        <f t="shared" si="55"/>
        <v/>
      </c>
      <c r="AE190" s="610" t="str">
        <f t="shared" si="56"/>
        <v/>
      </c>
      <c r="AG190" s="610" t="str">
        <f t="shared" si="57"/>
        <v/>
      </c>
      <c r="AI190" s="610" t="str">
        <f t="shared" si="58"/>
        <v/>
      </c>
      <c r="AK190" s="610" t="str">
        <f t="shared" si="59"/>
        <v/>
      </c>
      <c r="AM190" s="610" t="str">
        <f t="shared" si="60"/>
        <v/>
      </c>
      <c r="AO190" s="610" t="str">
        <f t="shared" si="61"/>
        <v/>
      </c>
      <c r="AQ190" s="610" t="str">
        <f t="shared" si="62"/>
        <v/>
      </c>
    </row>
    <row r="191" spans="5:43">
      <c r="E191" s="610" t="str">
        <f t="shared" si="65"/>
        <v/>
      </c>
      <c r="G191" s="610" t="str">
        <f t="shared" si="65"/>
        <v/>
      </c>
      <c r="I191" s="610" t="str">
        <f t="shared" si="45"/>
        <v/>
      </c>
      <c r="K191" s="610" t="str">
        <f t="shared" si="46"/>
        <v/>
      </c>
      <c r="M191" s="610" t="str">
        <f t="shared" si="47"/>
        <v/>
      </c>
      <c r="O191" s="610" t="str">
        <f t="shared" si="48"/>
        <v/>
      </c>
      <c r="Q191" s="610" t="str">
        <f t="shared" si="49"/>
        <v/>
      </c>
      <c r="S191" s="610" t="str">
        <f t="shared" si="50"/>
        <v/>
      </c>
      <c r="U191" s="610" t="str">
        <f t="shared" si="51"/>
        <v/>
      </c>
      <c r="W191" s="610" t="str">
        <f t="shared" si="52"/>
        <v/>
      </c>
      <c r="Y191" s="610" t="str">
        <f t="shared" si="53"/>
        <v/>
      </c>
      <c r="AA191" s="610" t="str">
        <f t="shared" si="54"/>
        <v/>
      </c>
      <c r="AC191" s="610" t="str">
        <f t="shared" si="55"/>
        <v/>
      </c>
      <c r="AE191" s="610" t="str">
        <f t="shared" si="56"/>
        <v/>
      </c>
      <c r="AG191" s="610" t="str">
        <f t="shared" si="57"/>
        <v/>
      </c>
      <c r="AI191" s="610" t="str">
        <f t="shared" si="58"/>
        <v/>
      </c>
      <c r="AK191" s="610" t="str">
        <f t="shared" si="59"/>
        <v/>
      </c>
      <c r="AM191" s="610" t="str">
        <f t="shared" si="60"/>
        <v/>
      </c>
      <c r="AO191" s="610" t="str">
        <f t="shared" si="61"/>
        <v/>
      </c>
      <c r="AQ191" s="610" t="str">
        <f t="shared" si="62"/>
        <v/>
      </c>
    </row>
    <row r="192" spans="5:43">
      <c r="E192" s="610" t="str">
        <f t="shared" si="65"/>
        <v/>
      </c>
      <c r="G192" s="610" t="str">
        <f t="shared" si="65"/>
        <v/>
      </c>
      <c r="I192" s="610" t="str">
        <f t="shared" si="45"/>
        <v/>
      </c>
      <c r="K192" s="610" t="str">
        <f t="shared" si="46"/>
        <v/>
      </c>
      <c r="M192" s="610" t="str">
        <f t="shared" si="47"/>
        <v/>
      </c>
      <c r="O192" s="610" t="str">
        <f t="shared" si="48"/>
        <v/>
      </c>
      <c r="Q192" s="610" t="str">
        <f t="shared" si="49"/>
        <v/>
      </c>
      <c r="S192" s="610" t="str">
        <f t="shared" si="50"/>
        <v/>
      </c>
      <c r="U192" s="610" t="str">
        <f t="shared" si="51"/>
        <v/>
      </c>
      <c r="W192" s="610" t="str">
        <f t="shared" si="52"/>
        <v/>
      </c>
      <c r="Y192" s="610" t="str">
        <f t="shared" si="53"/>
        <v/>
      </c>
      <c r="AA192" s="610" t="str">
        <f t="shared" si="54"/>
        <v/>
      </c>
      <c r="AC192" s="610" t="str">
        <f t="shared" si="55"/>
        <v/>
      </c>
      <c r="AE192" s="610" t="str">
        <f t="shared" si="56"/>
        <v/>
      </c>
      <c r="AG192" s="610" t="str">
        <f t="shared" si="57"/>
        <v/>
      </c>
      <c r="AI192" s="610" t="str">
        <f t="shared" si="58"/>
        <v/>
      </c>
      <c r="AK192" s="610" t="str">
        <f t="shared" si="59"/>
        <v/>
      </c>
      <c r="AM192" s="610" t="str">
        <f t="shared" si="60"/>
        <v/>
      </c>
      <c r="AO192" s="610" t="str">
        <f t="shared" si="61"/>
        <v/>
      </c>
      <c r="AQ192" s="610" t="str">
        <f t="shared" si="62"/>
        <v/>
      </c>
    </row>
    <row r="193" spans="5:43">
      <c r="E193" s="610" t="str">
        <f t="shared" si="65"/>
        <v/>
      </c>
      <c r="G193" s="610" t="str">
        <f t="shared" si="65"/>
        <v/>
      </c>
      <c r="I193" s="610" t="str">
        <f t="shared" si="45"/>
        <v/>
      </c>
      <c r="K193" s="610" t="str">
        <f t="shared" si="46"/>
        <v/>
      </c>
      <c r="M193" s="610" t="str">
        <f t="shared" si="47"/>
        <v/>
      </c>
      <c r="O193" s="610" t="str">
        <f t="shared" si="48"/>
        <v/>
      </c>
      <c r="Q193" s="610" t="str">
        <f t="shared" si="49"/>
        <v/>
      </c>
      <c r="S193" s="610" t="str">
        <f t="shared" si="50"/>
        <v/>
      </c>
      <c r="U193" s="610" t="str">
        <f t="shared" si="51"/>
        <v/>
      </c>
      <c r="W193" s="610" t="str">
        <f t="shared" si="52"/>
        <v/>
      </c>
      <c r="Y193" s="610" t="str">
        <f t="shared" si="53"/>
        <v/>
      </c>
      <c r="AA193" s="610" t="str">
        <f t="shared" si="54"/>
        <v/>
      </c>
      <c r="AC193" s="610" t="str">
        <f t="shared" si="55"/>
        <v/>
      </c>
      <c r="AE193" s="610" t="str">
        <f t="shared" si="56"/>
        <v/>
      </c>
      <c r="AG193" s="610" t="str">
        <f t="shared" si="57"/>
        <v/>
      </c>
      <c r="AI193" s="610" t="str">
        <f t="shared" si="58"/>
        <v/>
      </c>
      <c r="AK193" s="610" t="str">
        <f t="shared" si="59"/>
        <v/>
      </c>
      <c r="AM193" s="610" t="str">
        <f t="shared" si="60"/>
        <v/>
      </c>
      <c r="AO193" s="610" t="str">
        <f t="shared" si="61"/>
        <v/>
      </c>
      <c r="AQ193" s="610" t="str">
        <f t="shared" si="62"/>
        <v/>
      </c>
    </row>
    <row r="194" spans="5:43">
      <c r="E194" s="610" t="str">
        <f t="shared" si="65"/>
        <v/>
      </c>
      <c r="G194" s="610" t="str">
        <f t="shared" si="65"/>
        <v/>
      </c>
      <c r="I194" s="610" t="str">
        <f t="shared" si="45"/>
        <v/>
      </c>
      <c r="K194" s="610" t="str">
        <f t="shared" si="46"/>
        <v/>
      </c>
      <c r="M194" s="610" t="str">
        <f t="shared" si="47"/>
        <v/>
      </c>
      <c r="O194" s="610" t="str">
        <f t="shared" si="48"/>
        <v/>
      </c>
      <c r="Q194" s="610" t="str">
        <f t="shared" si="49"/>
        <v/>
      </c>
      <c r="S194" s="610" t="str">
        <f t="shared" si="50"/>
        <v/>
      </c>
      <c r="U194" s="610" t="str">
        <f t="shared" si="51"/>
        <v/>
      </c>
      <c r="W194" s="610" t="str">
        <f t="shared" si="52"/>
        <v/>
      </c>
      <c r="Y194" s="610" t="str">
        <f t="shared" si="53"/>
        <v/>
      </c>
      <c r="AA194" s="610" t="str">
        <f t="shared" si="54"/>
        <v/>
      </c>
      <c r="AC194" s="610" t="str">
        <f t="shared" si="55"/>
        <v/>
      </c>
      <c r="AE194" s="610" t="str">
        <f t="shared" si="56"/>
        <v/>
      </c>
      <c r="AG194" s="610" t="str">
        <f t="shared" si="57"/>
        <v/>
      </c>
      <c r="AI194" s="610" t="str">
        <f t="shared" si="58"/>
        <v/>
      </c>
      <c r="AK194" s="610" t="str">
        <f t="shared" si="59"/>
        <v/>
      </c>
      <c r="AM194" s="610" t="str">
        <f t="shared" si="60"/>
        <v/>
      </c>
      <c r="AO194" s="610" t="str">
        <f t="shared" si="61"/>
        <v/>
      </c>
      <c r="AQ194" s="610" t="str">
        <f t="shared" si="62"/>
        <v/>
      </c>
    </row>
    <row r="195" spans="5:43">
      <c r="E195" s="610" t="str">
        <f t="shared" si="65"/>
        <v/>
      </c>
      <c r="G195" s="610" t="str">
        <f t="shared" si="65"/>
        <v/>
      </c>
      <c r="I195" s="610" t="str">
        <f t="shared" si="45"/>
        <v/>
      </c>
      <c r="K195" s="610" t="str">
        <f t="shared" si="46"/>
        <v/>
      </c>
      <c r="M195" s="610" t="str">
        <f t="shared" si="47"/>
        <v/>
      </c>
      <c r="O195" s="610" t="str">
        <f t="shared" si="48"/>
        <v/>
      </c>
      <c r="Q195" s="610" t="str">
        <f t="shared" si="49"/>
        <v/>
      </c>
      <c r="S195" s="610" t="str">
        <f t="shared" si="50"/>
        <v/>
      </c>
      <c r="U195" s="610" t="str">
        <f t="shared" si="51"/>
        <v/>
      </c>
      <c r="W195" s="610" t="str">
        <f t="shared" si="52"/>
        <v/>
      </c>
      <c r="Y195" s="610" t="str">
        <f t="shared" si="53"/>
        <v/>
      </c>
      <c r="AA195" s="610" t="str">
        <f t="shared" si="54"/>
        <v/>
      </c>
      <c r="AC195" s="610" t="str">
        <f t="shared" si="55"/>
        <v/>
      </c>
      <c r="AE195" s="610" t="str">
        <f t="shared" si="56"/>
        <v/>
      </c>
      <c r="AG195" s="610" t="str">
        <f t="shared" si="57"/>
        <v/>
      </c>
      <c r="AI195" s="610" t="str">
        <f t="shared" si="58"/>
        <v/>
      </c>
      <c r="AK195" s="610" t="str">
        <f t="shared" si="59"/>
        <v/>
      </c>
      <c r="AM195" s="610" t="str">
        <f t="shared" si="60"/>
        <v/>
      </c>
      <c r="AO195" s="610" t="str">
        <f t="shared" si="61"/>
        <v/>
      </c>
      <c r="AQ195" s="610" t="str">
        <f t="shared" si="62"/>
        <v/>
      </c>
    </row>
    <row r="196" spans="5:43">
      <c r="E196" s="610" t="str">
        <f t="shared" si="65"/>
        <v/>
      </c>
      <c r="G196" s="610" t="str">
        <f t="shared" si="65"/>
        <v/>
      </c>
      <c r="I196" s="610" t="str">
        <f t="shared" si="45"/>
        <v/>
      </c>
      <c r="K196" s="610" t="str">
        <f t="shared" si="46"/>
        <v/>
      </c>
      <c r="M196" s="610" t="str">
        <f t="shared" si="47"/>
        <v/>
      </c>
      <c r="O196" s="610" t="str">
        <f t="shared" si="48"/>
        <v/>
      </c>
      <c r="Q196" s="610" t="str">
        <f t="shared" si="49"/>
        <v/>
      </c>
      <c r="S196" s="610" t="str">
        <f t="shared" si="50"/>
        <v/>
      </c>
      <c r="U196" s="610" t="str">
        <f t="shared" si="51"/>
        <v/>
      </c>
      <c r="W196" s="610" t="str">
        <f t="shared" si="52"/>
        <v/>
      </c>
      <c r="Y196" s="610" t="str">
        <f t="shared" si="53"/>
        <v/>
      </c>
      <c r="AA196" s="610" t="str">
        <f t="shared" si="54"/>
        <v/>
      </c>
      <c r="AC196" s="610" t="str">
        <f t="shared" si="55"/>
        <v/>
      </c>
      <c r="AE196" s="610" t="str">
        <f t="shared" si="56"/>
        <v/>
      </c>
      <c r="AG196" s="610" t="str">
        <f t="shared" si="57"/>
        <v/>
      </c>
      <c r="AI196" s="610" t="str">
        <f t="shared" si="58"/>
        <v/>
      </c>
      <c r="AK196" s="610" t="str">
        <f t="shared" si="59"/>
        <v/>
      </c>
      <c r="AM196" s="610" t="str">
        <f t="shared" si="60"/>
        <v/>
      </c>
      <c r="AO196" s="610" t="str">
        <f t="shared" si="61"/>
        <v/>
      </c>
      <c r="AQ196" s="610" t="str">
        <f t="shared" si="62"/>
        <v/>
      </c>
    </row>
    <row r="197" spans="5:43">
      <c r="E197" s="610" t="str">
        <f t="shared" si="65"/>
        <v/>
      </c>
      <c r="G197" s="610" t="str">
        <f t="shared" si="65"/>
        <v/>
      </c>
      <c r="I197" s="610" t="str">
        <f t="shared" si="45"/>
        <v/>
      </c>
      <c r="K197" s="610" t="str">
        <f t="shared" si="46"/>
        <v/>
      </c>
      <c r="M197" s="610" t="str">
        <f t="shared" si="47"/>
        <v/>
      </c>
      <c r="O197" s="610" t="str">
        <f t="shared" si="48"/>
        <v/>
      </c>
      <c r="Q197" s="610" t="str">
        <f t="shared" si="49"/>
        <v/>
      </c>
      <c r="S197" s="610" t="str">
        <f t="shared" si="50"/>
        <v/>
      </c>
      <c r="U197" s="610" t="str">
        <f t="shared" si="51"/>
        <v/>
      </c>
      <c r="W197" s="610" t="str">
        <f t="shared" si="52"/>
        <v/>
      </c>
      <c r="Y197" s="610" t="str">
        <f t="shared" si="53"/>
        <v/>
      </c>
      <c r="AA197" s="610" t="str">
        <f t="shared" si="54"/>
        <v/>
      </c>
      <c r="AC197" s="610" t="str">
        <f t="shared" si="55"/>
        <v/>
      </c>
      <c r="AE197" s="610" t="str">
        <f t="shared" si="56"/>
        <v/>
      </c>
      <c r="AG197" s="610" t="str">
        <f t="shared" si="57"/>
        <v/>
      </c>
      <c r="AI197" s="610" t="str">
        <f t="shared" si="58"/>
        <v/>
      </c>
      <c r="AK197" s="610" t="str">
        <f t="shared" si="59"/>
        <v/>
      </c>
      <c r="AM197" s="610" t="str">
        <f t="shared" si="60"/>
        <v/>
      </c>
      <c r="AO197" s="610" t="str">
        <f t="shared" si="61"/>
        <v/>
      </c>
      <c r="AQ197" s="610" t="str">
        <f t="shared" si="62"/>
        <v/>
      </c>
    </row>
    <row r="198" spans="5:43">
      <c r="E198" s="610" t="str">
        <f t="shared" si="65"/>
        <v/>
      </c>
      <c r="G198" s="610" t="str">
        <f t="shared" si="65"/>
        <v/>
      </c>
      <c r="I198" s="610" t="str">
        <f t="shared" si="45"/>
        <v/>
      </c>
      <c r="K198" s="610" t="str">
        <f t="shared" si="46"/>
        <v/>
      </c>
      <c r="M198" s="610" t="str">
        <f t="shared" si="47"/>
        <v/>
      </c>
      <c r="O198" s="610" t="str">
        <f t="shared" si="48"/>
        <v/>
      </c>
      <c r="Q198" s="610" t="str">
        <f t="shared" si="49"/>
        <v/>
      </c>
      <c r="S198" s="610" t="str">
        <f t="shared" si="50"/>
        <v/>
      </c>
      <c r="U198" s="610" t="str">
        <f t="shared" si="51"/>
        <v/>
      </c>
      <c r="W198" s="610" t="str">
        <f t="shared" si="52"/>
        <v/>
      </c>
      <c r="Y198" s="610" t="str">
        <f t="shared" si="53"/>
        <v/>
      </c>
      <c r="AA198" s="610" t="str">
        <f t="shared" si="54"/>
        <v/>
      </c>
      <c r="AC198" s="610" t="str">
        <f t="shared" si="55"/>
        <v/>
      </c>
      <c r="AE198" s="610" t="str">
        <f t="shared" si="56"/>
        <v/>
      </c>
      <c r="AG198" s="610" t="str">
        <f t="shared" si="57"/>
        <v/>
      </c>
      <c r="AI198" s="610" t="str">
        <f t="shared" si="58"/>
        <v/>
      </c>
      <c r="AK198" s="610" t="str">
        <f t="shared" si="59"/>
        <v/>
      </c>
      <c r="AM198" s="610" t="str">
        <f t="shared" si="60"/>
        <v/>
      </c>
      <c r="AO198" s="610" t="str">
        <f t="shared" si="61"/>
        <v/>
      </c>
      <c r="AQ198" s="610" t="str">
        <f t="shared" si="62"/>
        <v/>
      </c>
    </row>
    <row r="199" spans="5:43">
      <c r="E199" s="610" t="str">
        <f t="shared" si="65"/>
        <v/>
      </c>
      <c r="G199" s="610" t="str">
        <f t="shared" si="65"/>
        <v/>
      </c>
      <c r="I199" s="610" t="str">
        <f t="shared" si="45"/>
        <v/>
      </c>
      <c r="K199" s="610" t="str">
        <f t="shared" si="46"/>
        <v/>
      </c>
      <c r="M199" s="610" t="str">
        <f t="shared" si="47"/>
        <v/>
      </c>
      <c r="O199" s="610" t="str">
        <f t="shared" si="48"/>
        <v/>
      </c>
      <c r="Q199" s="610" t="str">
        <f t="shared" si="49"/>
        <v/>
      </c>
      <c r="S199" s="610" t="str">
        <f t="shared" si="50"/>
        <v/>
      </c>
      <c r="U199" s="610" t="str">
        <f t="shared" si="51"/>
        <v/>
      </c>
      <c r="W199" s="610" t="str">
        <f t="shared" si="52"/>
        <v/>
      </c>
      <c r="Y199" s="610" t="str">
        <f t="shared" si="53"/>
        <v/>
      </c>
      <c r="AA199" s="610" t="str">
        <f t="shared" si="54"/>
        <v/>
      </c>
      <c r="AC199" s="610" t="str">
        <f t="shared" si="55"/>
        <v/>
      </c>
      <c r="AE199" s="610" t="str">
        <f t="shared" si="56"/>
        <v/>
      </c>
      <c r="AG199" s="610" t="str">
        <f t="shared" si="57"/>
        <v/>
      </c>
      <c r="AI199" s="610" t="str">
        <f t="shared" si="58"/>
        <v/>
      </c>
      <c r="AK199" s="610" t="str">
        <f t="shared" si="59"/>
        <v/>
      </c>
      <c r="AM199" s="610" t="str">
        <f t="shared" si="60"/>
        <v/>
      </c>
      <c r="AO199" s="610" t="str">
        <f t="shared" si="61"/>
        <v/>
      </c>
      <c r="AQ199" s="610" t="str">
        <f t="shared" si="62"/>
        <v/>
      </c>
    </row>
    <row r="200" spans="5:43">
      <c r="E200" s="610" t="str">
        <f t="shared" si="65"/>
        <v/>
      </c>
      <c r="G200" s="610" t="str">
        <f t="shared" si="65"/>
        <v/>
      </c>
      <c r="I200" s="610" t="str">
        <f t="shared" si="45"/>
        <v/>
      </c>
      <c r="K200" s="610" t="str">
        <f t="shared" si="46"/>
        <v/>
      </c>
      <c r="M200" s="610" t="str">
        <f t="shared" si="47"/>
        <v/>
      </c>
      <c r="O200" s="610" t="str">
        <f t="shared" si="48"/>
        <v/>
      </c>
      <c r="Q200" s="610" t="str">
        <f t="shared" si="49"/>
        <v/>
      </c>
      <c r="S200" s="610" t="str">
        <f t="shared" si="50"/>
        <v/>
      </c>
      <c r="U200" s="610" t="str">
        <f t="shared" si="51"/>
        <v/>
      </c>
      <c r="W200" s="610" t="str">
        <f t="shared" si="52"/>
        <v/>
      </c>
      <c r="Y200" s="610" t="str">
        <f t="shared" si="53"/>
        <v/>
      </c>
      <c r="AA200" s="610" t="str">
        <f t="shared" si="54"/>
        <v/>
      </c>
      <c r="AC200" s="610" t="str">
        <f t="shared" si="55"/>
        <v/>
      </c>
      <c r="AE200" s="610" t="str">
        <f t="shared" si="56"/>
        <v/>
      </c>
      <c r="AG200" s="610" t="str">
        <f t="shared" si="57"/>
        <v/>
      </c>
      <c r="AI200" s="610" t="str">
        <f t="shared" si="58"/>
        <v/>
      </c>
      <c r="AK200" s="610" t="str">
        <f t="shared" si="59"/>
        <v/>
      </c>
      <c r="AM200" s="610" t="str">
        <f t="shared" si="60"/>
        <v/>
      </c>
      <c r="AO200" s="610" t="str">
        <f t="shared" si="61"/>
        <v/>
      </c>
      <c r="AQ200" s="610" t="str">
        <f t="shared" si="62"/>
        <v/>
      </c>
    </row>
    <row r="201" spans="5:43">
      <c r="E201" s="610" t="str">
        <f t="shared" si="65"/>
        <v/>
      </c>
      <c r="G201" s="610" t="str">
        <f t="shared" si="65"/>
        <v/>
      </c>
      <c r="I201" s="610" t="str">
        <f t="shared" si="45"/>
        <v/>
      </c>
      <c r="K201" s="610" t="str">
        <f t="shared" si="46"/>
        <v/>
      </c>
      <c r="M201" s="610" t="str">
        <f t="shared" si="47"/>
        <v/>
      </c>
      <c r="O201" s="610" t="str">
        <f t="shared" si="48"/>
        <v/>
      </c>
      <c r="Q201" s="610" t="str">
        <f t="shared" si="49"/>
        <v/>
      </c>
      <c r="S201" s="610" t="str">
        <f t="shared" si="50"/>
        <v/>
      </c>
      <c r="U201" s="610" t="str">
        <f t="shared" si="51"/>
        <v/>
      </c>
      <c r="W201" s="610" t="str">
        <f t="shared" si="52"/>
        <v/>
      </c>
      <c r="Y201" s="610" t="str">
        <f t="shared" si="53"/>
        <v/>
      </c>
      <c r="AA201" s="610" t="str">
        <f t="shared" si="54"/>
        <v/>
      </c>
      <c r="AC201" s="610" t="str">
        <f t="shared" si="55"/>
        <v/>
      </c>
      <c r="AE201" s="610" t="str">
        <f t="shared" si="56"/>
        <v/>
      </c>
      <c r="AG201" s="610" t="str">
        <f t="shared" si="57"/>
        <v/>
      </c>
      <c r="AI201" s="610" t="str">
        <f t="shared" si="58"/>
        <v/>
      </c>
      <c r="AK201" s="610" t="str">
        <f t="shared" si="59"/>
        <v/>
      </c>
      <c r="AM201" s="610" t="str">
        <f t="shared" si="60"/>
        <v/>
      </c>
      <c r="AO201" s="610" t="str">
        <f t="shared" si="61"/>
        <v/>
      </c>
      <c r="AQ201" s="610" t="str">
        <f t="shared" si="62"/>
        <v/>
      </c>
    </row>
    <row r="202" spans="5:43">
      <c r="E202" s="610" t="str">
        <f t="shared" si="65"/>
        <v/>
      </c>
      <c r="G202" s="610" t="str">
        <f t="shared" si="65"/>
        <v/>
      </c>
      <c r="I202" s="610" t="str">
        <f t="shared" si="45"/>
        <v/>
      </c>
      <c r="K202" s="610" t="str">
        <f t="shared" si="46"/>
        <v/>
      </c>
      <c r="M202" s="610" t="str">
        <f t="shared" si="47"/>
        <v/>
      </c>
      <c r="O202" s="610" t="str">
        <f t="shared" si="48"/>
        <v/>
      </c>
      <c r="Q202" s="610" t="str">
        <f t="shared" si="49"/>
        <v/>
      </c>
      <c r="S202" s="610" t="str">
        <f t="shared" si="50"/>
        <v/>
      </c>
      <c r="U202" s="610" t="str">
        <f t="shared" si="51"/>
        <v/>
      </c>
      <c r="W202" s="610" t="str">
        <f t="shared" si="52"/>
        <v/>
      </c>
      <c r="Y202" s="610" t="str">
        <f t="shared" si="53"/>
        <v/>
      </c>
      <c r="AA202" s="610" t="str">
        <f t="shared" si="54"/>
        <v/>
      </c>
      <c r="AC202" s="610" t="str">
        <f t="shared" si="55"/>
        <v/>
      </c>
      <c r="AE202" s="610" t="str">
        <f t="shared" si="56"/>
        <v/>
      </c>
      <c r="AG202" s="610" t="str">
        <f t="shared" si="57"/>
        <v/>
      </c>
      <c r="AI202" s="610" t="str">
        <f t="shared" si="58"/>
        <v/>
      </c>
      <c r="AK202" s="610" t="str">
        <f t="shared" si="59"/>
        <v/>
      </c>
      <c r="AM202" s="610" t="str">
        <f t="shared" si="60"/>
        <v/>
      </c>
      <c r="AO202" s="610" t="str">
        <f t="shared" si="61"/>
        <v/>
      </c>
      <c r="AQ202" s="610" t="str">
        <f t="shared" si="62"/>
        <v/>
      </c>
    </row>
    <row r="203" spans="5:43">
      <c r="E203" s="610" t="str">
        <f t="shared" si="65"/>
        <v/>
      </c>
      <c r="G203" s="610" t="str">
        <f t="shared" si="65"/>
        <v/>
      </c>
      <c r="I203" s="610" t="str">
        <f t="shared" si="45"/>
        <v/>
      </c>
      <c r="K203" s="610" t="str">
        <f t="shared" si="46"/>
        <v/>
      </c>
      <c r="M203" s="610" t="str">
        <f t="shared" si="47"/>
        <v/>
      </c>
      <c r="O203" s="610" t="str">
        <f t="shared" si="48"/>
        <v/>
      </c>
      <c r="Q203" s="610" t="str">
        <f t="shared" si="49"/>
        <v/>
      </c>
      <c r="S203" s="610" t="str">
        <f t="shared" si="50"/>
        <v/>
      </c>
      <c r="U203" s="610" t="str">
        <f t="shared" si="51"/>
        <v/>
      </c>
      <c r="W203" s="610" t="str">
        <f t="shared" si="52"/>
        <v/>
      </c>
      <c r="Y203" s="610" t="str">
        <f t="shared" si="53"/>
        <v/>
      </c>
      <c r="AA203" s="610" t="str">
        <f t="shared" si="54"/>
        <v/>
      </c>
      <c r="AC203" s="610" t="str">
        <f t="shared" si="55"/>
        <v/>
      </c>
      <c r="AE203" s="610" t="str">
        <f t="shared" si="56"/>
        <v/>
      </c>
      <c r="AG203" s="610" t="str">
        <f t="shared" si="57"/>
        <v/>
      </c>
      <c r="AI203" s="610" t="str">
        <f t="shared" si="58"/>
        <v/>
      </c>
      <c r="AK203" s="610" t="str">
        <f t="shared" si="59"/>
        <v/>
      </c>
      <c r="AM203" s="610" t="str">
        <f t="shared" si="60"/>
        <v/>
      </c>
      <c r="AO203" s="610" t="str">
        <f t="shared" si="61"/>
        <v/>
      </c>
      <c r="AQ203" s="610" t="str">
        <f t="shared" si="62"/>
        <v/>
      </c>
    </row>
    <row r="204" spans="5:43">
      <c r="E204" s="610" t="str">
        <f t="shared" si="65"/>
        <v/>
      </c>
      <c r="G204" s="610" t="str">
        <f t="shared" si="65"/>
        <v/>
      </c>
      <c r="I204" s="610" t="str">
        <f t="shared" si="45"/>
        <v/>
      </c>
      <c r="K204" s="610" t="str">
        <f t="shared" si="46"/>
        <v/>
      </c>
      <c r="M204" s="610" t="str">
        <f t="shared" si="47"/>
        <v/>
      </c>
      <c r="O204" s="610" t="str">
        <f t="shared" si="48"/>
        <v/>
      </c>
      <c r="Q204" s="610" t="str">
        <f t="shared" si="49"/>
        <v/>
      </c>
      <c r="S204" s="610" t="str">
        <f t="shared" si="50"/>
        <v/>
      </c>
      <c r="U204" s="610" t="str">
        <f t="shared" si="51"/>
        <v/>
      </c>
      <c r="W204" s="610" t="str">
        <f t="shared" si="52"/>
        <v/>
      </c>
      <c r="Y204" s="610" t="str">
        <f t="shared" si="53"/>
        <v/>
      </c>
      <c r="AA204" s="610" t="str">
        <f t="shared" si="54"/>
        <v/>
      </c>
      <c r="AC204" s="610" t="str">
        <f t="shared" si="55"/>
        <v/>
      </c>
      <c r="AE204" s="610" t="str">
        <f t="shared" si="56"/>
        <v/>
      </c>
      <c r="AG204" s="610" t="str">
        <f t="shared" si="57"/>
        <v/>
      </c>
      <c r="AI204" s="610" t="str">
        <f t="shared" si="58"/>
        <v/>
      </c>
      <c r="AK204" s="610" t="str">
        <f t="shared" si="59"/>
        <v/>
      </c>
      <c r="AM204" s="610" t="str">
        <f t="shared" si="60"/>
        <v/>
      </c>
      <c r="AO204" s="610" t="str">
        <f t="shared" si="61"/>
        <v/>
      </c>
      <c r="AQ204" s="610" t="str">
        <f t="shared" si="62"/>
        <v/>
      </c>
    </row>
    <row r="205" spans="5:43">
      <c r="E205" s="610" t="str">
        <f t="shared" ref="E205:G220" si="66">IF(OR($B205=0,D205=0),"",D205/$B205)</f>
        <v/>
      </c>
      <c r="G205" s="610" t="str">
        <f t="shared" si="66"/>
        <v/>
      </c>
      <c r="I205" s="610" t="str">
        <f t="shared" ref="I205:I268" si="67">IF(OR($B205=0,H205=0),"",H205/$B205)</f>
        <v/>
      </c>
      <c r="K205" s="610" t="str">
        <f t="shared" ref="K205:K268" si="68">IF(OR($B205=0,J205=0),"",J205/$B205)</f>
        <v/>
      </c>
      <c r="M205" s="610" t="str">
        <f t="shared" ref="M205:M268" si="69">IF(OR($B205=0,L205=0),"",L205/$B205)</f>
        <v/>
      </c>
      <c r="O205" s="610" t="str">
        <f t="shared" ref="O205:O268" si="70">IF(OR($B205=0,N205=0),"",N205/$B205)</f>
        <v/>
      </c>
      <c r="Q205" s="610" t="str">
        <f t="shared" ref="Q205:Q268" si="71">IF(OR($B205=0,P205=0),"",P205/$B205)</f>
        <v/>
      </c>
      <c r="S205" s="610" t="str">
        <f t="shared" ref="S205:S268" si="72">IF(OR($B205=0,R205=0),"",R205/$B205)</f>
        <v/>
      </c>
      <c r="U205" s="610" t="str">
        <f t="shared" ref="U205:U268" si="73">IF(OR($B205=0,T205=0),"",T205/$B205)</f>
        <v/>
      </c>
      <c r="W205" s="610" t="str">
        <f t="shared" ref="W205:W268" si="74">IF(OR($B205=0,V205=0),"",V205/$B205)</f>
        <v/>
      </c>
      <c r="Y205" s="610" t="str">
        <f t="shared" ref="Y205:Y268" si="75">IF(OR($B205=0,X205=0),"",X205/$B205)</f>
        <v/>
      </c>
      <c r="AA205" s="610" t="str">
        <f t="shared" ref="AA205:AA268" si="76">IF(OR($B205=0,Z205=0),"",Z205/$B205)</f>
        <v/>
      </c>
      <c r="AC205" s="610" t="str">
        <f t="shared" ref="AC205:AC268" si="77">IF(OR($B205=0,AB205=0),"",AB205/$B205)</f>
        <v/>
      </c>
      <c r="AE205" s="610" t="str">
        <f t="shared" ref="AE205:AE268" si="78">IF(OR($B205=0,AD205=0),"",AD205/$B205)</f>
        <v/>
      </c>
      <c r="AG205" s="610" t="str">
        <f t="shared" ref="AG205:AG268" si="79">IF(OR($B205=0,AF205=0),"",AF205/$B205)</f>
        <v/>
      </c>
      <c r="AI205" s="610" t="str">
        <f t="shared" ref="AI205:AI268" si="80">IF(OR($B205=0,AH205=0),"",AH205/$B205)</f>
        <v/>
      </c>
      <c r="AK205" s="610" t="str">
        <f t="shared" ref="AK205:AK268" si="81">IF(OR($B205=0,AJ205=0),"",AJ205/$B205)</f>
        <v/>
      </c>
      <c r="AM205" s="610" t="str">
        <f t="shared" ref="AM205:AM268" si="82">IF(OR($B205=0,AL205=0),"",AL205/$B205)</f>
        <v/>
      </c>
      <c r="AO205" s="610" t="str">
        <f t="shared" ref="AO205:AO268" si="83">IF(OR($B205=0,AN205=0),"",AN205/$B205)</f>
        <v/>
      </c>
      <c r="AQ205" s="610" t="str">
        <f t="shared" ref="AQ205:AQ268" si="84">IF(OR($B205=0,AP205=0),"",AP205/$B205)</f>
        <v/>
      </c>
    </row>
    <row r="206" spans="5:43">
      <c r="E206" s="610" t="str">
        <f t="shared" si="66"/>
        <v/>
      </c>
      <c r="G206" s="610" t="str">
        <f t="shared" si="66"/>
        <v/>
      </c>
      <c r="I206" s="610" t="str">
        <f t="shared" si="67"/>
        <v/>
      </c>
      <c r="K206" s="610" t="str">
        <f t="shared" si="68"/>
        <v/>
      </c>
      <c r="M206" s="610" t="str">
        <f t="shared" si="69"/>
        <v/>
      </c>
      <c r="O206" s="610" t="str">
        <f t="shared" si="70"/>
        <v/>
      </c>
      <c r="Q206" s="610" t="str">
        <f t="shared" si="71"/>
        <v/>
      </c>
      <c r="S206" s="610" t="str">
        <f t="shared" si="72"/>
        <v/>
      </c>
      <c r="U206" s="610" t="str">
        <f t="shared" si="73"/>
        <v/>
      </c>
      <c r="W206" s="610" t="str">
        <f t="shared" si="74"/>
        <v/>
      </c>
      <c r="Y206" s="610" t="str">
        <f t="shared" si="75"/>
        <v/>
      </c>
      <c r="AA206" s="610" t="str">
        <f t="shared" si="76"/>
        <v/>
      </c>
      <c r="AC206" s="610" t="str">
        <f t="shared" si="77"/>
        <v/>
      </c>
      <c r="AE206" s="610" t="str">
        <f t="shared" si="78"/>
        <v/>
      </c>
      <c r="AG206" s="610" t="str">
        <f t="shared" si="79"/>
        <v/>
      </c>
      <c r="AI206" s="610" t="str">
        <f t="shared" si="80"/>
        <v/>
      </c>
      <c r="AK206" s="610" t="str">
        <f t="shared" si="81"/>
        <v/>
      </c>
      <c r="AM206" s="610" t="str">
        <f t="shared" si="82"/>
        <v/>
      </c>
      <c r="AO206" s="610" t="str">
        <f t="shared" si="83"/>
        <v/>
      </c>
      <c r="AQ206" s="610" t="str">
        <f t="shared" si="84"/>
        <v/>
      </c>
    </row>
    <row r="207" spans="5:43">
      <c r="E207" s="610" t="str">
        <f t="shared" si="66"/>
        <v/>
      </c>
      <c r="G207" s="610" t="str">
        <f t="shared" si="66"/>
        <v/>
      </c>
      <c r="I207" s="610" t="str">
        <f t="shared" si="67"/>
        <v/>
      </c>
      <c r="K207" s="610" t="str">
        <f t="shared" si="68"/>
        <v/>
      </c>
      <c r="M207" s="610" t="str">
        <f t="shared" si="69"/>
        <v/>
      </c>
      <c r="O207" s="610" t="str">
        <f t="shared" si="70"/>
        <v/>
      </c>
      <c r="Q207" s="610" t="str">
        <f t="shared" si="71"/>
        <v/>
      </c>
      <c r="S207" s="610" t="str">
        <f t="shared" si="72"/>
        <v/>
      </c>
      <c r="U207" s="610" t="str">
        <f t="shared" si="73"/>
        <v/>
      </c>
      <c r="W207" s="610" t="str">
        <f t="shared" si="74"/>
        <v/>
      </c>
      <c r="Y207" s="610" t="str">
        <f t="shared" si="75"/>
        <v/>
      </c>
      <c r="AA207" s="610" t="str">
        <f t="shared" si="76"/>
        <v/>
      </c>
      <c r="AC207" s="610" t="str">
        <f t="shared" si="77"/>
        <v/>
      </c>
      <c r="AE207" s="610" t="str">
        <f t="shared" si="78"/>
        <v/>
      </c>
      <c r="AG207" s="610" t="str">
        <f t="shared" si="79"/>
        <v/>
      </c>
      <c r="AI207" s="610" t="str">
        <f t="shared" si="80"/>
        <v/>
      </c>
      <c r="AK207" s="610" t="str">
        <f t="shared" si="81"/>
        <v/>
      </c>
      <c r="AM207" s="610" t="str">
        <f t="shared" si="82"/>
        <v/>
      </c>
      <c r="AO207" s="610" t="str">
        <f t="shared" si="83"/>
        <v/>
      </c>
      <c r="AQ207" s="610" t="str">
        <f t="shared" si="84"/>
        <v/>
      </c>
    </row>
    <row r="208" spans="5:43">
      <c r="E208" s="610" t="str">
        <f t="shared" si="66"/>
        <v/>
      </c>
      <c r="G208" s="610" t="str">
        <f t="shared" si="66"/>
        <v/>
      </c>
      <c r="I208" s="610" t="str">
        <f t="shared" si="67"/>
        <v/>
      </c>
      <c r="K208" s="610" t="str">
        <f t="shared" si="68"/>
        <v/>
      </c>
      <c r="M208" s="610" t="str">
        <f t="shared" si="69"/>
        <v/>
      </c>
      <c r="O208" s="610" t="str">
        <f t="shared" si="70"/>
        <v/>
      </c>
      <c r="Q208" s="610" t="str">
        <f t="shared" si="71"/>
        <v/>
      </c>
      <c r="S208" s="610" t="str">
        <f t="shared" si="72"/>
        <v/>
      </c>
      <c r="U208" s="610" t="str">
        <f t="shared" si="73"/>
        <v/>
      </c>
      <c r="W208" s="610" t="str">
        <f t="shared" si="74"/>
        <v/>
      </c>
      <c r="Y208" s="610" t="str">
        <f t="shared" si="75"/>
        <v/>
      </c>
      <c r="AA208" s="610" t="str">
        <f t="shared" si="76"/>
        <v/>
      </c>
      <c r="AC208" s="610" t="str">
        <f t="shared" si="77"/>
        <v/>
      </c>
      <c r="AE208" s="610" t="str">
        <f t="shared" si="78"/>
        <v/>
      </c>
      <c r="AG208" s="610" t="str">
        <f t="shared" si="79"/>
        <v/>
      </c>
      <c r="AI208" s="610" t="str">
        <f t="shared" si="80"/>
        <v/>
      </c>
      <c r="AK208" s="610" t="str">
        <f t="shared" si="81"/>
        <v/>
      </c>
      <c r="AM208" s="610" t="str">
        <f t="shared" si="82"/>
        <v/>
      </c>
      <c r="AO208" s="610" t="str">
        <f t="shared" si="83"/>
        <v/>
      </c>
      <c r="AQ208" s="610" t="str">
        <f t="shared" si="84"/>
        <v/>
      </c>
    </row>
    <row r="209" spans="5:43">
      <c r="E209" s="610" t="str">
        <f t="shared" si="66"/>
        <v/>
      </c>
      <c r="G209" s="610" t="str">
        <f t="shared" si="66"/>
        <v/>
      </c>
      <c r="I209" s="610" t="str">
        <f t="shared" si="67"/>
        <v/>
      </c>
      <c r="K209" s="610" t="str">
        <f t="shared" si="68"/>
        <v/>
      </c>
      <c r="M209" s="610" t="str">
        <f t="shared" si="69"/>
        <v/>
      </c>
      <c r="O209" s="610" t="str">
        <f t="shared" si="70"/>
        <v/>
      </c>
      <c r="Q209" s="610" t="str">
        <f t="shared" si="71"/>
        <v/>
      </c>
      <c r="S209" s="610" t="str">
        <f t="shared" si="72"/>
        <v/>
      </c>
      <c r="U209" s="610" t="str">
        <f t="shared" si="73"/>
        <v/>
      </c>
      <c r="W209" s="610" t="str">
        <f t="shared" si="74"/>
        <v/>
      </c>
      <c r="Y209" s="610" t="str">
        <f t="shared" si="75"/>
        <v/>
      </c>
      <c r="AA209" s="610" t="str">
        <f t="shared" si="76"/>
        <v/>
      </c>
      <c r="AC209" s="610" t="str">
        <f t="shared" si="77"/>
        <v/>
      </c>
      <c r="AE209" s="610" t="str">
        <f t="shared" si="78"/>
        <v/>
      </c>
      <c r="AG209" s="610" t="str">
        <f t="shared" si="79"/>
        <v/>
      </c>
      <c r="AI209" s="610" t="str">
        <f t="shared" si="80"/>
        <v/>
      </c>
      <c r="AK209" s="610" t="str">
        <f t="shared" si="81"/>
        <v/>
      </c>
      <c r="AM209" s="610" t="str">
        <f t="shared" si="82"/>
        <v/>
      </c>
      <c r="AO209" s="610" t="str">
        <f t="shared" si="83"/>
        <v/>
      </c>
      <c r="AQ209" s="610" t="str">
        <f t="shared" si="84"/>
        <v/>
      </c>
    </row>
    <row r="210" spans="5:43">
      <c r="E210" s="610" t="str">
        <f t="shared" si="66"/>
        <v/>
      </c>
      <c r="G210" s="610" t="str">
        <f t="shared" si="66"/>
        <v/>
      </c>
      <c r="I210" s="610" t="str">
        <f t="shared" si="67"/>
        <v/>
      </c>
      <c r="K210" s="610" t="str">
        <f t="shared" si="68"/>
        <v/>
      </c>
      <c r="M210" s="610" t="str">
        <f t="shared" si="69"/>
        <v/>
      </c>
      <c r="O210" s="610" t="str">
        <f t="shared" si="70"/>
        <v/>
      </c>
      <c r="Q210" s="610" t="str">
        <f t="shared" si="71"/>
        <v/>
      </c>
      <c r="S210" s="610" t="str">
        <f t="shared" si="72"/>
        <v/>
      </c>
      <c r="U210" s="610" t="str">
        <f t="shared" si="73"/>
        <v/>
      </c>
      <c r="W210" s="610" t="str">
        <f t="shared" si="74"/>
        <v/>
      </c>
      <c r="Y210" s="610" t="str">
        <f t="shared" si="75"/>
        <v/>
      </c>
      <c r="AA210" s="610" t="str">
        <f t="shared" si="76"/>
        <v/>
      </c>
      <c r="AC210" s="610" t="str">
        <f t="shared" si="77"/>
        <v/>
      </c>
      <c r="AE210" s="610" t="str">
        <f t="shared" si="78"/>
        <v/>
      </c>
      <c r="AG210" s="610" t="str">
        <f t="shared" si="79"/>
        <v/>
      </c>
      <c r="AI210" s="610" t="str">
        <f t="shared" si="80"/>
        <v/>
      </c>
      <c r="AK210" s="610" t="str">
        <f t="shared" si="81"/>
        <v/>
      </c>
      <c r="AM210" s="610" t="str">
        <f t="shared" si="82"/>
        <v/>
      </c>
      <c r="AO210" s="610" t="str">
        <f t="shared" si="83"/>
        <v/>
      </c>
      <c r="AQ210" s="610" t="str">
        <f t="shared" si="84"/>
        <v/>
      </c>
    </row>
    <row r="211" spans="5:43">
      <c r="E211" s="610" t="str">
        <f t="shared" si="66"/>
        <v/>
      </c>
      <c r="G211" s="610" t="str">
        <f t="shared" si="66"/>
        <v/>
      </c>
      <c r="I211" s="610" t="str">
        <f t="shared" si="67"/>
        <v/>
      </c>
      <c r="K211" s="610" t="str">
        <f t="shared" si="68"/>
        <v/>
      </c>
      <c r="M211" s="610" t="str">
        <f t="shared" si="69"/>
        <v/>
      </c>
      <c r="O211" s="610" t="str">
        <f t="shared" si="70"/>
        <v/>
      </c>
      <c r="Q211" s="610" t="str">
        <f t="shared" si="71"/>
        <v/>
      </c>
      <c r="S211" s="610" t="str">
        <f t="shared" si="72"/>
        <v/>
      </c>
      <c r="U211" s="610" t="str">
        <f t="shared" si="73"/>
        <v/>
      </c>
      <c r="W211" s="610" t="str">
        <f t="shared" si="74"/>
        <v/>
      </c>
      <c r="Y211" s="610" t="str">
        <f t="shared" si="75"/>
        <v/>
      </c>
      <c r="AA211" s="610" t="str">
        <f t="shared" si="76"/>
        <v/>
      </c>
      <c r="AC211" s="610" t="str">
        <f t="shared" si="77"/>
        <v/>
      </c>
      <c r="AE211" s="610" t="str">
        <f t="shared" si="78"/>
        <v/>
      </c>
      <c r="AG211" s="610" t="str">
        <f t="shared" si="79"/>
        <v/>
      </c>
      <c r="AI211" s="610" t="str">
        <f t="shared" si="80"/>
        <v/>
      </c>
      <c r="AK211" s="610" t="str">
        <f t="shared" si="81"/>
        <v/>
      </c>
      <c r="AM211" s="610" t="str">
        <f t="shared" si="82"/>
        <v/>
      </c>
      <c r="AO211" s="610" t="str">
        <f t="shared" si="83"/>
        <v/>
      </c>
      <c r="AQ211" s="610" t="str">
        <f t="shared" si="84"/>
        <v/>
      </c>
    </row>
    <row r="212" spans="5:43">
      <c r="E212" s="610" t="str">
        <f t="shared" si="66"/>
        <v/>
      </c>
      <c r="G212" s="610" t="str">
        <f t="shared" si="66"/>
        <v/>
      </c>
      <c r="I212" s="610" t="str">
        <f t="shared" si="67"/>
        <v/>
      </c>
      <c r="K212" s="610" t="str">
        <f t="shared" si="68"/>
        <v/>
      </c>
      <c r="M212" s="610" t="str">
        <f t="shared" si="69"/>
        <v/>
      </c>
      <c r="O212" s="610" t="str">
        <f t="shared" si="70"/>
        <v/>
      </c>
      <c r="Q212" s="610" t="str">
        <f t="shared" si="71"/>
        <v/>
      </c>
      <c r="S212" s="610" t="str">
        <f t="shared" si="72"/>
        <v/>
      </c>
      <c r="U212" s="610" t="str">
        <f t="shared" si="73"/>
        <v/>
      </c>
      <c r="W212" s="610" t="str">
        <f t="shared" si="74"/>
        <v/>
      </c>
      <c r="Y212" s="610" t="str">
        <f t="shared" si="75"/>
        <v/>
      </c>
      <c r="AA212" s="610" t="str">
        <f t="shared" si="76"/>
        <v/>
      </c>
      <c r="AC212" s="610" t="str">
        <f t="shared" si="77"/>
        <v/>
      </c>
      <c r="AE212" s="610" t="str">
        <f t="shared" si="78"/>
        <v/>
      </c>
      <c r="AG212" s="610" t="str">
        <f t="shared" si="79"/>
        <v/>
      </c>
      <c r="AI212" s="610" t="str">
        <f t="shared" si="80"/>
        <v/>
      </c>
      <c r="AK212" s="610" t="str">
        <f t="shared" si="81"/>
        <v/>
      </c>
      <c r="AM212" s="610" t="str">
        <f t="shared" si="82"/>
        <v/>
      </c>
      <c r="AO212" s="610" t="str">
        <f t="shared" si="83"/>
        <v/>
      </c>
      <c r="AQ212" s="610" t="str">
        <f t="shared" si="84"/>
        <v/>
      </c>
    </row>
    <row r="213" spans="5:43">
      <c r="E213" s="610" t="str">
        <f t="shared" si="66"/>
        <v/>
      </c>
      <c r="G213" s="610" t="str">
        <f t="shared" si="66"/>
        <v/>
      </c>
      <c r="I213" s="610" t="str">
        <f t="shared" si="67"/>
        <v/>
      </c>
      <c r="K213" s="610" t="str">
        <f t="shared" si="68"/>
        <v/>
      </c>
      <c r="M213" s="610" t="str">
        <f t="shared" si="69"/>
        <v/>
      </c>
      <c r="O213" s="610" t="str">
        <f t="shared" si="70"/>
        <v/>
      </c>
      <c r="Q213" s="610" t="str">
        <f t="shared" si="71"/>
        <v/>
      </c>
      <c r="S213" s="610" t="str">
        <f t="shared" si="72"/>
        <v/>
      </c>
      <c r="U213" s="610" t="str">
        <f t="shared" si="73"/>
        <v/>
      </c>
      <c r="W213" s="610" t="str">
        <f t="shared" si="74"/>
        <v/>
      </c>
      <c r="Y213" s="610" t="str">
        <f t="shared" si="75"/>
        <v/>
      </c>
      <c r="AA213" s="610" t="str">
        <f t="shared" si="76"/>
        <v/>
      </c>
      <c r="AC213" s="610" t="str">
        <f t="shared" si="77"/>
        <v/>
      </c>
      <c r="AE213" s="610" t="str">
        <f t="shared" si="78"/>
        <v/>
      </c>
      <c r="AG213" s="610" t="str">
        <f t="shared" si="79"/>
        <v/>
      </c>
      <c r="AI213" s="610" t="str">
        <f t="shared" si="80"/>
        <v/>
      </c>
      <c r="AK213" s="610" t="str">
        <f t="shared" si="81"/>
        <v/>
      </c>
      <c r="AM213" s="610" t="str">
        <f t="shared" si="82"/>
        <v/>
      </c>
      <c r="AO213" s="610" t="str">
        <f t="shared" si="83"/>
        <v/>
      </c>
      <c r="AQ213" s="610" t="str">
        <f t="shared" si="84"/>
        <v/>
      </c>
    </row>
    <row r="214" spans="5:43">
      <c r="E214" s="610" t="str">
        <f t="shared" si="66"/>
        <v/>
      </c>
      <c r="G214" s="610" t="str">
        <f t="shared" si="66"/>
        <v/>
      </c>
      <c r="I214" s="610" t="str">
        <f t="shared" si="67"/>
        <v/>
      </c>
      <c r="K214" s="610" t="str">
        <f t="shared" si="68"/>
        <v/>
      </c>
      <c r="M214" s="610" t="str">
        <f t="shared" si="69"/>
        <v/>
      </c>
      <c r="O214" s="610" t="str">
        <f t="shared" si="70"/>
        <v/>
      </c>
      <c r="Q214" s="610" t="str">
        <f t="shared" si="71"/>
        <v/>
      </c>
      <c r="S214" s="610" t="str">
        <f t="shared" si="72"/>
        <v/>
      </c>
      <c r="U214" s="610" t="str">
        <f t="shared" si="73"/>
        <v/>
      </c>
      <c r="W214" s="610" t="str">
        <f t="shared" si="74"/>
        <v/>
      </c>
      <c r="Y214" s="610" t="str">
        <f t="shared" si="75"/>
        <v/>
      </c>
      <c r="AA214" s="610" t="str">
        <f t="shared" si="76"/>
        <v/>
      </c>
      <c r="AC214" s="610" t="str">
        <f t="shared" si="77"/>
        <v/>
      </c>
      <c r="AE214" s="610" t="str">
        <f t="shared" si="78"/>
        <v/>
      </c>
      <c r="AG214" s="610" t="str">
        <f t="shared" si="79"/>
        <v/>
      </c>
      <c r="AI214" s="610" t="str">
        <f t="shared" si="80"/>
        <v/>
      </c>
      <c r="AK214" s="610" t="str">
        <f t="shared" si="81"/>
        <v/>
      </c>
      <c r="AM214" s="610" t="str">
        <f t="shared" si="82"/>
        <v/>
      </c>
      <c r="AO214" s="610" t="str">
        <f t="shared" si="83"/>
        <v/>
      </c>
      <c r="AQ214" s="610" t="str">
        <f t="shared" si="84"/>
        <v/>
      </c>
    </row>
    <row r="215" spans="5:43">
      <c r="E215" s="610" t="str">
        <f t="shared" si="66"/>
        <v/>
      </c>
      <c r="G215" s="610" t="str">
        <f t="shared" si="66"/>
        <v/>
      </c>
      <c r="I215" s="610" t="str">
        <f t="shared" si="67"/>
        <v/>
      </c>
      <c r="K215" s="610" t="str">
        <f t="shared" si="68"/>
        <v/>
      </c>
      <c r="M215" s="610" t="str">
        <f t="shared" si="69"/>
        <v/>
      </c>
      <c r="O215" s="610" t="str">
        <f t="shared" si="70"/>
        <v/>
      </c>
      <c r="Q215" s="610" t="str">
        <f t="shared" si="71"/>
        <v/>
      </c>
      <c r="S215" s="610" t="str">
        <f t="shared" si="72"/>
        <v/>
      </c>
      <c r="U215" s="610" t="str">
        <f t="shared" si="73"/>
        <v/>
      </c>
      <c r="W215" s="610" t="str">
        <f t="shared" si="74"/>
        <v/>
      </c>
      <c r="Y215" s="610" t="str">
        <f t="shared" si="75"/>
        <v/>
      </c>
      <c r="AA215" s="610" t="str">
        <f t="shared" si="76"/>
        <v/>
      </c>
      <c r="AC215" s="610" t="str">
        <f t="shared" si="77"/>
        <v/>
      </c>
      <c r="AE215" s="610" t="str">
        <f t="shared" si="78"/>
        <v/>
      </c>
      <c r="AG215" s="610" t="str">
        <f t="shared" si="79"/>
        <v/>
      </c>
      <c r="AI215" s="610" t="str">
        <f t="shared" si="80"/>
        <v/>
      </c>
      <c r="AK215" s="610" t="str">
        <f t="shared" si="81"/>
        <v/>
      </c>
      <c r="AM215" s="610" t="str">
        <f t="shared" si="82"/>
        <v/>
      </c>
      <c r="AO215" s="610" t="str">
        <f t="shared" si="83"/>
        <v/>
      </c>
      <c r="AQ215" s="610" t="str">
        <f t="shared" si="84"/>
        <v/>
      </c>
    </row>
    <row r="216" spans="5:43">
      <c r="E216" s="610" t="str">
        <f t="shared" si="66"/>
        <v/>
      </c>
      <c r="G216" s="610" t="str">
        <f t="shared" si="66"/>
        <v/>
      </c>
      <c r="I216" s="610" t="str">
        <f t="shared" si="67"/>
        <v/>
      </c>
      <c r="K216" s="610" t="str">
        <f t="shared" si="68"/>
        <v/>
      </c>
      <c r="M216" s="610" t="str">
        <f t="shared" si="69"/>
        <v/>
      </c>
      <c r="O216" s="610" t="str">
        <f t="shared" si="70"/>
        <v/>
      </c>
      <c r="Q216" s="610" t="str">
        <f t="shared" si="71"/>
        <v/>
      </c>
      <c r="S216" s="610" t="str">
        <f t="shared" si="72"/>
        <v/>
      </c>
      <c r="U216" s="610" t="str">
        <f t="shared" si="73"/>
        <v/>
      </c>
      <c r="W216" s="610" t="str">
        <f t="shared" si="74"/>
        <v/>
      </c>
      <c r="Y216" s="610" t="str">
        <f t="shared" si="75"/>
        <v/>
      </c>
      <c r="AA216" s="610" t="str">
        <f t="shared" si="76"/>
        <v/>
      </c>
      <c r="AC216" s="610" t="str">
        <f t="shared" si="77"/>
        <v/>
      </c>
      <c r="AE216" s="610" t="str">
        <f t="shared" si="78"/>
        <v/>
      </c>
      <c r="AG216" s="610" t="str">
        <f t="shared" si="79"/>
        <v/>
      </c>
      <c r="AI216" s="610" t="str">
        <f t="shared" si="80"/>
        <v/>
      </c>
      <c r="AK216" s="610" t="str">
        <f t="shared" si="81"/>
        <v/>
      </c>
      <c r="AM216" s="610" t="str">
        <f t="shared" si="82"/>
        <v/>
      </c>
      <c r="AO216" s="610" t="str">
        <f t="shared" si="83"/>
        <v/>
      </c>
      <c r="AQ216" s="610" t="str">
        <f t="shared" si="84"/>
        <v/>
      </c>
    </row>
    <row r="217" spans="5:43">
      <c r="E217" s="610" t="str">
        <f t="shared" si="66"/>
        <v/>
      </c>
      <c r="G217" s="610" t="str">
        <f t="shared" si="66"/>
        <v/>
      </c>
      <c r="I217" s="610" t="str">
        <f t="shared" si="67"/>
        <v/>
      </c>
      <c r="K217" s="610" t="str">
        <f t="shared" si="68"/>
        <v/>
      </c>
      <c r="M217" s="610" t="str">
        <f t="shared" si="69"/>
        <v/>
      </c>
      <c r="O217" s="610" t="str">
        <f t="shared" si="70"/>
        <v/>
      </c>
      <c r="Q217" s="610" t="str">
        <f t="shared" si="71"/>
        <v/>
      </c>
      <c r="S217" s="610" t="str">
        <f t="shared" si="72"/>
        <v/>
      </c>
      <c r="U217" s="610" t="str">
        <f t="shared" si="73"/>
        <v/>
      </c>
      <c r="W217" s="610" t="str">
        <f t="shared" si="74"/>
        <v/>
      </c>
      <c r="Y217" s="610" t="str">
        <f t="shared" si="75"/>
        <v/>
      </c>
      <c r="AA217" s="610" t="str">
        <f t="shared" si="76"/>
        <v/>
      </c>
      <c r="AC217" s="610" t="str">
        <f t="shared" si="77"/>
        <v/>
      </c>
      <c r="AE217" s="610" t="str">
        <f t="shared" si="78"/>
        <v/>
      </c>
      <c r="AG217" s="610" t="str">
        <f t="shared" si="79"/>
        <v/>
      </c>
      <c r="AI217" s="610" t="str">
        <f t="shared" si="80"/>
        <v/>
      </c>
      <c r="AK217" s="610" t="str">
        <f t="shared" si="81"/>
        <v/>
      </c>
      <c r="AM217" s="610" t="str">
        <f t="shared" si="82"/>
        <v/>
      </c>
      <c r="AO217" s="610" t="str">
        <f t="shared" si="83"/>
        <v/>
      </c>
      <c r="AQ217" s="610" t="str">
        <f t="shared" si="84"/>
        <v/>
      </c>
    </row>
    <row r="218" spans="5:43">
      <c r="E218" s="610" t="str">
        <f t="shared" si="66"/>
        <v/>
      </c>
      <c r="G218" s="610" t="str">
        <f t="shared" si="66"/>
        <v/>
      </c>
      <c r="I218" s="610" t="str">
        <f t="shared" si="67"/>
        <v/>
      </c>
      <c r="K218" s="610" t="str">
        <f t="shared" si="68"/>
        <v/>
      </c>
      <c r="M218" s="610" t="str">
        <f t="shared" si="69"/>
        <v/>
      </c>
      <c r="O218" s="610" t="str">
        <f t="shared" si="70"/>
        <v/>
      </c>
      <c r="Q218" s="610" t="str">
        <f t="shared" si="71"/>
        <v/>
      </c>
      <c r="S218" s="610" t="str">
        <f t="shared" si="72"/>
        <v/>
      </c>
      <c r="U218" s="610" t="str">
        <f t="shared" si="73"/>
        <v/>
      </c>
      <c r="W218" s="610" t="str">
        <f t="shared" si="74"/>
        <v/>
      </c>
      <c r="Y218" s="610" t="str">
        <f t="shared" si="75"/>
        <v/>
      </c>
      <c r="AA218" s="610" t="str">
        <f t="shared" si="76"/>
        <v/>
      </c>
      <c r="AC218" s="610" t="str">
        <f t="shared" si="77"/>
        <v/>
      </c>
      <c r="AE218" s="610" t="str">
        <f t="shared" si="78"/>
        <v/>
      </c>
      <c r="AG218" s="610" t="str">
        <f t="shared" si="79"/>
        <v/>
      </c>
      <c r="AI218" s="610" t="str">
        <f t="shared" si="80"/>
        <v/>
      </c>
      <c r="AK218" s="610" t="str">
        <f t="shared" si="81"/>
        <v/>
      </c>
      <c r="AM218" s="610" t="str">
        <f t="shared" si="82"/>
        <v/>
      </c>
      <c r="AO218" s="610" t="str">
        <f t="shared" si="83"/>
        <v/>
      </c>
      <c r="AQ218" s="610" t="str">
        <f t="shared" si="84"/>
        <v/>
      </c>
    </row>
    <row r="219" spans="5:43">
      <c r="E219" s="610" t="str">
        <f t="shared" si="66"/>
        <v/>
      </c>
      <c r="G219" s="610" t="str">
        <f t="shared" si="66"/>
        <v/>
      </c>
      <c r="I219" s="610" t="str">
        <f t="shared" si="67"/>
        <v/>
      </c>
      <c r="K219" s="610" t="str">
        <f t="shared" si="68"/>
        <v/>
      </c>
      <c r="M219" s="610" t="str">
        <f t="shared" si="69"/>
        <v/>
      </c>
      <c r="O219" s="610" t="str">
        <f t="shared" si="70"/>
        <v/>
      </c>
      <c r="Q219" s="610" t="str">
        <f t="shared" si="71"/>
        <v/>
      </c>
      <c r="S219" s="610" t="str">
        <f t="shared" si="72"/>
        <v/>
      </c>
      <c r="U219" s="610" t="str">
        <f t="shared" si="73"/>
        <v/>
      </c>
      <c r="W219" s="610" t="str">
        <f t="shared" si="74"/>
        <v/>
      </c>
      <c r="Y219" s="610" t="str">
        <f t="shared" si="75"/>
        <v/>
      </c>
      <c r="AA219" s="610" t="str">
        <f t="shared" si="76"/>
        <v/>
      </c>
      <c r="AC219" s="610" t="str">
        <f t="shared" si="77"/>
        <v/>
      </c>
      <c r="AE219" s="610" t="str">
        <f t="shared" si="78"/>
        <v/>
      </c>
      <c r="AG219" s="610" t="str">
        <f t="shared" si="79"/>
        <v/>
      </c>
      <c r="AI219" s="610" t="str">
        <f t="shared" si="80"/>
        <v/>
      </c>
      <c r="AK219" s="610" t="str">
        <f t="shared" si="81"/>
        <v/>
      </c>
      <c r="AM219" s="610" t="str">
        <f t="shared" si="82"/>
        <v/>
      </c>
      <c r="AO219" s="610" t="str">
        <f t="shared" si="83"/>
        <v/>
      </c>
      <c r="AQ219" s="610" t="str">
        <f t="shared" si="84"/>
        <v/>
      </c>
    </row>
    <row r="220" spans="5:43">
      <c r="E220" s="610" t="str">
        <f t="shared" si="66"/>
        <v/>
      </c>
      <c r="G220" s="610" t="str">
        <f t="shared" si="66"/>
        <v/>
      </c>
      <c r="I220" s="610" t="str">
        <f t="shared" si="67"/>
        <v/>
      </c>
      <c r="K220" s="610" t="str">
        <f t="shared" si="68"/>
        <v/>
      </c>
      <c r="M220" s="610" t="str">
        <f t="shared" si="69"/>
        <v/>
      </c>
      <c r="O220" s="610" t="str">
        <f t="shared" si="70"/>
        <v/>
      </c>
      <c r="Q220" s="610" t="str">
        <f t="shared" si="71"/>
        <v/>
      </c>
      <c r="S220" s="610" t="str">
        <f t="shared" si="72"/>
        <v/>
      </c>
      <c r="U220" s="610" t="str">
        <f t="shared" si="73"/>
        <v/>
      </c>
      <c r="W220" s="610" t="str">
        <f t="shared" si="74"/>
        <v/>
      </c>
      <c r="Y220" s="610" t="str">
        <f t="shared" si="75"/>
        <v/>
      </c>
      <c r="AA220" s="610" t="str">
        <f t="shared" si="76"/>
        <v/>
      </c>
      <c r="AC220" s="610" t="str">
        <f t="shared" si="77"/>
        <v/>
      </c>
      <c r="AE220" s="610" t="str">
        <f t="shared" si="78"/>
        <v/>
      </c>
      <c r="AG220" s="610" t="str">
        <f t="shared" si="79"/>
        <v/>
      </c>
      <c r="AI220" s="610" t="str">
        <f t="shared" si="80"/>
        <v/>
      </c>
      <c r="AK220" s="610" t="str">
        <f t="shared" si="81"/>
        <v/>
      </c>
      <c r="AM220" s="610" t="str">
        <f t="shared" si="82"/>
        <v/>
      </c>
      <c r="AO220" s="610" t="str">
        <f t="shared" si="83"/>
        <v/>
      </c>
      <c r="AQ220" s="610" t="str">
        <f t="shared" si="84"/>
        <v/>
      </c>
    </row>
    <row r="221" spans="5:43">
      <c r="E221" s="610" t="str">
        <f t="shared" ref="E221:G236" si="85">IF(OR($B221=0,D221=0),"",D221/$B221)</f>
        <v/>
      </c>
      <c r="G221" s="610" t="str">
        <f t="shared" si="85"/>
        <v/>
      </c>
      <c r="I221" s="610" t="str">
        <f t="shared" si="67"/>
        <v/>
      </c>
      <c r="K221" s="610" t="str">
        <f t="shared" si="68"/>
        <v/>
      </c>
      <c r="M221" s="610" t="str">
        <f t="shared" si="69"/>
        <v/>
      </c>
      <c r="O221" s="610" t="str">
        <f t="shared" si="70"/>
        <v/>
      </c>
      <c r="Q221" s="610" t="str">
        <f t="shared" si="71"/>
        <v/>
      </c>
      <c r="S221" s="610" t="str">
        <f t="shared" si="72"/>
        <v/>
      </c>
      <c r="U221" s="610" t="str">
        <f t="shared" si="73"/>
        <v/>
      </c>
      <c r="W221" s="610" t="str">
        <f t="shared" si="74"/>
        <v/>
      </c>
      <c r="Y221" s="610" t="str">
        <f t="shared" si="75"/>
        <v/>
      </c>
      <c r="AA221" s="610" t="str">
        <f t="shared" si="76"/>
        <v/>
      </c>
      <c r="AC221" s="610" t="str">
        <f t="shared" si="77"/>
        <v/>
      </c>
      <c r="AE221" s="610" t="str">
        <f t="shared" si="78"/>
        <v/>
      </c>
      <c r="AG221" s="610" t="str">
        <f t="shared" si="79"/>
        <v/>
      </c>
      <c r="AI221" s="610" t="str">
        <f t="shared" si="80"/>
        <v/>
      </c>
      <c r="AK221" s="610" t="str">
        <f t="shared" si="81"/>
        <v/>
      </c>
      <c r="AM221" s="610" t="str">
        <f t="shared" si="82"/>
        <v/>
      </c>
      <c r="AO221" s="610" t="str">
        <f t="shared" si="83"/>
        <v/>
      </c>
      <c r="AQ221" s="610" t="str">
        <f t="shared" si="84"/>
        <v/>
      </c>
    </row>
    <row r="222" spans="5:43">
      <c r="E222" s="610" t="str">
        <f t="shared" si="85"/>
        <v/>
      </c>
      <c r="G222" s="610" t="str">
        <f t="shared" si="85"/>
        <v/>
      </c>
      <c r="I222" s="610" t="str">
        <f t="shared" si="67"/>
        <v/>
      </c>
      <c r="K222" s="610" t="str">
        <f t="shared" si="68"/>
        <v/>
      </c>
      <c r="M222" s="610" t="str">
        <f t="shared" si="69"/>
        <v/>
      </c>
      <c r="O222" s="610" t="str">
        <f t="shared" si="70"/>
        <v/>
      </c>
      <c r="Q222" s="610" t="str">
        <f t="shared" si="71"/>
        <v/>
      </c>
      <c r="S222" s="610" t="str">
        <f t="shared" si="72"/>
        <v/>
      </c>
      <c r="U222" s="610" t="str">
        <f t="shared" si="73"/>
        <v/>
      </c>
      <c r="W222" s="610" t="str">
        <f t="shared" si="74"/>
        <v/>
      </c>
      <c r="Y222" s="610" t="str">
        <f t="shared" si="75"/>
        <v/>
      </c>
      <c r="AA222" s="610" t="str">
        <f t="shared" si="76"/>
        <v/>
      </c>
      <c r="AC222" s="610" t="str">
        <f t="shared" si="77"/>
        <v/>
      </c>
      <c r="AE222" s="610" t="str">
        <f t="shared" si="78"/>
        <v/>
      </c>
      <c r="AG222" s="610" t="str">
        <f t="shared" si="79"/>
        <v/>
      </c>
      <c r="AI222" s="610" t="str">
        <f t="shared" si="80"/>
        <v/>
      </c>
      <c r="AK222" s="610" t="str">
        <f t="shared" si="81"/>
        <v/>
      </c>
      <c r="AM222" s="610" t="str">
        <f t="shared" si="82"/>
        <v/>
      </c>
      <c r="AO222" s="610" t="str">
        <f t="shared" si="83"/>
        <v/>
      </c>
      <c r="AQ222" s="610" t="str">
        <f t="shared" si="84"/>
        <v/>
      </c>
    </row>
    <row r="223" spans="5:43">
      <c r="E223" s="610" t="str">
        <f t="shared" si="85"/>
        <v/>
      </c>
      <c r="G223" s="610" t="str">
        <f t="shared" si="85"/>
        <v/>
      </c>
      <c r="I223" s="610" t="str">
        <f t="shared" si="67"/>
        <v/>
      </c>
      <c r="K223" s="610" t="str">
        <f t="shared" si="68"/>
        <v/>
      </c>
      <c r="M223" s="610" t="str">
        <f t="shared" si="69"/>
        <v/>
      </c>
      <c r="O223" s="610" t="str">
        <f t="shared" si="70"/>
        <v/>
      </c>
      <c r="Q223" s="610" t="str">
        <f t="shared" si="71"/>
        <v/>
      </c>
      <c r="S223" s="610" t="str">
        <f t="shared" si="72"/>
        <v/>
      </c>
      <c r="U223" s="610" t="str">
        <f t="shared" si="73"/>
        <v/>
      </c>
      <c r="W223" s="610" t="str">
        <f t="shared" si="74"/>
        <v/>
      </c>
      <c r="Y223" s="610" t="str">
        <f t="shared" si="75"/>
        <v/>
      </c>
      <c r="AA223" s="610" t="str">
        <f t="shared" si="76"/>
        <v/>
      </c>
      <c r="AC223" s="610" t="str">
        <f t="shared" si="77"/>
        <v/>
      </c>
      <c r="AE223" s="610" t="str">
        <f t="shared" si="78"/>
        <v/>
      </c>
      <c r="AG223" s="610" t="str">
        <f t="shared" si="79"/>
        <v/>
      </c>
      <c r="AI223" s="610" t="str">
        <f t="shared" si="80"/>
        <v/>
      </c>
      <c r="AK223" s="610" t="str">
        <f t="shared" si="81"/>
        <v/>
      </c>
      <c r="AM223" s="610" t="str">
        <f t="shared" si="82"/>
        <v/>
      </c>
      <c r="AO223" s="610" t="str">
        <f t="shared" si="83"/>
        <v/>
      </c>
      <c r="AQ223" s="610" t="str">
        <f t="shared" si="84"/>
        <v/>
      </c>
    </row>
    <row r="224" spans="5:43">
      <c r="E224" s="610" t="str">
        <f t="shared" si="85"/>
        <v/>
      </c>
      <c r="G224" s="610" t="str">
        <f t="shared" si="85"/>
        <v/>
      </c>
      <c r="I224" s="610" t="str">
        <f t="shared" si="67"/>
        <v/>
      </c>
      <c r="K224" s="610" t="str">
        <f t="shared" si="68"/>
        <v/>
      </c>
      <c r="M224" s="610" t="str">
        <f t="shared" si="69"/>
        <v/>
      </c>
      <c r="O224" s="610" t="str">
        <f t="shared" si="70"/>
        <v/>
      </c>
      <c r="Q224" s="610" t="str">
        <f t="shared" si="71"/>
        <v/>
      </c>
      <c r="S224" s="610" t="str">
        <f t="shared" si="72"/>
        <v/>
      </c>
      <c r="U224" s="610" t="str">
        <f t="shared" si="73"/>
        <v/>
      </c>
      <c r="W224" s="610" t="str">
        <f t="shared" si="74"/>
        <v/>
      </c>
      <c r="Y224" s="610" t="str">
        <f t="shared" si="75"/>
        <v/>
      </c>
      <c r="AA224" s="610" t="str">
        <f t="shared" si="76"/>
        <v/>
      </c>
      <c r="AC224" s="610" t="str">
        <f t="shared" si="77"/>
        <v/>
      </c>
      <c r="AE224" s="610" t="str">
        <f t="shared" si="78"/>
        <v/>
      </c>
      <c r="AG224" s="610" t="str">
        <f t="shared" si="79"/>
        <v/>
      </c>
      <c r="AI224" s="610" t="str">
        <f t="shared" si="80"/>
        <v/>
      </c>
      <c r="AK224" s="610" t="str">
        <f t="shared" si="81"/>
        <v/>
      </c>
      <c r="AM224" s="610" t="str">
        <f t="shared" si="82"/>
        <v/>
      </c>
      <c r="AO224" s="610" t="str">
        <f t="shared" si="83"/>
        <v/>
      </c>
      <c r="AQ224" s="610" t="str">
        <f t="shared" si="84"/>
        <v/>
      </c>
    </row>
    <row r="225" spans="5:43">
      <c r="E225" s="610" t="str">
        <f t="shared" si="85"/>
        <v/>
      </c>
      <c r="G225" s="610" t="str">
        <f t="shared" si="85"/>
        <v/>
      </c>
      <c r="I225" s="610" t="str">
        <f t="shared" si="67"/>
        <v/>
      </c>
      <c r="K225" s="610" t="str">
        <f t="shared" si="68"/>
        <v/>
      </c>
      <c r="M225" s="610" t="str">
        <f t="shared" si="69"/>
        <v/>
      </c>
      <c r="O225" s="610" t="str">
        <f t="shared" si="70"/>
        <v/>
      </c>
      <c r="Q225" s="610" t="str">
        <f t="shared" si="71"/>
        <v/>
      </c>
      <c r="S225" s="610" t="str">
        <f t="shared" si="72"/>
        <v/>
      </c>
      <c r="U225" s="610" t="str">
        <f t="shared" si="73"/>
        <v/>
      </c>
      <c r="W225" s="610" t="str">
        <f t="shared" si="74"/>
        <v/>
      </c>
      <c r="Y225" s="610" t="str">
        <f t="shared" si="75"/>
        <v/>
      </c>
      <c r="AA225" s="610" t="str">
        <f t="shared" si="76"/>
        <v/>
      </c>
      <c r="AC225" s="610" t="str">
        <f t="shared" si="77"/>
        <v/>
      </c>
      <c r="AE225" s="610" t="str">
        <f t="shared" si="78"/>
        <v/>
      </c>
      <c r="AG225" s="610" t="str">
        <f t="shared" si="79"/>
        <v/>
      </c>
      <c r="AI225" s="610" t="str">
        <f t="shared" si="80"/>
        <v/>
      </c>
      <c r="AK225" s="610" t="str">
        <f t="shared" si="81"/>
        <v/>
      </c>
      <c r="AM225" s="610" t="str">
        <f t="shared" si="82"/>
        <v/>
      </c>
      <c r="AO225" s="610" t="str">
        <f t="shared" si="83"/>
        <v/>
      </c>
      <c r="AQ225" s="610" t="str">
        <f t="shared" si="84"/>
        <v/>
      </c>
    </row>
    <row r="226" spans="5:43">
      <c r="E226" s="610" t="str">
        <f t="shared" si="85"/>
        <v/>
      </c>
      <c r="G226" s="610" t="str">
        <f t="shared" si="85"/>
        <v/>
      </c>
      <c r="I226" s="610" t="str">
        <f t="shared" si="67"/>
        <v/>
      </c>
      <c r="K226" s="610" t="str">
        <f t="shared" si="68"/>
        <v/>
      </c>
      <c r="M226" s="610" t="str">
        <f t="shared" si="69"/>
        <v/>
      </c>
      <c r="O226" s="610" t="str">
        <f t="shared" si="70"/>
        <v/>
      </c>
      <c r="Q226" s="610" t="str">
        <f t="shared" si="71"/>
        <v/>
      </c>
      <c r="S226" s="610" t="str">
        <f t="shared" si="72"/>
        <v/>
      </c>
      <c r="U226" s="610" t="str">
        <f t="shared" si="73"/>
        <v/>
      </c>
      <c r="W226" s="610" t="str">
        <f t="shared" si="74"/>
        <v/>
      </c>
      <c r="Y226" s="610" t="str">
        <f t="shared" si="75"/>
        <v/>
      </c>
      <c r="AA226" s="610" t="str">
        <f t="shared" si="76"/>
        <v/>
      </c>
      <c r="AC226" s="610" t="str">
        <f t="shared" si="77"/>
        <v/>
      </c>
      <c r="AE226" s="610" t="str">
        <f t="shared" si="78"/>
        <v/>
      </c>
      <c r="AG226" s="610" t="str">
        <f t="shared" si="79"/>
        <v/>
      </c>
      <c r="AI226" s="610" t="str">
        <f t="shared" si="80"/>
        <v/>
      </c>
      <c r="AK226" s="610" t="str">
        <f t="shared" si="81"/>
        <v/>
      </c>
      <c r="AM226" s="610" t="str">
        <f t="shared" si="82"/>
        <v/>
      </c>
      <c r="AO226" s="610" t="str">
        <f t="shared" si="83"/>
        <v/>
      </c>
      <c r="AQ226" s="610" t="str">
        <f t="shared" si="84"/>
        <v/>
      </c>
    </row>
    <row r="227" spans="5:43">
      <c r="E227" s="610" t="str">
        <f t="shared" si="85"/>
        <v/>
      </c>
      <c r="G227" s="610" t="str">
        <f t="shared" si="85"/>
        <v/>
      </c>
      <c r="I227" s="610" t="str">
        <f t="shared" si="67"/>
        <v/>
      </c>
      <c r="K227" s="610" t="str">
        <f t="shared" si="68"/>
        <v/>
      </c>
      <c r="M227" s="610" t="str">
        <f t="shared" si="69"/>
        <v/>
      </c>
      <c r="O227" s="610" t="str">
        <f t="shared" si="70"/>
        <v/>
      </c>
      <c r="Q227" s="610" t="str">
        <f t="shared" si="71"/>
        <v/>
      </c>
      <c r="S227" s="610" t="str">
        <f t="shared" si="72"/>
        <v/>
      </c>
      <c r="U227" s="610" t="str">
        <f t="shared" si="73"/>
        <v/>
      </c>
      <c r="W227" s="610" t="str">
        <f t="shared" si="74"/>
        <v/>
      </c>
      <c r="Y227" s="610" t="str">
        <f t="shared" si="75"/>
        <v/>
      </c>
      <c r="AA227" s="610" t="str">
        <f t="shared" si="76"/>
        <v/>
      </c>
      <c r="AC227" s="610" t="str">
        <f t="shared" si="77"/>
        <v/>
      </c>
      <c r="AE227" s="610" t="str">
        <f t="shared" si="78"/>
        <v/>
      </c>
      <c r="AG227" s="610" t="str">
        <f t="shared" si="79"/>
        <v/>
      </c>
      <c r="AI227" s="610" t="str">
        <f t="shared" si="80"/>
        <v/>
      </c>
      <c r="AK227" s="610" t="str">
        <f t="shared" si="81"/>
        <v/>
      </c>
      <c r="AM227" s="610" t="str">
        <f t="shared" si="82"/>
        <v/>
      </c>
      <c r="AO227" s="610" t="str">
        <f t="shared" si="83"/>
        <v/>
      </c>
      <c r="AQ227" s="610" t="str">
        <f t="shared" si="84"/>
        <v/>
      </c>
    </row>
    <row r="228" spans="5:43">
      <c r="E228" s="610" t="str">
        <f t="shared" si="85"/>
        <v/>
      </c>
      <c r="G228" s="610" t="str">
        <f t="shared" si="85"/>
        <v/>
      </c>
      <c r="I228" s="610" t="str">
        <f t="shared" si="67"/>
        <v/>
      </c>
      <c r="K228" s="610" t="str">
        <f t="shared" si="68"/>
        <v/>
      </c>
      <c r="M228" s="610" t="str">
        <f t="shared" si="69"/>
        <v/>
      </c>
      <c r="O228" s="610" t="str">
        <f t="shared" si="70"/>
        <v/>
      </c>
      <c r="Q228" s="610" t="str">
        <f t="shared" si="71"/>
        <v/>
      </c>
      <c r="S228" s="610" t="str">
        <f t="shared" si="72"/>
        <v/>
      </c>
      <c r="U228" s="610" t="str">
        <f t="shared" si="73"/>
        <v/>
      </c>
      <c r="W228" s="610" t="str">
        <f t="shared" si="74"/>
        <v/>
      </c>
      <c r="Y228" s="610" t="str">
        <f t="shared" si="75"/>
        <v/>
      </c>
      <c r="AA228" s="610" t="str">
        <f t="shared" si="76"/>
        <v/>
      </c>
      <c r="AC228" s="610" t="str">
        <f t="shared" si="77"/>
        <v/>
      </c>
      <c r="AE228" s="610" t="str">
        <f t="shared" si="78"/>
        <v/>
      </c>
      <c r="AG228" s="610" t="str">
        <f t="shared" si="79"/>
        <v/>
      </c>
      <c r="AI228" s="610" t="str">
        <f t="shared" si="80"/>
        <v/>
      </c>
      <c r="AK228" s="610" t="str">
        <f t="shared" si="81"/>
        <v/>
      </c>
      <c r="AM228" s="610" t="str">
        <f t="shared" si="82"/>
        <v/>
      </c>
      <c r="AO228" s="610" t="str">
        <f t="shared" si="83"/>
        <v/>
      </c>
      <c r="AQ228" s="610" t="str">
        <f t="shared" si="84"/>
        <v/>
      </c>
    </row>
    <row r="229" spans="5:43">
      <c r="E229" s="610" t="str">
        <f t="shared" si="85"/>
        <v/>
      </c>
      <c r="G229" s="610" t="str">
        <f t="shared" si="85"/>
        <v/>
      </c>
      <c r="I229" s="610" t="str">
        <f t="shared" si="67"/>
        <v/>
      </c>
      <c r="K229" s="610" t="str">
        <f t="shared" si="68"/>
        <v/>
      </c>
      <c r="M229" s="610" t="str">
        <f t="shared" si="69"/>
        <v/>
      </c>
      <c r="O229" s="610" t="str">
        <f t="shared" si="70"/>
        <v/>
      </c>
      <c r="Q229" s="610" t="str">
        <f t="shared" si="71"/>
        <v/>
      </c>
      <c r="S229" s="610" t="str">
        <f t="shared" si="72"/>
        <v/>
      </c>
      <c r="U229" s="610" t="str">
        <f t="shared" si="73"/>
        <v/>
      </c>
      <c r="W229" s="610" t="str">
        <f t="shared" si="74"/>
        <v/>
      </c>
      <c r="Y229" s="610" t="str">
        <f t="shared" si="75"/>
        <v/>
      </c>
      <c r="AA229" s="610" t="str">
        <f t="shared" si="76"/>
        <v/>
      </c>
      <c r="AC229" s="610" t="str">
        <f t="shared" si="77"/>
        <v/>
      </c>
      <c r="AE229" s="610" t="str">
        <f t="shared" si="78"/>
        <v/>
      </c>
      <c r="AG229" s="610" t="str">
        <f t="shared" si="79"/>
        <v/>
      </c>
      <c r="AI229" s="610" t="str">
        <f t="shared" si="80"/>
        <v/>
      </c>
      <c r="AK229" s="610" t="str">
        <f t="shared" si="81"/>
        <v/>
      </c>
      <c r="AM229" s="610" t="str">
        <f t="shared" si="82"/>
        <v/>
      </c>
      <c r="AO229" s="610" t="str">
        <f t="shared" si="83"/>
        <v/>
      </c>
      <c r="AQ229" s="610" t="str">
        <f t="shared" si="84"/>
        <v/>
      </c>
    </row>
    <row r="230" spans="5:43">
      <c r="E230" s="610" t="str">
        <f t="shared" si="85"/>
        <v/>
      </c>
      <c r="G230" s="610" t="str">
        <f t="shared" si="85"/>
        <v/>
      </c>
      <c r="I230" s="610" t="str">
        <f t="shared" si="67"/>
        <v/>
      </c>
      <c r="K230" s="610" t="str">
        <f t="shared" si="68"/>
        <v/>
      </c>
      <c r="M230" s="610" t="str">
        <f t="shared" si="69"/>
        <v/>
      </c>
      <c r="O230" s="610" t="str">
        <f t="shared" si="70"/>
        <v/>
      </c>
      <c r="Q230" s="610" t="str">
        <f t="shared" si="71"/>
        <v/>
      </c>
      <c r="S230" s="610" t="str">
        <f t="shared" si="72"/>
        <v/>
      </c>
      <c r="U230" s="610" t="str">
        <f t="shared" si="73"/>
        <v/>
      </c>
      <c r="W230" s="610" t="str">
        <f t="shared" si="74"/>
        <v/>
      </c>
      <c r="Y230" s="610" t="str">
        <f t="shared" si="75"/>
        <v/>
      </c>
      <c r="AA230" s="610" t="str">
        <f t="shared" si="76"/>
        <v/>
      </c>
      <c r="AC230" s="610" t="str">
        <f t="shared" si="77"/>
        <v/>
      </c>
      <c r="AE230" s="610" t="str">
        <f t="shared" si="78"/>
        <v/>
      </c>
      <c r="AG230" s="610" t="str">
        <f t="shared" si="79"/>
        <v/>
      </c>
      <c r="AI230" s="610" t="str">
        <f t="shared" si="80"/>
        <v/>
      </c>
      <c r="AK230" s="610" t="str">
        <f t="shared" si="81"/>
        <v/>
      </c>
      <c r="AM230" s="610" t="str">
        <f t="shared" si="82"/>
        <v/>
      </c>
      <c r="AO230" s="610" t="str">
        <f t="shared" si="83"/>
        <v/>
      </c>
      <c r="AQ230" s="610" t="str">
        <f t="shared" si="84"/>
        <v/>
      </c>
    </row>
    <row r="231" spans="5:43">
      <c r="E231" s="610" t="str">
        <f t="shared" si="85"/>
        <v/>
      </c>
      <c r="G231" s="610" t="str">
        <f t="shared" si="85"/>
        <v/>
      </c>
      <c r="I231" s="610" t="str">
        <f t="shared" si="67"/>
        <v/>
      </c>
      <c r="K231" s="610" t="str">
        <f t="shared" si="68"/>
        <v/>
      </c>
      <c r="M231" s="610" t="str">
        <f t="shared" si="69"/>
        <v/>
      </c>
      <c r="O231" s="610" t="str">
        <f t="shared" si="70"/>
        <v/>
      </c>
      <c r="Q231" s="610" t="str">
        <f t="shared" si="71"/>
        <v/>
      </c>
      <c r="S231" s="610" t="str">
        <f t="shared" si="72"/>
        <v/>
      </c>
      <c r="U231" s="610" t="str">
        <f t="shared" si="73"/>
        <v/>
      </c>
      <c r="W231" s="610" t="str">
        <f t="shared" si="74"/>
        <v/>
      </c>
      <c r="Y231" s="610" t="str">
        <f t="shared" si="75"/>
        <v/>
      </c>
      <c r="AA231" s="610" t="str">
        <f t="shared" si="76"/>
        <v/>
      </c>
      <c r="AC231" s="610" t="str">
        <f t="shared" si="77"/>
        <v/>
      </c>
      <c r="AE231" s="610" t="str">
        <f t="shared" si="78"/>
        <v/>
      </c>
      <c r="AG231" s="610" t="str">
        <f t="shared" si="79"/>
        <v/>
      </c>
      <c r="AI231" s="610" t="str">
        <f t="shared" si="80"/>
        <v/>
      </c>
      <c r="AK231" s="610" t="str">
        <f t="shared" si="81"/>
        <v/>
      </c>
      <c r="AM231" s="610" t="str">
        <f t="shared" si="82"/>
        <v/>
      </c>
      <c r="AO231" s="610" t="str">
        <f t="shared" si="83"/>
        <v/>
      </c>
      <c r="AQ231" s="610" t="str">
        <f t="shared" si="84"/>
        <v/>
      </c>
    </row>
    <row r="232" spans="5:43">
      <c r="E232" s="610" t="str">
        <f t="shared" si="85"/>
        <v/>
      </c>
      <c r="G232" s="610" t="str">
        <f t="shared" si="85"/>
        <v/>
      </c>
      <c r="I232" s="610" t="str">
        <f t="shared" si="67"/>
        <v/>
      </c>
      <c r="K232" s="610" t="str">
        <f t="shared" si="68"/>
        <v/>
      </c>
      <c r="M232" s="610" t="str">
        <f t="shared" si="69"/>
        <v/>
      </c>
      <c r="O232" s="610" t="str">
        <f t="shared" si="70"/>
        <v/>
      </c>
      <c r="Q232" s="610" t="str">
        <f t="shared" si="71"/>
        <v/>
      </c>
      <c r="S232" s="610" t="str">
        <f t="shared" si="72"/>
        <v/>
      </c>
      <c r="U232" s="610" t="str">
        <f t="shared" si="73"/>
        <v/>
      </c>
      <c r="W232" s="610" t="str">
        <f t="shared" si="74"/>
        <v/>
      </c>
      <c r="Y232" s="610" t="str">
        <f t="shared" si="75"/>
        <v/>
      </c>
      <c r="AA232" s="610" t="str">
        <f t="shared" si="76"/>
        <v/>
      </c>
      <c r="AC232" s="610" t="str">
        <f t="shared" si="77"/>
        <v/>
      </c>
      <c r="AE232" s="610" t="str">
        <f t="shared" si="78"/>
        <v/>
      </c>
      <c r="AG232" s="610" t="str">
        <f t="shared" si="79"/>
        <v/>
      </c>
      <c r="AI232" s="610" t="str">
        <f t="shared" si="80"/>
        <v/>
      </c>
      <c r="AK232" s="610" t="str">
        <f t="shared" si="81"/>
        <v/>
      </c>
      <c r="AM232" s="610" t="str">
        <f t="shared" si="82"/>
        <v/>
      </c>
      <c r="AO232" s="610" t="str">
        <f t="shared" si="83"/>
        <v/>
      </c>
      <c r="AQ232" s="610" t="str">
        <f t="shared" si="84"/>
        <v/>
      </c>
    </row>
    <row r="233" spans="5:43">
      <c r="E233" s="610" t="str">
        <f t="shared" si="85"/>
        <v/>
      </c>
      <c r="G233" s="610" t="str">
        <f t="shared" si="85"/>
        <v/>
      </c>
      <c r="I233" s="610" t="str">
        <f t="shared" si="67"/>
        <v/>
      </c>
      <c r="K233" s="610" t="str">
        <f t="shared" si="68"/>
        <v/>
      </c>
      <c r="M233" s="610" t="str">
        <f t="shared" si="69"/>
        <v/>
      </c>
      <c r="O233" s="610" t="str">
        <f t="shared" si="70"/>
        <v/>
      </c>
      <c r="Q233" s="610" t="str">
        <f t="shared" si="71"/>
        <v/>
      </c>
      <c r="S233" s="610" t="str">
        <f t="shared" si="72"/>
        <v/>
      </c>
      <c r="U233" s="610" t="str">
        <f t="shared" si="73"/>
        <v/>
      </c>
      <c r="W233" s="610" t="str">
        <f t="shared" si="74"/>
        <v/>
      </c>
      <c r="Y233" s="610" t="str">
        <f t="shared" si="75"/>
        <v/>
      </c>
      <c r="AA233" s="610" t="str">
        <f t="shared" si="76"/>
        <v/>
      </c>
      <c r="AC233" s="610" t="str">
        <f t="shared" si="77"/>
        <v/>
      </c>
      <c r="AE233" s="610" t="str">
        <f t="shared" si="78"/>
        <v/>
      </c>
      <c r="AG233" s="610" t="str">
        <f t="shared" si="79"/>
        <v/>
      </c>
      <c r="AI233" s="610" t="str">
        <f t="shared" si="80"/>
        <v/>
      </c>
      <c r="AK233" s="610" t="str">
        <f t="shared" si="81"/>
        <v/>
      </c>
      <c r="AM233" s="610" t="str">
        <f t="shared" si="82"/>
        <v/>
      </c>
      <c r="AO233" s="610" t="str">
        <f t="shared" si="83"/>
        <v/>
      </c>
      <c r="AQ233" s="610" t="str">
        <f t="shared" si="84"/>
        <v/>
      </c>
    </row>
    <row r="234" spans="5:43">
      <c r="E234" s="610" t="str">
        <f t="shared" si="85"/>
        <v/>
      </c>
      <c r="G234" s="610" t="str">
        <f t="shared" si="85"/>
        <v/>
      </c>
      <c r="I234" s="610" t="str">
        <f t="shared" si="67"/>
        <v/>
      </c>
      <c r="K234" s="610" t="str">
        <f t="shared" si="68"/>
        <v/>
      </c>
      <c r="M234" s="610" t="str">
        <f t="shared" si="69"/>
        <v/>
      </c>
      <c r="O234" s="610" t="str">
        <f t="shared" si="70"/>
        <v/>
      </c>
      <c r="Q234" s="610" t="str">
        <f t="shared" si="71"/>
        <v/>
      </c>
      <c r="S234" s="610" t="str">
        <f t="shared" si="72"/>
        <v/>
      </c>
      <c r="U234" s="610" t="str">
        <f t="shared" si="73"/>
        <v/>
      </c>
      <c r="W234" s="610" t="str">
        <f t="shared" si="74"/>
        <v/>
      </c>
      <c r="Y234" s="610" t="str">
        <f t="shared" si="75"/>
        <v/>
      </c>
      <c r="AA234" s="610" t="str">
        <f t="shared" si="76"/>
        <v/>
      </c>
      <c r="AC234" s="610" t="str">
        <f t="shared" si="77"/>
        <v/>
      </c>
      <c r="AE234" s="610" t="str">
        <f t="shared" si="78"/>
        <v/>
      </c>
      <c r="AG234" s="610" t="str">
        <f t="shared" si="79"/>
        <v/>
      </c>
      <c r="AI234" s="610" t="str">
        <f t="shared" si="80"/>
        <v/>
      </c>
      <c r="AK234" s="610" t="str">
        <f t="shared" si="81"/>
        <v/>
      </c>
      <c r="AM234" s="610" t="str">
        <f t="shared" si="82"/>
        <v/>
      </c>
      <c r="AO234" s="610" t="str">
        <f t="shared" si="83"/>
        <v/>
      </c>
      <c r="AQ234" s="610" t="str">
        <f t="shared" si="84"/>
        <v/>
      </c>
    </row>
    <row r="235" spans="5:43">
      <c r="E235" s="610" t="str">
        <f t="shared" si="85"/>
        <v/>
      </c>
      <c r="G235" s="610" t="str">
        <f t="shared" si="85"/>
        <v/>
      </c>
      <c r="I235" s="610" t="str">
        <f t="shared" si="67"/>
        <v/>
      </c>
      <c r="K235" s="610" t="str">
        <f t="shared" si="68"/>
        <v/>
      </c>
      <c r="M235" s="610" t="str">
        <f t="shared" si="69"/>
        <v/>
      </c>
      <c r="O235" s="610" t="str">
        <f t="shared" si="70"/>
        <v/>
      </c>
      <c r="Q235" s="610" t="str">
        <f t="shared" si="71"/>
        <v/>
      </c>
      <c r="S235" s="610" t="str">
        <f t="shared" si="72"/>
        <v/>
      </c>
      <c r="U235" s="610" t="str">
        <f t="shared" si="73"/>
        <v/>
      </c>
      <c r="W235" s="610" t="str">
        <f t="shared" si="74"/>
        <v/>
      </c>
      <c r="Y235" s="610" t="str">
        <f t="shared" si="75"/>
        <v/>
      </c>
      <c r="AA235" s="610" t="str">
        <f t="shared" si="76"/>
        <v/>
      </c>
      <c r="AC235" s="610" t="str">
        <f t="shared" si="77"/>
        <v/>
      </c>
      <c r="AE235" s="610" t="str">
        <f t="shared" si="78"/>
        <v/>
      </c>
      <c r="AG235" s="610" t="str">
        <f t="shared" si="79"/>
        <v/>
      </c>
      <c r="AI235" s="610" t="str">
        <f t="shared" si="80"/>
        <v/>
      </c>
      <c r="AK235" s="610" t="str">
        <f t="shared" si="81"/>
        <v/>
      </c>
      <c r="AM235" s="610" t="str">
        <f t="shared" si="82"/>
        <v/>
      </c>
      <c r="AO235" s="610" t="str">
        <f t="shared" si="83"/>
        <v/>
      </c>
      <c r="AQ235" s="610" t="str">
        <f t="shared" si="84"/>
        <v/>
      </c>
    </row>
    <row r="236" spans="5:43">
      <c r="E236" s="610" t="str">
        <f t="shared" si="85"/>
        <v/>
      </c>
      <c r="G236" s="610" t="str">
        <f t="shared" si="85"/>
        <v/>
      </c>
      <c r="I236" s="610" t="str">
        <f t="shared" si="67"/>
        <v/>
      </c>
      <c r="K236" s="610" t="str">
        <f t="shared" si="68"/>
        <v/>
      </c>
      <c r="M236" s="610" t="str">
        <f t="shared" si="69"/>
        <v/>
      </c>
      <c r="O236" s="610" t="str">
        <f t="shared" si="70"/>
        <v/>
      </c>
      <c r="Q236" s="610" t="str">
        <f t="shared" si="71"/>
        <v/>
      </c>
      <c r="S236" s="610" t="str">
        <f t="shared" si="72"/>
        <v/>
      </c>
      <c r="U236" s="610" t="str">
        <f t="shared" si="73"/>
        <v/>
      </c>
      <c r="W236" s="610" t="str">
        <f t="shared" si="74"/>
        <v/>
      </c>
      <c r="Y236" s="610" t="str">
        <f t="shared" si="75"/>
        <v/>
      </c>
      <c r="AA236" s="610" t="str">
        <f t="shared" si="76"/>
        <v/>
      </c>
      <c r="AC236" s="610" t="str">
        <f t="shared" si="77"/>
        <v/>
      </c>
      <c r="AE236" s="610" t="str">
        <f t="shared" si="78"/>
        <v/>
      </c>
      <c r="AG236" s="610" t="str">
        <f t="shared" si="79"/>
        <v/>
      </c>
      <c r="AI236" s="610" t="str">
        <f t="shared" si="80"/>
        <v/>
      </c>
      <c r="AK236" s="610" t="str">
        <f t="shared" si="81"/>
        <v/>
      </c>
      <c r="AM236" s="610" t="str">
        <f t="shared" si="82"/>
        <v/>
      </c>
      <c r="AO236" s="610" t="str">
        <f t="shared" si="83"/>
        <v/>
      </c>
      <c r="AQ236" s="610" t="str">
        <f t="shared" si="84"/>
        <v/>
      </c>
    </row>
    <row r="237" spans="5:43">
      <c r="E237" s="610" t="str">
        <f t="shared" ref="E237:G252" si="86">IF(OR($B237=0,D237=0),"",D237/$B237)</f>
        <v/>
      </c>
      <c r="G237" s="610" t="str">
        <f t="shared" si="86"/>
        <v/>
      </c>
      <c r="I237" s="610" t="str">
        <f t="shared" si="67"/>
        <v/>
      </c>
      <c r="K237" s="610" t="str">
        <f t="shared" si="68"/>
        <v/>
      </c>
      <c r="M237" s="610" t="str">
        <f t="shared" si="69"/>
        <v/>
      </c>
      <c r="O237" s="610" t="str">
        <f t="shared" si="70"/>
        <v/>
      </c>
      <c r="Q237" s="610" t="str">
        <f t="shared" si="71"/>
        <v/>
      </c>
      <c r="S237" s="610" t="str">
        <f t="shared" si="72"/>
        <v/>
      </c>
      <c r="U237" s="610" t="str">
        <f t="shared" si="73"/>
        <v/>
      </c>
      <c r="W237" s="610" t="str">
        <f t="shared" si="74"/>
        <v/>
      </c>
      <c r="Y237" s="610" t="str">
        <f t="shared" si="75"/>
        <v/>
      </c>
      <c r="AA237" s="610" t="str">
        <f t="shared" si="76"/>
        <v/>
      </c>
      <c r="AC237" s="610" t="str">
        <f t="shared" si="77"/>
        <v/>
      </c>
      <c r="AE237" s="610" t="str">
        <f t="shared" si="78"/>
        <v/>
      </c>
      <c r="AG237" s="610" t="str">
        <f t="shared" si="79"/>
        <v/>
      </c>
      <c r="AI237" s="610" t="str">
        <f t="shared" si="80"/>
        <v/>
      </c>
      <c r="AK237" s="610" t="str">
        <f t="shared" si="81"/>
        <v/>
      </c>
      <c r="AM237" s="610" t="str">
        <f t="shared" si="82"/>
        <v/>
      </c>
      <c r="AO237" s="610" t="str">
        <f t="shared" si="83"/>
        <v/>
      </c>
      <c r="AQ237" s="610" t="str">
        <f t="shared" si="84"/>
        <v/>
      </c>
    </row>
    <row r="238" spans="5:43">
      <c r="E238" s="610" t="str">
        <f t="shared" si="86"/>
        <v/>
      </c>
      <c r="G238" s="610" t="str">
        <f t="shared" si="86"/>
        <v/>
      </c>
      <c r="I238" s="610" t="str">
        <f t="shared" si="67"/>
        <v/>
      </c>
      <c r="K238" s="610" t="str">
        <f t="shared" si="68"/>
        <v/>
      </c>
      <c r="M238" s="610" t="str">
        <f t="shared" si="69"/>
        <v/>
      </c>
      <c r="O238" s="610" t="str">
        <f t="shared" si="70"/>
        <v/>
      </c>
      <c r="Q238" s="610" t="str">
        <f t="shared" si="71"/>
        <v/>
      </c>
      <c r="S238" s="610" t="str">
        <f t="shared" si="72"/>
        <v/>
      </c>
      <c r="U238" s="610" t="str">
        <f t="shared" si="73"/>
        <v/>
      </c>
      <c r="W238" s="610" t="str">
        <f t="shared" si="74"/>
        <v/>
      </c>
      <c r="Y238" s="610" t="str">
        <f t="shared" si="75"/>
        <v/>
      </c>
      <c r="AA238" s="610" t="str">
        <f t="shared" si="76"/>
        <v/>
      </c>
      <c r="AC238" s="610" t="str">
        <f t="shared" si="77"/>
        <v/>
      </c>
      <c r="AE238" s="610" t="str">
        <f t="shared" si="78"/>
        <v/>
      </c>
      <c r="AG238" s="610" t="str">
        <f t="shared" si="79"/>
        <v/>
      </c>
      <c r="AI238" s="610" t="str">
        <f t="shared" si="80"/>
        <v/>
      </c>
      <c r="AK238" s="610" t="str">
        <f t="shared" si="81"/>
        <v/>
      </c>
      <c r="AM238" s="610" t="str">
        <f t="shared" si="82"/>
        <v/>
      </c>
      <c r="AO238" s="610" t="str">
        <f t="shared" si="83"/>
        <v/>
      </c>
      <c r="AQ238" s="610" t="str">
        <f t="shared" si="84"/>
        <v/>
      </c>
    </row>
    <row r="239" spans="5:43">
      <c r="E239" s="610" t="str">
        <f t="shared" si="86"/>
        <v/>
      </c>
      <c r="G239" s="610" t="str">
        <f t="shared" si="86"/>
        <v/>
      </c>
      <c r="I239" s="610" t="str">
        <f t="shared" si="67"/>
        <v/>
      </c>
      <c r="K239" s="610" t="str">
        <f t="shared" si="68"/>
        <v/>
      </c>
      <c r="M239" s="610" t="str">
        <f t="shared" si="69"/>
        <v/>
      </c>
      <c r="O239" s="610" t="str">
        <f t="shared" si="70"/>
        <v/>
      </c>
      <c r="Q239" s="610" t="str">
        <f t="shared" si="71"/>
        <v/>
      </c>
      <c r="S239" s="610" t="str">
        <f t="shared" si="72"/>
        <v/>
      </c>
      <c r="U239" s="610" t="str">
        <f t="shared" si="73"/>
        <v/>
      </c>
      <c r="W239" s="610" t="str">
        <f t="shared" si="74"/>
        <v/>
      </c>
      <c r="Y239" s="610" t="str">
        <f t="shared" si="75"/>
        <v/>
      </c>
      <c r="AA239" s="610" t="str">
        <f t="shared" si="76"/>
        <v/>
      </c>
      <c r="AC239" s="610" t="str">
        <f t="shared" si="77"/>
        <v/>
      </c>
      <c r="AE239" s="610" t="str">
        <f t="shared" si="78"/>
        <v/>
      </c>
      <c r="AG239" s="610" t="str">
        <f t="shared" si="79"/>
        <v/>
      </c>
      <c r="AI239" s="610" t="str">
        <f t="shared" si="80"/>
        <v/>
      </c>
      <c r="AK239" s="610" t="str">
        <f t="shared" si="81"/>
        <v/>
      </c>
      <c r="AM239" s="610" t="str">
        <f t="shared" si="82"/>
        <v/>
      </c>
      <c r="AO239" s="610" t="str">
        <f t="shared" si="83"/>
        <v/>
      </c>
      <c r="AQ239" s="610" t="str">
        <f t="shared" si="84"/>
        <v/>
      </c>
    </row>
    <row r="240" spans="5:43">
      <c r="E240" s="610" t="str">
        <f t="shared" si="86"/>
        <v/>
      </c>
      <c r="G240" s="610" t="str">
        <f t="shared" si="86"/>
        <v/>
      </c>
      <c r="I240" s="610" t="str">
        <f t="shared" si="67"/>
        <v/>
      </c>
      <c r="K240" s="610" t="str">
        <f t="shared" si="68"/>
        <v/>
      </c>
      <c r="M240" s="610" t="str">
        <f t="shared" si="69"/>
        <v/>
      </c>
      <c r="O240" s="610" t="str">
        <f t="shared" si="70"/>
        <v/>
      </c>
      <c r="Q240" s="610" t="str">
        <f t="shared" si="71"/>
        <v/>
      </c>
      <c r="S240" s="610" t="str">
        <f t="shared" si="72"/>
        <v/>
      </c>
      <c r="U240" s="610" t="str">
        <f t="shared" si="73"/>
        <v/>
      </c>
      <c r="W240" s="610" t="str">
        <f t="shared" si="74"/>
        <v/>
      </c>
      <c r="Y240" s="610" t="str">
        <f t="shared" si="75"/>
        <v/>
      </c>
      <c r="AA240" s="610" t="str">
        <f t="shared" si="76"/>
        <v/>
      </c>
      <c r="AC240" s="610" t="str">
        <f t="shared" si="77"/>
        <v/>
      </c>
      <c r="AE240" s="610" t="str">
        <f t="shared" si="78"/>
        <v/>
      </c>
      <c r="AG240" s="610" t="str">
        <f t="shared" si="79"/>
        <v/>
      </c>
      <c r="AI240" s="610" t="str">
        <f t="shared" si="80"/>
        <v/>
      </c>
      <c r="AK240" s="610" t="str">
        <f t="shared" si="81"/>
        <v/>
      </c>
      <c r="AM240" s="610" t="str">
        <f t="shared" si="82"/>
        <v/>
      </c>
      <c r="AO240" s="610" t="str">
        <f t="shared" si="83"/>
        <v/>
      </c>
      <c r="AQ240" s="610" t="str">
        <f t="shared" si="84"/>
        <v/>
      </c>
    </row>
    <row r="241" spans="5:43">
      <c r="E241" s="610" t="str">
        <f t="shared" si="86"/>
        <v/>
      </c>
      <c r="G241" s="610" t="str">
        <f t="shared" si="86"/>
        <v/>
      </c>
      <c r="I241" s="610" t="str">
        <f t="shared" si="67"/>
        <v/>
      </c>
      <c r="K241" s="610" t="str">
        <f t="shared" si="68"/>
        <v/>
      </c>
      <c r="M241" s="610" t="str">
        <f t="shared" si="69"/>
        <v/>
      </c>
      <c r="O241" s="610" t="str">
        <f t="shared" si="70"/>
        <v/>
      </c>
      <c r="Q241" s="610" t="str">
        <f t="shared" si="71"/>
        <v/>
      </c>
      <c r="S241" s="610" t="str">
        <f t="shared" si="72"/>
        <v/>
      </c>
      <c r="U241" s="610" t="str">
        <f t="shared" si="73"/>
        <v/>
      </c>
      <c r="W241" s="610" t="str">
        <f t="shared" si="74"/>
        <v/>
      </c>
      <c r="Y241" s="610" t="str">
        <f t="shared" si="75"/>
        <v/>
      </c>
      <c r="AA241" s="610" t="str">
        <f t="shared" si="76"/>
        <v/>
      </c>
      <c r="AC241" s="610" t="str">
        <f t="shared" si="77"/>
        <v/>
      </c>
      <c r="AE241" s="610" t="str">
        <f t="shared" si="78"/>
        <v/>
      </c>
      <c r="AG241" s="610" t="str">
        <f t="shared" si="79"/>
        <v/>
      </c>
      <c r="AI241" s="610" t="str">
        <f t="shared" si="80"/>
        <v/>
      </c>
      <c r="AK241" s="610" t="str">
        <f t="shared" si="81"/>
        <v/>
      </c>
      <c r="AM241" s="610" t="str">
        <f t="shared" si="82"/>
        <v/>
      </c>
      <c r="AO241" s="610" t="str">
        <f t="shared" si="83"/>
        <v/>
      </c>
      <c r="AQ241" s="610" t="str">
        <f t="shared" si="84"/>
        <v/>
      </c>
    </row>
    <row r="242" spans="5:43">
      <c r="E242" s="610" t="str">
        <f t="shared" si="86"/>
        <v/>
      </c>
      <c r="G242" s="610" t="str">
        <f t="shared" si="86"/>
        <v/>
      </c>
      <c r="I242" s="610" t="str">
        <f t="shared" si="67"/>
        <v/>
      </c>
      <c r="K242" s="610" t="str">
        <f t="shared" si="68"/>
        <v/>
      </c>
      <c r="M242" s="610" t="str">
        <f t="shared" si="69"/>
        <v/>
      </c>
      <c r="O242" s="610" t="str">
        <f t="shared" si="70"/>
        <v/>
      </c>
      <c r="Q242" s="610" t="str">
        <f t="shared" si="71"/>
        <v/>
      </c>
      <c r="S242" s="610" t="str">
        <f t="shared" si="72"/>
        <v/>
      </c>
      <c r="U242" s="610" t="str">
        <f t="shared" si="73"/>
        <v/>
      </c>
      <c r="W242" s="610" t="str">
        <f t="shared" si="74"/>
        <v/>
      </c>
      <c r="Y242" s="610" t="str">
        <f t="shared" si="75"/>
        <v/>
      </c>
      <c r="AA242" s="610" t="str">
        <f t="shared" si="76"/>
        <v/>
      </c>
      <c r="AC242" s="610" t="str">
        <f t="shared" si="77"/>
        <v/>
      </c>
      <c r="AE242" s="610" t="str">
        <f t="shared" si="78"/>
        <v/>
      </c>
      <c r="AG242" s="610" t="str">
        <f t="shared" si="79"/>
        <v/>
      </c>
      <c r="AI242" s="610" t="str">
        <f t="shared" si="80"/>
        <v/>
      </c>
      <c r="AK242" s="610" t="str">
        <f t="shared" si="81"/>
        <v/>
      </c>
      <c r="AM242" s="610" t="str">
        <f t="shared" si="82"/>
        <v/>
      </c>
      <c r="AO242" s="610" t="str">
        <f t="shared" si="83"/>
        <v/>
      </c>
      <c r="AQ242" s="610" t="str">
        <f t="shared" si="84"/>
        <v/>
      </c>
    </row>
    <row r="243" spans="5:43">
      <c r="E243" s="610" t="str">
        <f t="shared" si="86"/>
        <v/>
      </c>
      <c r="G243" s="610" t="str">
        <f t="shared" si="86"/>
        <v/>
      </c>
      <c r="I243" s="610" t="str">
        <f t="shared" si="67"/>
        <v/>
      </c>
      <c r="K243" s="610" t="str">
        <f t="shared" si="68"/>
        <v/>
      </c>
      <c r="M243" s="610" t="str">
        <f t="shared" si="69"/>
        <v/>
      </c>
      <c r="O243" s="610" t="str">
        <f t="shared" si="70"/>
        <v/>
      </c>
      <c r="Q243" s="610" t="str">
        <f t="shared" si="71"/>
        <v/>
      </c>
      <c r="S243" s="610" t="str">
        <f t="shared" si="72"/>
        <v/>
      </c>
      <c r="U243" s="610" t="str">
        <f t="shared" si="73"/>
        <v/>
      </c>
      <c r="W243" s="610" t="str">
        <f t="shared" si="74"/>
        <v/>
      </c>
      <c r="Y243" s="610" t="str">
        <f t="shared" si="75"/>
        <v/>
      </c>
      <c r="AA243" s="610" t="str">
        <f t="shared" si="76"/>
        <v/>
      </c>
      <c r="AC243" s="610" t="str">
        <f t="shared" si="77"/>
        <v/>
      </c>
      <c r="AE243" s="610" t="str">
        <f t="shared" si="78"/>
        <v/>
      </c>
      <c r="AG243" s="610" t="str">
        <f t="shared" si="79"/>
        <v/>
      </c>
      <c r="AI243" s="610" t="str">
        <f t="shared" si="80"/>
        <v/>
      </c>
      <c r="AK243" s="610" t="str">
        <f t="shared" si="81"/>
        <v/>
      </c>
      <c r="AM243" s="610" t="str">
        <f t="shared" si="82"/>
        <v/>
      </c>
      <c r="AO243" s="610" t="str">
        <f t="shared" si="83"/>
        <v/>
      </c>
      <c r="AQ243" s="610" t="str">
        <f t="shared" si="84"/>
        <v/>
      </c>
    </row>
    <row r="244" spans="5:43">
      <c r="E244" s="610" t="str">
        <f t="shared" si="86"/>
        <v/>
      </c>
      <c r="G244" s="610" t="str">
        <f t="shared" si="86"/>
        <v/>
      </c>
      <c r="I244" s="610" t="str">
        <f t="shared" si="67"/>
        <v/>
      </c>
      <c r="K244" s="610" t="str">
        <f t="shared" si="68"/>
        <v/>
      </c>
      <c r="M244" s="610" t="str">
        <f t="shared" si="69"/>
        <v/>
      </c>
      <c r="O244" s="610" t="str">
        <f t="shared" si="70"/>
        <v/>
      </c>
      <c r="Q244" s="610" t="str">
        <f t="shared" si="71"/>
        <v/>
      </c>
      <c r="S244" s="610" t="str">
        <f t="shared" si="72"/>
        <v/>
      </c>
      <c r="U244" s="610" t="str">
        <f t="shared" si="73"/>
        <v/>
      </c>
      <c r="W244" s="610" t="str">
        <f t="shared" si="74"/>
        <v/>
      </c>
      <c r="Y244" s="610" t="str">
        <f t="shared" si="75"/>
        <v/>
      </c>
      <c r="AA244" s="610" t="str">
        <f t="shared" si="76"/>
        <v/>
      </c>
      <c r="AC244" s="610" t="str">
        <f t="shared" si="77"/>
        <v/>
      </c>
      <c r="AE244" s="610" t="str">
        <f t="shared" si="78"/>
        <v/>
      </c>
      <c r="AG244" s="610" t="str">
        <f t="shared" si="79"/>
        <v/>
      </c>
      <c r="AI244" s="610" t="str">
        <f t="shared" si="80"/>
        <v/>
      </c>
      <c r="AK244" s="610" t="str">
        <f t="shared" si="81"/>
        <v/>
      </c>
      <c r="AM244" s="610" t="str">
        <f t="shared" si="82"/>
        <v/>
      </c>
      <c r="AO244" s="610" t="str">
        <f t="shared" si="83"/>
        <v/>
      </c>
      <c r="AQ244" s="610" t="str">
        <f t="shared" si="84"/>
        <v/>
      </c>
    </row>
    <row r="245" spans="5:43">
      <c r="E245" s="610" t="str">
        <f t="shared" si="86"/>
        <v/>
      </c>
      <c r="G245" s="610" t="str">
        <f t="shared" si="86"/>
        <v/>
      </c>
      <c r="I245" s="610" t="str">
        <f t="shared" si="67"/>
        <v/>
      </c>
      <c r="K245" s="610" t="str">
        <f t="shared" si="68"/>
        <v/>
      </c>
      <c r="M245" s="610" t="str">
        <f t="shared" si="69"/>
        <v/>
      </c>
      <c r="O245" s="610" t="str">
        <f t="shared" si="70"/>
        <v/>
      </c>
      <c r="Q245" s="610" t="str">
        <f t="shared" si="71"/>
        <v/>
      </c>
      <c r="S245" s="610" t="str">
        <f t="shared" si="72"/>
        <v/>
      </c>
      <c r="U245" s="610" t="str">
        <f t="shared" si="73"/>
        <v/>
      </c>
      <c r="W245" s="610" t="str">
        <f t="shared" si="74"/>
        <v/>
      </c>
      <c r="Y245" s="610" t="str">
        <f t="shared" si="75"/>
        <v/>
      </c>
      <c r="AA245" s="610" t="str">
        <f t="shared" si="76"/>
        <v/>
      </c>
      <c r="AC245" s="610" t="str">
        <f t="shared" si="77"/>
        <v/>
      </c>
      <c r="AE245" s="610" t="str">
        <f t="shared" si="78"/>
        <v/>
      </c>
      <c r="AG245" s="610" t="str">
        <f t="shared" si="79"/>
        <v/>
      </c>
      <c r="AI245" s="610" t="str">
        <f t="shared" si="80"/>
        <v/>
      </c>
      <c r="AK245" s="610" t="str">
        <f t="shared" si="81"/>
        <v/>
      </c>
      <c r="AM245" s="610" t="str">
        <f t="shared" si="82"/>
        <v/>
      </c>
      <c r="AO245" s="610" t="str">
        <f t="shared" si="83"/>
        <v/>
      </c>
      <c r="AQ245" s="610" t="str">
        <f t="shared" si="84"/>
        <v/>
      </c>
    </row>
    <row r="246" spans="5:43">
      <c r="E246" s="610" t="str">
        <f t="shared" si="86"/>
        <v/>
      </c>
      <c r="G246" s="610" t="str">
        <f t="shared" si="86"/>
        <v/>
      </c>
      <c r="I246" s="610" t="str">
        <f t="shared" si="67"/>
        <v/>
      </c>
      <c r="K246" s="610" t="str">
        <f t="shared" si="68"/>
        <v/>
      </c>
      <c r="M246" s="610" t="str">
        <f t="shared" si="69"/>
        <v/>
      </c>
      <c r="O246" s="610" t="str">
        <f t="shared" si="70"/>
        <v/>
      </c>
      <c r="Q246" s="610" t="str">
        <f t="shared" si="71"/>
        <v/>
      </c>
      <c r="S246" s="610" t="str">
        <f t="shared" si="72"/>
        <v/>
      </c>
      <c r="U246" s="610" t="str">
        <f t="shared" si="73"/>
        <v/>
      </c>
      <c r="W246" s="610" t="str">
        <f t="shared" si="74"/>
        <v/>
      </c>
      <c r="Y246" s="610" t="str">
        <f t="shared" si="75"/>
        <v/>
      </c>
      <c r="AA246" s="610" t="str">
        <f t="shared" si="76"/>
        <v/>
      </c>
      <c r="AC246" s="610" t="str">
        <f t="shared" si="77"/>
        <v/>
      </c>
      <c r="AE246" s="610" t="str">
        <f t="shared" si="78"/>
        <v/>
      </c>
      <c r="AG246" s="610" t="str">
        <f t="shared" si="79"/>
        <v/>
      </c>
      <c r="AI246" s="610" t="str">
        <f t="shared" si="80"/>
        <v/>
      </c>
      <c r="AK246" s="610" t="str">
        <f t="shared" si="81"/>
        <v/>
      </c>
      <c r="AM246" s="610" t="str">
        <f t="shared" si="82"/>
        <v/>
      </c>
      <c r="AO246" s="610" t="str">
        <f t="shared" si="83"/>
        <v/>
      </c>
      <c r="AQ246" s="610" t="str">
        <f t="shared" si="84"/>
        <v/>
      </c>
    </row>
    <row r="247" spans="5:43">
      <c r="E247" s="610" t="str">
        <f t="shared" si="86"/>
        <v/>
      </c>
      <c r="G247" s="610" t="str">
        <f t="shared" si="86"/>
        <v/>
      </c>
      <c r="I247" s="610" t="str">
        <f t="shared" si="67"/>
        <v/>
      </c>
      <c r="K247" s="610" t="str">
        <f t="shared" si="68"/>
        <v/>
      </c>
      <c r="M247" s="610" t="str">
        <f t="shared" si="69"/>
        <v/>
      </c>
      <c r="O247" s="610" t="str">
        <f t="shared" si="70"/>
        <v/>
      </c>
      <c r="Q247" s="610" t="str">
        <f t="shared" si="71"/>
        <v/>
      </c>
      <c r="S247" s="610" t="str">
        <f t="shared" si="72"/>
        <v/>
      </c>
      <c r="U247" s="610" t="str">
        <f t="shared" si="73"/>
        <v/>
      </c>
      <c r="W247" s="610" t="str">
        <f t="shared" si="74"/>
        <v/>
      </c>
      <c r="Y247" s="610" t="str">
        <f t="shared" si="75"/>
        <v/>
      </c>
      <c r="AA247" s="610" t="str">
        <f t="shared" si="76"/>
        <v/>
      </c>
      <c r="AC247" s="610" t="str">
        <f t="shared" si="77"/>
        <v/>
      </c>
      <c r="AE247" s="610" t="str">
        <f t="shared" si="78"/>
        <v/>
      </c>
      <c r="AG247" s="610" t="str">
        <f t="shared" si="79"/>
        <v/>
      </c>
      <c r="AI247" s="610" t="str">
        <f t="shared" si="80"/>
        <v/>
      </c>
      <c r="AK247" s="610" t="str">
        <f t="shared" si="81"/>
        <v/>
      </c>
      <c r="AM247" s="610" t="str">
        <f t="shared" si="82"/>
        <v/>
      </c>
      <c r="AO247" s="610" t="str">
        <f t="shared" si="83"/>
        <v/>
      </c>
      <c r="AQ247" s="610" t="str">
        <f t="shared" si="84"/>
        <v/>
      </c>
    </row>
    <row r="248" spans="5:43">
      <c r="E248" s="610" t="str">
        <f t="shared" si="86"/>
        <v/>
      </c>
      <c r="G248" s="610" t="str">
        <f t="shared" si="86"/>
        <v/>
      </c>
      <c r="I248" s="610" t="str">
        <f t="shared" si="67"/>
        <v/>
      </c>
      <c r="K248" s="610" t="str">
        <f t="shared" si="68"/>
        <v/>
      </c>
      <c r="M248" s="610" t="str">
        <f t="shared" si="69"/>
        <v/>
      </c>
      <c r="O248" s="610" t="str">
        <f t="shared" si="70"/>
        <v/>
      </c>
      <c r="Q248" s="610" t="str">
        <f t="shared" si="71"/>
        <v/>
      </c>
      <c r="S248" s="610" t="str">
        <f t="shared" si="72"/>
        <v/>
      </c>
      <c r="U248" s="610" t="str">
        <f t="shared" si="73"/>
        <v/>
      </c>
      <c r="W248" s="610" t="str">
        <f t="shared" si="74"/>
        <v/>
      </c>
      <c r="Y248" s="610" t="str">
        <f t="shared" si="75"/>
        <v/>
      </c>
      <c r="AA248" s="610" t="str">
        <f t="shared" si="76"/>
        <v/>
      </c>
      <c r="AC248" s="610" t="str">
        <f t="shared" si="77"/>
        <v/>
      </c>
      <c r="AE248" s="610" t="str">
        <f t="shared" si="78"/>
        <v/>
      </c>
      <c r="AG248" s="610" t="str">
        <f t="shared" si="79"/>
        <v/>
      </c>
      <c r="AI248" s="610" t="str">
        <f t="shared" si="80"/>
        <v/>
      </c>
      <c r="AK248" s="610" t="str">
        <f t="shared" si="81"/>
        <v/>
      </c>
      <c r="AM248" s="610" t="str">
        <f t="shared" si="82"/>
        <v/>
      </c>
      <c r="AO248" s="610" t="str">
        <f t="shared" si="83"/>
        <v/>
      </c>
      <c r="AQ248" s="610" t="str">
        <f t="shared" si="84"/>
        <v/>
      </c>
    </row>
    <row r="249" spans="5:43">
      <c r="E249" s="610" t="str">
        <f t="shared" si="86"/>
        <v/>
      </c>
      <c r="G249" s="610" t="str">
        <f t="shared" si="86"/>
        <v/>
      </c>
      <c r="I249" s="610" t="str">
        <f t="shared" si="67"/>
        <v/>
      </c>
      <c r="K249" s="610" t="str">
        <f t="shared" si="68"/>
        <v/>
      </c>
      <c r="M249" s="610" t="str">
        <f t="shared" si="69"/>
        <v/>
      </c>
      <c r="O249" s="610" t="str">
        <f t="shared" si="70"/>
        <v/>
      </c>
      <c r="Q249" s="610" t="str">
        <f t="shared" si="71"/>
        <v/>
      </c>
      <c r="S249" s="610" t="str">
        <f t="shared" si="72"/>
        <v/>
      </c>
      <c r="U249" s="610" t="str">
        <f t="shared" si="73"/>
        <v/>
      </c>
      <c r="W249" s="610" t="str">
        <f t="shared" si="74"/>
        <v/>
      </c>
      <c r="Y249" s="610" t="str">
        <f t="shared" si="75"/>
        <v/>
      </c>
      <c r="AA249" s="610" t="str">
        <f t="shared" si="76"/>
        <v/>
      </c>
      <c r="AC249" s="610" t="str">
        <f t="shared" si="77"/>
        <v/>
      </c>
      <c r="AE249" s="610" t="str">
        <f t="shared" si="78"/>
        <v/>
      </c>
      <c r="AG249" s="610" t="str">
        <f t="shared" si="79"/>
        <v/>
      </c>
      <c r="AI249" s="610" t="str">
        <f t="shared" si="80"/>
        <v/>
      </c>
      <c r="AK249" s="610" t="str">
        <f t="shared" si="81"/>
        <v/>
      </c>
      <c r="AM249" s="610" t="str">
        <f t="shared" si="82"/>
        <v/>
      </c>
      <c r="AO249" s="610" t="str">
        <f t="shared" si="83"/>
        <v/>
      </c>
      <c r="AQ249" s="610" t="str">
        <f t="shared" si="84"/>
        <v/>
      </c>
    </row>
    <row r="250" spans="5:43">
      <c r="E250" s="610" t="str">
        <f t="shared" si="86"/>
        <v/>
      </c>
      <c r="G250" s="610" t="str">
        <f t="shared" si="86"/>
        <v/>
      </c>
      <c r="I250" s="610" t="str">
        <f t="shared" si="67"/>
        <v/>
      </c>
      <c r="K250" s="610" t="str">
        <f t="shared" si="68"/>
        <v/>
      </c>
      <c r="M250" s="610" t="str">
        <f t="shared" si="69"/>
        <v/>
      </c>
      <c r="O250" s="610" t="str">
        <f t="shared" si="70"/>
        <v/>
      </c>
      <c r="Q250" s="610" t="str">
        <f t="shared" si="71"/>
        <v/>
      </c>
      <c r="S250" s="610" t="str">
        <f t="shared" si="72"/>
        <v/>
      </c>
      <c r="U250" s="610" t="str">
        <f t="shared" si="73"/>
        <v/>
      </c>
      <c r="W250" s="610" t="str">
        <f t="shared" si="74"/>
        <v/>
      </c>
      <c r="Y250" s="610" t="str">
        <f t="shared" si="75"/>
        <v/>
      </c>
      <c r="AA250" s="610" t="str">
        <f t="shared" si="76"/>
        <v/>
      </c>
      <c r="AC250" s="610" t="str">
        <f t="shared" si="77"/>
        <v/>
      </c>
      <c r="AE250" s="610" t="str">
        <f t="shared" si="78"/>
        <v/>
      </c>
      <c r="AG250" s="610" t="str">
        <f t="shared" si="79"/>
        <v/>
      </c>
      <c r="AI250" s="610" t="str">
        <f t="shared" si="80"/>
        <v/>
      </c>
      <c r="AK250" s="610" t="str">
        <f t="shared" si="81"/>
        <v/>
      </c>
      <c r="AM250" s="610" t="str">
        <f t="shared" si="82"/>
        <v/>
      </c>
      <c r="AO250" s="610" t="str">
        <f t="shared" si="83"/>
        <v/>
      </c>
      <c r="AQ250" s="610" t="str">
        <f t="shared" si="84"/>
        <v/>
      </c>
    </row>
    <row r="251" spans="5:43">
      <c r="E251" s="610" t="str">
        <f t="shared" si="86"/>
        <v/>
      </c>
      <c r="G251" s="610" t="str">
        <f t="shared" si="86"/>
        <v/>
      </c>
      <c r="I251" s="610" t="str">
        <f t="shared" si="67"/>
        <v/>
      </c>
      <c r="K251" s="610" t="str">
        <f t="shared" si="68"/>
        <v/>
      </c>
      <c r="M251" s="610" t="str">
        <f t="shared" si="69"/>
        <v/>
      </c>
      <c r="O251" s="610" t="str">
        <f t="shared" si="70"/>
        <v/>
      </c>
      <c r="Q251" s="610" t="str">
        <f t="shared" si="71"/>
        <v/>
      </c>
      <c r="S251" s="610" t="str">
        <f t="shared" si="72"/>
        <v/>
      </c>
      <c r="U251" s="610" t="str">
        <f t="shared" si="73"/>
        <v/>
      </c>
      <c r="W251" s="610" t="str">
        <f t="shared" si="74"/>
        <v/>
      </c>
      <c r="Y251" s="610" t="str">
        <f t="shared" si="75"/>
        <v/>
      </c>
      <c r="AA251" s="610" t="str">
        <f t="shared" si="76"/>
        <v/>
      </c>
      <c r="AC251" s="610" t="str">
        <f t="shared" si="77"/>
        <v/>
      </c>
      <c r="AE251" s="610" t="str">
        <f t="shared" si="78"/>
        <v/>
      </c>
      <c r="AG251" s="610" t="str">
        <f t="shared" si="79"/>
        <v/>
      </c>
      <c r="AI251" s="610" t="str">
        <f t="shared" si="80"/>
        <v/>
      </c>
      <c r="AK251" s="610" t="str">
        <f t="shared" si="81"/>
        <v/>
      </c>
      <c r="AM251" s="610" t="str">
        <f t="shared" si="82"/>
        <v/>
      </c>
      <c r="AO251" s="610" t="str">
        <f t="shared" si="83"/>
        <v/>
      </c>
      <c r="AQ251" s="610" t="str">
        <f t="shared" si="84"/>
        <v/>
      </c>
    </row>
    <row r="252" spans="5:43">
      <c r="E252" s="610" t="str">
        <f t="shared" si="86"/>
        <v/>
      </c>
      <c r="G252" s="610" t="str">
        <f t="shared" si="86"/>
        <v/>
      </c>
      <c r="I252" s="610" t="str">
        <f t="shared" si="67"/>
        <v/>
      </c>
      <c r="K252" s="610" t="str">
        <f t="shared" si="68"/>
        <v/>
      </c>
      <c r="M252" s="610" t="str">
        <f t="shared" si="69"/>
        <v/>
      </c>
      <c r="O252" s="610" t="str">
        <f t="shared" si="70"/>
        <v/>
      </c>
      <c r="Q252" s="610" t="str">
        <f t="shared" si="71"/>
        <v/>
      </c>
      <c r="S252" s="610" t="str">
        <f t="shared" si="72"/>
        <v/>
      </c>
      <c r="U252" s="610" t="str">
        <f t="shared" si="73"/>
        <v/>
      </c>
      <c r="W252" s="610" t="str">
        <f t="shared" si="74"/>
        <v/>
      </c>
      <c r="Y252" s="610" t="str">
        <f t="shared" si="75"/>
        <v/>
      </c>
      <c r="AA252" s="610" t="str">
        <f t="shared" si="76"/>
        <v/>
      </c>
      <c r="AC252" s="610" t="str">
        <f t="shared" si="77"/>
        <v/>
      </c>
      <c r="AE252" s="610" t="str">
        <f t="shared" si="78"/>
        <v/>
      </c>
      <c r="AG252" s="610" t="str">
        <f t="shared" si="79"/>
        <v/>
      </c>
      <c r="AI252" s="610" t="str">
        <f t="shared" si="80"/>
        <v/>
      </c>
      <c r="AK252" s="610" t="str">
        <f t="shared" si="81"/>
        <v/>
      </c>
      <c r="AM252" s="610" t="str">
        <f t="shared" si="82"/>
        <v/>
      </c>
      <c r="AO252" s="610" t="str">
        <f t="shared" si="83"/>
        <v/>
      </c>
      <c r="AQ252" s="610" t="str">
        <f t="shared" si="84"/>
        <v/>
      </c>
    </row>
    <row r="253" spans="5:43">
      <c r="E253" s="610" t="str">
        <f t="shared" ref="E253:G268" si="87">IF(OR($B253=0,D253=0),"",D253/$B253)</f>
        <v/>
      </c>
      <c r="G253" s="610" t="str">
        <f t="shared" si="87"/>
        <v/>
      </c>
      <c r="I253" s="610" t="str">
        <f t="shared" si="67"/>
        <v/>
      </c>
      <c r="K253" s="610" t="str">
        <f t="shared" si="68"/>
        <v/>
      </c>
      <c r="M253" s="610" t="str">
        <f t="shared" si="69"/>
        <v/>
      </c>
      <c r="O253" s="610" t="str">
        <f t="shared" si="70"/>
        <v/>
      </c>
      <c r="Q253" s="610" t="str">
        <f t="shared" si="71"/>
        <v/>
      </c>
      <c r="S253" s="610" t="str">
        <f t="shared" si="72"/>
        <v/>
      </c>
      <c r="U253" s="610" t="str">
        <f t="shared" si="73"/>
        <v/>
      </c>
      <c r="W253" s="610" t="str">
        <f t="shared" si="74"/>
        <v/>
      </c>
      <c r="Y253" s="610" t="str">
        <f t="shared" si="75"/>
        <v/>
      </c>
      <c r="AA253" s="610" t="str">
        <f t="shared" si="76"/>
        <v/>
      </c>
      <c r="AC253" s="610" t="str">
        <f t="shared" si="77"/>
        <v/>
      </c>
      <c r="AE253" s="610" t="str">
        <f t="shared" si="78"/>
        <v/>
      </c>
      <c r="AG253" s="610" t="str">
        <f t="shared" si="79"/>
        <v/>
      </c>
      <c r="AI253" s="610" t="str">
        <f t="shared" si="80"/>
        <v/>
      </c>
      <c r="AK253" s="610" t="str">
        <f t="shared" si="81"/>
        <v/>
      </c>
      <c r="AM253" s="610" t="str">
        <f t="shared" si="82"/>
        <v/>
      </c>
      <c r="AO253" s="610" t="str">
        <f t="shared" si="83"/>
        <v/>
      </c>
      <c r="AQ253" s="610" t="str">
        <f t="shared" si="84"/>
        <v/>
      </c>
    </row>
    <row r="254" spans="5:43">
      <c r="E254" s="610" t="str">
        <f t="shared" si="87"/>
        <v/>
      </c>
      <c r="G254" s="610" t="str">
        <f t="shared" si="87"/>
        <v/>
      </c>
      <c r="I254" s="610" t="str">
        <f t="shared" si="67"/>
        <v/>
      </c>
      <c r="K254" s="610" t="str">
        <f t="shared" si="68"/>
        <v/>
      </c>
      <c r="M254" s="610" t="str">
        <f t="shared" si="69"/>
        <v/>
      </c>
      <c r="O254" s="610" t="str">
        <f t="shared" si="70"/>
        <v/>
      </c>
      <c r="Q254" s="610" t="str">
        <f t="shared" si="71"/>
        <v/>
      </c>
      <c r="S254" s="610" t="str">
        <f t="shared" si="72"/>
        <v/>
      </c>
      <c r="U254" s="610" t="str">
        <f t="shared" si="73"/>
        <v/>
      </c>
      <c r="W254" s="610" t="str">
        <f t="shared" si="74"/>
        <v/>
      </c>
      <c r="Y254" s="610" t="str">
        <f t="shared" si="75"/>
        <v/>
      </c>
      <c r="AA254" s="610" t="str">
        <f t="shared" si="76"/>
        <v/>
      </c>
      <c r="AC254" s="610" t="str">
        <f t="shared" si="77"/>
        <v/>
      </c>
      <c r="AE254" s="610" t="str">
        <f t="shared" si="78"/>
        <v/>
      </c>
      <c r="AG254" s="610" t="str">
        <f t="shared" si="79"/>
        <v/>
      </c>
      <c r="AI254" s="610" t="str">
        <f t="shared" si="80"/>
        <v/>
      </c>
      <c r="AK254" s="610" t="str">
        <f t="shared" si="81"/>
        <v/>
      </c>
      <c r="AM254" s="610" t="str">
        <f t="shared" si="82"/>
        <v/>
      </c>
      <c r="AO254" s="610" t="str">
        <f t="shared" si="83"/>
        <v/>
      </c>
      <c r="AQ254" s="610" t="str">
        <f t="shared" si="84"/>
        <v/>
      </c>
    </row>
    <row r="255" spans="5:43">
      <c r="E255" s="610" t="str">
        <f t="shared" si="87"/>
        <v/>
      </c>
      <c r="G255" s="610" t="str">
        <f t="shared" si="87"/>
        <v/>
      </c>
      <c r="I255" s="610" t="str">
        <f t="shared" si="67"/>
        <v/>
      </c>
      <c r="K255" s="610" t="str">
        <f t="shared" si="68"/>
        <v/>
      </c>
      <c r="M255" s="610" t="str">
        <f t="shared" si="69"/>
        <v/>
      </c>
      <c r="O255" s="610" t="str">
        <f t="shared" si="70"/>
        <v/>
      </c>
      <c r="Q255" s="610" t="str">
        <f t="shared" si="71"/>
        <v/>
      </c>
      <c r="S255" s="610" t="str">
        <f t="shared" si="72"/>
        <v/>
      </c>
      <c r="U255" s="610" t="str">
        <f t="shared" si="73"/>
        <v/>
      </c>
      <c r="W255" s="610" t="str">
        <f t="shared" si="74"/>
        <v/>
      </c>
      <c r="Y255" s="610" t="str">
        <f t="shared" si="75"/>
        <v/>
      </c>
      <c r="AA255" s="610" t="str">
        <f t="shared" si="76"/>
        <v/>
      </c>
      <c r="AC255" s="610" t="str">
        <f t="shared" si="77"/>
        <v/>
      </c>
      <c r="AE255" s="610" t="str">
        <f t="shared" si="78"/>
        <v/>
      </c>
      <c r="AG255" s="610" t="str">
        <f t="shared" si="79"/>
        <v/>
      </c>
      <c r="AI255" s="610" t="str">
        <f t="shared" si="80"/>
        <v/>
      </c>
      <c r="AK255" s="610" t="str">
        <f t="shared" si="81"/>
        <v/>
      </c>
      <c r="AM255" s="610" t="str">
        <f t="shared" si="82"/>
        <v/>
      </c>
      <c r="AO255" s="610" t="str">
        <f t="shared" si="83"/>
        <v/>
      </c>
      <c r="AQ255" s="610" t="str">
        <f t="shared" si="84"/>
        <v/>
      </c>
    </row>
    <row r="256" spans="5:43">
      <c r="E256" s="610" t="str">
        <f t="shared" si="87"/>
        <v/>
      </c>
      <c r="G256" s="610" t="str">
        <f t="shared" si="87"/>
        <v/>
      </c>
      <c r="I256" s="610" t="str">
        <f t="shared" si="67"/>
        <v/>
      </c>
      <c r="K256" s="610" t="str">
        <f t="shared" si="68"/>
        <v/>
      </c>
      <c r="M256" s="610" t="str">
        <f t="shared" si="69"/>
        <v/>
      </c>
      <c r="O256" s="610" t="str">
        <f t="shared" si="70"/>
        <v/>
      </c>
      <c r="Q256" s="610" t="str">
        <f t="shared" si="71"/>
        <v/>
      </c>
      <c r="S256" s="610" t="str">
        <f t="shared" si="72"/>
        <v/>
      </c>
      <c r="U256" s="610" t="str">
        <f t="shared" si="73"/>
        <v/>
      </c>
      <c r="W256" s="610" t="str">
        <f t="shared" si="74"/>
        <v/>
      </c>
      <c r="Y256" s="610" t="str">
        <f t="shared" si="75"/>
        <v/>
      </c>
      <c r="AA256" s="610" t="str">
        <f t="shared" si="76"/>
        <v/>
      </c>
      <c r="AC256" s="610" t="str">
        <f t="shared" si="77"/>
        <v/>
      </c>
      <c r="AE256" s="610" t="str">
        <f t="shared" si="78"/>
        <v/>
      </c>
      <c r="AG256" s="610" t="str">
        <f t="shared" si="79"/>
        <v/>
      </c>
      <c r="AI256" s="610" t="str">
        <f t="shared" si="80"/>
        <v/>
      </c>
      <c r="AK256" s="610" t="str">
        <f t="shared" si="81"/>
        <v/>
      </c>
      <c r="AM256" s="610" t="str">
        <f t="shared" si="82"/>
        <v/>
      </c>
      <c r="AO256" s="610" t="str">
        <f t="shared" si="83"/>
        <v/>
      </c>
      <c r="AQ256" s="610" t="str">
        <f t="shared" si="84"/>
        <v/>
      </c>
    </row>
    <row r="257" spans="5:43">
      <c r="E257" s="610" t="str">
        <f t="shared" si="87"/>
        <v/>
      </c>
      <c r="G257" s="610" t="str">
        <f t="shared" si="87"/>
        <v/>
      </c>
      <c r="I257" s="610" t="str">
        <f t="shared" si="67"/>
        <v/>
      </c>
      <c r="K257" s="610" t="str">
        <f t="shared" si="68"/>
        <v/>
      </c>
      <c r="M257" s="610" t="str">
        <f t="shared" si="69"/>
        <v/>
      </c>
      <c r="O257" s="610" t="str">
        <f t="shared" si="70"/>
        <v/>
      </c>
      <c r="Q257" s="610" t="str">
        <f t="shared" si="71"/>
        <v/>
      </c>
      <c r="S257" s="610" t="str">
        <f t="shared" si="72"/>
        <v/>
      </c>
      <c r="U257" s="610" t="str">
        <f t="shared" si="73"/>
        <v/>
      </c>
      <c r="W257" s="610" t="str">
        <f t="shared" si="74"/>
        <v/>
      </c>
      <c r="Y257" s="610" t="str">
        <f t="shared" si="75"/>
        <v/>
      </c>
      <c r="AA257" s="610" t="str">
        <f t="shared" si="76"/>
        <v/>
      </c>
      <c r="AC257" s="610" t="str">
        <f t="shared" si="77"/>
        <v/>
      </c>
      <c r="AE257" s="610" t="str">
        <f t="shared" si="78"/>
        <v/>
      </c>
      <c r="AG257" s="610" t="str">
        <f t="shared" si="79"/>
        <v/>
      </c>
      <c r="AI257" s="610" t="str">
        <f t="shared" si="80"/>
        <v/>
      </c>
      <c r="AK257" s="610" t="str">
        <f t="shared" si="81"/>
        <v/>
      </c>
      <c r="AM257" s="610" t="str">
        <f t="shared" si="82"/>
        <v/>
      </c>
      <c r="AO257" s="610" t="str">
        <f t="shared" si="83"/>
        <v/>
      </c>
      <c r="AQ257" s="610" t="str">
        <f t="shared" si="84"/>
        <v/>
      </c>
    </row>
    <row r="258" spans="5:43">
      <c r="E258" s="610" t="str">
        <f t="shared" si="87"/>
        <v/>
      </c>
      <c r="G258" s="610" t="str">
        <f t="shared" si="87"/>
        <v/>
      </c>
      <c r="I258" s="610" t="str">
        <f t="shared" si="67"/>
        <v/>
      </c>
      <c r="K258" s="610" t="str">
        <f t="shared" si="68"/>
        <v/>
      </c>
      <c r="M258" s="610" t="str">
        <f t="shared" si="69"/>
        <v/>
      </c>
      <c r="O258" s="610" t="str">
        <f t="shared" si="70"/>
        <v/>
      </c>
      <c r="Q258" s="610" t="str">
        <f t="shared" si="71"/>
        <v/>
      </c>
      <c r="S258" s="610" t="str">
        <f t="shared" si="72"/>
        <v/>
      </c>
      <c r="U258" s="610" t="str">
        <f t="shared" si="73"/>
        <v/>
      </c>
      <c r="W258" s="610" t="str">
        <f t="shared" si="74"/>
        <v/>
      </c>
      <c r="Y258" s="610" t="str">
        <f t="shared" si="75"/>
        <v/>
      </c>
      <c r="AA258" s="610" t="str">
        <f t="shared" si="76"/>
        <v/>
      </c>
      <c r="AC258" s="610" t="str">
        <f t="shared" si="77"/>
        <v/>
      </c>
      <c r="AE258" s="610" t="str">
        <f t="shared" si="78"/>
        <v/>
      </c>
      <c r="AG258" s="610" t="str">
        <f t="shared" si="79"/>
        <v/>
      </c>
      <c r="AI258" s="610" t="str">
        <f t="shared" si="80"/>
        <v/>
      </c>
      <c r="AK258" s="610" t="str">
        <f t="shared" si="81"/>
        <v/>
      </c>
      <c r="AM258" s="610" t="str">
        <f t="shared" si="82"/>
        <v/>
      </c>
      <c r="AO258" s="610" t="str">
        <f t="shared" si="83"/>
        <v/>
      </c>
      <c r="AQ258" s="610" t="str">
        <f t="shared" si="84"/>
        <v/>
      </c>
    </row>
    <row r="259" spans="5:43">
      <c r="E259" s="610" t="str">
        <f t="shared" si="87"/>
        <v/>
      </c>
      <c r="G259" s="610" t="str">
        <f t="shared" si="87"/>
        <v/>
      </c>
      <c r="I259" s="610" t="str">
        <f t="shared" si="67"/>
        <v/>
      </c>
      <c r="K259" s="610" t="str">
        <f t="shared" si="68"/>
        <v/>
      </c>
      <c r="M259" s="610" t="str">
        <f t="shared" si="69"/>
        <v/>
      </c>
      <c r="O259" s="610" t="str">
        <f t="shared" si="70"/>
        <v/>
      </c>
      <c r="Q259" s="610" t="str">
        <f t="shared" si="71"/>
        <v/>
      </c>
      <c r="S259" s="610" t="str">
        <f t="shared" si="72"/>
        <v/>
      </c>
      <c r="U259" s="610" t="str">
        <f t="shared" si="73"/>
        <v/>
      </c>
      <c r="W259" s="610" t="str">
        <f t="shared" si="74"/>
        <v/>
      </c>
      <c r="Y259" s="610" t="str">
        <f t="shared" si="75"/>
        <v/>
      </c>
      <c r="AA259" s="610" t="str">
        <f t="shared" si="76"/>
        <v/>
      </c>
      <c r="AC259" s="610" t="str">
        <f t="shared" si="77"/>
        <v/>
      </c>
      <c r="AE259" s="610" t="str">
        <f t="shared" si="78"/>
        <v/>
      </c>
      <c r="AG259" s="610" t="str">
        <f t="shared" si="79"/>
        <v/>
      </c>
      <c r="AI259" s="610" t="str">
        <f t="shared" si="80"/>
        <v/>
      </c>
      <c r="AK259" s="610" t="str">
        <f t="shared" si="81"/>
        <v/>
      </c>
      <c r="AM259" s="610" t="str">
        <f t="shared" si="82"/>
        <v/>
      </c>
      <c r="AO259" s="610" t="str">
        <f t="shared" si="83"/>
        <v/>
      </c>
      <c r="AQ259" s="610" t="str">
        <f t="shared" si="84"/>
        <v/>
      </c>
    </row>
    <row r="260" spans="5:43">
      <c r="E260" s="610" t="str">
        <f t="shared" si="87"/>
        <v/>
      </c>
      <c r="G260" s="610" t="str">
        <f t="shared" si="87"/>
        <v/>
      </c>
      <c r="I260" s="610" t="str">
        <f t="shared" si="67"/>
        <v/>
      </c>
      <c r="K260" s="610" t="str">
        <f t="shared" si="68"/>
        <v/>
      </c>
      <c r="M260" s="610" t="str">
        <f t="shared" si="69"/>
        <v/>
      </c>
      <c r="O260" s="610" t="str">
        <f t="shared" si="70"/>
        <v/>
      </c>
      <c r="Q260" s="610" t="str">
        <f t="shared" si="71"/>
        <v/>
      </c>
      <c r="S260" s="610" t="str">
        <f t="shared" si="72"/>
        <v/>
      </c>
      <c r="U260" s="610" t="str">
        <f t="shared" si="73"/>
        <v/>
      </c>
      <c r="W260" s="610" t="str">
        <f t="shared" si="74"/>
        <v/>
      </c>
      <c r="Y260" s="610" t="str">
        <f t="shared" si="75"/>
        <v/>
      </c>
      <c r="AA260" s="610" t="str">
        <f t="shared" si="76"/>
        <v/>
      </c>
      <c r="AC260" s="610" t="str">
        <f t="shared" si="77"/>
        <v/>
      </c>
      <c r="AE260" s="610" t="str">
        <f t="shared" si="78"/>
        <v/>
      </c>
      <c r="AG260" s="610" t="str">
        <f t="shared" si="79"/>
        <v/>
      </c>
      <c r="AI260" s="610" t="str">
        <f t="shared" si="80"/>
        <v/>
      </c>
      <c r="AK260" s="610" t="str">
        <f t="shared" si="81"/>
        <v/>
      </c>
      <c r="AM260" s="610" t="str">
        <f t="shared" si="82"/>
        <v/>
      </c>
      <c r="AO260" s="610" t="str">
        <f t="shared" si="83"/>
        <v/>
      </c>
      <c r="AQ260" s="610" t="str">
        <f t="shared" si="84"/>
        <v/>
      </c>
    </row>
    <row r="261" spans="5:43">
      <c r="E261" s="610" t="str">
        <f t="shared" si="87"/>
        <v/>
      </c>
      <c r="G261" s="610" t="str">
        <f t="shared" si="87"/>
        <v/>
      </c>
      <c r="I261" s="610" t="str">
        <f t="shared" si="67"/>
        <v/>
      </c>
      <c r="K261" s="610" t="str">
        <f t="shared" si="68"/>
        <v/>
      </c>
      <c r="M261" s="610" t="str">
        <f t="shared" si="69"/>
        <v/>
      </c>
      <c r="O261" s="610" t="str">
        <f t="shared" si="70"/>
        <v/>
      </c>
      <c r="Q261" s="610" t="str">
        <f t="shared" si="71"/>
        <v/>
      </c>
      <c r="S261" s="610" t="str">
        <f t="shared" si="72"/>
        <v/>
      </c>
      <c r="U261" s="610" t="str">
        <f t="shared" si="73"/>
        <v/>
      </c>
      <c r="W261" s="610" t="str">
        <f t="shared" si="74"/>
        <v/>
      </c>
      <c r="Y261" s="610" t="str">
        <f t="shared" si="75"/>
        <v/>
      </c>
      <c r="AA261" s="610" t="str">
        <f t="shared" si="76"/>
        <v/>
      </c>
      <c r="AC261" s="610" t="str">
        <f t="shared" si="77"/>
        <v/>
      </c>
      <c r="AE261" s="610" t="str">
        <f t="shared" si="78"/>
        <v/>
      </c>
      <c r="AG261" s="610" t="str">
        <f t="shared" si="79"/>
        <v/>
      </c>
      <c r="AI261" s="610" t="str">
        <f t="shared" si="80"/>
        <v/>
      </c>
      <c r="AK261" s="610" t="str">
        <f t="shared" si="81"/>
        <v/>
      </c>
      <c r="AM261" s="610" t="str">
        <f t="shared" si="82"/>
        <v/>
      </c>
      <c r="AO261" s="610" t="str">
        <f t="shared" si="83"/>
        <v/>
      </c>
      <c r="AQ261" s="610" t="str">
        <f t="shared" si="84"/>
        <v/>
      </c>
    </row>
    <row r="262" spans="5:43">
      <c r="E262" s="610" t="str">
        <f t="shared" si="87"/>
        <v/>
      </c>
      <c r="G262" s="610" t="str">
        <f t="shared" si="87"/>
        <v/>
      </c>
      <c r="I262" s="610" t="str">
        <f t="shared" si="67"/>
        <v/>
      </c>
      <c r="K262" s="610" t="str">
        <f t="shared" si="68"/>
        <v/>
      </c>
      <c r="M262" s="610" t="str">
        <f t="shared" si="69"/>
        <v/>
      </c>
      <c r="O262" s="610" t="str">
        <f t="shared" si="70"/>
        <v/>
      </c>
      <c r="Q262" s="610" t="str">
        <f t="shared" si="71"/>
        <v/>
      </c>
      <c r="S262" s="610" t="str">
        <f t="shared" si="72"/>
        <v/>
      </c>
      <c r="U262" s="610" t="str">
        <f t="shared" si="73"/>
        <v/>
      </c>
      <c r="W262" s="610" t="str">
        <f t="shared" si="74"/>
        <v/>
      </c>
      <c r="Y262" s="610" t="str">
        <f t="shared" si="75"/>
        <v/>
      </c>
      <c r="AA262" s="610" t="str">
        <f t="shared" si="76"/>
        <v/>
      </c>
      <c r="AC262" s="610" t="str">
        <f t="shared" si="77"/>
        <v/>
      </c>
      <c r="AE262" s="610" t="str">
        <f t="shared" si="78"/>
        <v/>
      </c>
      <c r="AG262" s="610" t="str">
        <f t="shared" si="79"/>
        <v/>
      </c>
      <c r="AI262" s="610" t="str">
        <f t="shared" si="80"/>
        <v/>
      </c>
      <c r="AK262" s="610" t="str">
        <f t="shared" si="81"/>
        <v/>
      </c>
      <c r="AM262" s="610" t="str">
        <f t="shared" si="82"/>
        <v/>
      </c>
      <c r="AO262" s="610" t="str">
        <f t="shared" si="83"/>
        <v/>
      </c>
      <c r="AQ262" s="610" t="str">
        <f t="shared" si="84"/>
        <v/>
      </c>
    </row>
    <row r="263" spans="5:43">
      <c r="E263" s="610" t="str">
        <f t="shared" si="87"/>
        <v/>
      </c>
      <c r="G263" s="610" t="str">
        <f t="shared" si="87"/>
        <v/>
      </c>
      <c r="I263" s="610" t="str">
        <f t="shared" si="67"/>
        <v/>
      </c>
      <c r="K263" s="610" t="str">
        <f t="shared" si="68"/>
        <v/>
      </c>
      <c r="M263" s="610" t="str">
        <f t="shared" si="69"/>
        <v/>
      </c>
      <c r="O263" s="610" t="str">
        <f t="shared" si="70"/>
        <v/>
      </c>
      <c r="Q263" s="610" t="str">
        <f t="shared" si="71"/>
        <v/>
      </c>
      <c r="S263" s="610" t="str">
        <f t="shared" si="72"/>
        <v/>
      </c>
      <c r="U263" s="610" t="str">
        <f t="shared" si="73"/>
        <v/>
      </c>
      <c r="W263" s="610" t="str">
        <f t="shared" si="74"/>
        <v/>
      </c>
      <c r="Y263" s="610" t="str">
        <f t="shared" si="75"/>
        <v/>
      </c>
      <c r="AA263" s="610" t="str">
        <f t="shared" si="76"/>
        <v/>
      </c>
      <c r="AC263" s="610" t="str">
        <f t="shared" si="77"/>
        <v/>
      </c>
      <c r="AE263" s="610" t="str">
        <f t="shared" si="78"/>
        <v/>
      </c>
      <c r="AG263" s="610" t="str">
        <f t="shared" si="79"/>
        <v/>
      </c>
      <c r="AI263" s="610" t="str">
        <f t="shared" si="80"/>
        <v/>
      </c>
      <c r="AK263" s="610" t="str">
        <f t="shared" si="81"/>
        <v/>
      </c>
      <c r="AM263" s="610" t="str">
        <f t="shared" si="82"/>
        <v/>
      </c>
      <c r="AO263" s="610" t="str">
        <f t="shared" si="83"/>
        <v/>
      </c>
      <c r="AQ263" s="610" t="str">
        <f t="shared" si="84"/>
        <v/>
      </c>
    </row>
    <row r="264" spans="5:43">
      <c r="E264" s="610" t="str">
        <f t="shared" si="87"/>
        <v/>
      </c>
      <c r="G264" s="610" t="str">
        <f t="shared" si="87"/>
        <v/>
      </c>
      <c r="I264" s="610" t="str">
        <f t="shared" si="67"/>
        <v/>
      </c>
      <c r="K264" s="610" t="str">
        <f t="shared" si="68"/>
        <v/>
      </c>
      <c r="M264" s="610" t="str">
        <f t="shared" si="69"/>
        <v/>
      </c>
      <c r="O264" s="610" t="str">
        <f t="shared" si="70"/>
        <v/>
      </c>
      <c r="Q264" s="610" t="str">
        <f t="shared" si="71"/>
        <v/>
      </c>
      <c r="S264" s="610" t="str">
        <f t="shared" si="72"/>
        <v/>
      </c>
      <c r="U264" s="610" t="str">
        <f t="shared" si="73"/>
        <v/>
      </c>
      <c r="W264" s="610" t="str">
        <f t="shared" si="74"/>
        <v/>
      </c>
      <c r="Y264" s="610" t="str">
        <f t="shared" si="75"/>
        <v/>
      </c>
      <c r="AA264" s="610" t="str">
        <f t="shared" si="76"/>
        <v/>
      </c>
      <c r="AC264" s="610" t="str">
        <f t="shared" si="77"/>
        <v/>
      </c>
      <c r="AE264" s="610" t="str">
        <f t="shared" si="78"/>
        <v/>
      </c>
      <c r="AG264" s="610" t="str">
        <f t="shared" si="79"/>
        <v/>
      </c>
      <c r="AI264" s="610" t="str">
        <f t="shared" si="80"/>
        <v/>
      </c>
      <c r="AK264" s="610" t="str">
        <f t="shared" si="81"/>
        <v/>
      </c>
      <c r="AM264" s="610" t="str">
        <f t="shared" si="82"/>
        <v/>
      </c>
      <c r="AO264" s="610" t="str">
        <f t="shared" si="83"/>
        <v/>
      </c>
      <c r="AQ264" s="610" t="str">
        <f t="shared" si="84"/>
        <v/>
      </c>
    </row>
    <row r="265" spans="5:43">
      <c r="E265" s="610" t="str">
        <f t="shared" si="87"/>
        <v/>
      </c>
      <c r="G265" s="610" t="str">
        <f t="shared" si="87"/>
        <v/>
      </c>
      <c r="I265" s="610" t="str">
        <f t="shared" si="67"/>
        <v/>
      </c>
      <c r="K265" s="610" t="str">
        <f t="shared" si="68"/>
        <v/>
      </c>
      <c r="M265" s="610" t="str">
        <f t="shared" si="69"/>
        <v/>
      </c>
      <c r="O265" s="610" t="str">
        <f t="shared" si="70"/>
        <v/>
      </c>
      <c r="Q265" s="610" t="str">
        <f t="shared" si="71"/>
        <v/>
      </c>
      <c r="S265" s="610" t="str">
        <f t="shared" si="72"/>
        <v/>
      </c>
      <c r="U265" s="610" t="str">
        <f t="shared" si="73"/>
        <v/>
      </c>
      <c r="W265" s="610" t="str">
        <f t="shared" si="74"/>
        <v/>
      </c>
      <c r="Y265" s="610" t="str">
        <f t="shared" si="75"/>
        <v/>
      </c>
      <c r="AA265" s="610" t="str">
        <f t="shared" si="76"/>
        <v/>
      </c>
      <c r="AC265" s="610" t="str">
        <f t="shared" si="77"/>
        <v/>
      </c>
      <c r="AE265" s="610" t="str">
        <f t="shared" si="78"/>
        <v/>
      </c>
      <c r="AG265" s="610" t="str">
        <f t="shared" si="79"/>
        <v/>
      </c>
      <c r="AI265" s="610" t="str">
        <f t="shared" si="80"/>
        <v/>
      </c>
      <c r="AK265" s="610" t="str">
        <f t="shared" si="81"/>
        <v/>
      </c>
      <c r="AM265" s="610" t="str">
        <f t="shared" si="82"/>
        <v/>
      </c>
      <c r="AO265" s="610" t="str">
        <f t="shared" si="83"/>
        <v/>
      </c>
      <c r="AQ265" s="610" t="str">
        <f t="shared" si="84"/>
        <v/>
      </c>
    </row>
    <row r="266" spans="5:43">
      <c r="E266" s="610" t="str">
        <f t="shared" si="87"/>
        <v/>
      </c>
      <c r="G266" s="610" t="str">
        <f t="shared" si="87"/>
        <v/>
      </c>
      <c r="I266" s="610" t="str">
        <f t="shared" si="67"/>
        <v/>
      </c>
      <c r="K266" s="610" t="str">
        <f t="shared" si="68"/>
        <v/>
      </c>
      <c r="M266" s="610" t="str">
        <f t="shared" si="69"/>
        <v/>
      </c>
      <c r="O266" s="610" t="str">
        <f t="shared" si="70"/>
        <v/>
      </c>
      <c r="Q266" s="610" t="str">
        <f t="shared" si="71"/>
        <v/>
      </c>
      <c r="S266" s="610" t="str">
        <f t="shared" si="72"/>
        <v/>
      </c>
      <c r="U266" s="610" t="str">
        <f t="shared" si="73"/>
        <v/>
      </c>
      <c r="W266" s="610" t="str">
        <f t="shared" si="74"/>
        <v/>
      </c>
      <c r="Y266" s="610" t="str">
        <f t="shared" si="75"/>
        <v/>
      </c>
      <c r="AA266" s="610" t="str">
        <f t="shared" si="76"/>
        <v/>
      </c>
      <c r="AC266" s="610" t="str">
        <f t="shared" si="77"/>
        <v/>
      </c>
      <c r="AE266" s="610" t="str">
        <f t="shared" si="78"/>
        <v/>
      </c>
      <c r="AG266" s="610" t="str">
        <f t="shared" si="79"/>
        <v/>
      </c>
      <c r="AI266" s="610" t="str">
        <f t="shared" si="80"/>
        <v/>
      </c>
      <c r="AK266" s="610" t="str">
        <f t="shared" si="81"/>
        <v/>
      </c>
      <c r="AM266" s="610" t="str">
        <f t="shared" si="82"/>
        <v/>
      </c>
      <c r="AO266" s="610" t="str">
        <f t="shared" si="83"/>
        <v/>
      </c>
      <c r="AQ266" s="610" t="str">
        <f t="shared" si="84"/>
        <v/>
      </c>
    </row>
    <row r="267" spans="5:43">
      <c r="E267" s="610" t="str">
        <f t="shared" si="87"/>
        <v/>
      </c>
      <c r="G267" s="610" t="str">
        <f t="shared" si="87"/>
        <v/>
      </c>
      <c r="I267" s="610" t="str">
        <f t="shared" si="67"/>
        <v/>
      </c>
      <c r="K267" s="610" t="str">
        <f t="shared" si="68"/>
        <v/>
      </c>
      <c r="M267" s="610" t="str">
        <f t="shared" si="69"/>
        <v/>
      </c>
      <c r="O267" s="610" t="str">
        <f t="shared" si="70"/>
        <v/>
      </c>
      <c r="Q267" s="610" t="str">
        <f t="shared" si="71"/>
        <v/>
      </c>
      <c r="S267" s="610" t="str">
        <f t="shared" si="72"/>
        <v/>
      </c>
      <c r="U267" s="610" t="str">
        <f t="shared" si="73"/>
        <v/>
      </c>
      <c r="W267" s="610" t="str">
        <f t="shared" si="74"/>
        <v/>
      </c>
      <c r="Y267" s="610" t="str">
        <f t="shared" si="75"/>
        <v/>
      </c>
      <c r="AA267" s="610" t="str">
        <f t="shared" si="76"/>
        <v/>
      </c>
      <c r="AC267" s="610" t="str">
        <f t="shared" si="77"/>
        <v/>
      </c>
      <c r="AE267" s="610" t="str">
        <f t="shared" si="78"/>
        <v/>
      </c>
      <c r="AG267" s="610" t="str">
        <f t="shared" si="79"/>
        <v/>
      </c>
      <c r="AI267" s="610" t="str">
        <f t="shared" si="80"/>
        <v/>
      </c>
      <c r="AK267" s="610" t="str">
        <f t="shared" si="81"/>
        <v/>
      </c>
      <c r="AM267" s="610" t="str">
        <f t="shared" si="82"/>
        <v/>
      </c>
      <c r="AO267" s="610" t="str">
        <f t="shared" si="83"/>
        <v/>
      </c>
      <c r="AQ267" s="610" t="str">
        <f t="shared" si="84"/>
        <v/>
      </c>
    </row>
    <row r="268" spans="5:43">
      <c r="E268" s="610" t="str">
        <f t="shared" si="87"/>
        <v/>
      </c>
      <c r="G268" s="610" t="str">
        <f t="shared" si="87"/>
        <v/>
      </c>
      <c r="I268" s="610" t="str">
        <f t="shared" si="67"/>
        <v/>
      </c>
      <c r="K268" s="610" t="str">
        <f t="shared" si="68"/>
        <v/>
      </c>
      <c r="M268" s="610" t="str">
        <f t="shared" si="69"/>
        <v/>
      </c>
      <c r="O268" s="610" t="str">
        <f t="shared" si="70"/>
        <v/>
      </c>
      <c r="Q268" s="610" t="str">
        <f t="shared" si="71"/>
        <v/>
      </c>
      <c r="S268" s="610" t="str">
        <f t="shared" si="72"/>
        <v/>
      </c>
      <c r="U268" s="610" t="str">
        <f t="shared" si="73"/>
        <v/>
      </c>
      <c r="W268" s="610" t="str">
        <f t="shared" si="74"/>
        <v/>
      </c>
      <c r="Y268" s="610" t="str">
        <f t="shared" si="75"/>
        <v/>
      </c>
      <c r="AA268" s="610" t="str">
        <f t="shared" si="76"/>
        <v/>
      </c>
      <c r="AC268" s="610" t="str">
        <f t="shared" si="77"/>
        <v/>
      </c>
      <c r="AE268" s="610" t="str">
        <f t="shared" si="78"/>
        <v/>
      </c>
      <c r="AG268" s="610" t="str">
        <f t="shared" si="79"/>
        <v/>
      </c>
      <c r="AI268" s="610" t="str">
        <f t="shared" si="80"/>
        <v/>
      </c>
      <c r="AK268" s="610" t="str">
        <f t="shared" si="81"/>
        <v/>
      </c>
      <c r="AM268" s="610" t="str">
        <f t="shared" si="82"/>
        <v/>
      </c>
      <c r="AO268" s="610" t="str">
        <f t="shared" si="83"/>
        <v/>
      </c>
      <c r="AQ268" s="610" t="str">
        <f t="shared" si="84"/>
        <v/>
      </c>
    </row>
    <row r="269" spans="5:43">
      <c r="E269" s="610" t="str">
        <f t="shared" ref="E269:G284" si="88">IF(OR($B269=0,D269=0),"",D269/$B269)</f>
        <v/>
      </c>
      <c r="G269" s="610" t="str">
        <f t="shared" si="88"/>
        <v/>
      </c>
      <c r="I269" s="610" t="str">
        <f t="shared" ref="I269:I300" si="89">IF(OR($B269=0,H269=0),"",H269/$B269)</f>
        <v/>
      </c>
      <c r="K269" s="610" t="str">
        <f t="shared" ref="K269:K300" si="90">IF(OR($B269=0,J269=0),"",J269/$B269)</f>
        <v/>
      </c>
      <c r="M269" s="610" t="str">
        <f t="shared" ref="M269:M300" si="91">IF(OR($B269=0,L269=0),"",L269/$B269)</f>
        <v/>
      </c>
      <c r="O269" s="610" t="str">
        <f t="shared" ref="O269:O300" si="92">IF(OR($B269=0,N269=0),"",N269/$B269)</f>
        <v/>
      </c>
      <c r="Q269" s="610" t="str">
        <f t="shared" ref="Q269:Q300" si="93">IF(OR($B269=0,P269=0),"",P269/$B269)</f>
        <v/>
      </c>
      <c r="S269" s="610" t="str">
        <f t="shared" ref="S269:S300" si="94">IF(OR($B269=0,R269=0),"",R269/$B269)</f>
        <v/>
      </c>
      <c r="U269" s="610" t="str">
        <f t="shared" ref="U269:U300" si="95">IF(OR($B269=0,T269=0),"",T269/$B269)</f>
        <v/>
      </c>
      <c r="W269" s="610" t="str">
        <f t="shared" ref="W269:W300" si="96">IF(OR($B269=0,V269=0),"",V269/$B269)</f>
        <v/>
      </c>
      <c r="Y269" s="610" t="str">
        <f t="shared" ref="Y269:Y300" si="97">IF(OR($B269=0,X269=0),"",X269/$B269)</f>
        <v/>
      </c>
      <c r="AA269" s="610" t="str">
        <f t="shared" ref="AA269:AA300" si="98">IF(OR($B269=0,Z269=0),"",Z269/$B269)</f>
        <v/>
      </c>
      <c r="AC269" s="610" t="str">
        <f t="shared" ref="AC269:AC300" si="99">IF(OR($B269=0,AB269=0),"",AB269/$B269)</f>
        <v/>
      </c>
      <c r="AE269" s="610" t="str">
        <f t="shared" ref="AE269:AE300" si="100">IF(OR($B269=0,AD269=0),"",AD269/$B269)</f>
        <v/>
      </c>
      <c r="AG269" s="610" t="str">
        <f t="shared" ref="AG269:AG300" si="101">IF(OR($B269=0,AF269=0),"",AF269/$B269)</f>
        <v/>
      </c>
      <c r="AI269" s="610" t="str">
        <f t="shared" ref="AI269:AI300" si="102">IF(OR($B269=0,AH269=0),"",AH269/$B269)</f>
        <v/>
      </c>
      <c r="AK269" s="610" t="str">
        <f t="shared" ref="AK269:AK300" si="103">IF(OR($B269=0,AJ269=0),"",AJ269/$B269)</f>
        <v/>
      </c>
      <c r="AM269" s="610" t="str">
        <f t="shared" ref="AM269:AM300" si="104">IF(OR($B269=0,AL269=0),"",AL269/$B269)</f>
        <v/>
      </c>
      <c r="AO269" s="610" t="str">
        <f t="shared" ref="AO269:AO300" si="105">IF(OR($B269=0,AN269=0),"",AN269/$B269)</f>
        <v/>
      </c>
      <c r="AQ269" s="610" t="str">
        <f t="shared" ref="AQ269:AQ300" si="106">IF(OR($B269=0,AP269=0),"",AP269/$B269)</f>
        <v/>
      </c>
    </row>
    <row r="270" spans="5:43">
      <c r="E270" s="610" t="str">
        <f t="shared" si="88"/>
        <v/>
      </c>
      <c r="G270" s="610" t="str">
        <f t="shared" si="88"/>
        <v/>
      </c>
      <c r="I270" s="610" t="str">
        <f t="shared" si="89"/>
        <v/>
      </c>
      <c r="K270" s="610" t="str">
        <f t="shared" si="90"/>
        <v/>
      </c>
      <c r="M270" s="610" t="str">
        <f t="shared" si="91"/>
        <v/>
      </c>
      <c r="O270" s="610" t="str">
        <f t="shared" si="92"/>
        <v/>
      </c>
      <c r="Q270" s="610" t="str">
        <f t="shared" si="93"/>
        <v/>
      </c>
      <c r="S270" s="610" t="str">
        <f t="shared" si="94"/>
        <v/>
      </c>
      <c r="U270" s="610" t="str">
        <f t="shared" si="95"/>
        <v/>
      </c>
      <c r="W270" s="610" t="str">
        <f t="shared" si="96"/>
        <v/>
      </c>
      <c r="Y270" s="610" t="str">
        <f t="shared" si="97"/>
        <v/>
      </c>
      <c r="AA270" s="610" t="str">
        <f t="shared" si="98"/>
        <v/>
      </c>
      <c r="AC270" s="610" t="str">
        <f t="shared" si="99"/>
        <v/>
      </c>
      <c r="AE270" s="610" t="str">
        <f t="shared" si="100"/>
        <v/>
      </c>
      <c r="AG270" s="610" t="str">
        <f t="shared" si="101"/>
        <v/>
      </c>
      <c r="AI270" s="610" t="str">
        <f t="shared" si="102"/>
        <v/>
      </c>
      <c r="AK270" s="610" t="str">
        <f t="shared" si="103"/>
        <v/>
      </c>
      <c r="AM270" s="610" t="str">
        <f t="shared" si="104"/>
        <v/>
      </c>
      <c r="AO270" s="610" t="str">
        <f t="shared" si="105"/>
        <v/>
      </c>
      <c r="AQ270" s="610" t="str">
        <f t="shared" si="106"/>
        <v/>
      </c>
    </row>
    <row r="271" spans="5:43">
      <c r="E271" s="610" t="str">
        <f t="shared" si="88"/>
        <v/>
      </c>
      <c r="G271" s="610" t="str">
        <f t="shared" si="88"/>
        <v/>
      </c>
      <c r="I271" s="610" t="str">
        <f t="shared" si="89"/>
        <v/>
      </c>
      <c r="K271" s="610" t="str">
        <f t="shared" si="90"/>
        <v/>
      </c>
      <c r="M271" s="610" t="str">
        <f t="shared" si="91"/>
        <v/>
      </c>
      <c r="O271" s="610" t="str">
        <f t="shared" si="92"/>
        <v/>
      </c>
      <c r="Q271" s="610" t="str">
        <f t="shared" si="93"/>
        <v/>
      </c>
      <c r="S271" s="610" t="str">
        <f t="shared" si="94"/>
        <v/>
      </c>
      <c r="U271" s="610" t="str">
        <f t="shared" si="95"/>
        <v/>
      </c>
      <c r="W271" s="610" t="str">
        <f t="shared" si="96"/>
        <v/>
      </c>
      <c r="Y271" s="610" t="str">
        <f t="shared" si="97"/>
        <v/>
      </c>
      <c r="AA271" s="610" t="str">
        <f t="shared" si="98"/>
        <v/>
      </c>
      <c r="AC271" s="610" t="str">
        <f t="shared" si="99"/>
        <v/>
      </c>
      <c r="AE271" s="610" t="str">
        <f t="shared" si="100"/>
        <v/>
      </c>
      <c r="AG271" s="610" t="str">
        <f t="shared" si="101"/>
        <v/>
      </c>
      <c r="AI271" s="610" t="str">
        <f t="shared" si="102"/>
        <v/>
      </c>
      <c r="AK271" s="610" t="str">
        <f t="shared" si="103"/>
        <v/>
      </c>
      <c r="AM271" s="610" t="str">
        <f t="shared" si="104"/>
        <v/>
      </c>
      <c r="AO271" s="610" t="str">
        <f t="shared" si="105"/>
        <v/>
      </c>
      <c r="AQ271" s="610" t="str">
        <f t="shared" si="106"/>
        <v/>
      </c>
    </row>
    <row r="272" spans="5:43">
      <c r="E272" s="610" t="str">
        <f t="shared" si="88"/>
        <v/>
      </c>
      <c r="G272" s="610" t="str">
        <f t="shared" si="88"/>
        <v/>
      </c>
      <c r="I272" s="610" t="str">
        <f t="shared" si="89"/>
        <v/>
      </c>
      <c r="K272" s="610" t="str">
        <f t="shared" si="90"/>
        <v/>
      </c>
      <c r="M272" s="610" t="str">
        <f t="shared" si="91"/>
        <v/>
      </c>
      <c r="O272" s="610" t="str">
        <f t="shared" si="92"/>
        <v/>
      </c>
      <c r="Q272" s="610" t="str">
        <f t="shared" si="93"/>
        <v/>
      </c>
      <c r="S272" s="610" t="str">
        <f t="shared" si="94"/>
        <v/>
      </c>
      <c r="U272" s="610" t="str">
        <f t="shared" si="95"/>
        <v/>
      </c>
      <c r="W272" s="610" t="str">
        <f t="shared" si="96"/>
        <v/>
      </c>
      <c r="Y272" s="610" t="str">
        <f t="shared" si="97"/>
        <v/>
      </c>
      <c r="AA272" s="610" t="str">
        <f t="shared" si="98"/>
        <v/>
      </c>
      <c r="AC272" s="610" t="str">
        <f t="shared" si="99"/>
        <v/>
      </c>
      <c r="AE272" s="610" t="str">
        <f t="shared" si="100"/>
        <v/>
      </c>
      <c r="AG272" s="610" t="str">
        <f t="shared" si="101"/>
        <v/>
      </c>
      <c r="AI272" s="610" t="str">
        <f t="shared" si="102"/>
        <v/>
      </c>
      <c r="AK272" s="610" t="str">
        <f t="shared" si="103"/>
        <v/>
      </c>
      <c r="AM272" s="610" t="str">
        <f t="shared" si="104"/>
        <v/>
      </c>
      <c r="AO272" s="610" t="str">
        <f t="shared" si="105"/>
        <v/>
      </c>
      <c r="AQ272" s="610" t="str">
        <f t="shared" si="106"/>
        <v/>
      </c>
    </row>
    <row r="273" spans="5:43">
      <c r="E273" s="610" t="str">
        <f t="shared" si="88"/>
        <v/>
      </c>
      <c r="G273" s="610" t="str">
        <f t="shared" si="88"/>
        <v/>
      </c>
      <c r="I273" s="610" t="str">
        <f t="shared" si="89"/>
        <v/>
      </c>
      <c r="K273" s="610" t="str">
        <f t="shared" si="90"/>
        <v/>
      </c>
      <c r="M273" s="610" t="str">
        <f t="shared" si="91"/>
        <v/>
      </c>
      <c r="O273" s="610" t="str">
        <f t="shared" si="92"/>
        <v/>
      </c>
      <c r="Q273" s="610" t="str">
        <f t="shared" si="93"/>
        <v/>
      </c>
      <c r="S273" s="610" t="str">
        <f t="shared" si="94"/>
        <v/>
      </c>
      <c r="U273" s="610" t="str">
        <f t="shared" si="95"/>
        <v/>
      </c>
      <c r="W273" s="610" t="str">
        <f t="shared" si="96"/>
        <v/>
      </c>
      <c r="Y273" s="610" t="str">
        <f t="shared" si="97"/>
        <v/>
      </c>
      <c r="AA273" s="610" t="str">
        <f t="shared" si="98"/>
        <v/>
      </c>
      <c r="AC273" s="610" t="str">
        <f t="shared" si="99"/>
        <v/>
      </c>
      <c r="AE273" s="610" t="str">
        <f t="shared" si="100"/>
        <v/>
      </c>
      <c r="AG273" s="610" t="str">
        <f t="shared" si="101"/>
        <v/>
      </c>
      <c r="AI273" s="610" t="str">
        <f t="shared" si="102"/>
        <v/>
      </c>
      <c r="AK273" s="610" t="str">
        <f t="shared" si="103"/>
        <v/>
      </c>
      <c r="AM273" s="610" t="str">
        <f t="shared" si="104"/>
        <v/>
      </c>
      <c r="AO273" s="610" t="str">
        <f t="shared" si="105"/>
        <v/>
      </c>
      <c r="AQ273" s="610" t="str">
        <f t="shared" si="106"/>
        <v/>
      </c>
    </row>
    <row r="274" spans="5:43">
      <c r="E274" s="610" t="str">
        <f t="shared" si="88"/>
        <v/>
      </c>
      <c r="G274" s="610" t="str">
        <f t="shared" si="88"/>
        <v/>
      </c>
      <c r="I274" s="610" t="str">
        <f t="shared" si="89"/>
        <v/>
      </c>
      <c r="K274" s="610" t="str">
        <f t="shared" si="90"/>
        <v/>
      </c>
      <c r="M274" s="610" t="str">
        <f t="shared" si="91"/>
        <v/>
      </c>
      <c r="O274" s="610" t="str">
        <f t="shared" si="92"/>
        <v/>
      </c>
      <c r="Q274" s="610" t="str">
        <f t="shared" si="93"/>
        <v/>
      </c>
      <c r="S274" s="610" t="str">
        <f t="shared" si="94"/>
        <v/>
      </c>
      <c r="U274" s="610" t="str">
        <f t="shared" si="95"/>
        <v/>
      </c>
      <c r="W274" s="610" t="str">
        <f t="shared" si="96"/>
        <v/>
      </c>
      <c r="Y274" s="610" t="str">
        <f t="shared" si="97"/>
        <v/>
      </c>
      <c r="AA274" s="610" t="str">
        <f t="shared" si="98"/>
        <v/>
      </c>
      <c r="AC274" s="610" t="str">
        <f t="shared" si="99"/>
        <v/>
      </c>
      <c r="AE274" s="610" t="str">
        <f t="shared" si="100"/>
        <v/>
      </c>
      <c r="AG274" s="610" t="str">
        <f t="shared" si="101"/>
        <v/>
      </c>
      <c r="AI274" s="610" t="str">
        <f t="shared" si="102"/>
        <v/>
      </c>
      <c r="AK274" s="610" t="str">
        <f t="shared" si="103"/>
        <v/>
      </c>
      <c r="AM274" s="610" t="str">
        <f t="shared" si="104"/>
        <v/>
      </c>
      <c r="AO274" s="610" t="str">
        <f t="shared" si="105"/>
        <v/>
      </c>
      <c r="AQ274" s="610" t="str">
        <f t="shared" si="106"/>
        <v/>
      </c>
    </row>
    <row r="275" spans="5:43">
      <c r="E275" s="610" t="str">
        <f t="shared" si="88"/>
        <v/>
      </c>
      <c r="G275" s="610" t="str">
        <f t="shared" si="88"/>
        <v/>
      </c>
      <c r="I275" s="610" t="str">
        <f t="shared" si="89"/>
        <v/>
      </c>
      <c r="K275" s="610" t="str">
        <f t="shared" si="90"/>
        <v/>
      </c>
      <c r="M275" s="610" t="str">
        <f t="shared" si="91"/>
        <v/>
      </c>
      <c r="O275" s="610" t="str">
        <f t="shared" si="92"/>
        <v/>
      </c>
      <c r="Q275" s="610" t="str">
        <f t="shared" si="93"/>
        <v/>
      </c>
      <c r="S275" s="610" t="str">
        <f t="shared" si="94"/>
        <v/>
      </c>
      <c r="U275" s="610" t="str">
        <f t="shared" si="95"/>
        <v/>
      </c>
      <c r="W275" s="610" t="str">
        <f t="shared" si="96"/>
        <v/>
      </c>
      <c r="Y275" s="610" t="str">
        <f t="shared" si="97"/>
        <v/>
      </c>
      <c r="AA275" s="610" t="str">
        <f t="shared" si="98"/>
        <v/>
      </c>
      <c r="AC275" s="610" t="str">
        <f t="shared" si="99"/>
        <v/>
      </c>
      <c r="AE275" s="610" t="str">
        <f t="shared" si="100"/>
        <v/>
      </c>
      <c r="AG275" s="610" t="str">
        <f t="shared" si="101"/>
        <v/>
      </c>
      <c r="AI275" s="610" t="str">
        <f t="shared" si="102"/>
        <v/>
      </c>
      <c r="AK275" s="610" t="str">
        <f t="shared" si="103"/>
        <v/>
      </c>
      <c r="AM275" s="610" t="str">
        <f t="shared" si="104"/>
        <v/>
      </c>
      <c r="AO275" s="610" t="str">
        <f t="shared" si="105"/>
        <v/>
      </c>
      <c r="AQ275" s="610" t="str">
        <f t="shared" si="106"/>
        <v/>
      </c>
    </row>
    <row r="276" spans="5:43">
      <c r="E276" s="610" t="str">
        <f t="shared" si="88"/>
        <v/>
      </c>
      <c r="G276" s="610" t="str">
        <f t="shared" si="88"/>
        <v/>
      </c>
      <c r="I276" s="610" t="str">
        <f t="shared" si="89"/>
        <v/>
      </c>
      <c r="K276" s="610" t="str">
        <f t="shared" si="90"/>
        <v/>
      </c>
      <c r="M276" s="610" t="str">
        <f t="shared" si="91"/>
        <v/>
      </c>
      <c r="O276" s="610" t="str">
        <f t="shared" si="92"/>
        <v/>
      </c>
      <c r="Q276" s="610" t="str">
        <f t="shared" si="93"/>
        <v/>
      </c>
      <c r="S276" s="610" t="str">
        <f t="shared" si="94"/>
        <v/>
      </c>
      <c r="U276" s="610" t="str">
        <f t="shared" si="95"/>
        <v/>
      </c>
      <c r="W276" s="610" t="str">
        <f t="shared" si="96"/>
        <v/>
      </c>
      <c r="Y276" s="610" t="str">
        <f t="shared" si="97"/>
        <v/>
      </c>
      <c r="AA276" s="610" t="str">
        <f t="shared" si="98"/>
        <v/>
      </c>
      <c r="AC276" s="610" t="str">
        <f t="shared" si="99"/>
        <v/>
      </c>
      <c r="AE276" s="610" t="str">
        <f t="shared" si="100"/>
        <v/>
      </c>
      <c r="AG276" s="610" t="str">
        <f t="shared" si="101"/>
        <v/>
      </c>
      <c r="AI276" s="610" t="str">
        <f t="shared" si="102"/>
        <v/>
      </c>
      <c r="AK276" s="610" t="str">
        <f t="shared" si="103"/>
        <v/>
      </c>
      <c r="AM276" s="610" t="str">
        <f t="shared" si="104"/>
        <v/>
      </c>
      <c r="AO276" s="610" t="str">
        <f t="shared" si="105"/>
        <v/>
      </c>
      <c r="AQ276" s="610" t="str">
        <f t="shared" si="106"/>
        <v/>
      </c>
    </row>
    <row r="277" spans="5:43">
      <c r="E277" s="610" t="str">
        <f t="shared" si="88"/>
        <v/>
      </c>
      <c r="G277" s="610" t="str">
        <f t="shared" si="88"/>
        <v/>
      </c>
      <c r="I277" s="610" t="str">
        <f t="shared" si="89"/>
        <v/>
      </c>
      <c r="K277" s="610" t="str">
        <f t="shared" si="90"/>
        <v/>
      </c>
      <c r="M277" s="610" t="str">
        <f t="shared" si="91"/>
        <v/>
      </c>
      <c r="O277" s="610" t="str">
        <f t="shared" si="92"/>
        <v/>
      </c>
      <c r="Q277" s="610" t="str">
        <f t="shared" si="93"/>
        <v/>
      </c>
      <c r="S277" s="610" t="str">
        <f t="shared" si="94"/>
        <v/>
      </c>
      <c r="U277" s="610" t="str">
        <f t="shared" si="95"/>
        <v/>
      </c>
      <c r="W277" s="610" t="str">
        <f t="shared" si="96"/>
        <v/>
      </c>
      <c r="Y277" s="610" t="str">
        <f t="shared" si="97"/>
        <v/>
      </c>
      <c r="AA277" s="610" t="str">
        <f t="shared" si="98"/>
        <v/>
      </c>
      <c r="AC277" s="610" t="str">
        <f t="shared" si="99"/>
        <v/>
      </c>
      <c r="AE277" s="610" t="str">
        <f t="shared" si="100"/>
        <v/>
      </c>
      <c r="AG277" s="610" t="str">
        <f t="shared" si="101"/>
        <v/>
      </c>
      <c r="AI277" s="610" t="str">
        <f t="shared" si="102"/>
        <v/>
      </c>
      <c r="AK277" s="610" t="str">
        <f t="shared" si="103"/>
        <v/>
      </c>
      <c r="AM277" s="610" t="str">
        <f t="shared" si="104"/>
        <v/>
      </c>
      <c r="AO277" s="610" t="str">
        <f t="shared" si="105"/>
        <v/>
      </c>
      <c r="AQ277" s="610" t="str">
        <f t="shared" si="106"/>
        <v/>
      </c>
    </row>
    <row r="278" spans="5:43">
      <c r="E278" s="610" t="str">
        <f t="shared" si="88"/>
        <v/>
      </c>
      <c r="G278" s="610" t="str">
        <f t="shared" si="88"/>
        <v/>
      </c>
      <c r="I278" s="610" t="str">
        <f t="shared" si="89"/>
        <v/>
      </c>
      <c r="K278" s="610" t="str">
        <f t="shared" si="90"/>
        <v/>
      </c>
      <c r="M278" s="610" t="str">
        <f t="shared" si="91"/>
        <v/>
      </c>
      <c r="O278" s="610" t="str">
        <f t="shared" si="92"/>
        <v/>
      </c>
      <c r="Q278" s="610" t="str">
        <f t="shared" si="93"/>
        <v/>
      </c>
      <c r="S278" s="610" t="str">
        <f t="shared" si="94"/>
        <v/>
      </c>
      <c r="U278" s="610" t="str">
        <f t="shared" si="95"/>
        <v/>
      </c>
      <c r="W278" s="610" t="str">
        <f t="shared" si="96"/>
        <v/>
      </c>
      <c r="Y278" s="610" t="str">
        <f t="shared" si="97"/>
        <v/>
      </c>
      <c r="AA278" s="610" t="str">
        <f t="shared" si="98"/>
        <v/>
      </c>
      <c r="AC278" s="610" t="str">
        <f t="shared" si="99"/>
        <v/>
      </c>
      <c r="AE278" s="610" t="str">
        <f t="shared" si="100"/>
        <v/>
      </c>
      <c r="AG278" s="610" t="str">
        <f t="shared" si="101"/>
        <v/>
      </c>
      <c r="AI278" s="610" t="str">
        <f t="shared" si="102"/>
        <v/>
      </c>
      <c r="AK278" s="610" t="str">
        <f t="shared" si="103"/>
        <v/>
      </c>
      <c r="AM278" s="610" t="str">
        <f t="shared" si="104"/>
        <v/>
      </c>
      <c r="AO278" s="610" t="str">
        <f t="shared" si="105"/>
        <v/>
      </c>
      <c r="AQ278" s="610" t="str">
        <f t="shared" si="106"/>
        <v/>
      </c>
    </row>
    <row r="279" spans="5:43">
      <c r="E279" s="610" t="str">
        <f t="shared" si="88"/>
        <v/>
      </c>
      <c r="G279" s="610" t="str">
        <f t="shared" si="88"/>
        <v/>
      </c>
      <c r="I279" s="610" t="str">
        <f t="shared" si="89"/>
        <v/>
      </c>
      <c r="K279" s="610" t="str">
        <f t="shared" si="90"/>
        <v/>
      </c>
      <c r="M279" s="610" t="str">
        <f t="shared" si="91"/>
        <v/>
      </c>
      <c r="O279" s="610" t="str">
        <f t="shared" si="92"/>
        <v/>
      </c>
      <c r="Q279" s="610" t="str">
        <f t="shared" si="93"/>
        <v/>
      </c>
      <c r="S279" s="610" t="str">
        <f t="shared" si="94"/>
        <v/>
      </c>
      <c r="U279" s="610" t="str">
        <f t="shared" si="95"/>
        <v/>
      </c>
      <c r="W279" s="610" t="str">
        <f t="shared" si="96"/>
        <v/>
      </c>
      <c r="Y279" s="610" t="str">
        <f t="shared" si="97"/>
        <v/>
      </c>
      <c r="AA279" s="610" t="str">
        <f t="shared" si="98"/>
        <v/>
      </c>
      <c r="AC279" s="610" t="str">
        <f t="shared" si="99"/>
        <v/>
      </c>
      <c r="AE279" s="610" t="str">
        <f t="shared" si="100"/>
        <v/>
      </c>
      <c r="AG279" s="610" t="str">
        <f t="shared" si="101"/>
        <v/>
      </c>
      <c r="AI279" s="610" t="str">
        <f t="shared" si="102"/>
        <v/>
      </c>
      <c r="AK279" s="610" t="str">
        <f t="shared" si="103"/>
        <v/>
      </c>
      <c r="AM279" s="610" t="str">
        <f t="shared" si="104"/>
        <v/>
      </c>
      <c r="AO279" s="610" t="str">
        <f t="shared" si="105"/>
        <v/>
      </c>
      <c r="AQ279" s="610" t="str">
        <f t="shared" si="106"/>
        <v/>
      </c>
    </row>
    <row r="280" spans="5:43">
      <c r="E280" s="610" t="str">
        <f t="shared" si="88"/>
        <v/>
      </c>
      <c r="G280" s="610" t="str">
        <f t="shared" si="88"/>
        <v/>
      </c>
      <c r="I280" s="610" t="str">
        <f t="shared" si="89"/>
        <v/>
      </c>
      <c r="K280" s="610" t="str">
        <f t="shared" si="90"/>
        <v/>
      </c>
      <c r="M280" s="610" t="str">
        <f t="shared" si="91"/>
        <v/>
      </c>
      <c r="O280" s="610" t="str">
        <f t="shared" si="92"/>
        <v/>
      </c>
      <c r="Q280" s="610" t="str">
        <f t="shared" si="93"/>
        <v/>
      </c>
      <c r="S280" s="610" t="str">
        <f t="shared" si="94"/>
        <v/>
      </c>
      <c r="U280" s="610" t="str">
        <f t="shared" si="95"/>
        <v/>
      </c>
      <c r="W280" s="610" t="str">
        <f t="shared" si="96"/>
        <v/>
      </c>
      <c r="Y280" s="610" t="str">
        <f t="shared" si="97"/>
        <v/>
      </c>
      <c r="AA280" s="610" t="str">
        <f t="shared" si="98"/>
        <v/>
      </c>
      <c r="AC280" s="610" t="str">
        <f t="shared" si="99"/>
        <v/>
      </c>
      <c r="AE280" s="610" t="str">
        <f t="shared" si="100"/>
        <v/>
      </c>
      <c r="AG280" s="610" t="str">
        <f t="shared" si="101"/>
        <v/>
      </c>
      <c r="AI280" s="610" t="str">
        <f t="shared" si="102"/>
        <v/>
      </c>
      <c r="AK280" s="610" t="str">
        <f t="shared" si="103"/>
        <v/>
      </c>
      <c r="AM280" s="610" t="str">
        <f t="shared" si="104"/>
        <v/>
      </c>
      <c r="AO280" s="610" t="str">
        <f t="shared" si="105"/>
        <v/>
      </c>
      <c r="AQ280" s="610" t="str">
        <f t="shared" si="106"/>
        <v/>
      </c>
    </row>
    <row r="281" spans="5:43">
      <c r="E281" s="610" t="str">
        <f t="shared" si="88"/>
        <v/>
      </c>
      <c r="G281" s="610" t="str">
        <f t="shared" si="88"/>
        <v/>
      </c>
      <c r="I281" s="610" t="str">
        <f t="shared" si="89"/>
        <v/>
      </c>
      <c r="K281" s="610" t="str">
        <f t="shared" si="90"/>
        <v/>
      </c>
      <c r="M281" s="610" t="str">
        <f t="shared" si="91"/>
        <v/>
      </c>
      <c r="O281" s="610" t="str">
        <f t="shared" si="92"/>
        <v/>
      </c>
      <c r="Q281" s="610" t="str">
        <f t="shared" si="93"/>
        <v/>
      </c>
      <c r="S281" s="610" t="str">
        <f t="shared" si="94"/>
        <v/>
      </c>
      <c r="U281" s="610" t="str">
        <f t="shared" si="95"/>
        <v/>
      </c>
      <c r="W281" s="610" t="str">
        <f t="shared" si="96"/>
        <v/>
      </c>
      <c r="Y281" s="610" t="str">
        <f t="shared" si="97"/>
        <v/>
      </c>
      <c r="AA281" s="610" t="str">
        <f t="shared" si="98"/>
        <v/>
      </c>
      <c r="AC281" s="610" t="str">
        <f t="shared" si="99"/>
        <v/>
      </c>
      <c r="AE281" s="610" t="str">
        <f t="shared" si="100"/>
        <v/>
      </c>
      <c r="AG281" s="610" t="str">
        <f t="shared" si="101"/>
        <v/>
      </c>
      <c r="AI281" s="610" t="str">
        <f t="shared" si="102"/>
        <v/>
      </c>
      <c r="AK281" s="610" t="str">
        <f t="shared" si="103"/>
        <v/>
      </c>
      <c r="AM281" s="610" t="str">
        <f t="shared" si="104"/>
        <v/>
      </c>
      <c r="AO281" s="610" t="str">
        <f t="shared" si="105"/>
        <v/>
      </c>
      <c r="AQ281" s="610" t="str">
        <f t="shared" si="106"/>
        <v/>
      </c>
    </row>
    <row r="282" spans="5:43">
      <c r="E282" s="610" t="str">
        <f t="shared" si="88"/>
        <v/>
      </c>
      <c r="G282" s="610" t="str">
        <f t="shared" si="88"/>
        <v/>
      </c>
      <c r="I282" s="610" t="str">
        <f t="shared" si="89"/>
        <v/>
      </c>
      <c r="K282" s="610" t="str">
        <f t="shared" si="90"/>
        <v/>
      </c>
      <c r="M282" s="610" t="str">
        <f t="shared" si="91"/>
        <v/>
      </c>
      <c r="O282" s="610" t="str">
        <f t="shared" si="92"/>
        <v/>
      </c>
      <c r="Q282" s="610" t="str">
        <f t="shared" si="93"/>
        <v/>
      </c>
      <c r="S282" s="610" t="str">
        <f t="shared" si="94"/>
        <v/>
      </c>
      <c r="U282" s="610" t="str">
        <f t="shared" si="95"/>
        <v/>
      </c>
      <c r="W282" s="610" t="str">
        <f t="shared" si="96"/>
        <v/>
      </c>
      <c r="Y282" s="610" t="str">
        <f t="shared" si="97"/>
        <v/>
      </c>
      <c r="AA282" s="610" t="str">
        <f t="shared" si="98"/>
        <v/>
      </c>
      <c r="AC282" s="610" t="str">
        <f t="shared" si="99"/>
        <v/>
      </c>
      <c r="AE282" s="610" t="str">
        <f t="shared" si="100"/>
        <v/>
      </c>
      <c r="AG282" s="610" t="str">
        <f t="shared" si="101"/>
        <v/>
      </c>
      <c r="AI282" s="610" t="str">
        <f t="shared" si="102"/>
        <v/>
      </c>
      <c r="AK282" s="610" t="str">
        <f t="shared" si="103"/>
        <v/>
      </c>
      <c r="AM282" s="610" t="str">
        <f t="shared" si="104"/>
        <v/>
      </c>
      <c r="AO282" s="610" t="str">
        <f t="shared" si="105"/>
        <v/>
      </c>
      <c r="AQ282" s="610" t="str">
        <f t="shared" si="106"/>
        <v/>
      </c>
    </row>
    <row r="283" spans="5:43">
      <c r="E283" s="610" t="str">
        <f t="shared" si="88"/>
        <v/>
      </c>
      <c r="G283" s="610" t="str">
        <f t="shared" si="88"/>
        <v/>
      </c>
      <c r="I283" s="610" t="str">
        <f t="shared" si="89"/>
        <v/>
      </c>
      <c r="K283" s="610" t="str">
        <f t="shared" si="90"/>
        <v/>
      </c>
      <c r="M283" s="610" t="str">
        <f t="shared" si="91"/>
        <v/>
      </c>
      <c r="O283" s="610" t="str">
        <f t="shared" si="92"/>
        <v/>
      </c>
      <c r="Q283" s="610" t="str">
        <f t="shared" si="93"/>
        <v/>
      </c>
      <c r="S283" s="610" t="str">
        <f t="shared" si="94"/>
        <v/>
      </c>
      <c r="U283" s="610" t="str">
        <f t="shared" si="95"/>
        <v/>
      </c>
      <c r="W283" s="610" t="str">
        <f t="shared" si="96"/>
        <v/>
      </c>
      <c r="Y283" s="610" t="str">
        <f t="shared" si="97"/>
        <v/>
      </c>
      <c r="AA283" s="610" t="str">
        <f t="shared" si="98"/>
        <v/>
      </c>
      <c r="AC283" s="610" t="str">
        <f t="shared" si="99"/>
        <v/>
      </c>
      <c r="AE283" s="610" t="str">
        <f t="shared" si="100"/>
        <v/>
      </c>
      <c r="AG283" s="610" t="str">
        <f t="shared" si="101"/>
        <v/>
      </c>
      <c r="AI283" s="610" t="str">
        <f t="shared" si="102"/>
        <v/>
      </c>
      <c r="AK283" s="610" t="str">
        <f t="shared" si="103"/>
        <v/>
      </c>
      <c r="AM283" s="610" t="str">
        <f t="shared" si="104"/>
        <v/>
      </c>
      <c r="AO283" s="610" t="str">
        <f t="shared" si="105"/>
        <v/>
      </c>
      <c r="AQ283" s="610" t="str">
        <f t="shared" si="106"/>
        <v/>
      </c>
    </row>
    <row r="284" spans="5:43">
      <c r="E284" s="610" t="str">
        <f t="shared" si="88"/>
        <v/>
      </c>
      <c r="G284" s="610" t="str">
        <f t="shared" si="88"/>
        <v/>
      </c>
      <c r="I284" s="610" t="str">
        <f t="shared" si="89"/>
        <v/>
      </c>
      <c r="K284" s="610" t="str">
        <f t="shared" si="90"/>
        <v/>
      </c>
      <c r="M284" s="610" t="str">
        <f t="shared" si="91"/>
        <v/>
      </c>
      <c r="O284" s="610" t="str">
        <f t="shared" si="92"/>
        <v/>
      </c>
      <c r="Q284" s="610" t="str">
        <f t="shared" si="93"/>
        <v/>
      </c>
      <c r="S284" s="610" t="str">
        <f t="shared" si="94"/>
        <v/>
      </c>
      <c r="U284" s="610" t="str">
        <f t="shared" si="95"/>
        <v/>
      </c>
      <c r="W284" s="610" t="str">
        <f t="shared" si="96"/>
        <v/>
      </c>
      <c r="Y284" s="610" t="str">
        <f t="shared" si="97"/>
        <v/>
      </c>
      <c r="AA284" s="610" t="str">
        <f t="shared" si="98"/>
        <v/>
      </c>
      <c r="AC284" s="610" t="str">
        <f t="shared" si="99"/>
        <v/>
      </c>
      <c r="AE284" s="610" t="str">
        <f t="shared" si="100"/>
        <v/>
      </c>
      <c r="AG284" s="610" t="str">
        <f t="shared" si="101"/>
        <v/>
      </c>
      <c r="AI284" s="610" t="str">
        <f t="shared" si="102"/>
        <v/>
      </c>
      <c r="AK284" s="610" t="str">
        <f t="shared" si="103"/>
        <v/>
      </c>
      <c r="AM284" s="610" t="str">
        <f t="shared" si="104"/>
        <v/>
      </c>
      <c r="AO284" s="610" t="str">
        <f t="shared" si="105"/>
        <v/>
      </c>
      <c r="AQ284" s="610" t="str">
        <f t="shared" si="106"/>
        <v/>
      </c>
    </row>
    <row r="285" spans="5:43">
      <c r="E285" s="610" t="str">
        <f t="shared" ref="E285:G300" si="107">IF(OR($B285=0,D285=0),"",D285/$B285)</f>
        <v/>
      </c>
      <c r="G285" s="610" t="str">
        <f t="shared" si="107"/>
        <v/>
      </c>
      <c r="I285" s="610" t="str">
        <f t="shared" si="89"/>
        <v/>
      </c>
      <c r="K285" s="610" t="str">
        <f t="shared" si="90"/>
        <v/>
      </c>
      <c r="M285" s="610" t="str">
        <f t="shared" si="91"/>
        <v/>
      </c>
      <c r="O285" s="610" t="str">
        <f t="shared" si="92"/>
        <v/>
      </c>
      <c r="Q285" s="610" t="str">
        <f t="shared" si="93"/>
        <v/>
      </c>
      <c r="S285" s="610" t="str">
        <f t="shared" si="94"/>
        <v/>
      </c>
      <c r="U285" s="610" t="str">
        <f t="shared" si="95"/>
        <v/>
      </c>
      <c r="W285" s="610" t="str">
        <f t="shared" si="96"/>
        <v/>
      </c>
      <c r="Y285" s="610" t="str">
        <f t="shared" si="97"/>
        <v/>
      </c>
      <c r="AA285" s="610" t="str">
        <f t="shared" si="98"/>
        <v/>
      </c>
      <c r="AC285" s="610" t="str">
        <f t="shared" si="99"/>
        <v/>
      </c>
      <c r="AE285" s="610" t="str">
        <f t="shared" si="100"/>
        <v/>
      </c>
      <c r="AG285" s="610" t="str">
        <f t="shared" si="101"/>
        <v/>
      </c>
      <c r="AI285" s="610" t="str">
        <f t="shared" si="102"/>
        <v/>
      </c>
      <c r="AK285" s="610" t="str">
        <f t="shared" si="103"/>
        <v/>
      </c>
      <c r="AM285" s="610" t="str">
        <f t="shared" si="104"/>
        <v/>
      </c>
      <c r="AO285" s="610" t="str">
        <f t="shared" si="105"/>
        <v/>
      </c>
      <c r="AQ285" s="610" t="str">
        <f t="shared" si="106"/>
        <v/>
      </c>
    </row>
    <row r="286" spans="5:43">
      <c r="E286" s="610" t="str">
        <f t="shared" si="107"/>
        <v/>
      </c>
      <c r="G286" s="610" t="str">
        <f t="shared" si="107"/>
        <v/>
      </c>
      <c r="I286" s="610" t="str">
        <f t="shared" si="89"/>
        <v/>
      </c>
      <c r="K286" s="610" t="str">
        <f t="shared" si="90"/>
        <v/>
      </c>
      <c r="M286" s="610" t="str">
        <f t="shared" si="91"/>
        <v/>
      </c>
      <c r="O286" s="610" t="str">
        <f t="shared" si="92"/>
        <v/>
      </c>
      <c r="Q286" s="610" t="str">
        <f t="shared" si="93"/>
        <v/>
      </c>
      <c r="S286" s="610" t="str">
        <f t="shared" si="94"/>
        <v/>
      </c>
      <c r="U286" s="610" t="str">
        <f t="shared" si="95"/>
        <v/>
      </c>
      <c r="W286" s="610" t="str">
        <f t="shared" si="96"/>
        <v/>
      </c>
      <c r="Y286" s="610" t="str">
        <f t="shared" si="97"/>
        <v/>
      </c>
      <c r="AA286" s="610" t="str">
        <f t="shared" si="98"/>
        <v/>
      </c>
      <c r="AC286" s="610" t="str">
        <f t="shared" si="99"/>
        <v/>
      </c>
      <c r="AE286" s="610" t="str">
        <f t="shared" si="100"/>
        <v/>
      </c>
      <c r="AG286" s="610" t="str">
        <f t="shared" si="101"/>
        <v/>
      </c>
      <c r="AI286" s="610" t="str">
        <f t="shared" si="102"/>
        <v/>
      </c>
      <c r="AK286" s="610" t="str">
        <f t="shared" si="103"/>
        <v/>
      </c>
      <c r="AM286" s="610" t="str">
        <f t="shared" si="104"/>
        <v/>
      </c>
      <c r="AO286" s="610" t="str">
        <f t="shared" si="105"/>
        <v/>
      </c>
      <c r="AQ286" s="610" t="str">
        <f t="shared" si="106"/>
        <v/>
      </c>
    </row>
    <row r="287" spans="5:43">
      <c r="E287" s="610" t="str">
        <f t="shared" si="107"/>
        <v/>
      </c>
      <c r="G287" s="610" t="str">
        <f t="shared" si="107"/>
        <v/>
      </c>
      <c r="I287" s="610" t="str">
        <f t="shared" si="89"/>
        <v/>
      </c>
      <c r="K287" s="610" t="str">
        <f t="shared" si="90"/>
        <v/>
      </c>
      <c r="M287" s="610" t="str">
        <f t="shared" si="91"/>
        <v/>
      </c>
      <c r="O287" s="610" t="str">
        <f t="shared" si="92"/>
        <v/>
      </c>
      <c r="Q287" s="610" t="str">
        <f t="shared" si="93"/>
        <v/>
      </c>
      <c r="S287" s="610" t="str">
        <f t="shared" si="94"/>
        <v/>
      </c>
      <c r="U287" s="610" t="str">
        <f t="shared" si="95"/>
        <v/>
      </c>
      <c r="W287" s="610" t="str">
        <f t="shared" si="96"/>
        <v/>
      </c>
      <c r="Y287" s="610" t="str">
        <f t="shared" si="97"/>
        <v/>
      </c>
      <c r="AA287" s="610" t="str">
        <f t="shared" si="98"/>
        <v/>
      </c>
      <c r="AC287" s="610" t="str">
        <f t="shared" si="99"/>
        <v/>
      </c>
      <c r="AE287" s="610" t="str">
        <f t="shared" si="100"/>
        <v/>
      </c>
      <c r="AG287" s="610" t="str">
        <f t="shared" si="101"/>
        <v/>
      </c>
      <c r="AI287" s="610" t="str">
        <f t="shared" si="102"/>
        <v/>
      </c>
      <c r="AK287" s="610" t="str">
        <f t="shared" si="103"/>
        <v/>
      </c>
      <c r="AM287" s="610" t="str">
        <f t="shared" si="104"/>
        <v/>
      </c>
      <c r="AO287" s="610" t="str">
        <f t="shared" si="105"/>
        <v/>
      </c>
      <c r="AQ287" s="610" t="str">
        <f t="shared" si="106"/>
        <v/>
      </c>
    </row>
    <row r="288" spans="5:43">
      <c r="E288" s="610" t="str">
        <f t="shared" si="107"/>
        <v/>
      </c>
      <c r="G288" s="610" t="str">
        <f t="shared" si="107"/>
        <v/>
      </c>
      <c r="I288" s="610" t="str">
        <f t="shared" si="89"/>
        <v/>
      </c>
      <c r="K288" s="610" t="str">
        <f t="shared" si="90"/>
        <v/>
      </c>
      <c r="M288" s="610" t="str">
        <f t="shared" si="91"/>
        <v/>
      </c>
      <c r="O288" s="610" t="str">
        <f t="shared" si="92"/>
        <v/>
      </c>
      <c r="Q288" s="610" t="str">
        <f t="shared" si="93"/>
        <v/>
      </c>
      <c r="S288" s="610" t="str">
        <f t="shared" si="94"/>
        <v/>
      </c>
      <c r="U288" s="610" t="str">
        <f t="shared" si="95"/>
        <v/>
      </c>
      <c r="W288" s="610" t="str">
        <f t="shared" si="96"/>
        <v/>
      </c>
      <c r="Y288" s="610" t="str">
        <f t="shared" si="97"/>
        <v/>
      </c>
      <c r="AA288" s="610" t="str">
        <f t="shared" si="98"/>
        <v/>
      </c>
      <c r="AC288" s="610" t="str">
        <f t="shared" si="99"/>
        <v/>
      </c>
      <c r="AE288" s="610" t="str">
        <f t="shared" si="100"/>
        <v/>
      </c>
      <c r="AG288" s="610" t="str">
        <f t="shared" si="101"/>
        <v/>
      </c>
      <c r="AI288" s="610" t="str">
        <f t="shared" si="102"/>
        <v/>
      </c>
      <c r="AK288" s="610" t="str">
        <f t="shared" si="103"/>
        <v/>
      </c>
      <c r="AM288" s="610" t="str">
        <f t="shared" si="104"/>
        <v/>
      </c>
      <c r="AO288" s="610" t="str">
        <f t="shared" si="105"/>
        <v/>
      </c>
      <c r="AQ288" s="610" t="str">
        <f t="shared" si="106"/>
        <v/>
      </c>
    </row>
    <row r="289" spans="5:43">
      <c r="E289" s="610" t="str">
        <f t="shared" si="107"/>
        <v/>
      </c>
      <c r="G289" s="610" t="str">
        <f t="shared" si="107"/>
        <v/>
      </c>
      <c r="I289" s="610" t="str">
        <f t="shared" si="89"/>
        <v/>
      </c>
      <c r="K289" s="610" t="str">
        <f t="shared" si="90"/>
        <v/>
      </c>
      <c r="M289" s="610" t="str">
        <f t="shared" si="91"/>
        <v/>
      </c>
      <c r="O289" s="610" t="str">
        <f t="shared" si="92"/>
        <v/>
      </c>
      <c r="Q289" s="610" t="str">
        <f t="shared" si="93"/>
        <v/>
      </c>
      <c r="S289" s="610" t="str">
        <f t="shared" si="94"/>
        <v/>
      </c>
      <c r="U289" s="610" t="str">
        <f t="shared" si="95"/>
        <v/>
      </c>
      <c r="W289" s="610" t="str">
        <f t="shared" si="96"/>
        <v/>
      </c>
      <c r="Y289" s="610" t="str">
        <f t="shared" si="97"/>
        <v/>
      </c>
      <c r="AA289" s="610" t="str">
        <f t="shared" si="98"/>
        <v/>
      </c>
      <c r="AC289" s="610" t="str">
        <f t="shared" si="99"/>
        <v/>
      </c>
      <c r="AE289" s="610" t="str">
        <f t="shared" si="100"/>
        <v/>
      </c>
      <c r="AG289" s="610" t="str">
        <f t="shared" si="101"/>
        <v/>
      </c>
      <c r="AI289" s="610" t="str">
        <f t="shared" si="102"/>
        <v/>
      </c>
      <c r="AK289" s="610" t="str">
        <f t="shared" si="103"/>
        <v/>
      </c>
      <c r="AM289" s="610" t="str">
        <f t="shared" si="104"/>
        <v/>
      </c>
      <c r="AO289" s="610" t="str">
        <f t="shared" si="105"/>
        <v/>
      </c>
      <c r="AQ289" s="610" t="str">
        <f t="shared" si="106"/>
        <v/>
      </c>
    </row>
    <row r="290" spans="5:43">
      <c r="E290" s="610" t="str">
        <f t="shared" si="107"/>
        <v/>
      </c>
      <c r="G290" s="610" t="str">
        <f t="shared" si="107"/>
        <v/>
      </c>
      <c r="I290" s="610" t="str">
        <f t="shared" si="89"/>
        <v/>
      </c>
      <c r="K290" s="610" t="str">
        <f t="shared" si="90"/>
        <v/>
      </c>
      <c r="M290" s="610" t="str">
        <f t="shared" si="91"/>
        <v/>
      </c>
      <c r="O290" s="610" t="str">
        <f t="shared" si="92"/>
        <v/>
      </c>
      <c r="Q290" s="610" t="str">
        <f t="shared" si="93"/>
        <v/>
      </c>
      <c r="S290" s="610" t="str">
        <f t="shared" si="94"/>
        <v/>
      </c>
      <c r="U290" s="610" t="str">
        <f t="shared" si="95"/>
        <v/>
      </c>
      <c r="W290" s="610" t="str">
        <f t="shared" si="96"/>
        <v/>
      </c>
      <c r="Y290" s="610" t="str">
        <f t="shared" si="97"/>
        <v/>
      </c>
      <c r="AA290" s="610" t="str">
        <f t="shared" si="98"/>
        <v/>
      </c>
      <c r="AC290" s="610" t="str">
        <f t="shared" si="99"/>
        <v/>
      </c>
      <c r="AE290" s="610" t="str">
        <f t="shared" si="100"/>
        <v/>
      </c>
      <c r="AG290" s="610" t="str">
        <f t="shared" si="101"/>
        <v/>
      </c>
      <c r="AI290" s="610" t="str">
        <f t="shared" si="102"/>
        <v/>
      </c>
      <c r="AK290" s="610" t="str">
        <f t="shared" si="103"/>
        <v/>
      </c>
      <c r="AM290" s="610" t="str">
        <f t="shared" si="104"/>
        <v/>
      </c>
      <c r="AO290" s="610" t="str">
        <f t="shared" si="105"/>
        <v/>
      </c>
      <c r="AQ290" s="610" t="str">
        <f t="shared" si="106"/>
        <v/>
      </c>
    </row>
    <row r="291" spans="5:43">
      <c r="E291" s="610" t="str">
        <f t="shared" si="107"/>
        <v/>
      </c>
      <c r="G291" s="610" t="str">
        <f t="shared" si="107"/>
        <v/>
      </c>
      <c r="I291" s="610" t="str">
        <f t="shared" si="89"/>
        <v/>
      </c>
      <c r="K291" s="610" t="str">
        <f t="shared" si="90"/>
        <v/>
      </c>
      <c r="M291" s="610" t="str">
        <f t="shared" si="91"/>
        <v/>
      </c>
      <c r="O291" s="610" t="str">
        <f t="shared" si="92"/>
        <v/>
      </c>
      <c r="Q291" s="610" t="str">
        <f t="shared" si="93"/>
        <v/>
      </c>
      <c r="S291" s="610" t="str">
        <f t="shared" si="94"/>
        <v/>
      </c>
      <c r="U291" s="610" t="str">
        <f t="shared" si="95"/>
        <v/>
      </c>
      <c r="W291" s="610" t="str">
        <f t="shared" si="96"/>
        <v/>
      </c>
      <c r="Y291" s="610" t="str">
        <f t="shared" si="97"/>
        <v/>
      </c>
      <c r="AA291" s="610" t="str">
        <f t="shared" si="98"/>
        <v/>
      </c>
      <c r="AC291" s="610" t="str">
        <f t="shared" si="99"/>
        <v/>
      </c>
      <c r="AE291" s="610" t="str">
        <f t="shared" si="100"/>
        <v/>
      </c>
      <c r="AG291" s="610" t="str">
        <f t="shared" si="101"/>
        <v/>
      </c>
      <c r="AI291" s="610" t="str">
        <f t="shared" si="102"/>
        <v/>
      </c>
      <c r="AK291" s="610" t="str">
        <f t="shared" si="103"/>
        <v/>
      </c>
      <c r="AM291" s="610" t="str">
        <f t="shared" si="104"/>
        <v/>
      </c>
      <c r="AO291" s="610" t="str">
        <f t="shared" si="105"/>
        <v/>
      </c>
      <c r="AQ291" s="610" t="str">
        <f t="shared" si="106"/>
        <v/>
      </c>
    </row>
    <row r="292" spans="5:43">
      <c r="E292" s="610" t="str">
        <f t="shared" si="107"/>
        <v/>
      </c>
      <c r="G292" s="610" t="str">
        <f t="shared" si="107"/>
        <v/>
      </c>
      <c r="I292" s="610" t="str">
        <f t="shared" si="89"/>
        <v/>
      </c>
      <c r="K292" s="610" t="str">
        <f t="shared" si="90"/>
        <v/>
      </c>
      <c r="M292" s="610" t="str">
        <f t="shared" si="91"/>
        <v/>
      </c>
      <c r="O292" s="610" t="str">
        <f t="shared" si="92"/>
        <v/>
      </c>
      <c r="Q292" s="610" t="str">
        <f t="shared" si="93"/>
        <v/>
      </c>
      <c r="S292" s="610" t="str">
        <f t="shared" si="94"/>
        <v/>
      </c>
      <c r="U292" s="610" t="str">
        <f t="shared" si="95"/>
        <v/>
      </c>
      <c r="W292" s="610" t="str">
        <f t="shared" si="96"/>
        <v/>
      </c>
      <c r="Y292" s="610" t="str">
        <f t="shared" si="97"/>
        <v/>
      </c>
      <c r="AA292" s="610" t="str">
        <f t="shared" si="98"/>
        <v/>
      </c>
      <c r="AC292" s="610" t="str">
        <f t="shared" si="99"/>
        <v/>
      </c>
      <c r="AE292" s="610" t="str">
        <f t="shared" si="100"/>
        <v/>
      </c>
      <c r="AG292" s="610" t="str">
        <f t="shared" si="101"/>
        <v/>
      </c>
      <c r="AI292" s="610" t="str">
        <f t="shared" si="102"/>
        <v/>
      </c>
      <c r="AK292" s="610" t="str">
        <f t="shared" si="103"/>
        <v/>
      </c>
      <c r="AM292" s="610" t="str">
        <f t="shared" si="104"/>
        <v/>
      </c>
      <c r="AO292" s="610" t="str">
        <f t="shared" si="105"/>
        <v/>
      </c>
      <c r="AQ292" s="610" t="str">
        <f t="shared" si="106"/>
        <v/>
      </c>
    </row>
    <row r="293" spans="5:43">
      <c r="E293" s="610" t="str">
        <f t="shared" si="107"/>
        <v/>
      </c>
      <c r="G293" s="610" t="str">
        <f t="shared" si="107"/>
        <v/>
      </c>
      <c r="I293" s="610" t="str">
        <f t="shared" si="89"/>
        <v/>
      </c>
      <c r="K293" s="610" t="str">
        <f t="shared" si="90"/>
        <v/>
      </c>
      <c r="M293" s="610" t="str">
        <f t="shared" si="91"/>
        <v/>
      </c>
      <c r="O293" s="610" t="str">
        <f t="shared" si="92"/>
        <v/>
      </c>
      <c r="Q293" s="610" t="str">
        <f t="shared" si="93"/>
        <v/>
      </c>
      <c r="S293" s="610" t="str">
        <f t="shared" si="94"/>
        <v/>
      </c>
      <c r="U293" s="610" t="str">
        <f t="shared" si="95"/>
        <v/>
      </c>
      <c r="W293" s="610" t="str">
        <f t="shared" si="96"/>
        <v/>
      </c>
      <c r="Y293" s="610" t="str">
        <f t="shared" si="97"/>
        <v/>
      </c>
      <c r="AA293" s="610" t="str">
        <f t="shared" si="98"/>
        <v/>
      </c>
      <c r="AC293" s="610" t="str">
        <f t="shared" si="99"/>
        <v/>
      </c>
      <c r="AE293" s="610" t="str">
        <f t="shared" si="100"/>
        <v/>
      </c>
      <c r="AG293" s="610" t="str">
        <f t="shared" si="101"/>
        <v/>
      </c>
      <c r="AI293" s="610" t="str">
        <f t="shared" si="102"/>
        <v/>
      </c>
      <c r="AK293" s="610" t="str">
        <f t="shared" si="103"/>
        <v/>
      </c>
      <c r="AM293" s="610" t="str">
        <f t="shared" si="104"/>
        <v/>
      </c>
      <c r="AO293" s="610" t="str">
        <f t="shared" si="105"/>
        <v/>
      </c>
      <c r="AQ293" s="610" t="str">
        <f t="shared" si="106"/>
        <v/>
      </c>
    </row>
    <row r="294" spans="5:43">
      <c r="E294" s="610" t="str">
        <f t="shared" si="107"/>
        <v/>
      </c>
      <c r="G294" s="610" t="str">
        <f t="shared" si="107"/>
        <v/>
      </c>
      <c r="I294" s="610" t="str">
        <f t="shared" si="89"/>
        <v/>
      </c>
      <c r="K294" s="610" t="str">
        <f t="shared" si="90"/>
        <v/>
      </c>
      <c r="M294" s="610" t="str">
        <f t="shared" si="91"/>
        <v/>
      </c>
      <c r="O294" s="610" t="str">
        <f t="shared" si="92"/>
        <v/>
      </c>
      <c r="Q294" s="610" t="str">
        <f t="shared" si="93"/>
        <v/>
      </c>
      <c r="S294" s="610" t="str">
        <f t="shared" si="94"/>
        <v/>
      </c>
      <c r="U294" s="610" t="str">
        <f t="shared" si="95"/>
        <v/>
      </c>
      <c r="W294" s="610" t="str">
        <f t="shared" si="96"/>
        <v/>
      </c>
      <c r="Y294" s="610" t="str">
        <f t="shared" si="97"/>
        <v/>
      </c>
      <c r="AA294" s="610" t="str">
        <f t="shared" si="98"/>
        <v/>
      </c>
      <c r="AC294" s="610" t="str">
        <f t="shared" si="99"/>
        <v/>
      </c>
      <c r="AE294" s="610" t="str">
        <f t="shared" si="100"/>
        <v/>
      </c>
      <c r="AG294" s="610" t="str">
        <f t="shared" si="101"/>
        <v/>
      </c>
      <c r="AI294" s="610" t="str">
        <f t="shared" si="102"/>
        <v/>
      </c>
      <c r="AK294" s="610" t="str">
        <f t="shared" si="103"/>
        <v/>
      </c>
      <c r="AM294" s="610" t="str">
        <f t="shared" si="104"/>
        <v/>
      </c>
      <c r="AO294" s="610" t="str">
        <f t="shared" si="105"/>
        <v/>
      </c>
      <c r="AQ294" s="610" t="str">
        <f t="shared" si="106"/>
        <v/>
      </c>
    </row>
    <row r="295" spans="5:43">
      <c r="E295" s="610" t="str">
        <f t="shared" si="107"/>
        <v/>
      </c>
      <c r="G295" s="610" t="str">
        <f t="shared" si="107"/>
        <v/>
      </c>
      <c r="I295" s="610" t="str">
        <f t="shared" si="89"/>
        <v/>
      </c>
      <c r="K295" s="610" t="str">
        <f t="shared" si="90"/>
        <v/>
      </c>
      <c r="M295" s="610" t="str">
        <f t="shared" si="91"/>
        <v/>
      </c>
      <c r="O295" s="610" t="str">
        <f t="shared" si="92"/>
        <v/>
      </c>
      <c r="Q295" s="610" t="str">
        <f t="shared" si="93"/>
        <v/>
      </c>
      <c r="S295" s="610" t="str">
        <f t="shared" si="94"/>
        <v/>
      </c>
      <c r="U295" s="610" t="str">
        <f t="shared" si="95"/>
        <v/>
      </c>
      <c r="W295" s="610" t="str">
        <f t="shared" si="96"/>
        <v/>
      </c>
      <c r="Y295" s="610" t="str">
        <f t="shared" si="97"/>
        <v/>
      </c>
      <c r="AA295" s="610" t="str">
        <f t="shared" si="98"/>
        <v/>
      </c>
      <c r="AC295" s="610" t="str">
        <f t="shared" si="99"/>
        <v/>
      </c>
      <c r="AE295" s="610" t="str">
        <f t="shared" si="100"/>
        <v/>
      </c>
      <c r="AG295" s="610" t="str">
        <f t="shared" si="101"/>
        <v/>
      </c>
      <c r="AI295" s="610" t="str">
        <f t="shared" si="102"/>
        <v/>
      </c>
      <c r="AK295" s="610" t="str">
        <f t="shared" si="103"/>
        <v/>
      </c>
      <c r="AM295" s="610" t="str">
        <f t="shared" si="104"/>
        <v/>
      </c>
      <c r="AO295" s="610" t="str">
        <f t="shared" si="105"/>
        <v/>
      </c>
      <c r="AQ295" s="610" t="str">
        <f t="shared" si="106"/>
        <v/>
      </c>
    </row>
    <row r="296" spans="5:43">
      <c r="E296" s="610" t="str">
        <f t="shared" si="107"/>
        <v/>
      </c>
      <c r="G296" s="610" t="str">
        <f t="shared" si="107"/>
        <v/>
      </c>
      <c r="I296" s="610" t="str">
        <f t="shared" si="89"/>
        <v/>
      </c>
      <c r="K296" s="610" t="str">
        <f t="shared" si="90"/>
        <v/>
      </c>
      <c r="M296" s="610" t="str">
        <f t="shared" si="91"/>
        <v/>
      </c>
      <c r="O296" s="610" t="str">
        <f t="shared" si="92"/>
        <v/>
      </c>
      <c r="Q296" s="610" t="str">
        <f t="shared" si="93"/>
        <v/>
      </c>
      <c r="S296" s="610" t="str">
        <f t="shared" si="94"/>
        <v/>
      </c>
      <c r="U296" s="610" t="str">
        <f t="shared" si="95"/>
        <v/>
      </c>
      <c r="W296" s="610" t="str">
        <f t="shared" si="96"/>
        <v/>
      </c>
      <c r="Y296" s="610" t="str">
        <f t="shared" si="97"/>
        <v/>
      </c>
      <c r="AA296" s="610" t="str">
        <f t="shared" si="98"/>
        <v/>
      </c>
      <c r="AC296" s="610" t="str">
        <f t="shared" si="99"/>
        <v/>
      </c>
      <c r="AE296" s="610" t="str">
        <f t="shared" si="100"/>
        <v/>
      </c>
      <c r="AG296" s="610" t="str">
        <f t="shared" si="101"/>
        <v/>
      </c>
      <c r="AI296" s="610" t="str">
        <f t="shared" si="102"/>
        <v/>
      </c>
      <c r="AK296" s="610" t="str">
        <f t="shared" si="103"/>
        <v/>
      </c>
      <c r="AM296" s="610" t="str">
        <f t="shared" si="104"/>
        <v/>
      </c>
      <c r="AO296" s="610" t="str">
        <f t="shared" si="105"/>
        <v/>
      </c>
      <c r="AQ296" s="610" t="str">
        <f t="shared" si="106"/>
        <v/>
      </c>
    </row>
    <row r="297" spans="5:43">
      <c r="E297" s="610" t="str">
        <f t="shared" si="107"/>
        <v/>
      </c>
      <c r="G297" s="610" t="str">
        <f t="shared" si="107"/>
        <v/>
      </c>
      <c r="I297" s="610" t="str">
        <f t="shared" si="89"/>
        <v/>
      </c>
      <c r="K297" s="610" t="str">
        <f t="shared" si="90"/>
        <v/>
      </c>
      <c r="M297" s="610" t="str">
        <f t="shared" si="91"/>
        <v/>
      </c>
      <c r="O297" s="610" t="str">
        <f t="shared" si="92"/>
        <v/>
      </c>
      <c r="Q297" s="610" t="str">
        <f t="shared" si="93"/>
        <v/>
      </c>
      <c r="S297" s="610" t="str">
        <f t="shared" si="94"/>
        <v/>
      </c>
      <c r="U297" s="610" t="str">
        <f t="shared" si="95"/>
        <v/>
      </c>
      <c r="W297" s="610" t="str">
        <f t="shared" si="96"/>
        <v/>
      </c>
      <c r="Y297" s="610" t="str">
        <f t="shared" si="97"/>
        <v/>
      </c>
      <c r="AA297" s="610" t="str">
        <f t="shared" si="98"/>
        <v/>
      </c>
      <c r="AC297" s="610" t="str">
        <f t="shared" si="99"/>
        <v/>
      </c>
      <c r="AE297" s="610" t="str">
        <f t="shared" si="100"/>
        <v/>
      </c>
      <c r="AG297" s="610" t="str">
        <f t="shared" si="101"/>
        <v/>
      </c>
      <c r="AI297" s="610" t="str">
        <f t="shared" si="102"/>
        <v/>
      </c>
      <c r="AK297" s="610" t="str">
        <f t="shared" si="103"/>
        <v/>
      </c>
      <c r="AM297" s="610" t="str">
        <f t="shared" si="104"/>
        <v/>
      </c>
      <c r="AO297" s="610" t="str">
        <f t="shared" si="105"/>
        <v/>
      </c>
      <c r="AQ297" s="610" t="str">
        <f t="shared" si="106"/>
        <v/>
      </c>
    </row>
    <row r="298" spans="5:43">
      <c r="E298" s="610" t="str">
        <f t="shared" si="107"/>
        <v/>
      </c>
      <c r="G298" s="610" t="str">
        <f t="shared" si="107"/>
        <v/>
      </c>
      <c r="I298" s="610" t="str">
        <f t="shared" si="89"/>
        <v/>
      </c>
      <c r="K298" s="610" t="str">
        <f t="shared" si="90"/>
        <v/>
      </c>
      <c r="M298" s="610" t="str">
        <f t="shared" si="91"/>
        <v/>
      </c>
      <c r="O298" s="610" t="str">
        <f t="shared" si="92"/>
        <v/>
      </c>
      <c r="Q298" s="610" t="str">
        <f t="shared" si="93"/>
        <v/>
      </c>
      <c r="S298" s="610" t="str">
        <f t="shared" si="94"/>
        <v/>
      </c>
      <c r="U298" s="610" t="str">
        <f t="shared" si="95"/>
        <v/>
      </c>
      <c r="W298" s="610" t="str">
        <f t="shared" si="96"/>
        <v/>
      </c>
      <c r="Y298" s="610" t="str">
        <f t="shared" si="97"/>
        <v/>
      </c>
      <c r="AA298" s="610" t="str">
        <f t="shared" si="98"/>
        <v/>
      </c>
      <c r="AC298" s="610" t="str">
        <f t="shared" si="99"/>
        <v/>
      </c>
      <c r="AE298" s="610" t="str">
        <f t="shared" si="100"/>
        <v/>
      </c>
      <c r="AG298" s="610" t="str">
        <f t="shared" si="101"/>
        <v/>
      </c>
      <c r="AI298" s="610" t="str">
        <f t="shared" si="102"/>
        <v/>
      </c>
      <c r="AK298" s="610" t="str">
        <f t="shared" si="103"/>
        <v/>
      </c>
      <c r="AM298" s="610" t="str">
        <f t="shared" si="104"/>
        <v/>
      </c>
      <c r="AO298" s="610" t="str">
        <f t="shared" si="105"/>
        <v/>
      </c>
      <c r="AQ298" s="610" t="str">
        <f t="shared" si="106"/>
        <v/>
      </c>
    </row>
    <row r="299" spans="5:43">
      <c r="E299" s="610" t="str">
        <f t="shared" si="107"/>
        <v/>
      </c>
      <c r="G299" s="610" t="str">
        <f t="shared" si="107"/>
        <v/>
      </c>
      <c r="I299" s="610" t="str">
        <f t="shared" si="89"/>
        <v/>
      </c>
      <c r="K299" s="610" t="str">
        <f t="shared" si="90"/>
        <v/>
      </c>
      <c r="M299" s="610" t="str">
        <f t="shared" si="91"/>
        <v/>
      </c>
      <c r="O299" s="610" t="str">
        <f t="shared" si="92"/>
        <v/>
      </c>
      <c r="Q299" s="610" t="str">
        <f t="shared" si="93"/>
        <v/>
      </c>
      <c r="S299" s="610" t="str">
        <f t="shared" si="94"/>
        <v/>
      </c>
      <c r="U299" s="610" t="str">
        <f t="shared" si="95"/>
        <v/>
      </c>
      <c r="W299" s="610" t="str">
        <f t="shared" si="96"/>
        <v/>
      </c>
      <c r="Y299" s="610" t="str">
        <f t="shared" si="97"/>
        <v/>
      </c>
      <c r="AA299" s="610" t="str">
        <f t="shared" si="98"/>
        <v/>
      </c>
      <c r="AC299" s="610" t="str">
        <f t="shared" si="99"/>
        <v/>
      </c>
      <c r="AE299" s="610" t="str">
        <f t="shared" si="100"/>
        <v/>
      </c>
      <c r="AG299" s="610" t="str">
        <f t="shared" si="101"/>
        <v/>
      </c>
      <c r="AI299" s="610" t="str">
        <f t="shared" si="102"/>
        <v/>
      </c>
      <c r="AK299" s="610" t="str">
        <f t="shared" si="103"/>
        <v/>
      </c>
      <c r="AM299" s="610" t="str">
        <f t="shared" si="104"/>
        <v/>
      </c>
      <c r="AO299" s="610" t="str">
        <f t="shared" si="105"/>
        <v/>
      </c>
      <c r="AQ299" s="610" t="str">
        <f t="shared" si="106"/>
        <v/>
      </c>
    </row>
    <row r="300" spans="5:43">
      <c r="E300" s="610" t="str">
        <f t="shared" si="107"/>
        <v/>
      </c>
      <c r="G300" s="610" t="str">
        <f t="shared" si="107"/>
        <v/>
      </c>
      <c r="I300" s="610" t="str">
        <f t="shared" si="89"/>
        <v/>
      </c>
      <c r="K300" s="610" t="str">
        <f t="shared" si="90"/>
        <v/>
      </c>
      <c r="M300" s="610" t="str">
        <f t="shared" si="91"/>
        <v/>
      </c>
      <c r="O300" s="610" t="str">
        <f t="shared" si="92"/>
        <v/>
      </c>
      <c r="Q300" s="610" t="str">
        <f t="shared" si="93"/>
        <v/>
      </c>
      <c r="S300" s="610" t="str">
        <f t="shared" si="94"/>
        <v/>
      </c>
      <c r="U300" s="610" t="str">
        <f t="shared" si="95"/>
        <v/>
      </c>
      <c r="W300" s="610" t="str">
        <f t="shared" si="96"/>
        <v/>
      </c>
      <c r="Y300" s="610" t="str">
        <f t="shared" si="97"/>
        <v/>
      </c>
      <c r="AA300" s="610" t="str">
        <f t="shared" si="98"/>
        <v/>
      </c>
      <c r="AC300" s="610" t="str">
        <f t="shared" si="99"/>
        <v/>
      </c>
      <c r="AE300" s="610" t="str">
        <f t="shared" si="100"/>
        <v/>
      </c>
      <c r="AG300" s="610" t="str">
        <f t="shared" si="101"/>
        <v/>
      </c>
      <c r="AI300" s="610" t="str">
        <f t="shared" si="102"/>
        <v/>
      </c>
      <c r="AK300" s="610" t="str">
        <f t="shared" si="103"/>
        <v/>
      </c>
      <c r="AM300" s="610" t="str">
        <f t="shared" si="104"/>
        <v/>
      </c>
      <c r="AO300" s="610" t="str">
        <f t="shared" si="105"/>
        <v/>
      </c>
      <c r="AQ300" s="610" t="str">
        <f t="shared" si="106"/>
        <v/>
      </c>
    </row>
  </sheetData>
  <mergeCells count="1">
    <mergeCell ref="A3:A6"/>
  </mergeCells>
  <conditionalFormatting sqref="E12:E300">
    <cfRule type="expression" dxfId="3"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2" priority="1">
      <formula>AND(LEN(G12)&gt;0,OR(G12&lt;G$2,G12&gt;G$3))</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3395D2-9A66-4A7A-BB1A-FC798584038D}">
  <dimension ref="A1:DNO300"/>
  <sheetViews>
    <sheetView topLeftCell="A213" workbookViewId="0">
      <selection activeCell="I244" sqref="I244"/>
    </sheetView>
  </sheetViews>
  <sheetFormatPr defaultRowHeight="15"/>
  <cols>
    <col min="1" max="1" width="40.7109375" customWidth="1"/>
    <col min="2" max="2" width="18.7109375" customWidth="1"/>
    <col min="4" max="43" width="18.7109375" customWidth="1"/>
    <col min="2724" max="2763" width="9.140625" style="598"/>
    <col min="2964" max="3083" width="9.140625" style="599"/>
  </cols>
  <sheetData>
    <row r="1" spans="1:43">
      <c r="A1" s="596">
        <v>220</v>
      </c>
      <c r="C1" s="597" t="s">
        <v>520</v>
      </c>
      <c r="E1" s="480">
        <f ca="1">IF(COUNT(E12:E300)=0,"-",AVERAGE(E12:OFFSET(E12,$A$1-1,0)))</f>
        <v>8241.7798575985089</v>
      </c>
      <c r="G1" s="480">
        <f ca="1">IF(COUNT(G12:G300)=0,"-",AVERAGE(G12:OFFSET(G12,$A$1-1,0)))</f>
        <v>30245.28990466044</v>
      </c>
      <c r="I1" s="480">
        <f ca="1">IF(COUNT(I12:I300)=0,"-",AVERAGE(I12:OFFSET(I12,$A$1-1,0)))</f>
        <v>2946.0259137333919</v>
      </c>
      <c r="K1" s="480">
        <f ca="1">IF(COUNT(K12:K300)=0,"-",AVERAGE(K12:OFFSET(K12,$A$1-1,0)))</f>
        <v>50613.626360428614</v>
      </c>
      <c r="M1" s="480">
        <f ca="1">IF(COUNT(M12:M300)=0,"-",AVERAGE(M12:OFFSET(M12,$A$1-1,0)))</f>
        <v>49.047047847527665</v>
      </c>
      <c r="O1" s="480">
        <f ca="1">IF(COUNT(O12:O300)=0,"-",AVERAGE(O12:OFFSET(O12,$A$1-1,0)))</f>
        <v>366.73712668236595</v>
      </c>
      <c r="Q1" s="480">
        <f ca="1">IF(COUNT(Q12:Q300)=0,"-",AVERAGE(Q12:OFFSET(Q12,$A$1-1,0)))</f>
        <v>2111.8938369953435</v>
      </c>
      <c r="S1" s="480">
        <f ca="1">IF(COUNT(S12:S300)=0,"-",AVERAGE(S12:OFFSET(S12,$A$1-1,0)))</f>
        <v>1295.2684121120315</v>
      </c>
      <c r="U1" s="480">
        <f ca="1">IF(COUNT(U12:U300)=0,"-",AVERAGE(U12:OFFSET(U12,$A$1-1,0)))</f>
        <v>361.62004747152093</v>
      </c>
      <c r="W1" s="480">
        <f ca="1">IF(COUNT(W12:W300)=0,"-",AVERAGE(W12:OFFSET(W12,$A$1-1,0)))</f>
        <v>959.07324139247282</v>
      </c>
      <c r="Y1" s="480">
        <f ca="1">IF(COUNT(Y12:Y300)=0,"-",AVERAGE(Y12:OFFSET(Y12,$A$1-1,0)))</f>
        <v>930.73656820215808</v>
      </c>
      <c r="AA1" s="480">
        <f ca="1">IF(COUNT(AA12:AA300)=0,"-",AVERAGE(AA12:OFFSET(AA12,$A$1-1,0)))</f>
        <v>121.78039547242636</v>
      </c>
      <c r="AC1" s="480">
        <f ca="1">IF(COUNT(AC12:AC300)=0,"-",AVERAGE(AC12:OFFSET(AC12,$A$1-1,0)))</f>
        <v>909.82531625271668</v>
      </c>
      <c r="AE1" s="480">
        <f ca="1">IF(COUNT(AE12:AE300)=0,"-",AVERAGE(AE12:OFFSET(AE12,$A$1-1,0)))</f>
        <v>5956.9656623628653</v>
      </c>
      <c r="AG1" s="480">
        <f ca="1">IF(COUNT(AG12:AG300)=0,"-",AVERAGE(AG12:OFFSET(AG12,$A$1-1,0)))</f>
        <v>524.71018684730109</v>
      </c>
      <c r="AI1" s="480">
        <f ca="1">IF(COUNT(AI12:AI300)=0,"-",AVERAGE(AI12:OFFSET(AI12,$A$1-1,0)))</f>
        <v>28674.589270247892</v>
      </c>
      <c r="AK1" s="480">
        <f ca="1">IF(COUNT(AK12:AK300)=0,"-",AVERAGE(AK12:OFFSET(AK12,$A$1-1,0)))</f>
        <v>1589.402253071868</v>
      </c>
      <c r="AM1" s="480" t="str">
        <f ca="1">IF(COUNT(AM12:AM300)=0,"-",AVERAGE(AM12:OFFSET(AM12,$A$1-1,0)))</f>
        <v>-</v>
      </c>
      <c r="AO1" s="480">
        <f ca="1">IF(COUNT(AO12:AO300)=0,"-",AVERAGE(AO12:OFFSET(AO12,$A$1-1,0)))</f>
        <v>4394.0090893183542</v>
      </c>
      <c r="AQ1" s="480">
        <f ca="1">IF(COUNT(AQ12:AQ300)=0,"-",AVERAGE(AQ12:OFFSET(AQ12,$A$1-1,0)))</f>
        <v>29082.69269276132</v>
      </c>
    </row>
    <row r="2" spans="1:43">
      <c r="C2" s="597" t="s">
        <v>521</v>
      </c>
      <c r="E2" s="480">
        <f ca="1">IF(COUNT(E12:E300)=0,"-",E1-(2*_xlfn.STDEV.P(E12:OFFSET(E12,$A$1-1,0))))</f>
        <v>-40388.041600926525</v>
      </c>
      <c r="G2" s="480">
        <f ca="1">IF(COUNT(G12:G300)=0,"-",G1-(2*_xlfn.STDEV.P(G12:OFFSET(G12,$A$1-1,0))))</f>
        <v>-309085.59389663971</v>
      </c>
      <c r="I2" s="480">
        <f ca="1">IF(COUNT(I12:I300)=0,"-",I1-(2*_xlfn.STDEV.P(I12:OFFSET(I12,$A$1-1,0))))</f>
        <v>-5064.0693564360135</v>
      </c>
      <c r="K2" s="480">
        <f ca="1">IF(COUNT(K12:K300)=0,"-",K1-(2*_xlfn.STDEV.P(K12:OFFSET(K12,$A$1-1,0))))</f>
        <v>-123111.31266046176</v>
      </c>
      <c r="M2" s="480">
        <f ca="1">IF(COUNT(M12:M300)=0,"-",M1-(2*_xlfn.STDEV.P(M12:OFFSET(M12,$A$1-1,0))))</f>
        <v>15.993602558976434</v>
      </c>
      <c r="O2" s="480">
        <f ca="1">IF(COUNT(O12:O300)=0,"-",O1-(2*_xlfn.STDEV.P(O12:OFFSET(O12,$A$1-1,0))))</f>
        <v>-1948.7762225147928</v>
      </c>
      <c r="Q2" s="480">
        <f ca="1">IF(COUNT(Q12:Q300)=0,"-",Q1-(2*_xlfn.STDEV.P(Q12:OFFSET(Q12,$A$1-1,0))))</f>
        <v>-3779.9521712317633</v>
      </c>
      <c r="S2" s="480">
        <f ca="1">IF(COUNT(S12:S300)=0,"-",S1-(2*_xlfn.STDEV.P(S12:OFFSET(S12,$A$1-1,0))))</f>
        <v>-7983.2533751412975</v>
      </c>
      <c r="U2" s="480">
        <f ca="1">IF(COUNT(U12:U300)=0,"-",U1-(2*_xlfn.STDEV.P(U12:OFFSET(U12,$A$1-1,0))))</f>
        <v>-896.62162883037502</v>
      </c>
      <c r="W2" s="480">
        <f ca="1">IF(COUNT(W12:W300)=0,"-",W1-(2*_xlfn.STDEV.P(W12:OFFSET(W12,$A$1-1,0))))</f>
        <v>-1565.7188631397144</v>
      </c>
      <c r="Y2" s="480">
        <f ca="1">IF(COUNT(Y12:Y300)=0,"-",Y1-(2*_xlfn.STDEV.P(Y12:OFFSET(Y12,$A$1-1,0))))</f>
        <v>-2780.5932083103062</v>
      </c>
      <c r="AA2" s="480">
        <f ca="1">IF(COUNT(AA12:AA300)=0,"-",AA1-(2*_xlfn.STDEV.P(AA12:OFFSET(AA12,$A$1-1,0))))</f>
        <v>-485.90194122454955</v>
      </c>
      <c r="AC2" s="480">
        <f ca="1">IF(COUNT(AC12:AC300)=0,"-",AC1-(2*_xlfn.STDEV.P(AC12:OFFSET(AC12,$A$1-1,0))))</f>
        <v>-2258.2675534417967</v>
      </c>
      <c r="AE2" s="480">
        <f ca="1">IF(COUNT(AE12:AE300)=0,"-",AE1-(2*_xlfn.STDEV.P(AE12:OFFSET(AE12,$A$1-1,0))))</f>
        <v>-34203.053002919609</v>
      </c>
      <c r="AG2" s="480">
        <f ca="1">IF(COUNT(AG12:AG300)=0,"-",AG1-(2*_xlfn.STDEV.P(AG12:OFFSET(AG12,$A$1-1,0))))</f>
        <v>263.64960151248749</v>
      </c>
      <c r="AI2" s="480">
        <f ca="1">IF(COUNT(AI12:AI300)=0,"-",AI1-(2*_xlfn.STDEV.P(AI12:OFFSET(AI12,$A$1-1,0))))</f>
        <v>-85450.147900762619</v>
      </c>
      <c r="AK2" s="480">
        <f ca="1">IF(COUNT(AK12:AK300)=0,"-",AK1-(2*_xlfn.STDEV.P(AK12:OFFSET(AK12,$A$1-1,0))))</f>
        <v>-12451.532994371069</v>
      </c>
      <c r="AM2" s="480" t="str">
        <f ca="1">IF(COUNT(AM12:AM300)=0,"-",AM1-(2*_xlfn.STDEV.P(AM12:OFFSET(AM12,$A$1-1,0))))</f>
        <v>-</v>
      </c>
      <c r="AO2" s="480">
        <f ca="1">IF(COUNT(AO12:AO300)=0,"-",AO1-(2*_xlfn.STDEV.P(AO12:OFFSET(AO12,$A$1-1,0))))</f>
        <v>-44772.928569113115</v>
      </c>
      <c r="AQ2" s="480">
        <f ca="1">IF(COUNT(AQ12:AQ300)=0,"-",AQ1-(2*_xlfn.STDEV.P(AQ12:OFFSET(AQ12,$A$1-1,0))))</f>
        <v>-216107.68600162226</v>
      </c>
    </row>
    <row r="3" spans="1:43">
      <c r="A3" s="907" t="s">
        <v>522</v>
      </c>
      <c r="C3" s="597" t="s">
        <v>523</v>
      </c>
      <c r="E3" s="480">
        <f ca="1">IF(COUNT(E12:E300)=0,"-",E1+(2*_xlfn.STDEV.P(E12:OFFSET(E12,$A$1-1,0))))</f>
        <v>56871.601316123539</v>
      </c>
      <c r="G3" s="480">
        <f ca="1">IF(COUNT(G12:G300)=0,"-",G1+(2*_xlfn.STDEV.P(G12:OFFSET(G12,$A$1-1,0))))</f>
        <v>369576.17370596057</v>
      </c>
      <c r="I3" s="480">
        <f ca="1">IF(COUNT(I12:I300)=0,"-",I1+(2*_xlfn.STDEV.P(I12:OFFSET(I12,$A$1-1,0))))</f>
        <v>10956.121183902796</v>
      </c>
      <c r="K3" s="480">
        <f ca="1">IF(COUNT(K12:K300)=0,"-",K1+(2*_xlfn.STDEV.P(K12:OFFSET(K12,$A$1-1,0))))</f>
        <v>224338.56538131897</v>
      </c>
      <c r="M3" s="480">
        <f ca="1">IF(COUNT(M12:M300)=0,"-",M1+(2*_xlfn.STDEV.P(M12:OFFSET(M12,$A$1-1,0))))</f>
        <v>82.100493136078896</v>
      </c>
      <c r="O3" s="480">
        <f ca="1">IF(COUNT(O12:O300)=0,"-",O1+(2*_xlfn.STDEV.P(O12:OFFSET(O12,$A$1-1,0))))</f>
        <v>2682.2504758795249</v>
      </c>
      <c r="Q3" s="480">
        <f ca="1">IF(COUNT(Q12:Q300)=0,"-",Q1+(2*_xlfn.STDEV.P(Q12:OFFSET(Q12,$A$1-1,0))))</f>
        <v>8003.7398452224497</v>
      </c>
      <c r="S3" s="480">
        <f ca="1">IF(COUNT(S12:S300)=0,"-",S1+(2*_xlfn.STDEV.P(S12:OFFSET(S12,$A$1-1,0))))</f>
        <v>10573.79019936536</v>
      </c>
      <c r="U3" s="480">
        <f ca="1">IF(COUNT(U12:U300)=0,"-",U1+(2*_xlfn.STDEV.P(U12:OFFSET(U12,$A$1-1,0))))</f>
        <v>1619.861723773417</v>
      </c>
      <c r="W3" s="480">
        <f ca="1">IF(COUNT(W12:W300)=0,"-",W1+(2*_xlfn.STDEV.P(W12:OFFSET(W12,$A$1-1,0))))</f>
        <v>3483.8653459246602</v>
      </c>
      <c r="Y3" s="480">
        <f ca="1">IF(COUNT(Y12:Y300)=0,"-",Y1+(2*_xlfn.STDEV.P(Y12:OFFSET(Y12,$A$1-1,0))))</f>
        <v>4642.0663447146226</v>
      </c>
      <c r="AA3" s="480">
        <f ca="1">IF(COUNT(AA12:AA300)=0,"-",AA1+(2*_xlfn.STDEV.P(AA12:OFFSET(AA12,$A$1-1,0))))</f>
        <v>729.46273216940222</v>
      </c>
      <c r="AC3" s="480">
        <f ca="1">IF(COUNT(AC12:AC300)=0,"-",AC1+(2*_xlfn.STDEV.P(AC12:OFFSET(AC12,$A$1-1,0))))</f>
        <v>4077.9181859472301</v>
      </c>
      <c r="AE3" s="480">
        <f ca="1">IF(COUNT(AE12:AE300)=0,"-",AE1+(2*_xlfn.STDEV.P(AE12:OFFSET(AE12,$A$1-1,0))))</f>
        <v>46116.984327645332</v>
      </c>
      <c r="AG3" s="480">
        <f ca="1">IF(COUNT(AG12:AG300)=0,"-",AG1+(2*_xlfn.STDEV.P(AG12:OFFSET(AG12,$A$1-1,0))))</f>
        <v>785.77077218211468</v>
      </c>
      <c r="AI3" s="480">
        <f ca="1">IF(COUNT(AI12:AI300)=0,"-",AI1+(2*_xlfn.STDEV.P(AI12:OFFSET(AI12,$A$1-1,0))))</f>
        <v>142799.3264412584</v>
      </c>
      <c r="AK3" s="480">
        <f ca="1">IF(COUNT(AK12:AK300)=0,"-",AK1+(2*_xlfn.STDEV.P(AK12:OFFSET(AK12,$A$1-1,0))))</f>
        <v>15630.337500514806</v>
      </c>
      <c r="AM3" s="480" t="str">
        <f ca="1">IF(COUNT(AM12:AM300)=0,"-",AM1+(2*_xlfn.STDEV.P(AM12:OFFSET(AM12,$A$1-1,0))))</f>
        <v>-</v>
      </c>
      <c r="AO3" s="480">
        <f ca="1">IF(COUNT(AO12:AO300)=0,"-",AO1+(2*_xlfn.STDEV.P(AO12:OFFSET(AO12,$A$1-1,0))))</f>
        <v>53560.946747749818</v>
      </c>
      <c r="AQ3" s="480">
        <f ca="1">IF(COUNT(AQ12:AQ300)=0,"-",AQ1+(2*_xlfn.STDEV.P(AQ12:OFFSET(AQ12,$A$1-1,0))))</f>
        <v>274273.07138714491</v>
      </c>
    </row>
    <row r="4" spans="1:43">
      <c r="A4" s="907"/>
      <c r="C4" s="597" t="s">
        <v>524</v>
      </c>
      <c r="E4" s="600">
        <f ca="1">IF(COUNT(E12:E300)=0,"-",AVERAGEIFS(E12:E300, E12:E300, "&gt;="&amp;E2,E12:E300,"&lt;="&amp;E3))</f>
        <v>5403.6002634717452</v>
      </c>
      <c r="G4" s="600">
        <f ca="1">IF(COUNT(G12:G300)=0,"-",AVERAGEIFS(G12:G300, G12:G300, "&gt;="&amp;G2,G12:G300,"&lt;="&amp;G3))</f>
        <v>7487.1289366217843</v>
      </c>
      <c r="I4" s="600">
        <f ca="1">IF(COUNT(I12:I300)=0,"-",AVERAGEIFS(I12:I300, I12:I300, "&gt;="&amp;I2,I12:I300,"&lt;="&amp;I3))</f>
        <v>2946.0259137333919</v>
      </c>
      <c r="K4" s="600">
        <f ca="1">IF(COUNT(K12:K300)=0,"-",AVERAGEIFS(K12:K300, K12:K300, "&gt;="&amp;K2,K12:K300,"&lt;="&amp;K3))</f>
        <v>32724.23711316926</v>
      </c>
      <c r="M4" s="600">
        <f ca="1">IF(COUNT(M12:M300)=0,"-",AVERAGEIFS(M12:M300, M12:M300, "&gt;="&amp;M2,M12:M300,"&lt;="&amp;M3))</f>
        <v>49.047047847527665</v>
      </c>
      <c r="O4" s="600">
        <f ca="1">IF(COUNT(O12:O300)=0,"-",AVERAGEIFS(O12:O300, O12:O300, "&gt;="&amp;O2,O12:O300,"&lt;="&amp;O3))</f>
        <v>218.35677431761971</v>
      </c>
      <c r="Q4" s="600">
        <f ca="1">IF(COUNT(Q12:Q300)=0,"-",AVERAGEIFS(Q12:Q300, Q12:Q300, "&gt;="&amp;Q2,Q12:Q300,"&lt;="&amp;Q3))</f>
        <v>1799.9850436074767</v>
      </c>
      <c r="S4" s="600">
        <f ca="1">IF(COUNT(S12:S300)=0,"-",AVERAGEIFS(S12:S300, S12:S300, "&gt;="&amp;S2,S12:S300,"&lt;="&amp;S3))</f>
        <v>812.70625245150018</v>
      </c>
      <c r="U4" s="600">
        <f ca="1">IF(COUNT(U12:U300)=0,"-",AVERAGEIFS(U12:U300, U12:U300, "&gt;="&amp;U2,U12:U300,"&lt;="&amp;U3))</f>
        <v>203.68770835531748</v>
      </c>
      <c r="W4" s="600">
        <f ca="1">IF(COUNT(W12:W300)=0,"-",AVERAGEIFS(W12:W300, W12:W300, "&gt;="&amp;W2,W12:W300,"&lt;="&amp;W3))</f>
        <v>728.96306794677446</v>
      </c>
      <c r="Y4" s="600">
        <f ca="1">IF(COUNT(Y12:Y300)=0,"-",AVERAGEIFS(Y12:Y300, Y12:Y300, "&gt;="&amp;Y2,Y12:Y300,"&lt;="&amp;Y3))</f>
        <v>630.84830500633325</v>
      </c>
      <c r="AA4" s="600">
        <f ca="1">IF(COUNT(AA12:AA300)=0,"-",AVERAGEIFS(AA12:AA300, AA12:AA300, "&gt;="&amp;AA2,AA12:AA300,"&lt;="&amp;AA3))</f>
        <v>85.041062119133443</v>
      </c>
      <c r="AC4" s="600">
        <f ca="1">IF(COUNT(AC12:AC300)=0,"-",AVERAGEIFS(AC12:AC300, AC12:AC300, "&gt;="&amp;AC2,AC12:AC300,"&lt;="&amp;AC3))</f>
        <v>598.61924149843094</v>
      </c>
      <c r="AE4" s="600">
        <f ca="1">IF(COUNT(AE12:AE300)=0,"-",AVERAGEIFS(AE12:AE300, AE12:AE300, "&gt;="&amp;AE2,AE12:AE300,"&lt;="&amp;AE3))</f>
        <v>772.80523537366571</v>
      </c>
      <c r="AG4" s="600">
        <f ca="1">IF(COUNT(AG12:AG300)=0,"-",AVERAGEIFS(AG12:AG300, AG12:AG300, "&gt;="&amp;AG2,AG12:AG300,"&lt;="&amp;AG3))</f>
        <v>524.71018684730109</v>
      </c>
      <c r="AI4" s="600">
        <f ca="1">IF(COUNT(AI12:AI300)=0,"-",AVERAGEIFS(AI12:AI300, AI12:AI300, "&gt;="&amp;AI2,AI12:AI300,"&lt;="&amp;AI3))</f>
        <v>28674.589270247892</v>
      </c>
      <c r="AK4" s="600">
        <f ca="1">IF(COUNT(AK12:AK300)=0,"-",AVERAGEIFS(AK12:AK300, AK12:AK300, "&gt;="&amp;AK2,AK12:AK300,"&lt;="&amp;AK3))</f>
        <v>884.88885415713503</v>
      </c>
      <c r="AM4" s="600" t="str">
        <f>IF(COUNT(AM12:AM300)=0,"-",AVERAGEIFS(AM12:AM300, AM12:AM300, "&gt;="&amp;AM2,AM12:AM300,"&lt;="&amp;AM3))</f>
        <v>-</v>
      </c>
      <c r="AO4" s="600">
        <f ca="1">IF(COUNT(AO12:AO300)=0,"-",AVERAGEIFS(AO12:AO300, AO12:AO300, "&gt;="&amp;AO2,AO12:AO300,"&lt;="&amp;AO3))</f>
        <v>1156.7433064602892</v>
      </c>
      <c r="AQ4" s="600">
        <f ca="1">IF(COUNT(AQ12:AQ300)=0,"-",AVERAGEIFS(AQ12:AQ300, AQ12:AQ300, "&gt;="&amp;AQ2,AQ12:AQ300,"&lt;="&amp;AQ3))</f>
        <v>16912.656849667808</v>
      </c>
    </row>
    <row r="5" spans="1:43">
      <c r="A5" s="907"/>
      <c r="C5" s="597" t="s">
        <v>525</v>
      </c>
      <c r="E5" s="601">
        <f ca="1">IF(COUNT(E12:E300)=0,"-",SUMIFS(D12:D300,E12:E300,"&gt;="&amp;E2,E12:E300,"&lt;="&amp;E3)/SUMIFS($B12:$B300,E12:E300,"&gt;="&amp;E2,E12:E300,"&lt;="&amp;E3))</f>
        <v>6284.1511084612193</v>
      </c>
      <c r="G5" s="601">
        <f ca="1">IF(COUNT(G12:G300)=0,"-",SUMIFS(F12:F300,G12:G300,"&gt;="&amp;G2,G12:G300,"&lt;="&amp;G3)/SUMIFS($B12:$B300,G12:G300,"&gt;="&amp;G2,G12:G300,"&lt;="&amp;G3))</f>
        <v>1538.9963689837612</v>
      </c>
      <c r="I5" s="601">
        <f ca="1">IF(COUNT(I12:I300)=0,"-",SUMIFS(H12:H300,I12:I300,"&gt;="&amp;I2,I12:I300,"&lt;="&amp;I3)/SUMIFS($B12:$B300,I12:I300,"&gt;="&amp;I2,I12:I300,"&lt;="&amp;I3))</f>
        <v>6862.5207921413548</v>
      </c>
      <c r="K5" s="601">
        <f ca="1">IF(COUNT(K12:K300)=0,"-",SUMIFS(J12:J300,K12:K300,"&gt;="&amp;K2,K12:K300,"&lt;="&amp;K3)/SUMIFS($B12:$B300,K12:K300,"&gt;="&amp;K2,K12:K300,"&lt;="&amp;K3))</f>
        <v>6579.4125645409877</v>
      </c>
      <c r="M5" s="601">
        <f ca="1">IF(COUNT(M12:M300)=0,"-",SUMIFS(L12:L300,M12:M300,"&gt;="&amp;M2,M12:M300,"&lt;="&amp;M3)/SUMIFS($B12:$B300,M12:M300,"&gt;="&amp;M2,M12:M300,"&lt;="&amp;M3))</f>
        <v>37.991858887381277</v>
      </c>
      <c r="O5" s="601">
        <f ca="1">IF(COUNT(O12:O300)=0,"-",SUMIFS(N12:N300,O12:O300,"&gt;="&amp;O2,O12:O300,"&lt;="&amp;O3)/SUMIFS($B12:$B300,O12:O300,"&gt;="&amp;O2,O12:O300,"&lt;="&amp;O3))</f>
        <v>169.31314766341566</v>
      </c>
      <c r="Q5" s="601">
        <f ca="1">IF(COUNT(Q12:Q300)=0,"-",SUMIFS(P12:P300,Q12:Q300,"&gt;="&amp;Q2,Q12:Q300,"&lt;="&amp;Q3)/SUMIFS($B12:$B300,Q12:Q300,"&gt;="&amp;Q2,Q12:Q300,"&lt;="&amp;Q3))</f>
        <v>1122.3824344185214</v>
      </c>
      <c r="S5" s="601">
        <f ca="1">IF(COUNT(S12:S300)=0,"-",SUMIFS(R12:R300,S12:S300,"&gt;="&amp;S2,S12:S300,"&lt;="&amp;S3)/SUMIFS($B12:$B300,S12:S300,"&gt;="&amp;S2,S12:S300,"&lt;="&amp;S3))</f>
        <v>949.48743080374084</v>
      </c>
      <c r="U5" s="601">
        <f ca="1">IF(COUNT(U12:U300)=0,"-",SUMIFS(T12:T300,U12:U300,"&gt;="&amp;U2,U12:U300,"&lt;="&amp;U3)/SUMIFS($B12:$B300,U12:U300,"&gt;="&amp;U2,U12:U300,"&lt;="&amp;U3))</f>
        <v>221.64492012094695</v>
      </c>
      <c r="W5" s="601">
        <f ca="1">IF(COUNT(W12:W300)=0,"-",SUMIFS(V12:V300,W12:W300,"&gt;="&amp;W2,W12:W300,"&lt;="&amp;W3)/SUMIFS($B12:$B300,W12:W300,"&gt;="&amp;W2,W12:W300,"&lt;="&amp;W3))</f>
        <v>853.753178382746</v>
      </c>
      <c r="Y5" s="601">
        <f ca="1">IF(COUNT(Y12:Y300)=0,"-",SUMIFS(X12:X300,Y12:Y300,"&gt;="&amp;Y2,Y12:Y300,"&lt;="&amp;Y3)/SUMIFS($B12:$B300,Y12:Y300,"&gt;="&amp;Y2,Y12:Y300,"&lt;="&amp;Y3))</f>
        <v>345.74612710583443</v>
      </c>
      <c r="AA5" s="601">
        <f ca="1">IF(COUNT(AA12:AA300)=0,"-",SUMIFS(Z12:Z300,AA12:AA300,"&gt;="&amp;AA2,AA12:AA300,"&lt;="&amp;AA3)/SUMIFS($B12:$B300,AA12:AA300,"&gt;="&amp;AA2,AA12:AA300,"&lt;="&amp;AA3))</f>
        <v>73.010729122540269</v>
      </c>
      <c r="AC5" s="601">
        <f ca="1">IF(COUNT(AC12:AC300)=0,"-",SUMIFS(AB12:AB300,AC12:AC300,"&gt;="&amp;AC2,AC12:AC300,"&lt;="&amp;AC3)/SUMIFS($B12:$B300,AC12:AC300,"&gt;="&amp;AC2,AC12:AC300,"&lt;="&amp;AC3))</f>
        <v>257.31392710674169</v>
      </c>
      <c r="AE5" s="601">
        <f ca="1">IF(COUNT(AE12:AE300)=0,"-",SUMIFS(AD12:AD300,AE12:AE300,"&gt;="&amp;AE2,AE12:AE300,"&lt;="&amp;AE3)/SUMIFS($B12:$B300,AE12:AE300,"&gt;="&amp;AE2,AE12:AE300,"&lt;="&amp;AE3))</f>
        <v>504.44535513104216</v>
      </c>
      <c r="AG5" s="601">
        <f ca="1">IF(COUNT(AG12:AG300)=0,"-",SUMIFS(AF12:AF300,AG12:AG300,"&gt;="&amp;AG2,AG12:AG300,"&lt;="&amp;AG3)/SUMIFS($B12:$B300,AG12:AG300,"&gt;="&amp;AG2,AG12:AG300,"&lt;="&amp;AG3))</f>
        <v>643.88008841407259</v>
      </c>
      <c r="AI5" s="601">
        <f ca="1">IF(COUNT(AI12:AI300)=0,"-",SUMIFS(AH12:AH300,AI12:AI300,"&gt;="&amp;AI2,AI12:AI300,"&lt;="&amp;AI3)/SUMIFS($B12:$B300,AI12:AI300,"&gt;="&amp;AI2,AI12:AI300,"&lt;="&amp;AI3))</f>
        <v>805.92444162649383</v>
      </c>
      <c r="AK5" s="601">
        <f ca="1">IF(COUNT(AK12:AK300)=0,"-",SUMIFS(AJ12:AJ300,AK12:AK300,"&gt;="&amp;AK2,AK12:AK300,"&lt;="&amp;AK3)/SUMIFS($B12:$B300,AK12:AK300,"&gt;="&amp;AK2,AK12:AK300,"&lt;="&amp;AK3))</f>
        <v>920.74759256873745</v>
      </c>
      <c r="AM5" s="601" t="str">
        <f>IF(COUNT(AM12:AM300)=0,"-",SUMIFS(AL12:AL300,AM12:AM300,"&gt;="&amp;AM2,AM12:AM300,"&lt;="&amp;AM3)/SUMIFS($B12:$B300,AM12:AM300,"&gt;="&amp;AM2,AM12:AM300,"&lt;="&amp;AM3))</f>
        <v>-</v>
      </c>
      <c r="AO5" s="601">
        <f ca="1">IF(COUNT(AO12:AO300)=0,"-",SUMIFS(AN12:AN300,AO12:AO300,"&gt;="&amp;AO2,AO12:AO300,"&lt;="&amp;AO3)/SUMIFS($B12:$B300,AO12:AO300,"&gt;="&amp;AO2,AO12:AO300,"&lt;="&amp;AO3))</f>
        <v>356.49198854658709</v>
      </c>
      <c r="AQ5" s="601">
        <f ca="1">IF(COUNT(AQ12:AQ300)=0,"-",SUMIFS(AP12:AP300,AQ12:AQ300,"&gt;="&amp;AQ2,AQ12:AQ300,"&lt;="&amp;AQ3)/SUMIFS($B12:$B300,AQ12:AQ300,"&gt;="&amp;AQ2,AQ12:AQ300,"&lt;="&amp;AQ3))</f>
        <v>9008.9247049570113</v>
      </c>
    </row>
    <row r="6" spans="1:43">
      <c r="A6" s="907"/>
      <c r="C6" s="597" t="s">
        <v>526</v>
      </c>
      <c r="E6" s="602">
        <f ca="1">IF(COUNT(E12:E300)=0,"-",SUMIFS(E12:E300, E12:E300, "&gt;="&amp;E2,E12:E300,"&lt;="&amp;E3)/($A$1-COUNTIF(E12:E300,"&lt;"&amp;E$2)-COUNTIF(E12:E300,"&gt;"&amp;E$3)))</f>
        <v>4307.9393805558148</v>
      </c>
      <c r="G6" s="602">
        <f ca="1">IF(COUNT(G12:G300)=0,"-",SUMIFS(G12:G300, G12:G300, "&gt;="&amp;G2,G12:G300,"&lt;="&amp;G3)/($A$1-COUNTIF(G12:G300,"&lt;"&amp;G$2)-COUNTIF(G12:G300,"&gt;"&amp;G$3)))</f>
        <v>3125.3611616173503</v>
      </c>
      <c r="I6" s="602">
        <f ca="1">IF(COUNT(I12:I300)=0,"-",SUMIFS(I12:I300, I12:I300, "&gt;="&amp;I2,I12:I300,"&lt;="&amp;I3)/($A$1-COUNTIF(I12:I300,"&lt;"&amp;I$2)-COUNTIF(I12:I300,"&gt;"&amp;I$3)))</f>
        <v>40.173080641818977</v>
      </c>
      <c r="K6" s="602">
        <f ca="1">IF(COUNT(K12:K300)=0,"-",SUMIFS(K12:K300, K12:K300, "&gt;="&amp;K2,K12:K300,"&lt;="&amp;K3)/($A$1-COUNTIF(K12:K300,"&lt;"&amp;K$2)-COUNTIF(K12:K300,"&gt;"&amp;K$3)))</f>
        <v>4053.0018442916057</v>
      </c>
      <c r="M6" s="602">
        <f ca="1">IF(COUNT(M12:M300)=0,"-",SUMIFS(M12:M300, M12:M300, "&gt;="&amp;M2,M12:M300,"&lt;="&amp;M3)/($A$1-COUNTIF(M12:M300,"&lt;"&amp;M$2)-COUNTIF(M12:M300,"&gt;"&amp;M$3)))</f>
        <v>0.44588225315934243</v>
      </c>
      <c r="O6" s="602">
        <f ca="1">IF(COUNT(O12:O300)=0,"-",SUMIFS(O12:O300, O12:O300, "&gt;="&amp;O2,O12:O300,"&lt;="&amp;O3)/($A$1-COUNTIF(O12:O300,"&lt;"&amp;O$2)-COUNTIF(O12:O300,"&gt;"&amp;O$3)))</f>
        <v>139.86908585322183</v>
      </c>
      <c r="Q6" s="602">
        <f ca="1">IF(COUNT(Q12:Q300)=0,"-",SUMIFS(Q12:Q300, Q12:Q300, "&gt;="&amp;Q2,Q12:Q300,"&lt;="&amp;Q3)/($A$1-COUNTIF(Q12:Q300,"&lt;"&amp;Q$2)-COUNTIF(Q12:Q300,"&gt;"&amp;Q$3)))</f>
        <v>1474.9877440672378</v>
      </c>
      <c r="S6" s="602">
        <f ca="1">IF(COUNT(S12:S300)=0,"-",SUMIFS(S12:S300, S12:S300, "&gt;="&amp;S2,S12:S300,"&lt;="&amp;S3)/($A$1-COUNTIF(S12:S300,"&lt;"&amp;S$2)-COUNTIF(S12:S300,"&gt;"&amp;S$3)))</f>
        <v>428.72118821982809</v>
      </c>
      <c r="U6" s="602">
        <f ca="1">IF(COUNT(U12:U300)=0,"-",SUMIFS(U12:U300, U12:U300, "&gt;="&amp;U2,U12:U300,"&lt;="&amp;U3)/($A$1-COUNTIF(U12:U300,"&lt;"&amp;U$2)-COUNTIF(U12:U300,"&gt;"&amp;U$3)))</f>
        <v>33.791509220237003</v>
      </c>
      <c r="W6" s="602">
        <f ca="1">IF(COUNT(W12:W300)=0,"-",SUMIFS(W12:W300, W12:W300, "&gt;="&amp;W2,W12:W300,"&lt;="&amp;W3)/($A$1-COUNTIF(W12:W300,"&lt;"&amp;W$2)-COUNTIF(W12:W300,"&gt;"&amp;W$3)))</f>
        <v>298.36627897356345</v>
      </c>
      <c r="Y6" s="602">
        <f ca="1">IF(COUNT(Y12:Y300)=0,"-",SUMIFS(Y12:Y300, Y12:Y300, "&gt;="&amp;Y2,Y12:Y300,"&lt;="&amp;Y3)/($A$1-COUNTIF(Y12:Y300,"&lt;"&amp;Y$2)-COUNTIF(Y12:Y300,"&gt;"&amp;Y$3)))</f>
        <v>89.298161895873662</v>
      </c>
      <c r="AA6" s="602">
        <f ca="1">IF(COUNT(AA12:AA300)=0,"-",SUMIFS(AA12:AA300, AA12:AA300, "&gt;="&amp;AA2,AA12:AA300,"&lt;="&amp;AA3)/($A$1-COUNTIF(AA12:AA300,"&lt;"&amp;AA$2)-COUNTIF(AA12:AA300,"&gt;"&amp;AA$3)))</f>
        <v>21.3573443678189</v>
      </c>
      <c r="AC6" s="602">
        <f ca="1">IF(COUNT(AC12:AC300)=0,"-",SUMIFS(AC12:AC300, AC12:AC300, "&gt;="&amp;AC2,AC12:AC300,"&lt;="&amp;AC3)/($A$1-COUNTIF(AC12:AC300,"&lt;"&amp;AC$2)-COUNTIF(AC12:AC300,"&gt;"&amp;AC$3)))</f>
        <v>93.362633995168125</v>
      </c>
      <c r="AE6" s="602">
        <f ca="1">IF(COUNT(AE12:AE300)=0,"-",SUMIFS(AE12:AE300, AE12:AE300, "&gt;="&amp;AE2,AE12:AE300,"&lt;="&amp;AE3)/($A$1-COUNTIF(AE12:AE300,"&lt;"&amp;AE$2)-COUNTIF(AE12:AE300,"&gt;"&amp;AE$3)))</f>
        <v>99.259388029645137</v>
      </c>
      <c r="AG6" s="602">
        <f ca="1">IF(COUNT(AG12:AG300)=0,"-",SUMIFS(AG12:AG300, AG12:AG300, "&gt;="&amp;AG2,AG12:AG300,"&lt;="&amp;AG3)/($A$1-COUNTIF(AG12:AG300,"&lt;"&amp;AG$2)-COUNTIF(AG12:AG300,"&gt;"&amp;AG$3)))</f>
        <v>4.770092607702737</v>
      </c>
      <c r="AI6" s="602">
        <f ca="1">IF(COUNT(AI12:AI300)=0,"-",SUMIFS(AI12:AI300, AI12:AI300, "&gt;="&amp;AI2,AI12:AI300,"&lt;="&amp;AI3)/($A$1-COUNTIF(AI12:AI300,"&lt;"&amp;AI$2)-COUNTIF(AI12:AI300,"&gt;"&amp;AI$3)))</f>
        <v>651.69521068745212</v>
      </c>
      <c r="AK6" s="602">
        <f ca="1">IF(COUNT(AK12:AK300)=0,"-",SUMIFS(AK12:AK300, AK12:AK300, "&gt;="&amp;AK2,AK12:AK300,"&lt;="&amp;AK3)/($A$1-COUNTIF(AK12:AK300,"&lt;"&amp;AK$2)-COUNTIF(AK12:AK300,"&gt;"&amp;AK$3)))</f>
        <v>633.22321673629847</v>
      </c>
      <c r="AM6" s="602" t="str">
        <f>IF(COUNT(AM12:AM300)=0,"-",SUMIFS(AM12:AM300, AM12:AM300, "&gt;="&amp;AM2,AM12:AM300,"&lt;="&amp;AM3)/($A$1-COUNTIF(AM12:AM300,"&lt;"&amp;AM$2)-COUNTIF(AM12:AM300,"&gt;"&amp;AM$3)))</f>
        <v>-</v>
      </c>
      <c r="AO6" s="602">
        <f ca="1">IF(COUNT(AO12:AO300)=0,"-",SUMIFS(AO12:AO300, AO12:AO300, "&gt;="&amp;AO2,AO12:AO300,"&lt;="&amp;AO3)/($A$1-COUNTIF(AO12:AO300,"&lt;"&amp;AO$2)-COUNTIF(AO12:AO300,"&gt;"&amp;AO$3)))</f>
        <v>301.07017565404789</v>
      </c>
      <c r="AQ6" s="602">
        <f ca="1">IF(COUNT(AQ12:AQ300)=0,"-",SUMIFS(AQ12:AQ300, AQ12:AQ300, "&gt;="&amp;AQ2,AQ12:AQ300,"&lt;="&amp;AQ3)/($A$1-COUNTIF(AQ12:AQ300,"&lt;"&amp;AQ$2)-COUNTIF(AQ12:AQ300,"&gt;"&amp;AQ$3)))</f>
        <v>15509.763654764489</v>
      </c>
    </row>
    <row r="9" spans="1:43">
      <c r="D9" s="603" t="s">
        <v>343</v>
      </c>
      <c r="E9" s="604"/>
      <c r="F9" s="603" t="s">
        <v>344</v>
      </c>
      <c r="G9" s="604"/>
      <c r="H9" s="603" t="s">
        <v>345</v>
      </c>
      <c r="I9" s="604"/>
      <c r="J9" s="603" t="s">
        <v>346</v>
      </c>
      <c r="K9" s="604"/>
      <c r="L9" s="603" t="s">
        <v>347</v>
      </c>
      <c r="M9" s="604"/>
      <c r="N9" s="603" t="s">
        <v>348</v>
      </c>
      <c r="O9" s="604"/>
      <c r="P9" s="603" t="s">
        <v>349</v>
      </c>
      <c r="Q9" s="604"/>
      <c r="R9" s="603" t="s">
        <v>350</v>
      </c>
      <c r="S9" s="604"/>
      <c r="T9" s="603" t="s">
        <v>351</v>
      </c>
      <c r="U9" s="604"/>
      <c r="V9" s="603" t="s">
        <v>352</v>
      </c>
      <c r="W9" s="604"/>
      <c r="X9" s="603" t="s">
        <v>353</v>
      </c>
      <c r="Y9" s="604"/>
      <c r="Z9" s="603" t="s">
        <v>354</v>
      </c>
      <c r="AA9" s="604"/>
      <c r="AB9" s="603" t="s">
        <v>355</v>
      </c>
      <c r="AC9" s="604"/>
      <c r="AD9" s="603" t="s">
        <v>356</v>
      </c>
      <c r="AE9" s="604"/>
      <c r="AF9" s="603" t="s">
        <v>357</v>
      </c>
      <c r="AG9" s="604"/>
      <c r="AH9" s="603" t="s">
        <v>358</v>
      </c>
      <c r="AI9" s="604"/>
      <c r="AJ9" s="603" t="s">
        <v>359</v>
      </c>
      <c r="AK9" s="604"/>
      <c r="AL9" s="603" t="s">
        <v>360</v>
      </c>
      <c r="AM9" s="604"/>
      <c r="AN9" s="603" t="s">
        <v>361</v>
      </c>
      <c r="AO9" s="604"/>
      <c r="AP9" s="603" t="s">
        <v>362</v>
      </c>
      <c r="AQ9" s="604"/>
    </row>
    <row r="10" spans="1:43" ht="75">
      <c r="A10" s="605"/>
      <c r="B10" s="470"/>
      <c r="D10" s="606" t="s">
        <v>363</v>
      </c>
      <c r="E10" s="607" t="str">
        <f>D10&amp;"
per FTE"</f>
        <v>Total Occupancy
per FTE</v>
      </c>
      <c r="F10" s="606" t="s">
        <v>365</v>
      </c>
      <c r="G10" s="607" t="str">
        <f>F10&amp;"
per FTE"</f>
        <v>Direct Care Consultant 201
per FTE</v>
      </c>
      <c r="H10" s="606" t="s">
        <v>367</v>
      </c>
      <c r="I10" s="607" t="str">
        <f>H10&amp;"
per FTE"</f>
        <v>Temporary Help 202
per FTE</v>
      </c>
      <c r="J10" s="606" t="s">
        <v>369</v>
      </c>
      <c r="K10" s="607" t="str">
        <f>J10&amp;"
per FTE"</f>
        <v>Clients and Caregivers Reimb./Stipends 203
per FTE</v>
      </c>
      <c r="L10" s="606" t="s">
        <v>371</v>
      </c>
      <c r="M10" s="607" t="str">
        <f>L10&amp;"
per FTE"</f>
        <v>Subcontracted Direct Care 206
per FTE</v>
      </c>
      <c r="N10" s="606" t="s">
        <v>373</v>
      </c>
      <c r="O10" s="607" t="str">
        <f>N10&amp;"
per FTE"</f>
        <v>Staff Training 204
per FTE</v>
      </c>
      <c r="P10" s="606" t="s">
        <v>375</v>
      </c>
      <c r="Q10" s="607" t="str">
        <f>P10&amp;"
per FTE"</f>
        <v>Staff Mileage / Travel 205
per FTE</v>
      </c>
      <c r="R10" s="606" t="s">
        <v>377</v>
      </c>
      <c r="S10" s="607" t="str">
        <f>R10&amp;"
per FTE"</f>
        <v>Meals 207
per FTE</v>
      </c>
      <c r="T10" s="606" t="s">
        <v>379</v>
      </c>
      <c r="U10" s="607" t="str">
        <f>T10&amp;"
per FTE"</f>
        <v>Client Transportation 208
per FTE</v>
      </c>
      <c r="V10" s="606" t="s">
        <v>381</v>
      </c>
      <c r="W10" s="607" t="str">
        <f>V10&amp;"
per FTE"</f>
        <v>Vehicle Expenses 208
per FTE</v>
      </c>
      <c r="X10" s="606" t="s">
        <v>383</v>
      </c>
      <c r="Y10" s="607" t="str">
        <f>X10&amp;"
per FTE"</f>
        <v>Vehicle Depreciation 208
per FTE</v>
      </c>
      <c r="Z10" s="606" t="s">
        <v>385</v>
      </c>
      <c r="AA10" s="607" t="str">
        <f>Z10&amp;"
per FTE"</f>
        <v>Incidental Medical /Medicine/Pharmacy 209
per FTE</v>
      </c>
      <c r="AB10" s="606" t="s">
        <v>387</v>
      </c>
      <c r="AC10" s="607" t="str">
        <f>AB10&amp;"
per FTE"</f>
        <v>Client Personal Allowances 211
per FTE</v>
      </c>
      <c r="AD10" s="606" t="s">
        <v>389</v>
      </c>
      <c r="AE10" s="607" t="str">
        <f>AD10&amp;"
per FTE"</f>
        <v>Provision Material Goods/Svs./Benefits 212
per FTE</v>
      </c>
      <c r="AF10" s="606" t="s">
        <v>391</v>
      </c>
      <c r="AG10" s="607" t="str">
        <f>AF10&amp;"
per FTE"</f>
        <v>Direct Client Wages 214
per FTE</v>
      </c>
      <c r="AH10" s="606" t="s">
        <v>393</v>
      </c>
      <c r="AI10" s="607" t="str">
        <f>AH10&amp;"
per FTE"</f>
        <v>Other Commercial Prod. &amp; Svs. 214
per FTE</v>
      </c>
      <c r="AJ10" s="606" t="s">
        <v>395</v>
      </c>
      <c r="AK10" s="607" t="str">
        <f>AJ10&amp;"
per FTE"</f>
        <v>Program Supplies &amp; Materials 215
per FTE</v>
      </c>
      <c r="AL10" s="606" t="s">
        <v>397</v>
      </c>
      <c r="AM10" s="607" t="str">
        <f>AL10&amp;"
per FTE"</f>
        <v>Non Charitable Expenses
per FTE</v>
      </c>
      <c r="AN10" s="606" t="s">
        <v>399</v>
      </c>
      <c r="AO10" s="607" t="str">
        <f>AN10&amp;"
per FTE"</f>
        <v>Other Expense
per FTE</v>
      </c>
      <c r="AP10" s="606" t="s">
        <v>401</v>
      </c>
      <c r="AQ10" s="607" t="str">
        <f>AP10&amp;"
per FTE"</f>
        <v>Total Other Program Expense
per FTE</v>
      </c>
    </row>
    <row r="11" spans="1:43">
      <c r="A11" s="603" t="s">
        <v>403</v>
      </c>
      <c r="B11" s="608" t="s">
        <v>404</v>
      </c>
      <c r="D11" s="603" t="s">
        <v>405</v>
      </c>
      <c r="E11" s="604"/>
      <c r="F11" s="603" t="s">
        <v>405</v>
      </c>
      <c r="G11" s="604"/>
      <c r="H11" s="603" t="s">
        <v>405</v>
      </c>
      <c r="I11" s="604"/>
      <c r="J11" s="603" t="s">
        <v>405</v>
      </c>
      <c r="K11" s="604"/>
      <c r="L11" s="603" t="s">
        <v>405</v>
      </c>
      <c r="M11" s="604"/>
      <c r="N11" s="603" t="s">
        <v>405</v>
      </c>
      <c r="O11" s="604"/>
      <c r="P11" s="603" t="s">
        <v>405</v>
      </c>
      <c r="Q11" s="604"/>
      <c r="R11" s="603" t="s">
        <v>405</v>
      </c>
      <c r="S11" s="604"/>
      <c r="T11" s="603" t="s">
        <v>405</v>
      </c>
      <c r="U11" s="604"/>
      <c r="V11" s="603" t="s">
        <v>405</v>
      </c>
      <c r="W11" s="604"/>
      <c r="X11" s="603" t="s">
        <v>405</v>
      </c>
      <c r="Y11" s="604"/>
      <c r="Z11" s="603" t="s">
        <v>405</v>
      </c>
      <c r="AA11" s="604"/>
      <c r="AB11" s="603" t="s">
        <v>405</v>
      </c>
      <c r="AC11" s="604"/>
      <c r="AD11" s="603" t="s">
        <v>405</v>
      </c>
      <c r="AE11" s="604"/>
      <c r="AF11" s="603" t="s">
        <v>405</v>
      </c>
      <c r="AG11" s="604"/>
      <c r="AH11" s="603" t="s">
        <v>405</v>
      </c>
      <c r="AI11" s="604"/>
      <c r="AJ11" s="603" t="s">
        <v>405</v>
      </c>
      <c r="AK11" s="604"/>
      <c r="AL11" s="603" t="s">
        <v>405</v>
      </c>
      <c r="AM11" s="604"/>
      <c r="AN11" s="603" t="s">
        <v>405</v>
      </c>
      <c r="AO11" s="604"/>
      <c r="AP11" s="603" t="s">
        <v>405</v>
      </c>
      <c r="AQ11" s="604"/>
    </row>
    <row r="12" spans="1:43">
      <c r="A12" s="603" t="s">
        <v>527</v>
      </c>
      <c r="B12" s="608"/>
      <c r="D12" s="609"/>
      <c r="E12" s="610" t="str">
        <f>IF(OR($B12=0,D12=0),"",D12/$B12)</f>
        <v/>
      </c>
      <c r="F12" s="611"/>
      <c r="G12" s="610" t="str">
        <f>IF(OR($B12=0,F12=0),"",F12/$B12)</f>
        <v/>
      </c>
      <c r="H12" s="609"/>
      <c r="I12" s="610" t="str">
        <f>IF(OR($B12=0,H12=0),"",H12/$B12)</f>
        <v/>
      </c>
      <c r="J12" s="609"/>
      <c r="K12" s="610" t="str">
        <f>IF(OR($B12=0,J12=0),"",J12/$B12)</f>
        <v/>
      </c>
      <c r="L12" s="609"/>
      <c r="M12" s="610" t="str">
        <f>IF(OR($B12=0,L12=0),"",L12/$B12)</f>
        <v/>
      </c>
      <c r="N12" s="609"/>
      <c r="O12" s="610" t="str">
        <f>IF(OR($B12=0,N12=0),"",N12/$B12)</f>
        <v/>
      </c>
      <c r="P12" s="609"/>
      <c r="Q12" s="610" t="str">
        <f>IF(OR($B12=0,P12=0),"",P12/$B12)</f>
        <v/>
      </c>
      <c r="R12" s="609"/>
      <c r="S12" s="610" t="str">
        <f>IF(OR($B12=0,R12=0),"",R12/$B12)</f>
        <v/>
      </c>
      <c r="T12" s="609"/>
      <c r="U12" s="610" t="str">
        <f>IF(OR($B12=0,T12=0),"",T12/$B12)</f>
        <v/>
      </c>
      <c r="V12" s="609"/>
      <c r="W12" s="610" t="str">
        <f>IF(OR($B12=0,V12=0),"",V12/$B12)</f>
        <v/>
      </c>
      <c r="X12" s="609"/>
      <c r="Y12" s="610" t="str">
        <f>IF(OR($B12=0,X12=0),"",X12/$B12)</f>
        <v/>
      </c>
      <c r="Z12" s="609"/>
      <c r="AA12" s="610" t="str">
        <f>IF(OR($B12=0,Z12=0),"",Z12/$B12)</f>
        <v/>
      </c>
      <c r="AB12" s="609"/>
      <c r="AC12" s="610" t="str">
        <f>IF(OR($B12=0,AB12=0),"",AB12/$B12)</f>
        <v/>
      </c>
      <c r="AD12" s="609">
        <v>3015</v>
      </c>
      <c r="AE12" s="610" t="str">
        <f>IF(OR($B12=0,AD12=0),"",AD12/$B12)</f>
        <v/>
      </c>
      <c r="AF12" s="609"/>
      <c r="AG12" s="610" t="str">
        <f>IF(OR($B12=0,AF12=0),"",AF12/$B12)</f>
        <v/>
      </c>
      <c r="AH12" s="609"/>
      <c r="AI12" s="610" t="str">
        <f>IF(OR($B12=0,AH12=0),"",AH12/$B12)</f>
        <v/>
      </c>
      <c r="AJ12" s="609"/>
      <c r="AK12" s="610" t="str">
        <f>IF(OR($B12=0,AJ12=0),"",AJ12/$B12)</f>
        <v/>
      </c>
      <c r="AL12" s="609"/>
      <c r="AM12" s="610" t="str">
        <f>IF(OR($B12=0,AL12=0),"",AL12/$B12)</f>
        <v/>
      </c>
      <c r="AN12" s="609"/>
      <c r="AO12" s="610" t="str">
        <f>IF(OR($B12=0,AN12=0),"",AN12/$B12)</f>
        <v/>
      </c>
      <c r="AP12" s="609">
        <v>3015</v>
      </c>
      <c r="AQ12" s="610" t="str">
        <f>IF(OR($B12=0,AP12=0),"",AP12/$B12)</f>
        <v/>
      </c>
    </row>
    <row r="13" spans="1:43">
      <c r="A13" s="603" t="s">
        <v>419</v>
      </c>
      <c r="B13" s="608">
        <v>3.65</v>
      </c>
      <c r="D13" s="609">
        <v>8048</v>
      </c>
      <c r="E13" s="610">
        <f t="shared" ref="E13:G76" si="0">IF(OR($B13=0,D13=0),"",D13/$B13)</f>
        <v>2204.9315068493152</v>
      </c>
      <c r="F13" s="609">
        <v>51976</v>
      </c>
      <c r="G13" s="610">
        <f t="shared" si="0"/>
        <v>14240</v>
      </c>
      <c r="H13" s="609"/>
      <c r="I13" s="610" t="str">
        <f t="shared" ref="I13:I76" si="1">IF(OR($B13=0,H13=0),"",H13/$B13)</f>
        <v/>
      </c>
      <c r="J13" s="609">
        <v>1268346</v>
      </c>
      <c r="K13" s="610">
        <f t="shared" ref="K13:K76" si="2">IF(OR($B13=0,J13=0),"",J13/$B13)</f>
        <v>347492.05479452055</v>
      </c>
      <c r="L13" s="609"/>
      <c r="M13" s="610" t="str">
        <f t="shared" ref="M13:M76" si="3">IF(OR($B13=0,L13=0),"",L13/$B13)</f>
        <v/>
      </c>
      <c r="N13" s="609"/>
      <c r="O13" s="610" t="str">
        <f t="shared" ref="O13:O76" si="4">IF(OR($B13=0,N13=0),"",N13/$B13)</f>
        <v/>
      </c>
      <c r="P13" s="609">
        <v>8221</v>
      </c>
      <c r="Q13" s="610">
        <f t="shared" ref="Q13:Q76" si="5">IF(OR($B13=0,P13=0),"",P13/$B13)</f>
        <v>2252.3287671232879</v>
      </c>
      <c r="R13" s="609"/>
      <c r="S13" s="610" t="str">
        <f t="shared" ref="S13:S76" si="6">IF(OR($B13=0,R13=0),"",R13/$B13)</f>
        <v/>
      </c>
      <c r="T13" s="609"/>
      <c r="U13" s="610" t="str">
        <f t="shared" ref="U13:U76" si="7">IF(OR($B13=0,T13=0),"",T13/$B13)</f>
        <v/>
      </c>
      <c r="V13" s="609"/>
      <c r="W13" s="610" t="str">
        <f t="shared" ref="W13:W76" si="8">IF(OR($B13=0,V13=0),"",V13/$B13)</f>
        <v/>
      </c>
      <c r="X13" s="609"/>
      <c r="Y13" s="610" t="str">
        <f t="shared" ref="Y13:Y76" si="9">IF(OR($B13=0,X13=0),"",X13/$B13)</f>
        <v/>
      </c>
      <c r="Z13" s="609">
        <v>1000</v>
      </c>
      <c r="AA13" s="610">
        <f t="shared" ref="AA13:AA76" si="10">IF(OR($B13=0,Z13=0),"",Z13/$B13)</f>
        <v>273.97260273972603</v>
      </c>
      <c r="AB13" s="609"/>
      <c r="AC13" s="610" t="str">
        <f t="shared" ref="AC13:AC76" si="11">IF(OR($B13=0,AB13=0),"",AB13/$B13)</f>
        <v/>
      </c>
      <c r="AD13" s="609"/>
      <c r="AE13" s="610" t="str">
        <f t="shared" ref="AE13:AE76" si="12">IF(OR($B13=0,AD13=0),"",AD13/$B13)</f>
        <v/>
      </c>
      <c r="AF13" s="609"/>
      <c r="AG13" s="610" t="str">
        <f t="shared" ref="AG13:AG76" si="13">IF(OR($B13=0,AF13=0),"",AF13/$B13)</f>
        <v/>
      </c>
      <c r="AH13" s="609"/>
      <c r="AI13" s="610" t="str">
        <f t="shared" ref="AI13:AI76" si="14">IF(OR($B13=0,AH13=0),"",AH13/$B13)</f>
        <v/>
      </c>
      <c r="AJ13" s="609">
        <v>4775</v>
      </c>
      <c r="AK13" s="610">
        <f t="shared" ref="AK13:AK76" si="15">IF(OR($B13=0,AJ13=0),"",AJ13/$B13)</f>
        <v>1308.2191780821918</v>
      </c>
      <c r="AL13" s="609"/>
      <c r="AM13" s="610" t="str">
        <f t="shared" ref="AM13:AM76" si="16">IF(OR($B13=0,AL13=0),"",AL13/$B13)</f>
        <v/>
      </c>
      <c r="AN13" s="609"/>
      <c r="AO13" s="610" t="str">
        <f t="shared" ref="AO13:AO76" si="17">IF(OR($B13=0,AN13=0),"",AN13/$B13)</f>
        <v/>
      </c>
      <c r="AP13" s="609">
        <v>1334318</v>
      </c>
      <c r="AQ13" s="610">
        <f t="shared" ref="AQ13:AQ76" si="18">IF(OR($B13=0,AP13=0),"",AP13/$B13)</f>
        <v>365566.57534246577</v>
      </c>
    </row>
    <row r="14" spans="1:43">
      <c r="A14" s="612"/>
      <c r="B14">
        <v>25.87</v>
      </c>
      <c r="D14" s="613">
        <v>123054</v>
      </c>
      <c r="E14" s="610">
        <f t="shared" si="0"/>
        <v>4756.6293003478931</v>
      </c>
      <c r="F14" s="613">
        <v>5186</v>
      </c>
      <c r="G14" s="610">
        <f t="shared" si="0"/>
        <v>200.46385775028989</v>
      </c>
      <c r="H14" s="613"/>
      <c r="I14" s="610" t="str">
        <f t="shared" si="1"/>
        <v/>
      </c>
      <c r="J14" s="613"/>
      <c r="K14" s="610" t="str">
        <f t="shared" si="2"/>
        <v/>
      </c>
      <c r="L14" s="613"/>
      <c r="M14" s="610" t="str">
        <f t="shared" si="3"/>
        <v/>
      </c>
      <c r="N14" s="613">
        <v>4298</v>
      </c>
      <c r="O14" s="610">
        <f t="shared" si="4"/>
        <v>166.13838422883649</v>
      </c>
      <c r="P14" s="613">
        <v>24959</v>
      </c>
      <c r="Q14" s="610">
        <f t="shared" si="5"/>
        <v>964.78546579049089</v>
      </c>
      <c r="R14" s="613">
        <v>1048</v>
      </c>
      <c r="S14" s="610">
        <f t="shared" si="6"/>
        <v>40.510243525318899</v>
      </c>
      <c r="T14" s="613"/>
      <c r="U14" s="610" t="str">
        <f t="shared" si="7"/>
        <v/>
      </c>
      <c r="V14" s="613">
        <v>6430</v>
      </c>
      <c r="W14" s="610">
        <f t="shared" si="8"/>
        <v>248.55044453034401</v>
      </c>
      <c r="X14" s="613">
        <v>4779</v>
      </c>
      <c r="Y14" s="610">
        <f t="shared" si="9"/>
        <v>184.73134905295709</v>
      </c>
      <c r="Z14" s="613">
        <v>141</v>
      </c>
      <c r="AA14" s="610">
        <f t="shared" si="10"/>
        <v>5.4503285659064549</v>
      </c>
      <c r="AB14" s="613">
        <v>-429</v>
      </c>
      <c r="AC14" s="610">
        <f t="shared" si="11"/>
        <v>-16.582914572864322</v>
      </c>
      <c r="AD14" s="613"/>
      <c r="AE14" s="610" t="str">
        <f t="shared" si="12"/>
        <v/>
      </c>
      <c r="AF14" s="613"/>
      <c r="AG14" s="610" t="str">
        <f t="shared" si="13"/>
        <v/>
      </c>
      <c r="AH14" s="613"/>
      <c r="AI14" s="610" t="str">
        <f t="shared" si="14"/>
        <v/>
      </c>
      <c r="AJ14" s="613">
        <v>5479</v>
      </c>
      <c r="AK14" s="610">
        <f t="shared" si="15"/>
        <v>211.78971781986857</v>
      </c>
      <c r="AL14" s="613"/>
      <c r="AM14" s="610" t="str">
        <f t="shared" si="16"/>
        <v/>
      </c>
      <c r="AN14" s="613">
        <v>32049</v>
      </c>
      <c r="AO14" s="610">
        <f t="shared" si="17"/>
        <v>1238.84808658678</v>
      </c>
      <c r="AP14" s="613">
        <v>83940</v>
      </c>
      <c r="AQ14" s="610">
        <f t="shared" si="18"/>
        <v>3244.6849632779281</v>
      </c>
    </row>
    <row r="15" spans="1:43">
      <c r="A15" s="612"/>
      <c r="B15">
        <v>0.78</v>
      </c>
      <c r="D15" s="613">
        <v>5845</v>
      </c>
      <c r="E15" s="610">
        <f t="shared" si="0"/>
        <v>7493.5897435897432</v>
      </c>
      <c r="F15" s="613">
        <v>806</v>
      </c>
      <c r="G15" s="610">
        <f t="shared" si="0"/>
        <v>1033.3333333333333</v>
      </c>
      <c r="H15" s="613"/>
      <c r="I15" s="610" t="str">
        <f t="shared" si="1"/>
        <v/>
      </c>
      <c r="J15" s="613"/>
      <c r="K15" s="610" t="str">
        <f t="shared" si="2"/>
        <v/>
      </c>
      <c r="L15" s="613"/>
      <c r="M15" s="610" t="str">
        <f t="shared" si="3"/>
        <v/>
      </c>
      <c r="N15" s="613">
        <v>158</v>
      </c>
      <c r="O15" s="610">
        <f t="shared" si="4"/>
        <v>202.56410256410257</v>
      </c>
      <c r="P15" s="613">
        <v>6</v>
      </c>
      <c r="Q15" s="610">
        <f t="shared" si="5"/>
        <v>7.6923076923076916</v>
      </c>
      <c r="R15" s="613"/>
      <c r="S15" s="610" t="str">
        <f t="shared" si="6"/>
        <v/>
      </c>
      <c r="T15" s="613"/>
      <c r="U15" s="610" t="str">
        <f t="shared" si="7"/>
        <v/>
      </c>
      <c r="V15" s="613"/>
      <c r="W15" s="610" t="str">
        <f t="shared" si="8"/>
        <v/>
      </c>
      <c r="X15" s="613"/>
      <c r="Y15" s="610" t="str">
        <f t="shared" si="9"/>
        <v/>
      </c>
      <c r="Z15" s="613">
        <v>2</v>
      </c>
      <c r="AA15" s="610">
        <f t="shared" si="10"/>
        <v>2.5641025641025639</v>
      </c>
      <c r="AB15" s="613"/>
      <c r="AC15" s="610" t="str">
        <f t="shared" si="11"/>
        <v/>
      </c>
      <c r="AD15" s="613"/>
      <c r="AE15" s="610" t="str">
        <f t="shared" si="12"/>
        <v/>
      </c>
      <c r="AF15" s="613"/>
      <c r="AG15" s="610" t="str">
        <f t="shared" si="13"/>
        <v/>
      </c>
      <c r="AH15" s="613"/>
      <c r="AI15" s="610" t="str">
        <f t="shared" si="14"/>
        <v/>
      </c>
      <c r="AJ15" s="613">
        <v>3</v>
      </c>
      <c r="AK15" s="610">
        <f t="shared" si="15"/>
        <v>3.8461538461538458</v>
      </c>
      <c r="AL15" s="613"/>
      <c r="AM15" s="610" t="str">
        <f t="shared" si="16"/>
        <v/>
      </c>
      <c r="AN15" s="613"/>
      <c r="AO15" s="610" t="str">
        <f t="shared" si="17"/>
        <v/>
      </c>
      <c r="AP15" s="613">
        <v>975</v>
      </c>
      <c r="AQ15" s="610">
        <f t="shared" si="18"/>
        <v>1250</v>
      </c>
    </row>
    <row r="16" spans="1:43">
      <c r="A16" s="612"/>
      <c r="B16">
        <v>0.55000000000000004</v>
      </c>
      <c r="D16" s="613">
        <v>249</v>
      </c>
      <c r="E16" s="610">
        <f t="shared" si="0"/>
        <v>452.72727272727269</v>
      </c>
      <c r="F16" s="613">
        <v>4166</v>
      </c>
      <c r="G16" s="610">
        <f t="shared" si="0"/>
        <v>7574.545454545454</v>
      </c>
      <c r="H16" s="613"/>
      <c r="I16" s="610" t="str">
        <f t="shared" si="1"/>
        <v/>
      </c>
      <c r="J16" s="613">
        <v>62452</v>
      </c>
      <c r="K16" s="610">
        <f t="shared" si="2"/>
        <v>113549.0909090909</v>
      </c>
      <c r="L16" s="613"/>
      <c r="M16" s="610" t="str">
        <f t="shared" si="3"/>
        <v/>
      </c>
      <c r="N16" s="613">
        <v>87</v>
      </c>
      <c r="O16" s="610">
        <f t="shared" si="4"/>
        <v>158.18181818181816</v>
      </c>
      <c r="P16" s="613">
        <v>114</v>
      </c>
      <c r="Q16" s="610">
        <f t="shared" si="5"/>
        <v>207.27272727272725</v>
      </c>
      <c r="R16" s="613"/>
      <c r="S16" s="610" t="str">
        <f t="shared" si="6"/>
        <v/>
      </c>
      <c r="T16" s="613"/>
      <c r="U16" s="610" t="str">
        <f t="shared" si="7"/>
        <v/>
      </c>
      <c r="V16" s="613"/>
      <c r="W16" s="610" t="str">
        <f t="shared" si="8"/>
        <v/>
      </c>
      <c r="X16" s="613"/>
      <c r="Y16" s="610" t="str">
        <f t="shared" si="9"/>
        <v/>
      </c>
      <c r="Z16" s="613"/>
      <c r="AA16" s="610" t="str">
        <f t="shared" si="10"/>
        <v/>
      </c>
      <c r="AB16" s="613"/>
      <c r="AC16" s="610" t="str">
        <f t="shared" si="11"/>
        <v/>
      </c>
      <c r="AD16" s="613"/>
      <c r="AE16" s="610" t="str">
        <f t="shared" si="12"/>
        <v/>
      </c>
      <c r="AF16" s="613"/>
      <c r="AG16" s="610" t="str">
        <f t="shared" si="13"/>
        <v/>
      </c>
      <c r="AH16" s="613"/>
      <c r="AI16" s="610" t="str">
        <f t="shared" si="14"/>
        <v/>
      </c>
      <c r="AJ16" s="613"/>
      <c r="AK16" s="610" t="str">
        <f t="shared" si="15"/>
        <v/>
      </c>
      <c r="AL16" s="613"/>
      <c r="AM16" s="610" t="str">
        <f t="shared" si="16"/>
        <v/>
      </c>
      <c r="AN16" s="613"/>
      <c r="AO16" s="610" t="str">
        <f t="shared" si="17"/>
        <v/>
      </c>
      <c r="AP16" s="613">
        <v>66819</v>
      </c>
      <c r="AQ16" s="610">
        <f t="shared" si="18"/>
        <v>121489.0909090909</v>
      </c>
    </row>
    <row r="17" spans="1:43">
      <c r="A17" s="612"/>
      <c r="B17">
        <v>19.2</v>
      </c>
      <c r="D17" s="613">
        <v>6388</v>
      </c>
      <c r="E17" s="610">
        <f t="shared" si="0"/>
        <v>332.70833333333337</v>
      </c>
      <c r="F17" s="613">
        <v>13022</v>
      </c>
      <c r="G17" s="610">
        <f t="shared" si="0"/>
        <v>678.22916666666674</v>
      </c>
      <c r="H17" s="613"/>
      <c r="I17" s="610" t="str">
        <f t="shared" si="1"/>
        <v/>
      </c>
      <c r="J17" s="613"/>
      <c r="K17" s="610" t="str">
        <f t="shared" si="2"/>
        <v/>
      </c>
      <c r="L17" s="613"/>
      <c r="M17" s="610" t="str">
        <f t="shared" si="3"/>
        <v/>
      </c>
      <c r="N17" s="613">
        <v>2146</v>
      </c>
      <c r="O17" s="610">
        <f t="shared" si="4"/>
        <v>111.77083333333334</v>
      </c>
      <c r="P17" s="613">
        <v>47690</v>
      </c>
      <c r="Q17" s="610">
        <f t="shared" si="5"/>
        <v>2483.854166666667</v>
      </c>
      <c r="R17" s="613">
        <v>414</v>
      </c>
      <c r="S17" s="610">
        <f t="shared" si="6"/>
        <v>21.5625</v>
      </c>
      <c r="T17" s="613">
        <v>50</v>
      </c>
      <c r="U17" s="610">
        <f t="shared" si="7"/>
        <v>2.604166666666667</v>
      </c>
      <c r="V17" s="613">
        <v>9234</v>
      </c>
      <c r="W17" s="610">
        <f t="shared" si="8"/>
        <v>480.9375</v>
      </c>
      <c r="X17" s="613">
        <v>9636</v>
      </c>
      <c r="Y17" s="610">
        <f t="shared" si="9"/>
        <v>501.875</v>
      </c>
      <c r="Z17" s="613">
        <v>376</v>
      </c>
      <c r="AA17" s="610">
        <f t="shared" si="10"/>
        <v>19.583333333333336</v>
      </c>
      <c r="AB17" s="613">
        <v>3638</v>
      </c>
      <c r="AC17" s="610">
        <f t="shared" si="11"/>
        <v>189.47916666666669</v>
      </c>
      <c r="AD17" s="613"/>
      <c r="AE17" s="610" t="str">
        <f t="shared" si="12"/>
        <v/>
      </c>
      <c r="AF17" s="613"/>
      <c r="AG17" s="610" t="str">
        <f t="shared" si="13"/>
        <v/>
      </c>
      <c r="AH17" s="613"/>
      <c r="AI17" s="610" t="str">
        <f t="shared" si="14"/>
        <v/>
      </c>
      <c r="AJ17" s="613">
        <v>1526</v>
      </c>
      <c r="AK17" s="610">
        <f t="shared" si="15"/>
        <v>79.479166666666671</v>
      </c>
      <c r="AL17" s="613"/>
      <c r="AM17" s="610" t="str">
        <f t="shared" si="16"/>
        <v/>
      </c>
      <c r="AN17" s="613">
        <v>44252</v>
      </c>
      <c r="AO17" s="610">
        <f t="shared" si="17"/>
        <v>2304.791666666667</v>
      </c>
      <c r="AP17" s="613">
        <v>131984</v>
      </c>
      <c r="AQ17" s="610">
        <f t="shared" si="18"/>
        <v>6874.166666666667</v>
      </c>
    </row>
    <row r="18" spans="1:43">
      <c r="A18" s="612"/>
      <c r="B18">
        <v>2.64</v>
      </c>
      <c r="D18" s="613">
        <v>32420</v>
      </c>
      <c r="E18" s="610">
        <f t="shared" si="0"/>
        <v>12280.30303030303</v>
      </c>
      <c r="F18" s="613">
        <v>5118</v>
      </c>
      <c r="G18" s="610">
        <f t="shared" si="0"/>
        <v>1938.6363636363635</v>
      </c>
      <c r="H18" s="613"/>
      <c r="I18" s="610" t="str">
        <f t="shared" si="1"/>
        <v/>
      </c>
      <c r="J18" s="613"/>
      <c r="K18" s="610" t="str">
        <f t="shared" si="2"/>
        <v/>
      </c>
      <c r="L18" s="613"/>
      <c r="M18" s="610" t="str">
        <f t="shared" si="3"/>
        <v/>
      </c>
      <c r="N18" s="613">
        <v>1500</v>
      </c>
      <c r="O18" s="610">
        <f t="shared" si="4"/>
        <v>568.18181818181813</v>
      </c>
      <c r="P18" s="613">
        <v>1210</v>
      </c>
      <c r="Q18" s="610">
        <f t="shared" si="5"/>
        <v>458.33333333333331</v>
      </c>
      <c r="R18" s="613">
        <v>16200</v>
      </c>
      <c r="S18" s="610">
        <f t="shared" si="6"/>
        <v>6136.363636363636</v>
      </c>
      <c r="T18" s="613"/>
      <c r="U18" s="610" t="str">
        <f t="shared" si="7"/>
        <v/>
      </c>
      <c r="V18" s="613">
        <v>2001</v>
      </c>
      <c r="W18" s="610">
        <f t="shared" si="8"/>
        <v>757.95454545454538</v>
      </c>
      <c r="X18" s="613">
        <v>964</v>
      </c>
      <c r="Y18" s="610">
        <f t="shared" si="9"/>
        <v>365.15151515151513</v>
      </c>
      <c r="Z18" s="613">
        <v>253</v>
      </c>
      <c r="AA18" s="610">
        <f t="shared" si="10"/>
        <v>95.833333333333329</v>
      </c>
      <c r="AB18" s="613"/>
      <c r="AC18" s="610" t="str">
        <f t="shared" si="11"/>
        <v/>
      </c>
      <c r="AD18" s="613"/>
      <c r="AE18" s="610" t="str">
        <f t="shared" si="12"/>
        <v/>
      </c>
      <c r="AF18" s="613"/>
      <c r="AG18" s="610" t="str">
        <f t="shared" si="13"/>
        <v/>
      </c>
      <c r="AH18" s="613"/>
      <c r="AI18" s="610" t="str">
        <f t="shared" si="14"/>
        <v/>
      </c>
      <c r="AJ18" s="613">
        <v>5854</v>
      </c>
      <c r="AK18" s="610">
        <f t="shared" si="15"/>
        <v>2217.4242424242425</v>
      </c>
      <c r="AL18" s="613"/>
      <c r="AM18" s="610" t="str">
        <f t="shared" si="16"/>
        <v/>
      </c>
      <c r="AN18" s="613">
        <v>2779</v>
      </c>
      <c r="AO18" s="610">
        <f t="shared" si="17"/>
        <v>1052.651515151515</v>
      </c>
      <c r="AP18" s="613">
        <v>35879</v>
      </c>
      <c r="AQ18" s="610">
        <f t="shared" si="18"/>
        <v>13590.530303030302</v>
      </c>
    </row>
    <row r="19" spans="1:43">
      <c r="A19" s="603" t="s">
        <v>528</v>
      </c>
      <c r="B19" s="608">
        <v>66.540000000000006</v>
      </c>
      <c r="D19" s="609"/>
      <c r="E19" s="610" t="str">
        <f t="shared" si="0"/>
        <v/>
      </c>
      <c r="F19" s="609"/>
      <c r="G19" s="610" t="str">
        <f t="shared" si="0"/>
        <v/>
      </c>
      <c r="H19" s="609"/>
      <c r="I19" s="610" t="str">
        <f t="shared" si="1"/>
        <v/>
      </c>
      <c r="J19" s="609"/>
      <c r="K19" s="610" t="str">
        <f t="shared" si="2"/>
        <v/>
      </c>
      <c r="L19" s="609"/>
      <c r="M19" s="610" t="str">
        <f t="shared" si="3"/>
        <v/>
      </c>
      <c r="N19" s="609"/>
      <c r="O19" s="610" t="str">
        <f t="shared" si="4"/>
        <v/>
      </c>
      <c r="P19" s="609">
        <v>84808</v>
      </c>
      <c r="Q19" s="610">
        <f t="shared" si="5"/>
        <v>1274.541629095281</v>
      </c>
      <c r="R19" s="609"/>
      <c r="S19" s="610" t="str">
        <f t="shared" si="6"/>
        <v/>
      </c>
      <c r="T19" s="609"/>
      <c r="U19" s="610" t="str">
        <f t="shared" si="7"/>
        <v/>
      </c>
      <c r="V19" s="609"/>
      <c r="W19" s="610" t="str">
        <f t="shared" si="8"/>
        <v/>
      </c>
      <c r="X19" s="609"/>
      <c r="Y19" s="610" t="str">
        <f t="shared" si="9"/>
        <v/>
      </c>
      <c r="Z19" s="609"/>
      <c r="AA19" s="610" t="str">
        <f t="shared" si="10"/>
        <v/>
      </c>
      <c r="AB19" s="609"/>
      <c r="AC19" s="610" t="str">
        <f t="shared" si="11"/>
        <v/>
      </c>
      <c r="AD19" s="609"/>
      <c r="AE19" s="610" t="str">
        <f t="shared" si="12"/>
        <v/>
      </c>
      <c r="AF19" s="609"/>
      <c r="AG19" s="610" t="str">
        <f t="shared" si="13"/>
        <v/>
      </c>
      <c r="AH19" s="609"/>
      <c r="AI19" s="610" t="str">
        <f t="shared" si="14"/>
        <v/>
      </c>
      <c r="AJ19" s="609">
        <v>13225</v>
      </c>
      <c r="AK19" s="610">
        <f t="shared" si="15"/>
        <v>198.75262999699427</v>
      </c>
      <c r="AL19" s="609"/>
      <c r="AM19" s="610" t="str">
        <f t="shared" si="16"/>
        <v/>
      </c>
      <c r="AN19" s="609"/>
      <c r="AO19" s="610" t="str">
        <f t="shared" si="17"/>
        <v/>
      </c>
      <c r="AP19" s="609">
        <v>98033</v>
      </c>
      <c r="AQ19" s="610">
        <f t="shared" si="18"/>
        <v>1473.2942590922753</v>
      </c>
    </row>
    <row r="20" spans="1:43">
      <c r="A20" s="603" t="s">
        <v>613</v>
      </c>
      <c r="B20" s="608">
        <v>32.623889307859898</v>
      </c>
      <c r="D20" s="609">
        <v>301906</v>
      </c>
      <c r="E20" s="610">
        <f t="shared" si="0"/>
        <v>9254.1388045742115</v>
      </c>
      <c r="F20" s="609">
        <v>36400</v>
      </c>
      <c r="G20" s="610">
        <f t="shared" si="0"/>
        <v>1115.7467969715783</v>
      </c>
      <c r="H20" s="609"/>
      <c r="I20" s="610" t="str">
        <f t="shared" si="1"/>
        <v/>
      </c>
      <c r="J20" s="609">
        <v>316981</v>
      </c>
      <c r="K20" s="610">
        <f t="shared" si="2"/>
        <v>9716.2235013969184</v>
      </c>
      <c r="L20" s="609"/>
      <c r="M20" s="610" t="str">
        <f t="shared" si="3"/>
        <v/>
      </c>
      <c r="N20" s="609">
        <v>27646</v>
      </c>
      <c r="O20" s="610">
        <f t="shared" si="4"/>
        <v>847.41582277682016</v>
      </c>
      <c r="P20" s="609">
        <v>24508</v>
      </c>
      <c r="Q20" s="610">
        <f t="shared" si="5"/>
        <v>751.22864011481977</v>
      </c>
      <c r="R20" s="609">
        <v>65820</v>
      </c>
      <c r="S20" s="610">
        <f t="shared" si="6"/>
        <v>2017.5399499084967</v>
      </c>
      <c r="T20" s="609"/>
      <c r="U20" s="610" t="str">
        <f t="shared" si="7"/>
        <v/>
      </c>
      <c r="V20" s="609">
        <v>28951</v>
      </c>
      <c r="W20" s="610">
        <f t="shared" si="8"/>
        <v>887.41718459132312</v>
      </c>
      <c r="X20" s="609">
        <v>67782</v>
      </c>
      <c r="Y20" s="610">
        <f t="shared" si="9"/>
        <v>2077.679928360646</v>
      </c>
      <c r="Z20" s="609"/>
      <c r="AA20" s="610" t="str">
        <f t="shared" si="10"/>
        <v/>
      </c>
      <c r="AB20" s="609">
        <v>36567</v>
      </c>
      <c r="AC20" s="610">
        <f t="shared" si="11"/>
        <v>1120.8657451884533</v>
      </c>
      <c r="AD20" s="609"/>
      <c r="AE20" s="610" t="str">
        <f t="shared" si="12"/>
        <v/>
      </c>
      <c r="AF20" s="609"/>
      <c r="AG20" s="610" t="str">
        <f t="shared" si="13"/>
        <v/>
      </c>
      <c r="AH20" s="609"/>
      <c r="AI20" s="610" t="str">
        <f t="shared" si="14"/>
        <v/>
      </c>
      <c r="AJ20" s="609">
        <v>48067</v>
      </c>
      <c r="AK20" s="610">
        <f t="shared" si="15"/>
        <v>1473.3681673085948</v>
      </c>
      <c r="AL20" s="609"/>
      <c r="AM20" s="610" t="str">
        <f t="shared" si="16"/>
        <v/>
      </c>
      <c r="AN20" s="609">
        <v>26824</v>
      </c>
      <c r="AO20" s="610">
        <f t="shared" si="17"/>
        <v>822.21956269136308</v>
      </c>
      <c r="AP20" s="609">
        <v>679546</v>
      </c>
      <c r="AQ20" s="610">
        <f t="shared" si="18"/>
        <v>20829.705299309015</v>
      </c>
    </row>
    <row r="21" spans="1:43">
      <c r="A21" s="603" t="s">
        <v>426</v>
      </c>
      <c r="B21" s="608">
        <v>3.05</v>
      </c>
      <c r="D21" s="609">
        <v>44700</v>
      </c>
      <c r="E21" s="610">
        <f t="shared" si="0"/>
        <v>14655.737704918034</v>
      </c>
      <c r="F21" s="609"/>
      <c r="G21" s="610" t="str">
        <f t="shared" si="0"/>
        <v/>
      </c>
      <c r="H21" s="609"/>
      <c r="I21" s="610" t="str">
        <f t="shared" si="1"/>
        <v/>
      </c>
      <c r="J21" s="609"/>
      <c r="K21" s="610" t="str">
        <f t="shared" si="2"/>
        <v/>
      </c>
      <c r="L21" s="609">
        <v>200</v>
      </c>
      <c r="M21" s="610">
        <f t="shared" si="3"/>
        <v>65.573770491803288</v>
      </c>
      <c r="N21" s="609"/>
      <c r="O21" s="610" t="str">
        <f t="shared" si="4"/>
        <v/>
      </c>
      <c r="P21" s="609">
        <v>2509</v>
      </c>
      <c r="Q21" s="610">
        <f t="shared" si="5"/>
        <v>822.62295081967216</v>
      </c>
      <c r="R21" s="609">
        <v>16391</v>
      </c>
      <c r="S21" s="610">
        <f t="shared" si="6"/>
        <v>5374.0983606557384</v>
      </c>
      <c r="T21" s="609"/>
      <c r="U21" s="610" t="str">
        <f t="shared" si="7"/>
        <v/>
      </c>
      <c r="V21" s="609">
        <v>7689</v>
      </c>
      <c r="W21" s="610">
        <f t="shared" si="8"/>
        <v>2520.9836065573772</v>
      </c>
      <c r="X21" s="609">
        <v>4473</v>
      </c>
      <c r="Y21" s="610">
        <f t="shared" si="9"/>
        <v>1466.5573770491803</v>
      </c>
      <c r="Z21" s="609"/>
      <c r="AA21" s="610" t="str">
        <f t="shared" si="10"/>
        <v/>
      </c>
      <c r="AB21" s="609"/>
      <c r="AC21" s="610" t="str">
        <f t="shared" si="11"/>
        <v/>
      </c>
      <c r="AD21" s="609"/>
      <c r="AE21" s="610" t="str">
        <f t="shared" si="12"/>
        <v/>
      </c>
      <c r="AF21" s="609"/>
      <c r="AG21" s="610" t="str">
        <f t="shared" si="13"/>
        <v/>
      </c>
      <c r="AH21" s="609"/>
      <c r="AI21" s="610" t="str">
        <f t="shared" si="14"/>
        <v/>
      </c>
      <c r="AJ21" s="609">
        <v>4410</v>
      </c>
      <c r="AK21" s="610">
        <f t="shared" si="15"/>
        <v>1445.9016393442623</v>
      </c>
      <c r="AL21" s="609"/>
      <c r="AM21" s="610" t="str">
        <f t="shared" si="16"/>
        <v/>
      </c>
      <c r="AN21" s="609">
        <v>1082</v>
      </c>
      <c r="AO21" s="610">
        <f t="shared" si="17"/>
        <v>354.75409836065575</v>
      </c>
      <c r="AP21" s="609">
        <v>36754</v>
      </c>
      <c r="AQ21" s="610">
        <f t="shared" si="18"/>
        <v>12050.49180327869</v>
      </c>
    </row>
    <row r="22" spans="1:43">
      <c r="A22" s="612"/>
      <c r="B22">
        <v>0.06</v>
      </c>
      <c r="D22" s="613">
        <v>71</v>
      </c>
      <c r="E22" s="610">
        <f t="shared" si="0"/>
        <v>1183.3333333333335</v>
      </c>
      <c r="F22" s="613"/>
      <c r="G22" s="610" t="str">
        <f t="shared" si="0"/>
        <v/>
      </c>
      <c r="H22" s="613"/>
      <c r="I22" s="610" t="str">
        <f t="shared" si="1"/>
        <v/>
      </c>
      <c r="J22" s="613"/>
      <c r="K22" s="610" t="str">
        <f t="shared" si="2"/>
        <v/>
      </c>
      <c r="L22" s="613"/>
      <c r="M22" s="610" t="str">
        <f t="shared" si="3"/>
        <v/>
      </c>
      <c r="N22" s="613"/>
      <c r="O22" s="610" t="str">
        <f t="shared" si="4"/>
        <v/>
      </c>
      <c r="P22" s="613">
        <v>1752</v>
      </c>
      <c r="Q22" s="610">
        <f t="shared" si="5"/>
        <v>29200</v>
      </c>
      <c r="R22" s="613">
        <v>656</v>
      </c>
      <c r="S22" s="610">
        <f t="shared" si="6"/>
        <v>10933.333333333334</v>
      </c>
      <c r="T22" s="613"/>
      <c r="U22" s="610" t="str">
        <f t="shared" si="7"/>
        <v/>
      </c>
      <c r="V22" s="613"/>
      <c r="W22" s="610" t="str">
        <f t="shared" si="8"/>
        <v/>
      </c>
      <c r="X22" s="613"/>
      <c r="Y22" s="610" t="str">
        <f t="shared" si="9"/>
        <v/>
      </c>
      <c r="Z22" s="613"/>
      <c r="AA22" s="610" t="str">
        <f t="shared" si="10"/>
        <v/>
      </c>
      <c r="AB22" s="613"/>
      <c r="AC22" s="610" t="str">
        <f t="shared" si="11"/>
        <v/>
      </c>
      <c r="AD22" s="613"/>
      <c r="AE22" s="610" t="str">
        <f t="shared" si="12"/>
        <v/>
      </c>
      <c r="AF22" s="613"/>
      <c r="AG22" s="610" t="str">
        <f t="shared" si="13"/>
        <v/>
      </c>
      <c r="AH22" s="613"/>
      <c r="AI22" s="610" t="str">
        <f t="shared" si="14"/>
        <v/>
      </c>
      <c r="AJ22" s="613">
        <v>153</v>
      </c>
      <c r="AK22" s="610">
        <f t="shared" si="15"/>
        <v>2550</v>
      </c>
      <c r="AL22" s="613"/>
      <c r="AM22" s="610" t="str">
        <f t="shared" si="16"/>
        <v/>
      </c>
      <c r="AN22" s="613"/>
      <c r="AO22" s="610" t="str">
        <f t="shared" si="17"/>
        <v/>
      </c>
      <c r="AP22" s="613">
        <v>2561</v>
      </c>
      <c r="AQ22" s="610">
        <f t="shared" si="18"/>
        <v>42683.333333333336</v>
      </c>
    </row>
    <row r="23" spans="1:43">
      <c r="A23" s="603" t="s">
        <v>406</v>
      </c>
      <c r="B23" s="608">
        <v>17.489999999999998</v>
      </c>
      <c r="D23" s="609">
        <v>126540</v>
      </c>
      <c r="E23" s="610">
        <f t="shared" si="0"/>
        <v>7234.99142367067</v>
      </c>
      <c r="F23" s="609">
        <v>3197</v>
      </c>
      <c r="G23" s="610">
        <f t="shared" si="0"/>
        <v>182.79016580903374</v>
      </c>
      <c r="H23" s="609"/>
      <c r="I23" s="610" t="str">
        <f t="shared" si="1"/>
        <v/>
      </c>
      <c r="J23" s="609"/>
      <c r="K23" s="610" t="str">
        <f t="shared" si="2"/>
        <v/>
      </c>
      <c r="L23" s="609"/>
      <c r="M23" s="610" t="str">
        <f t="shared" si="3"/>
        <v/>
      </c>
      <c r="N23" s="609">
        <v>308</v>
      </c>
      <c r="O23" s="610">
        <f t="shared" si="4"/>
        <v>17.610062893081764</v>
      </c>
      <c r="P23" s="609">
        <v>49097</v>
      </c>
      <c r="Q23" s="610">
        <f t="shared" si="5"/>
        <v>2807.1469411092057</v>
      </c>
      <c r="R23" s="609">
        <v>853</v>
      </c>
      <c r="S23" s="610">
        <f t="shared" si="6"/>
        <v>48.770726129216698</v>
      </c>
      <c r="T23" s="609">
        <v>200</v>
      </c>
      <c r="U23" s="610">
        <f t="shared" si="7"/>
        <v>11.435105774728417</v>
      </c>
      <c r="V23" s="609">
        <v>421</v>
      </c>
      <c r="W23" s="610">
        <f t="shared" si="8"/>
        <v>24.070897655803318</v>
      </c>
      <c r="X23" s="609"/>
      <c r="Y23" s="610" t="str">
        <f t="shared" si="9"/>
        <v/>
      </c>
      <c r="Z23" s="609">
        <v>492</v>
      </c>
      <c r="AA23" s="610">
        <f t="shared" si="10"/>
        <v>28.130360205831906</v>
      </c>
      <c r="AB23" s="609"/>
      <c r="AC23" s="610" t="str">
        <f t="shared" si="11"/>
        <v/>
      </c>
      <c r="AD23" s="609">
        <v>10580</v>
      </c>
      <c r="AE23" s="610">
        <f t="shared" si="12"/>
        <v>604.91709548313327</v>
      </c>
      <c r="AF23" s="609"/>
      <c r="AG23" s="610" t="str">
        <f t="shared" si="13"/>
        <v/>
      </c>
      <c r="AH23" s="609"/>
      <c r="AI23" s="610" t="str">
        <f t="shared" si="14"/>
        <v/>
      </c>
      <c r="AJ23" s="609">
        <v>3287</v>
      </c>
      <c r="AK23" s="610">
        <f t="shared" si="15"/>
        <v>187.93596340766155</v>
      </c>
      <c r="AL23" s="609"/>
      <c r="AM23" s="610" t="str">
        <f t="shared" si="16"/>
        <v/>
      </c>
      <c r="AN23" s="609">
        <v>2</v>
      </c>
      <c r="AO23" s="610">
        <f t="shared" si="17"/>
        <v>0.11435105774728417</v>
      </c>
      <c r="AP23" s="609">
        <v>68437</v>
      </c>
      <c r="AQ23" s="610">
        <f t="shared" si="18"/>
        <v>3912.9216695254436</v>
      </c>
    </row>
    <row r="24" spans="1:43">
      <c r="A24" s="612"/>
      <c r="B24">
        <v>2.04</v>
      </c>
      <c r="D24" s="613">
        <v>392</v>
      </c>
      <c r="E24" s="610">
        <f t="shared" si="0"/>
        <v>192.15686274509804</v>
      </c>
      <c r="F24" s="613">
        <v>68</v>
      </c>
      <c r="G24" s="610">
        <f t="shared" si="0"/>
        <v>33.333333333333336</v>
      </c>
      <c r="H24" s="613"/>
      <c r="I24" s="610" t="str">
        <f t="shared" si="1"/>
        <v/>
      </c>
      <c r="J24" s="613">
        <v>195309</v>
      </c>
      <c r="K24" s="610">
        <f t="shared" si="2"/>
        <v>95739.705882352937</v>
      </c>
      <c r="L24" s="613"/>
      <c r="M24" s="610" t="str">
        <f t="shared" si="3"/>
        <v/>
      </c>
      <c r="N24" s="613">
        <v>61</v>
      </c>
      <c r="O24" s="610">
        <f t="shared" si="4"/>
        <v>29.901960784313726</v>
      </c>
      <c r="P24" s="613">
        <v>3470</v>
      </c>
      <c r="Q24" s="610">
        <f t="shared" si="5"/>
        <v>1700.9803921568628</v>
      </c>
      <c r="R24" s="613"/>
      <c r="S24" s="610" t="str">
        <f t="shared" si="6"/>
        <v/>
      </c>
      <c r="T24" s="613"/>
      <c r="U24" s="610" t="str">
        <f t="shared" si="7"/>
        <v/>
      </c>
      <c r="V24" s="613"/>
      <c r="W24" s="610" t="str">
        <f t="shared" si="8"/>
        <v/>
      </c>
      <c r="X24" s="613"/>
      <c r="Y24" s="610" t="str">
        <f t="shared" si="9"/>
        <v/>
      </c>
      <c r="Z24" s="613">
        <v>91</v>
      </c>
      <c r="AA24" s="610">
        <f t="shared" si="10"/>
        <v>44.607843137254903</v>
      </c>
      <c r="AB24" s="613"/>
      <c r="AC24" s="610" t="str">
        <f t="shared" si="11"/>
        <v/>
      </c>
      <c r="AD24" s="613"/>
      <c r="AE24" s="610" t="str">
        <f t="shared" si="12"/>
        <v/>
      </c>
      <c r="AF24" s="613"/>
      <c r="AG24" s="610" t="str">
        <f t="shared" si="13"/>
        <v/>
      </c>
      <c r="AH24" s="613"/>
      <c r="AI24" s="610" t="str">
        <f t="shared" si="14"/>
        <v/>
      </c>
      <c r="AJ24" s="613"/>
      <c r="AK24" s="610" t="str">
        <f t="shared" si="15"/>
        <v/>
      </c>
      <c r="AL24" s="613"/>
      <c r="AM24" s="610" t="str">
        <f t="shared" si="16"/>
        <v/>
      </c>
      <c r="AN24" s="613"/>
      <c r="AO24" s="610" t="str">
        <f t="shared" si="17"/>
        <v/>
      </c>
      <c r="AP24" s="613">
        <v>198999</v>
      </c>
      <c r="AQ24" s="610">
        <f t="shared" si="18"/>
        <v>97548.529411764699</v>
      </c>
    </row>
    <row r="25" spans="1:43">
      <c r="A25" s="612"/>
      <c r="B25">
        <v>6.56</v>
      </c>
      <c r="D25" s="613">
        <v>15292</v>
      </c>
      <c r="E25" s="610">
        <f t="shared" si="0"/>
        <v>2331.0975609756101</v>
      </c>
      <c r="F25" s="613">
        <v>10</v>
      </c>
      <c r="G25" s="610">
        <f t="shared" si="0"/>
        <v>1.524390243902439</v>
      </c>
      <c r="H25" s="613"/>
      <c r="I25" s="610" t="str">
        <f t="shared" si="1"/>
        <v/>
      </c>
      <c r="J25" s="613"/>
      <c r="K25" s="610" t="str">
        <f t="shared" si="2"/>
        <v/>
      </c>
      <c r="L25" s="613"/>
      <c r="M25" s="610" t="str">
        <f t="shared" si="3"/>
        <v/>
      </c>
      <c r="N25" s="613">
        <v>114</v>
      </c>
      <c r="O25" s="610">
        <f t="shared" si="4"/>
        <v>17.378048780487806</v>
      </c>
      <c r="P25" s="613">
        <v>30404</v>
      </c>
      <c r="Q25" s="610">
        <f t="shared" si="5"/>
        <v>4634.7560975609758</v>
      </c>
      <c r="R25" s="613">
        <v>44</v>
      </c>
      <c r="S25" s="610">
        <f t="shared" si="6"/>
        <v>6.7073170731707323</v>
      </c>
      <c r="T25" s="613"/>
      <c r="U25" s="610" t="str">
        <f t="shared" si="7"/>
        <v/>
      </c>
      <c r="V25" s="613"/>
      <c r="W25" s="610" t="str">
        <f t="shared" si="8"/>
        <v/>
      </c>
      <c r="X25" s="613"/>
      <c r="Y25" s="610" t="str">
        <f t="shared" si="9"/>
        <v/>
      </c>
      <c r="Z25" s="613">
        <v>176</v>
      </c>
      <c r="AA25" s="610">
        <f t="shared" si="10"/>
        <v>26.829268292682929</v>
      </c>
      <c r="AB25" s="613"/>
      <c r="AC25" s="610" t="str">
        <f t="shared" si="11"/>
        <v/>
      </c>
      <c r="AD25" s="613">
        <v>35652</v>
      </c>
      <c r="AE25" s="610">
        <f t="shared" si="12"/>
        <v>5434.7560975609758</v>
      </c>
      <c r="AF25" s="613"/>
      <c r="AG25" s="610" t="str">
        <f t="shared" si="13"/>
        <v/>
      </c>
      <c r="AH25" s="613"/>
      <c r="AI25" s="610" t="str">
        <f t="shared" si="14"/>
        <v/>
      </c>
      <c r="AJ25" s="613">
        <v>100</v>
      </c>
      <c r="AK25" s="610">
        <f t="shared" si="15"/>
        <v>15.24390243902439</v>
      </c>
      <c r="AL25" s="613"/>
      <c r="AM25" s="610" t="str">
        <f t="shared" si="16"/>
        <v/>
      </c>
      <c r="AN25" s="613"/>
      <c r="AO25" s="610" t="str">
        <f t="shared" si="17"/>
        <v/>
      </c>
      <c r="AP25" s="613">
        <v>66500</v>
      </c>
      <c r="AQ25" s="610">
        <f t="shared" si="18"/>
        <v>10137.195121951219</v>
      </c>
    </row>
    <row r="26" spans="1:43">
      <c r="A26" s="603" t="s">
        <v>460</v>
      </c>
      <c r="B26" s="608">
        <v>2.5819999999999999</v>
      </c>
      <c r="D26" s="609">
        <v>10163</v>
      </c>
      <c r="E26" s="610">
        <f t="shared" si="0"/>
        <v>3936.0960495739737</v>
      </c>
      <c r="F26" s="609"/>
      <c r="G26" s="610" t="str">
        <f t="shared" si="0"/>
        <v/>
      </c>
      <c r="H26" s="609"/>
      <c r="I26" s="610" t="str">
        <f t="shared" si="1"/>
        <v/>
      </c>
      <c r="J26" s="609"/>
      <c r="K26" s="610" t="str">
        <f t="shared" si="2"/>
        <v/>
      </c>
      <c r="L26" s="609"/>
      <c r="M26" s="610" t="str">
        <f t="shared" si="3"/>
        <v/>
      </c>
      <c r="N26" s="609"/>
      <c r="O26" s="610" t="str">
        <f t="shared" si="4"/>
        <v/>
      </c>
      <c r="P26" s="609">
        <v>2138</v>
      </c>
      <c r="Q26" s="610">
        <f t="shared" si="5"/>
        <v>828.04027885360188</v>
      </c>
      <c r="R26" s="609">
        <v>4880</v>
      </c>
      <c r="S26" s="610">
        <f t="shared" si="6"/>
        <v>1890.0077459333852</v>
      </c>
      <c r="T26" s="609"/>
      <c r="U26" s="610" t="str">
        <f t="shared" si="7"/>
        <v/>
      </c>
      <c r="V26" s="609">
        <v>194</v>
      </c>
      <c r="W26" s="610">
        <f t="shared" si="8"/>
        <v>75.135553834237029</v>
      </c>
      <c r="X26" s="609"/>
      <c r="Y26" s="610" t="str">
        <f t="shared" si="9"/>
        <v/>
      </c>
      <c r="Z26" s="609"/>
      <c r="AA26" s="610" t="str">
        <f t="shared" si="10"/>
        <v/>
      </c>
      <c r="AB26" s="609"/>
      <c r="AC26" s="610" t="str">
        <f t="shared" si="11"/>
        <v/>
      </c>
      <c r="AD26" s="609"/>
      <c r="AE26" s="610" t="str">
        <f t="shared" si="12"/>
        <v/>
      </c>
      <c r="AF26" s="609"/>
      <c r="AG26" s="610" t="str">
        <f t="shared" si="13"/>
        <v/>
      </c>
      <c r="AH26" s="609"/>
      <c r="AI26" s="610" t="str">
        <f t="shared" si="14"/>
        <v/>
      </c>
      <c r="AJ26" s="609">
        <v>2945</v>
      </c>
      <c r="AK26" s="610">
        <f t="shared" si="15"/>
        <v>1140.588690937258</v>
      </c>
      <c r="AL26" s="609"/>
      <c r="AM26" s="610" t="str">
        <f t="shared" si="16"/>
        <v/>
      </c>
      <c r="AN26" s="609">
        <v>958</v>
      </c>
      <c r="AO26" s="610">
        <f t="shared" si="17"/>
        <v>371.03020914020141</v>
      </c>
      <c r="AP26" s="609">
        <v>11115</v>
      </c>
      <c r="AQ26" s="610">
        <f t="shared" si="18"/>
        <v>4304.8024786986834</v>
      </c>
    </row>
    <row r="27" spans="1:43">
      <c r="A27" s="603" t="s">
        <v>427</v>
      </c>
      <c r="B27" s="608">
        <v>38.659999999999997</v>
      </c>
      <c r="D27" s="609">
        <v>69946</v>
      </c>
      <c r="E27" s="610">
        <f t="shared" si="0"/>
        <v>1809.2602172788413</v>
      </c>
      <c r="F27" s="609"/>
      <c r="G27" s="610" t="str">
        <f t="shared" si="0"/>
        <v/>
      </c>
      <c r="H27" s="609"/>
      <c r="I27" s="610" t="str">
        <f t="shared" si="1"/>
        <v/>
      </c>
      <c r="J27" s="609"/>
      <c r="K27" s="610" t="str">
        <f t="shared" si="2"/>
        <v/>
      </c>
      <c r="L27" s="609"/>
      <c r="M27" s="610" t="str">
        <f t="shared" si="3"/>
        <v/>
      </c>
      <c r="N27" s="609">
        <v>978</v>
      </c>
      <c r="O27" s="610">
        <f t="shared" si="4"/>
        <v>25.297465080186242</v>
      </c>
      <c r="P27" s="609">
        <v>8586</v>
      </c>
      <c r="Q27" s="610">
        <f t="shared" si="5"/>
        <v>222.09001551991724</v>
      </c>
      <c r="R27" s="609"/>
      <c r="S27" s="610" t="str">
        <f t="shared" si="6"/>
        <v/>
      </c>
      <c r="T27" s="609"/>
      <c r="U27" s="610" t="str">
        <f t="shared" si="7"/>
        <v/>
      </c>
      <c r="V27" s="609">
        <v>49078</v>
      </c>
      <c r="W27" s="610">
        <f t="shared" si="8"/>
        <v>1269.4774961200208</v>
      </c>
      <c r="X27" s="609"/>
      <c r="Y27" s="610" t="str">
        <f t="shared" si="9"/>
        <v/>
      </c>
      <c r="Z27" s="609"/>
      <c r="AA27" s="610" t="str">
        <f t="shared" si="10"/>
        <v/>
      </c>
      <c r="AB27" s="609"/>
      <c r="AC27" s="610" t="str">
        <f t="shared" si="11"/>
        <v/>
      </c>
      <c r="AD27" s="609"/>
      <c r="AE27" s="610" t="str">
        <f t="shared" si="12"/>
        <v/>
      </c>
      <c r="AF27" s="609"/>
      <c r="AG27" s="610" t="str">
        <f t="shared" si="13"/>
        <v/>
      </c>
      <c r="AH27" s="609"/>
      <c r="AI27" s="610" t="str">
        <f t="shared" si="14"/>
        <v/>
      </c>
      <c r="AJ27" s="609">
        <v>16822</v>
      </c>
      <c r="AK27" s="610">
        <f t="shared" si="15"/>
        <v>435.12674599068811</v>
      </c>
      <c r="AL27" s="609"/>
      <c r="AM27" s="610" t="str">
        <f t="shared" si="16"/>
        <v/>
      </c>
      <c r="AN27" s="609"/>
      <c r="AO27" s="610" t="str">
        <f t="shared" si="17"/>
        <v/>
      </c>
      <c r="AP27" s="609">
        <v>75464</v>
      </c>
      <c r="AQ27" s="610">
        <f t="shared" si="18"/>
        <v>1951.9917227108124</v>
      </c>
    </row>
    <row r="28" spans="1:43">
      <c r="A28" s="603" t="s">
        <v>529</v>
      </c>
      <c r="B28" s="608">
        <v>0.62</v>
      </c>
      <c r="D28" s="609"/>
      <c r="E28" s="610" t="str">
        <f t="shared" si="0"/>
        <v/>
      </c>
      <c r="F28" s="609"/>
      <c r="G28" s="610" t="str">
        <f t="shared" si="0"/>
        <v/>
      </c>
      <c r="H28" s="609"/>
      <c r="I28" s="610" t="str">
        <f t="shared" si="1"/>
        <v/>
      </c>
      <c r="J28" s="609"/>
      <c r="K28" s="610" t="str">
        <f t="shared" si="2"/>
        <v/>
      </c>
      <c r="L28" s="609"/>
      <c r="M28" s="610" t="str">
        <f t="shared" si="3"/>
        <v/>
      </c>
      <c r="N28" s="609"/>
      <c r="O28" s="610" t="str">
        <f t="shared" si="4"/>
        <v/>
      </c>
      <c r="P28" s="609"/>
      <c r="Q28" s="610" t="str">
        <f t="shared" si="5"/>
        <v/>
      </c>
      <c r="R28" s="609"/>
      <c r="S28" s="610" t="str">
        <f t="shared" si="6"/>
        <v/>
      </c>
      <c r="T28" s="609"/>
      <c r="U28" s="610" t="str">
        <f t="shared" si="7"/>
        <v/>
      </c>
      <c r="V28" s="609"/>
      <c r="W28" s="610" t="str">
        <f t="shared" si="8"/>
        <v/>
      </c>
      <c r="X28" s="609"/>
      <c r="Y28" s="610" t="str">
        <f t="shared" si="9"/>
        <v/>
      </c>
      <c r="Z28" s="609"/>
      <c r="AA28" s="610" t="str">
        <f t="shared" si="10"/>
        <v/>
      </c>
      <c r="AB28" s="609"/>
      <c r="AC28" s="610" t="str">
        <f t="shared" si="11"/>
        <v/>
      </c>
      <c r="AD28" s="609"/>
      <c r="AE28" s="610" t="str">
        <f t="shared" si="12"/>
        <v/>
      </c>
      <c r="AF28" s="609"/>
      <c r="AG28" s="610" t="str">
        <f t="shared" si="13"/>
        <v/>
      </c>
      <c r="AH28" s="609"/>
      <c r="AI28" s="610" t="str">
        <f t="shared" si="14"/>
        <v/>
      </c>
      <c r="AJ28" s="609"/>
      <c r="AK28" s="610" t="str">
        <f t="shared" si="15"/>
        <v/>
      </c>
      <c r="AL28" s="609"/>
      <c r="AM28" s="610" t="str">
        <f t="shared" si="16"/>
        <v/>
      </c>
      <c r="AN28" s="609"/>
      <c r="AO28" s="610" t="str">
        <f t="shared" si="17"/>
        <v/>
      </c>
      <c r="AP28" s="609"/>
      <c r="AQ28" s="610" t="str">
        <f t="shared" si="18"/>
        <v/>
      </c>
    </row>
    <row r="29" spans="1:43">
      <c r="A29" s="612"/>
      <c r="B29">
        <v>0.34</v>
      </c>
      <c r="D29" s="613"/>
      <c r="E29" s="610" t="str">
        <f t="shared" si="0"/>
        <v/>
      </c>
      <c r="F29" s="613"/>
      <c r="G29" s="610" t="str">
        <f t="shared" si="0"/>
        <v/>
      </c>
      <c r="H29" s="613"/>
      <c r="I29" s="610" t="str">
        <f t="shared" si="1"/>
        <v/>
      </c>
      <c r="J29" s="613"/>
      <c r="K29" s="610" t="str">
        <f t="shared" si="2"/>
        <v/>
      </c>
      <c r="L29" s="613"/>
      <c r="M29" s="610" t="str">
        <f t="shared" si="3"/>
        <v/>
      </c>
      <c r="N29" s="613"/>
      <c r="O29" s="610" t="str">
        <f t="shared" si="4"/>
        <v/>
      </c>
      <c r="P29" s="613"/>
      <c r="Q29" s="610" t="str">
        <f t="shared" si="5"/>
        <v/>
      </c>
      <c r="R29" s="613"/>
      <c r="S29" s="610" t="str">
        <f t="shared" si="6"/>
        <v/>
      </c>
      <c r="T29" s="613"/>
      <c r="U29" s="610" t="str">
        <f t="shared" si="7"/>
        <v/>
      </c>
      <c r="V29" s="613"/>
      <c r="W29" s="610" t="str">
        <f t="shared" si="8"/>
        <v/>
      </c>
      <c r="X29" s="613"/>
      <c r="Y29" s="610" t="str">
        <f t="shared" si="9"/>
        <v/>
      </c>
      <c r="Z29" s="613"/>
      <c r="AA29" s="610" t="str">
        <f t="shared" si="10"/>
        <v/>
      </c>
      <c r="AB29" s="613"/>
      <c r="AC29" s="610" t="str">
        <f t="shared" si="11"/>
        <v/>
      </c>
      <c r="AD29" s="613"/>
      <c r="AE29" s="610" t="str">
        <f t="shared" si="12"/>
        <v/>
      </c>
      <c r="AF29" s="613"/>
      <c r="AG29" s="610" t="str">
        <f t="shared" si="13"/>
        <v/>
      </c>
      <c r="AH29" s="613"/>
      <c r="AI29" s="610" t="str">
        <f t="shared" si="14"/>
        <v/>
      </c>
      <c r="AJ29" s="613"/>
      <c r="AK29" s="610" t="str">
        <f t="shared" si="15"/>
        <v/>
      </c>
      <c r="AL29" s="613"/>
      <c r="AM29" s="610" t="str">
        <f t="shared" si="16"/>
        <v/>
      </c>
      <c r="AN29" s="613"/>
      <c r="AO29" s="610" t="str">
        <f t="shared" si="17"/>
        <v/>
      </c>
      <c r="AP29" s="613"/>
      <c r="AQ29" s="610" t="str">
        <f t="shared" si="18"/>
        <v/>
      </c>
    </row>
    <row r="30" spans="1:43">
      <c r="A30" s="603" t="s">
        <v>461</v>
      </c>
      <c r="B30" s="608">
        <v>8.4700000000000006</v>
      </c>
      <c r="D30" s="609">
        <v>34171</v>
      </c>
      <c r="E30" s="610">
        <f t="shared" si="0"/>
        <v>4034.3565525383706</v>
      </c>
      <c r="F30" s="609"/>
      <c r="G30" s="610" t="str">
        <f t="shared" si="0"/>
        <v/>
      </c>
      <c r="H30" s="609"/>
      <c r="I30" s="610" t="str">
        <f t="shared" si="1"/>
        <v/>
      </c>
      <c r="J30" s="609">
        <v>2350</v>
      </c>
      <c r="K30" s="610">
        <f t="shared" si="2"/>
        <v>277.44982290436832</v>
      </c>
      <c r="L30" s="609"/>
      <c r="M30" s="610" t="str">
        <f t="shared" si="3"/>
        <v/>
      </c>
      <c r="N30" s="609">
        <v>236</v>
      </c>
      <c r="O30" s="610">
        <f t="shared" si="4"/>
        <v>27.863046044864223</v>
      </c>
      <c r="P30" s="609">
        <v>13242</v>
      </c>
      <c r="Q30" s="610">
        <f t="shared" si="5"/>
        <v>1563.4002361275088</v>
      </c>
      <c r="R30" s="609">
        <v>5</v>
      </c>
      <c r="S30" s="610">
        <f t="shared" si="6"/>
        <v>0.59031877213695394</v>
      </c>
      <c r="T30" s="609"/>
      <c r="U30" s="610" t="str">
        <f t="shared" si="7"/>
        <v/>
      </c>
      <c r="V30" s="609"/>
      <c r="W30" s="610" t="str">
        <f t="shared" si="8"/>
        <v/>
      </c>
      <c r="X30" s="609"/>
      <c r="Y30" s="610" t="str">
        <f t="shared" si="9"/>
        <v/>
      </c>
      <c r="Z30" s="609"/>
      <c r="AA30" s="610" t="str">
        <f t="shared" si="10"/>
        <v/>
      </c>
      <c r="AB30" s="609">
        <v>24676</v>
      </c>
      <c r="AC30" s="610">
        <f t="shared" si="11"/>
        <v>2913.341204250295</v>
      </c>
      <c r="AD30" s="609"/>
      <c r="AE30" s="610" t="str">
        <f t="shared" si="12"/>
        <v/>
      </c>
      <c r="AF30" s="609"/>
      <c r="AG30" s="610" t="str">
        <f t="shared" si="13"/>
        <v/>
      </c>
      <c r="AH30" s="609"/>
      <c r="AI30" s="610" t="str">
        <f t="shared" si="14"/>
        <v/>
      </c>
      <c r="AJ30" s="609">
        <v>1520</v>
      </c>
      <c r="AK30" s="610">
        <f t="shared" si="15"/>
        <v>179.456906729634</v>
      </c>
      <c r="AL30" s="609"/>
      <c r="AM30" s="610" t="str">
        <f t="shared" si="16"/>
        <v/>
      </c>
      <c r="AN30" s="609"/>
      <c r="AO30" s="610" t="str">
        <f t="shared" si="17"/>
        <v/>
      </c>
      <c r="AP30" s="609">
        <v>42029</v>
      </c>
      <c r="AQ30" s="610">
        <f t="shared" si="18"/>
        <v>4962.1015348288074</v>
      </c>
    </row>
    <row r="31" spans="1:43">
      <c r="A31" s="603" t="s">
        <v>462</v>
      </c>
      <c r="B31" s="608">
        <v>4.8099999999999996</v>
      </c>
      <c r="D31" s="609">
        <v>51176</v>
      </c>
      <c r="E31" s="610">
        <f t="shared" si="0"/>
        <v>10639.501039501039</v>
      </c>
      <c r="F31" s="609"/>
      <c r="G31" s="610" t="str">
        <f t="shared" si="0"/>
        <v/>
      </c>
      <c r="H31" s="609"/>
      <c r="I31" s="610" t="str">
        <f t="shared" si="1"/>
        <v/>
      </c>
      <c r="J31" s="609"/>
      <c r="K31" s="610" t="str">
        <f t="shared" si="2"/>
        <v/>
      </c>
      <c r="L31" s="609"/>
      <c r="M31" s="610" t="str">
        <f t="shared" si="3"/>
        <v/>
      </c>
      <c r="N31" s="609">
        <v>751</v>
      </c>
      <c r="O31" s="610">
        <f t="shared" si="4"/>
        <v>156.13305613305616</v>
      </c>
      <c r="P31" s="609"/>
      <c r="Q31" s="610" t="str">
        <f t="shared" si="5"/>
        <v/>
      </c>
      <c r="R31" s="609">
        <v>14102</v>
      </c>
      <c r="S31" s="610">
        <f t="shared" si="6"/>
        <v>2931.8087318087319</v>
      </c>
      <c r="T31" s="609"/>
      <c r="U31" s="610" t="str">
        <f t="shared" si="7"/>
        <v/>
      </c>
      <c r="V31" s="609">
        <v>7514</v>
      </c>
      <c r="W31" s="610">
        <f t="shared" si="8"/>
        <v>1562.1621621621623</v>
      </c>
      <c r="X31" s="609">
        <v>1300</v>
      </c>
      <c r="Y31" s="610">
        <f t="shared" si="9"/>
        <v>270.27027027027032</v>
      </c>
      <c r="Z31" s="609"/>
      <c r="AA31" s="610" t="str">
        <f t="shared" si="10"/>
        <v/>
      </c>
      <c r="AB31" s="609"/>
      <c r="AC31" s="610" t="str">
        <f t="shared" si="11"/>
        <v/>
      </c>
      <c r="AD31" s="609"/>
      <c r="AE31" s="610" t="str">
        <f t="shared" si="12"/>
        <v/>
      </c>
      <c r="AF31" s="609"/>
      <c r="AG31" s="610" t="str">
        <f t="shared" si="13"/>
        <v/>
      </c>
      <c r="AH31" s="609"/>
      <c r="AI31" s="610" t="str">
        <f t="shared" si="14"/>
        <v/>
      </c>
      <c r="AJ31" s="609">
        <v>11848</v>
      </c>
      <c r="AK31" s="610">
        <f t="shared" si="15"/>
        <v>2463.2016632016635</v>
      </c>
      <c r="AL31" s="609"/>
      <c r="AM31" s="610" t="str">
        <f t="shared" si="16"/>
        <v/>
      </c>
      <c r="AN31" s="609">
        <v>180</v>
      </c>
      <c r="AO31" s="610">
        <f t="shared" si="17"/>
        <v>37.422037422037427</v>
      </c>
      <c r="AP31" s="609">
        <v>35695</v>
      </c>
      <c r="AQ31" s="610">
        <f t="shared" si="18"/>
        <v>7420.9979209979219</v>
      </c>
    </row>
    <row r="32" spans="1:43">
      <c r="A32" s="603" t="s">
        <v>463</v>
      </c>
      <c r="B32" s="608">
        <v>3.4660000000000002</v>
      </c>
      <c r="D32" s="609">
        <v>25045</v>
      </c>
      <c r="E32" s="610">
        <f t="shared" si="0"/>
        <v>7225.908828620888</v>
      </c>
      <c r="F32" s="609"/>
      <c r="G32" s="610" t="str">
        <f t="shared" si="0"/>
        <v/>
      </c>
      <c r="H32" s="609">
        <v>759</v>
      </c>
      <c r="I32" s="610">
        <f t="shared" si="1"/>
        <v>218.98442008078476</v>
      </c>
      <c r="J32" s="609"/>
      <c r="K32" s="610" t="str">
        <f t="shared" si="2"/>
        <v/>
      </c>
      <c r="L32" s="609"/>
      <c r="M32" s="610" t="str">
        <f t="shared" si="3"/>
        <v/>
      </c>
      <c r="N32" s="609">
        <v>85</v>
      </c>
      <c r="O32" s="610">
        <f t="shared" si="4"/>
        <v>24.523946912867856</v>
      </c>
      <c r="P32" s="609">
        <v>772</v>
      </c>
      <c r="Q32" s="610">
        <f t="shared" si="5"/>
        <v>222.73514137334101</v>
      </c>
      <c r="R32" s="609">
        <v>749</v>
      </c>
      <c r="S32" s="610">
        <f t="shared" si="6"/>
        <v>216.09924985574148</v>
      </c>
      <c r="T32" s="609"/>
      <c r="U32" s="610" t="str">
        <f t="shared" si="7"/>
        <v/>
      </c>
      <c r="V32" s="609"/>
      <c r="W32" s="610" t="str">
        <f t="shared" si="8"/>
        <v/>
      </c>
      <c r="X32" s="609"/>
      <c r="Y32" s="610" t="str">
        <f t="shared" si="9"/>
        <v/>
      </c>
      <c r="Z32" s="609">
        <v>2136</v>
      </c>
      <c r="AA32" s="610">
        <f t="shared" si="10"/>
        <v>616.27236006924409</v>
      </c>
      <c r="AB32" s="609"/>
      <c r="AC32" s="610" t="str">
        <f t="shared" si="11"/>
        <v/>
      </c>
      <c r="AD32" s="609"/>
      <c r="AE32" s="610" t="str">
        <f t="shared" si="12"/>
        <v/>
      </c>
      <c r="AF32" s="609"/>
      <c r="AG32" s="610" t="str">
        <f t="shared" si="13"/>
        <v/>
      </c>
      <c r="AH32" s="609"/>
      <c r="AI32" s="610" t="str">
        <f t="shared" si="14"/>
        <v/>
      </c>
      <c r="AJ32" s="609">
        <v>1020</v>
      </c>
      <c r="AK32" s="610">
        <f t="shared" si="15"/>
        <v>294.28736295441428</v>
      </c>
      <c r="AL32" s="609"/>
      <c r="AM32" s="610" t="str">
        <f t="shared" si="16"/>
        <v/>
      </c>
      <c r="AN32" s="609">
        <v>89</v>
      </c>
      <c r="AO32" s="610">
        <f t="shared" si="17"/>
        <v>25.678015002885168</v>
      </c>
      <c r="AP32" s="609">
        <v>5610</v>
      </c>
      <c r="AQ32" s="610">
        <f t="shared" si="18"/>
        <v>1618.5804962492787</v>
      </c>
    </row>
    <row r="33" spans="1:43">
      <c r="A33" s="603" t="s">
        <v>408</v>
      </c>
      <c r="B33" s="608">
        <v>0.92</v>
      </c>
      <c r="D33" s="609"/>
      <c r="E33" s="610" t="str">
        <f t="shared" si="0"/>
        <v/>
      </c>
      <c r="F33" s="609"/>
      <c r="G33" s="610" t="str">
        <f t="shared" si="0"/>
        <v/>
      </c>
      <c r="H33" s="609"/>
      <c r="I33" s="610" t="str">
        <f t="shared" si="1"/>
        <v/>
      </c>
      <c r="J33" s="609"/>
      <c r="K33" s="610" t="str">
        <f t="shared" si="2"/>
        <v/>
      </c>
      <c r="L33" s="609"/>
      <c r="M33" s="610" t="str">
        <f t="shared" si="3"/>
        <v/>
      </c>
      <c r="N33" s="609"/>
      <c r="O33" s="610" t="str">
        <f t="shared" si="4"/>
        <v/>
      </c>
      <c r="P33" s="609">
        <v>3085</v>
      </c>
      <c r="Q33" s="610">
        <f t="shared" si="5"/>
        <v>3353.260869565217</v>
      </c>
      <c r="R33" s="609">
        <v>5383</v>
      </c>
      <c r="S33" s="610">
        <f t="shared" si="6"/>
        <v>5851.086956521739</v>
      </c>
      <c r="T33" s="609"/>
      <c r="U33" s="610" t="str">
        <f t="shared" si="7"/>
        <v/>
      </c>
      <c r="V33" s="609">
        <v>54</v>
      </c>
      <c r="W33" s="610">
        <f t="shared" si="8"/>
        <v>58.695652173913039</v>
      </c>
      <c r="X33" s="609"/>
      <c r="Y33" s="610" t="str">
        <f t="shared" si="9"/>
        <v/>
      </c>
      <c r="Z33" s="609">
        <v>6</v>
      </c>
      <c r="AA33" s="610">
        <f t="shared" si="10"/>
        <v>6.5217391304347823</v>
      </c>
      <c r="AB33" s="609">
        <v>420</v>
      </c>
      <c r="AC33" s="610">
        <f t="shared" si="11"/>
        <v>456.52173913043475</v>
      </c>
      <c r="AD33" s="609"/>
      <c r="AE33" s="610" t="str">
        <f t="shared" si="12"/>
        <v/>
      </c>
      <c r="AF33" s="609"/>
      <c r="AG33" s="610" t="str">
        <f t="shared" si="13"/>
        <v/>
      </c>
      <c r="AH33" s="609"/>
      <c r="AI33" s="610" t="str">
        <f t="shared" si="14"/>
        <v/>
      </c>
      <c r="AJ33" s="609">
        <v>646</v>
      </c>
      <c r="AK33" s="610">
        <f t="shared" si="15"/>
        <v>702.17391304347825</v>
      </c>
      <c r="AL33" s="609"/>
      <c r="AM33" s="610" t="str">
        <f t="shared" si="16"/>
        <v/>
      </c>
      <c r="AN33" s="609"/>
      <c r="AO33" s="610" t="str">
        <f t="shared" si="17"/>
        <v/>
      </c>
      <c r="AP33" s="609">
        <v>9594</v>
      </c>
      <c r="AQ33" s="610">
        <f t="shared" si="18"/>
        <v>10428.260869565216</v>
      </c>
    </row>
    <row r="34" spans="1:43">
      <c r="A34" s="612"/>
      <c r="B34">
        <v>24.85</v>
      </c>
      <c r="D34" s="613">
        <v>75173</v>
      </c>
      <c r="E34" s="610">
        <f t="shared" si="0"/>
        <v>3025.070422535211</v>
      </c>
      <c r="F34" s="613"/>
      <c r="G34" s="610" t="str">
        <f t="shared" si="0"/>
        <v/>
      </c>
      <c r="H34" s="613"/>
      <c r="I34" s="610" t="str">
        <f t="shared" si="1"/>
        <v/>
      </c>
      <c r="J34" s="613"/>
      <c r="K34" s="610" t="str">
        <f t="shared" si="2"/>
        <v/>
      </c>
      <c r="L34" s="613"/>
      <c r="M34" s="610" t="str">
        <f t="shared" si="3"/>
        <v/>
      </c>
      <c r="N34" s="613"/>
      <c r="O34" s="610" t="str">
        <f t="shared" si="4"/>
        <v/>
      </c>
      <c r="P34" s="613">
        <v>37343</v>
      </c>
      <c r="Q34" s="610">
        <f t="shared" si="5"/>
        <v>1502.7364185110664</v>
      </c>
      <c r="R34" s="613">
        <v>276</v>
      </c>
      <c r="S34" s="610">
        <f t="shared" si="6"/>
        <v>11.106639839034205</v>
      </c>
      <c r="T34" s="613"/>
      <c r="U34" s="610" t="str">
        <f t="shared" si="7"/>
        <v/>
      </c>
      <c r="V34" s="613"/>
      <c r="W34" s="610" t="str">
        <f t="shared" si="8"/>
        <v/>
      </c>
      <c r="X34" s="613"/>
      <c r="Y34" s="610" t="str">
        <f t="shared" si="9"/>
        <v/>
      </c>
      <c r="Z34" s="613"/>
      <c r="AA34" s="610" t="str">
        <f t="shared" si="10"/>
        <v/>
      </c>
      <c r="AB34" s="613"/>
      <c r="AC34" s="610" t="str">
        <f t="shared" si="11"/>
        <v/>
      </c>
      <c r="AD34" s="613">
        <v>62277</v>
      </c>
      <c r="AE34" s="610">
        <f t="shared" si="12"/>
        <v>2506.1167002012071</v>
      </c>
      <c r="AF34" s="613"/>
      <c r="AG34" s="610" t="str">
        <f t="shared" si="13"/>
        <v/>
      </c>
      <c r="AH34" s="613">
        <v>72</v>
      </c>
      <c r="AI34" s="610">
        <f t="shared" si="14"/>
        <v>2.8973843058350099</v>
      </c>
      <c r="AJ34" s="613">
        <v>9261</v>
      </c>
      <c r="AK34" s="610">
        <f t="shared" si="15"/>
        <v>372.67605633802816</v>
      </c>
      <c r="AL34" s="613"/>
      <c r="AM34" s="610" t="str">
        <f t="shared" si="16"/>
        <v/>
      </c>
      <c r="AN34" s="613"/>
      <c r="AO34" s="610" t="str">
        <f t="shared" si="17"/>
        <v/>
      </c>
      <c r="AP34" s="613">
        <v>109229</v>
      </c>
      <c r="AQ34" s="610">
        <f t="shared" si="18"/>
        <v>4395.5331991951707</v>
      </c>
    </row>
    <row r="35" spans="1:43">
      <c r="A35" s="612"/>
      <c r="B35">
        <v>3.65</v>
      </c>
      <c r="D35" s="613"/>
      <c r="E35" s="610" t="str">
        <f t="shared" si="0"/>
        <v/>
      </c>
      <c r="F35" s="613"/>
      <c r="G35" s="610" t="str">
        <f t="shared" si="0"/>
        <v/>
      </c>
      <c r="H35" s="613"/>
      <c r="I35" s="610" t="str">
        <f t="shared" si="1"/>
        <v/>
      </c>
      <c r="J35" s="613"/>
      <c r="K35" s="610" t="str">
        <f t="shared" si="2"/>
        <v/>
      </c>
      <c r="L35" s="613"/>
      <c r="M35" s="610" t="str">
        <f t="shared" si="3"/>
        <v/>
      </c>
      <c r="N35" s="613"/>
      <c r="O35" s="610" t="str">
        <f t="shared" si="4"/>
        <v/>
      </c>
      <c r="P35" s="613">
        <v>17845</v>
      </c>
      <c r="Q35" s="610">
        <f t="shared" si="5"/>
        <v>4889.0410958904113</v>
      </c>
      <c r="R35" s="613">
        <v>136</v>
      </c>
      <c r="S35" s="610">
        <f t="shared" si="6"/>
        <v>37.260273972602739</v>
      </c>
      <c r="T35" s="613"/>
      <c r="U35" s="610" t="str">
        <f t="shared" si="7"/>
        <v/>
      </c>
      <c r="V35" s="613"/>
      <c r="W35" s="610" t="str">
        <f t="shared" si="8"/>
        <v/>
      </c>
      <c r="X35" s="613"/>
      <c r="Y35" s="610" t="str">
        <f t="shared" si="9"/>
        <v/>
      </c>
      <c r="Z35" s="613"/>
      <c r="AA35" s="610" t="str">
        <f t="shared" si="10"/>
        <v/>
      </c>
      <c r="AB35" s="613"/>
      <c r="AC35" s="610" t="str">
        <f t="shared" si="11"/>
        <v/>
      </c>
      <c r="AD35" s="613">
        <v>1533</v>
      </c>
      <c r="AE35" s="610">
        <f t="shared" si="12"/>
        <v>420</v>
      </c>
      <c r="AF35" s="613"/>
      <c r="AG35" s="610" t="str">
        <f t="shared" si="13"/>
        <v/>
      </c>
      <c r="AH35" s="613">
        <v>35</v>
      </c>
      <c r="AI35" s="610">
        <f t="shared" si="14"/>
        <v>9.589041095890412</v>
      </c>
      <c r="AJ35" s="613">
        <v>2389</v>
      </c>
      <c r="AK35" s="610">
        <f t="shared" si="15"/>
        <v>654.52054794520552</v>
      </c>
      <c r="AL35" s="613"/>
      <c r="AM35" s="610" t="str">
        <f t="shared" si="16"/>
        <v/>
      </c>
      <c r="AN35" s="613"/>
      <c r="AO35" s="610" t="str">
        <f t="shared" si="17"/>
        <v/>
      </c>
      <c r="AP35" s="613">
        <v>21938</v>
      </c>
      <c r="AQ35" s="610">
        <f t="shared" si="18"/>
        <v>6010.41095890411</v>
      </c>
    </row>
    <row r="36" spans="1:43">
      <c r="A36" s="612"/>
      <c r="B36">
        <v>1.79</v>
      </c>
      <c r="D36" s="613"/>
      <c r="E36" s="610" t="str">
        <f t="shared" si="0"/>
        <v/>
      </c>
      <c r="F36" s="613"/>
      <c r="G36" s="610" t="str">
        <f t="shared" si="0"/>
        <v/>
      </c>
      <c r="H36" s="613"/>
      <c r="I36" s="610" t="str">
        <f t="shared" si="1"/>
        <v/>
      </c>
      <c r="J36" s="613"/>
      <c r="K36" s="610" t="str">
        <f t="shared" si="2"/>
        <v/>
      </c>
      <c r="L36" s="613"/>
      <c r="M36" s="610" t="str">
        <f t="shared" si="3"/>
        <v/>
      </c>
      <c r="N36" s="613">
        <v>32</v>
      </c>
      <c r="O36" s="610">
        <f t="shared" si="4"/>
        <v>17.877094972067038</v>
      </c>
      <c r="P36" s="613">
        <v>3316</v>
      </c>
      <c r="Q36" s="610">
        <f t="shared" si="5"/>
        <v>1852.5139664804469</v>
      </c>
      <c r="R36" s="613">
        <v>2</v>
      </c>
      <c r="S36" s="610">
        <f t="shared" si="6"/>
        <v>1.1173184357541899</v>
      </c>
      <c r="T36" s="613"/>
      <c r="U36" s="610" t="str">
        <f t="shared" si="7"/>
        <v/>
      </c>
      <c r="V36" s="613">
        <v>4</v>
      </c>
      <c r="W36" s="610">
        <f t="shared" si="8"/>
        <v>2.2346368715083798</v>
      </c>
      <c r="X36" s="613"/>
      <c r="Y36" s="610" t="str">
        <f t="shared" si="9"/>
        <v/>
      </c>
      <c r="Z36" s="613"/>
      <c r="AA36" s="610" t="str">
        <f t="shared" si="10"/>
        <v/>
      </c>
      <c r="AB36" s="613">
        <v>3</v>
      </c>
      <c r="AC36" s="610">
        <f t="shared" si="11"/>
        <v>1.6759776536312849</v>
      </c>
      <c r="AD36" s="613"/>
      <c r="AE36" s="610" t="str">
        <f t="shared" si="12"/>
        <v/>
      </c>
      <c r="AF36" s="613"/>
      <c r="AG36" s="610" t="str">
        <f t="shared" si="13"/>
        <v/>
      </c>
      <c r="AH36" s="613"/>
      <c r="AI36" s="610" t="str">
        <f t="shared" si="14"/>
        <v/>
      </c>
      <c r="AJ36" s="613">
        <v>1189</v>
      </c>
      <c r="AK36" s="610">
        <f t="shared" si="15"/>
        <v>664.24581005586595</v>
      </c>
      <c r="AL36" s="613"/>
      <c r="AM36" s="610" t="str">
        <f t="shared" si="16"/>
        <v/>
      </c>
      <c r="AN36" s="613"/>
      <c r="AO36" s="610" t="str">
        <f t="shared" si="17"/>
        <v/>
      </c>
      <c r="AP36" s="613">
        <v>4546</v>
      </c>
      <c r="AQ36" s="610">
        <f t="shared" si="18"/>
        <v>2539.6648044692738</v>
      </c>
    </row>
    <row r="37" spans="1:43">
      <c r="A37" s="612"/>
      <c r="B37">
        <v>384.19</v>
      </c>
      <c r="D37" s="613">
        <v>5757454</v>
      </c>
      <c r="E37" s="610">
        <f t="shared" si="0"/>
        <v>14985.954866081887</v>
      </c>
      <c r="F37" s="613">
        <v>49146</v>
      </c>
      <c r="G37" s="610">
        <f t="shared" si="0"/>
        <v>127.92108071527109</v>
      </c>
      <c r="H37" s="613"/>
      <c r="I37" s="610" t="str">
        <f t="shared" si="1"/>
        <v/>
      </c>
      <c r="J37" s="613"/>
      <c r="K37" s="610" t="str">
        <f t="shared" si="2"/>
        <v/>
      </c>
      <c r="L37" s="613"/>
      <c r="M37" s="610" t="str">
        <f t="shared" si="3"/>
        <v/>
      </c>
      <c r="N37" s="613">
        <v>2294</v>
      </c>
      <c r="O37" s="610">
        <f t="shared" si="4"/>
        <v>5.9710039303469635</v>
      </c>
      <c r="P37" s="613">
        <v>60675</v>
      </c>
      <c r="Q37" s="610">
        <f t="shared" si="5"/>
        <v>157.92967021525808</v>
      </c>
      <c r="R37" s="613">
        <v>765708</v>
      </c>
      <c r="S37" s="610">
        <f t="shared" si="6"/>
        <v>1993.0451078893257</v>
      </c>
      <c r="T37" s="613"/>
      <c r="U37" s="610" t="str">
        <f t="shared" si="7"/>
        <v/>
      </c>
      <c r="V37" s="613">
        <v>337252</v>
      </c>
      <c r="W37" s="610">
        <f t="shared" si="8"/>
        <v>877.82607563965746</v>
      </c>
      <c r="X37" s="613"/>
      <c r="Y37" s="610" t="str">
        <f t="shared" si="9"/>
        <v/>
      </c>
      <c r="Z37" s="613">
        <v>863</v>
      </c>
      <c r="AA37" s="610">
        <f t="shared" si="10"/>
        <v>2.2462843905359327</v>
      </c>
      <c r="AB37" s="613">
        <v>7713</v>
      </c>
      <c r="AC37" s="610">
        <f t="shared" si="11"/>
        <v>20.076004060490902</v>
      </c>
      <c r="AD37" s="613">
        <v>93547</v>
      </c>
      <c r="AE37" s="610">
        <f t="shared" si="12"/>
        <v>243.49150160077045</v>
      </c>
      <c r="AF37" s="613"/>
      <c r="AG37" s="610" t="str">
        <f t="shared" si="13"/>
        <v/>
      </c>
      <c r="AH37" s="613">
        <v>30092</v>
      </c>
      <c r="AI37" s="610">
        <f t="shared" si="14"/>
        <v>78.325828366172985</v>
      </c>
      <c r="AJ37" s="613">
        <v>853134</v>
      </c>
      <c r="AK37" s="610">
        <f t="shared" si="15"/>
        <v>2220.6043884536298</v>
      </c>
      <c r="AL37" s="613"/>
      <c r="AM37" s="610" t="str">
        <f t="shared" si="16"/>
        <v/>
      </c>
      <c r="AN37" s="613">
        <v>850</v>
      </c>
      <c r="AO37" s="610">
        <f t="shared" si="17"/>
        <v>2.2124469663447774</v>
      </c>
      <c r="AP37" s="613">
        <v>2201274</v>
      </c>
      <c r="AQ37" s="610">
        <f t="shared" si="18"/>
        <v>5729.6493922278041</v>
      </c>
    </row>
    <row r="38" spans="1:43">
      <c r="A38" s="603" t="s">
        <v>428</v>
      </c>
      <c r="B38" s="608">
        <v>46.78</v>
      </c>
      <c r="D38" s="609">
        <v>246840</v>
      </c>
      <c r="E38" s="610">
        <f t="shared" si="0"/>
        <v>5276.6139375801622</v>
      </c>
      <c r="F38" s="609"/>
      <c r="G38" s="610" t="str">
        <f t="shared" si="0"/>
        <v/>
      </c>
      <c r="H38" s="609"/>
      <c r="I38" s="610" t="str">
        <f t="shared" si="1"/>
        <v/>
      </c>
      <c r="J38" s="609"/>
      <c r="K38" s="610" t="str">
        <f t="shared" si="2"/>
        <v/>
      </c>
      <c r="L38" s="609"/>
      <c r="M38" s="610" t="str">
        <f t="shared" si="3"/>
        <v/>
      </c>
      <c r="N38" s="609"/>
      <c r="O38" s="610" t="str">
        <f t="shared" si="4"/>
        <v/>
      </c>
      <c r="P38" s="609"/>
      <c r="Q38" s="610" t="str">
        <f t="shared" si="5"/>
        <v/>
      </c>
      <c r="R38" s="609"/>
      <c r="S38" s="610" t="str">
        <f t="shared" si="6"/>
        <v/>
      </c>
      <c r="T38" s="609"/>
      <c r="U38" s="610" t="str">
        <f t="shared" si="7"/>
        <v/>
      </c>
      <c r="V38" s="609"/>
      <c r="W38" s="610" t="str">
        <f t="shared" si="8"/>
        <v/>
      </c>
      <c r="X38" s="609"/>
      <c r="Y38" s="610" t="str">
        <f t="shared" si="9"/>
        <v/>
      </c>
      <c r="Z38" s="609"/>
      <c r="AA38" s="610" t="str">
        <f t="shared" si="10"/>
        <v/>
      </c>
      <c r="AB38" s="609"/>
      <c r="AC38" s="610" t="str">
        <f t="shared" si="11"/>
        <v/>
      </c>
      <c r="AD38" s="609"/>
      <c r="AE38" s="610" t="str">
        <f t="shared" si="12"/>
        <v/>
      </c>
      <c r="AF38" s="609"/>
      <c r="AG38" s="610" t="str">
        <f t="shared" si="13"/>
        <v/>
      </c>
      <c r="AH38" s="609"/>
      <c r="AI38" s="610" t="str">
        <f t="shared" si="14"/>
        <v/>
      </c>
      <c r="AJ38" s="609"/>
      <c r="AK38" s="610" t="str">
        <f t="shared" si="15"/>
        <v/>
      </c>
      <c r="AL38" s="609"/>
      <c r="AM38" s="610" t="str">
        <f t="shared" si="16"/>
        <v/>
      </c>
      <c r="AN38" s="609"/>
      <c r="AO38" s="610" t="str">
        <f t="shared" si="17"/>
        <v/>
      </c>
      <c r="AP38" s="609"/>
      <c r="AQ38" s="610" t="str">
        <f t="shared" si="18"/>
        <v/>
      </c>
    </row>
    <row r="39" spans="1:43">
      <c r="A39" s="603" t="s">
        <v>429</v>
      </c>
      <c r="B39" s="608">
        <v>8.5009999999999994</v>
      </c>
      <c r="D39" s="609">
        <v>11960</v>
      </c>
      <c r="E39" s="610">
        <f t="shared" si="0"/>
        <v>1406.8933066698037</v>
      </c>
      <c r="F39" s="609">
        <v>252</v>
      </c>
      <c r="G39" s="610">
        <f t="shared" si="0"/>
        <v>29.643571344547702</v>
      </c>
      <c r="H39" s="609"/>
      <c r="I39" s="610" t="str">
        <f t="shared" si="1"/>
        <v/>
      </c>
      <c r="J39" s="609"/>
      <c r="K39" s="610" t="str">
        <f t="shared" si="2"/>
        <v/>
      </c>
      <c r="L39" s="609"/>
      <c r="M39" s="610" t="str">
        <f t="shared" si="3"/>
        <v/>
      </c>
      <c r="N39" s="609"/>
      <c r="O39" s="610" t="str">
        <f t="shared" si="4"/>
        <v/>
      </c>
      <c r="P39" s="609">
        <v>4786</v>
      </c>
      <c r="Q39" s="610">
        <f t="shared" si="5"/>
        <v>562.99258910716389</v>
      </c>
      <c r="R39" s="609">
        <v>313</v>
      </c>
      <c r="S39" s="610">
        <f t="shared" si="6"/>
        <v>36.819197741442188</v>
      </c>
      <c r="T39" s="609">
        <v>14</v>
      </c>
      <c r="U39" s="610">
        <f t="shared" si="7"/>
        <v>1.6468650746970945</v>
      </c>
      <c r="V39" s="609"/>
      <c r="W39" s="610" t="str">
        <f t="shared" si="8"/>
        <v/>
      </c>
      <c r="X39" s="609"/>
      <c r="Y39" s="610" t="str">
        <f t="shared" si="9"/>
        <v/>
      </c>
      <c r="Z39" s="609">
        <v>849</v>
      </c>
      <c r="AA39" s="610">
        <f t="shared" si="10"/>
        <v>99.870603458416667</v>
      </c>
      <c r="AB39" s="609"/>
      <c r="AC39" s="610" t="str">
        <f t="shared" si="11"/>
        <v/>
      </c>
      <c r="AD39" s="609"/>
      <c r="AE39" s="610" t="str">
        <f t="shared" si="12"/>
        <v/>
      </c>
      <c r="AF39" s="609"/>
      <c r="AG39" s="610" t="str">
        <f t="shared" si="13"/>
        <v/>
      </c>
      <c r="AH39" s="609"/>
      <c r="AI39" s="610" t="str">
        <f t="shared" si="14"/>
        <v/>
      </c>
      <c r="AJ39" s="609">
        <v>3495</v>
      </c>
      <c r="AK39" s="610">
        <f t="shared" si="15"/>
        <v>411.12810257616752</v>
      </c>
      <c r="AL39" s="609"/>
      <c r="AM39" s="610" t="str">
        <f t="shared" si="16"/>
        <v/>
      </c>
      <c r="AN39" s="609"/>
      <c r="AO39" s="610" t="str">
        <f t="shared" si="17"/>
        <v/>
      </c>
      <c r="AP39" s="609">
        <v>9709</v>
      </c>
      <c r="AQ39" s="610">
        <f t="shared" si="18"/>
        <v>1142.1009293024351</v>
      </c>
    </row>
    <row r="40" spans="1:43">
      <c r="A40" s="612"/>
      <c r="B40">
        <v>65.188000000000002</v>
      </c>
      <c r="D40" s="613">
        <v>307850</v>
      </c>
      <c r="E40" s="610">
        <f t="shared" si="0"/>
        <v>4722.4949377185985</v>
      </c>
      <c r="F40" s="613">
        <v>24481</v>
      </c>
      <c r="G40" s="610">
        <f t="shared" si="0"/>
        <v>375.54457875682641</v>
      </c>
      <c r="H40" s="613"/>
      <c r="I40" s="610" t="str">
        <f t="shared" si="1"/>
        <v/>
      </c>
      <c r="J40" s="613"/>
      <c r="K40" s="610" t="str">
        <f t="shared" si="2"/>
        <v/>
      </c>
      <c r="L40" s="613"/>
      <c r="M40" s="610" t="str">
        <f t="shared" si="3"/>
        <v/>
      </c>
      <c r="N40" s="613">
        <v>346</v>
      </c>
      <c r="O40" s="610">
        <f t="shared" si="4"/>
        <v>5.3077253482235989</v>
      </c>
      <c r="P40" s="613">
        <v>33176</v>
      </c>
      <c r="Q40" s="610">
        <f t="shared" si="5"/>
        <v>508.92802356261888</v>
      </c>
      <c r="R40" s="613">
        <v>96036</v>
      </c>
      <c r="S40" s="610">
        <f t="shared" si="6"/>
        <v>1473.2159293121433</v>
      </c>
      <c r="T40" s="613">
        <v>32911</v>
      </c>
      <c r="U40" s="610">
        <f t="shared" si="7"/>
        <v>504.86285819475978</v>
      </c>
      <c r="V40" s="613">
        <v>15688</v>
      </c>
      <c r="W40" s="610">
        <f t="shared" si="8"/>
        <v>240.65778977725961</v>
      </c>
      <c r="X40" s="613">
        <v>30225</v>
      </c>
      <c r="Y40" s="610">
        <f t="shared" si="9"/>
        <v>463.65895563600662</v>
      </c>
      <c r="Z40" s="613">
        <v>6880</v>
      </c>
      <c r="AA40" s="610">
        <f t="shared" si="10"/>
        <v>105.54089709762533</v>
      </c>
      <c r="AB40" s="613"/>
      <c r="AC40" s="610" t="str">
        <f t="shared" si="11"/>
        <v/>
      </c>
      <c r="AD40" s="613"/>
      <c r="AE40" s="610" t="str">
        <f t="shared" si="12"/>
        <v/>
      </c>
      <c r="AF40" s="613"/>
      <c r="AG40" s="610" t="str">
        <f t="shared" si="13"/>
        <v/>
      </c>
      <c r="AH40" s="613"/>
      <c r="AI40" s="610" t="str">
        <f t="shared" si="14"/>
        <v/>
      </c>
      <c r="AJ40" s="613">
        <v>36045</v>
      </c>
      <c r="AK40" s="610">
        <f t="shared" si="15"/>
        <v>552.93919126219544</v>
      </c>
      <c r="AL40" s="613"/>
      <c r="AM40" s="610" t="str">
        <f t="shared" si="16"/>
        <v/>
      </c>
      <c r="AN40" s="613"/>
      <c r="AO40" s="610" t="str">
        <f t="shared" si="17"/>
        <v/>
      </c>
      <c r="AP40" s="613">
        <v>275788</v>
      </c>
      <c r="AQ40" s="610">
        <f t="shared" si="18"/>
        <v>4230.6559489476585</v>
      </c>
    </row>
    <row r="41" spans="1:43">
      <c r="A41" s="612"/>
      <c r="B41">
        <v>3.9980000000000002</v>
      </c>
      <c r="D41" s="613">
        <v>77971</v>
      </c>
      <c r="E41" s="610">
        <f t="shared" si="0"/>
        <v>19502.501250625312</v>
      </c>
      <c r="F41" s="613">
        <v>409</v>
      </c>
      <c r="G41" s="610">
        <f t="shared" si="0"/>
        <v>102.30115057528764</v>
      </c>
      <c r="H41" s="613"/>
      <c r="I41" s="610" t="str">
        <f t="shared" si="1"/>
        <v/>
      </c>
      <c r="J41" s="613"/>
      <c r="K41" s="610" t="str">
        <f t="shared" si="2"/>
        <v/>
      </c>
      <c r="L41" s="613"/>
      <c r="M41" s="610" t="str">
        <f t="shared" si="3"/>
        <v/>
      </c>
      <c r="N41" s="613"/>
      <c r="O41" s="610" t="str">
        <f t="shared" si="4"/>
        <v/>
      </c>
      <c r="P41" s="613">
        <v>6269</v>
      </c>
      <c r="Q41" s="610">
        <f t="shared" si="5"/>
        <v>1568.0340170085042</v>
      </c>
      <c r="R41" s="613">
        <v>3985</v>
      </c>
      <c r="S41" s="610">
        <f t="shared" si="6"/>
        <v>996.74837418709353</v>
      </c>
      <c r="T41" s="613">
        <v>2178</v>
      </c>
      <c r="U41" s="610">
        <f t="shared" si="7"/>
        <v>544.77238619309651</v>
      </c>
      <c r="V41" s="613"/>
      <c r="W41" s="610" t="str">
        <f t="shared" si="8"/>
        <v/>
      </c>
      <c r="X41" s="613"/>
      <c r="Y41" s="610" t="str">
        <f t="shared" si="9"/>
        <v/>
      </c>
      <c r="Z41" s="613">
        <v>323</v>
      </c>
      <c r="AA41" s="610">
        <f t="shared" si="10"/>
        <v>80.790395197598798</v>
      </c>
      <c r="AB41" s="613"/>
      <c r="AC41" s="610" t="str">
        <f t="shared" si="11"/>
        <v/>
      </c>
      <c r="AD41" s="613"/>
      <c r="AE41" s="610" t="str">
        <f t="shared" si="12"/>
        <v/>
      </c>
      <c r="AF41" s="613"/>
      <c r="AG41" s="610" t="str">
        <f t="shared" si="13"/>
        <v/>
      </c>
      <c r="AH41" s="613"/>
      <c r="AI41" s="610" t="str">
        <f t="shared" si="14"/>
        <v/>
      </c>
      <c r="AJ41" s="613">
        <v>9637</v>
      </c>
      <c r="AK41" s="610">
        <f t="shared" si="15"/>
        <v>2410.455227613807</v>
      </c>
      <c r="AL41" s="613"/>
      <c r="AM41" s="610" t="str">
        <f t="shared" si="16"/>
        <v/>
      </c>
      <c r="AN41" s="613"/>
      <c r="AO41" s="610" t="str">
        <f t="shared" si="17"/>
        <v/>
      </c>
      <c r="AP41" s="613">
        <v>22801</v>
      </c>
      <c r="AQ41" s="610">
        <f t="shared" si="18"/>
        <v>5703.1015507753873</v>
      </c>
    </row>
    <row r="42" spans="1:43">
      <c r="A42" s="612"/>
      <c r="B42">
        <v>0.76</v>
      </c>
      <c r="D42" s="613">
        <v>14935</v>
      </c>
      <c r="E42" s="610">
        <f t="shared" si="0"/>
        <v>19651.315789473683</v>
      </c>
      <c r="F42" s="613">
        <v>78</v>
      </c>
      <c r="G42" s="610">
        <f t="shared" si="0"/>
        <v>102.63157894736842</v>
      </c>
      <c r="H42" s="613"/>
      <c r="I42" s="610" t="str">
        <f t="shared" si="1"/>
        <v/>
      </c>
      <c r="J42" s="613"/>
      <c r="K42" s="610" t="str">
        <f t="shared" si="2"/>
        <v/>
      </c>
      <c r="L42" s="613"/>
      <c r="M42" s="610" t="str">
        <f t="shared" si="3"/>
        <v/>
      </c>
      <c r="N42" s="613"/>
      <c r="O42" s="610" t="str">
        <f t="shared" si="4"/>
        <v/>
      </c>
      <c r="P42" s="613">
        <v>1201</v>
      </c>
      <c r="Q42" s="610">
        <f t="shared" si="5"/>
        <v>1580.2631578947369</v>
      </c>
      <c r="R42" s="613">
        <v>763</v>
      </c>
      <c r="S42" s="610">
        <f t="shared" si="6"/>
        <v>1003.9473684210526</v>
      </c>
      <c r="T42" s="613">
        <v>417</v>
      </c>
      <c r="U42" s="610">
        <f t="shared" si="7"/>
        <v>548.68421052631584</v>
      </c>
      <c r="V42" s="613"/>
      <c r="W42" s="610" t="str">
        <f t="shared" si="8"/>
        <v/>
      </c>
      <c r="X42" s="613"/>
      <c r="Y42" s="610" t="str">
        <f t="shared" si="9"/>
        <v/>
      </c>
      <c r="Z42" s="613">
        <v>62</v>
      </c>
      <c r="AA42" s="610">
        <f t="shared" si="10"/>
        <v>81.578947368421055</v>
      </c>
      <c r="AB42" s="613"/>
      <c r="AC42" s="610" t="str">
        <f t="shared" si="11"/>
        <v/>
      </c>
      <c r="AD42" s="613"/>
      <c r="AE42" s="610" t="str">
        <f t="shared" si="12"/>
        <v/>
      </c>
      <c r="AF42" s="613"/>
      <c r="AG42" s="610" t="str">
        <f t="shared" si="13"/>
        <v/>
      </c>
      <c r="AH42" s="613"/>
      <c r="AI42" s="610" t="str">
        <f t="shared" si="14"/>
        <v/>
      </c>
      <c r="AJ42" s="613">
        <v>1846</v>
      </c>
      <c r="AK42" s="610">
        <f t="shared" si="15"/>
        <v>2428.9473684210525</v>
      </c>
      <c r="AL42" s="613"/>
      <c r="AM42" s="610" t="str">
        <f t="shared" si="16"/>
        <v/>
      </c>
      <c r="AN42" s="613"/>
      <c r="AO42" s="610" t="str">
        <f t="shared" si="17"/>
        <v/>
      </c>
      <c r="AP42" s="613">
        <v>4367</v>
      </c>
      <c r="AQ42" s="610">
        <f t="shared" si="18"/>
        <v>5746.0526315789475</v>
      </c>
    </row>
    <row r="43" spans="1:43">
      <c r="A43" s="612"/>
      <c r="B43">
        <v>1.24</v>
      </c>
      <c r="D43" s="613"/>
      <c r="E43" s="610" t="str">
        <f t="shared" si="0"/>
        <v/>
      </c>
      <c r="F43" s="613"/>
      <c r="G43" s="610" t="str">
        <f t="shared" si="0"/>
        <v/>
      </c>
      <c r="H43" s="613"/>
      <c r="I43" s="610" t="str">
        <f t="shared" si="1"/>
        <v/>
      </c>
      <c r="J43" s="613"/>
      <c r="K43" s="610" t="str">
        <f t="shared" si="2"/>
        <v/>
      </c>
      <c r="L43" s="613"/>
      <c r="M43" s="610" t="str">
        <f t="shared" si="3"/>
        <v/>
      </c>
      <c r="N43" s="613"/>
      <c r="O43" s="610" t="str">
        <f t="shared" si="4"/>
        <v/>
      </c>
      <c r="P43" s="613">
        <v>21179</v>
      </c>
      <c r="Q43" s="610">
        <f t="shared" si="5"/>
        <v>17079.83870967742</v>
      </c>
      <c r="R43" s="613"/>
      <c r="S43" s="610" t="str">
        <f t="shared" si="6"/>
        <v/>
      </c>
      <c r="T43" s="613"/>
      <c r="U43" s="610" t="str">
        <f t="shared" si="7"/>
        <v/>
      </c>
      <c r="V43" s="613"/>
      <c r="W43" s="610" t="str">
        <f t="shared" si="8"/>
        <v/>
      </c>
      <c r="X43" s="613"/>
      <c r="Y43" s="610" t="str">
        <f t="shared" si="9"/>
        <v/>
      </c>
      <c r="Z43" s="613"/>
      <c r="AA43" s="610" t="str">
        <f t="shared" si="10"/>
        <v/>
      </c>
      <c r="AB43" s="613"/>
      <c r="AC43" s="610" t="str">
        <f t="shared" si="11"/>
        <v/>
      </c>
      <c r="AD43" s="613"/>
      <c r="AE43" s="610" t="str">
        <f t="shared" si="12"/>
        <v/>
      </c>
      <c r="AF43" s="613"/>
      <c r="AG43" s="610" t="str">
        <f t="shared" si="13"/>
        <v/>
      </c>
      <c r="AH43" s="613"/>
      <c r="AI43" s="610" t="str">
        <f t="shared" si="14"/>
        <v/>
      </c>
      <c r="AJ43" s="613"/>
      <c r="AK43" s="610" t="str">
        <f t="shared" si="15"/>
        <v/>
      </c>
      <c r="AL43" s="613"/>
      <c r="AM43" s="610" t="str">
        <f t="shared" si="16"/>
        <v/>
      </c>
      <c r="AN43" s="613"/>
      <c r="AO43" s="610" t="str">
        <f t="shared" si="17"/>
        <v/>
      </c>
      <c r="AP43" s="613">
        <v>21179</v>
      </c>
      <c r="AQ43" s="610">
        <f t="shared" si="18"/>
        <v>17079.83870967742</v>
      </c>
    </row>
    <row r="44" spans="1:43">
      <c r="A44" s="603" t="s">
        <v>430</v>
      </c>
      <c r="B44" s="608">
        <v>4.1900000000000004</v>
      </c>
      <c r="D44" s="609">
        <v>15815</v>
      </c>
      <c r="E44" s="610">
        <f t="shared" si="0"/>
        <v>3774.463007159904</v>
      </c>
      <c r="F44" s="609"/>
      <c r="G44" s="610" t="str">
        <f t="shared" si="0"/>
        <v/>
      </c>
      <c r="H44" s="609"/>
      <c r="I44" s="610" t="str">
        <f t="shared" si="1"/>
        <v/>
      </c>
      <c r="J44" s="609">
        <v>574903</v>
      </c>
      <c r="K44" s="610">
        <f t="shared" si="2"/>
        <v>137208.35322195702</v>
      </c>
      <c r="L44" s="609"/>
      <c r="M44" s="610" t="str">
        <f t="shared" si="3"/>
        <v/>
      </c>
      <c r="N44" s="609">
        <v>897</v>
      </c>
      <c r="O44" s="610">
        <f t="shared" si="4"/>
        <v>214.0811455847255</v>
      </c>
      <c r="P44" s="609">
        <v>3825</v>
      </c>
      <c r="Q44" s="610">
        <f t="shared" si="5"/>
        <v>912.88782816229104</v>
      </c>
      <c r="R44" s="609"/>
      <c r="S44" s="610" t="str">
        <f t="shared" si="6"/>
        <v/>
      </c>
      <c r="T44" s="609"/>
      <c r="U44" s="610" t="str">
        <f t="shared" si="7"/>
        <v/>
      </c>
      <c r="V44" s="609">
        <v>8</v>
      </c>
      <c r="W44" s="610">
        <f t="shared" si="8"/>
        <v>1.909307875894988</v>
      </c>
      <c r="X44" s="609"/>
      <c r="Y44" s="610" t="str">
        <f t="shared" si="9"/>
        <v/>
      </c>
      <c r="Z44" s="609">
        <v>285</v>
      </c>
      <c r="AA44" s="610">
        <f t="shared" si="10"/>
        <v>68.019093078758942</v>
      </c>
      <c r="AB44" s="609">
        <v>540</v>
      </c>
      <c r="AC44" s="610">
        <f t="shared" si="11"/>
        <v>128.87828162291169</v>
      </c>
      <c r="AD44" s="609"/>
      <c r="AE44" s="610" t="str">
        <f t="shared" si="12"/>
        <v/>
      </c>
      <c r="AF44" s="609"/>
      <c r="AG44" s="610" t="str">
        <f t="shared" si="13"/>
        <v/>
      </c>
      <c r="AH44" s="609"/>
      <c r="AI44" s="610" t="str">
        <f t="shared" si="14"/>
        <v/>
      </c>
      <c r="AJ44" s="609">
        <v>1479</v>
      </c>
      <c r="AK44" s="610">
        <f t="shared" si="15"/>
        <v>352.98329355608587</v>
      </c>
      <c r="AL44" s="609"/>
      <c r="AM44" s="610" t="str">
        <f t="shared" si="16"/>
        <v/>
      </c>
      <c r="AN44" s="609"/>
      <c r="AO44" s="610" t="str">
        <f t="shared" si="17"/>
        <v/>
      </c>
      <c r="AP44" s="609">
        <v>581937</v>
      </c>
      <c r="AQ44" s="610">
        <f t="shared" si="18"/>
        <v>138887.11217183768</v>
      </c>
    </row>
    <row r="45" spans="1:43">
      <c r="A45" s="612"/>
      <c r="B45">
        <v>10.46</v>
      </c>
      <c r="D45" s="613">
        <v>83906</v>
      </c>
      <c r="E45" s="610">
        <f t="shared" si="0"/>
        <v>8021.6061185468443</v>
      </c>
      <c r="F45" s="613"/>
      <c r="G45" s="610" t="str">
        <f t="shared" si="0"/>
        <v/>
      </c>
      <c r="H45" s="613"/>
      <c r="I45" s="610" t="str">
        <f t="shared" si="1"/>
        <v/>
      </c>
      <c r="J45" s="613"/>
      <c r="K45" s="610" t="str">
        <f t="shared" si="2"/>
        <v/>
      </c>
      <c r="L45" s="613"/>
      <c r="M45" s="610" t="str">
        <f t="shared" si="3"/>
        <v/>
      </c>
      <c r="N45" s="613">
        <v>348</v>
      </c>
      <c r="O45" s="610">
        <f t="shared" si="4"/>
        <v>33.269598470363285</v>
      </c>
      <c r="P45" s="613">
        <v>11470</v>
      </c>
      <c r="Q45" s="610">
        <f t="shared" si="5"/>
        <v>1096.5583173996174</v>
      </c>
      <c r="R45" s="613">
        <v>374</v>
      </c>
      <c r="S45" s="610">
        <f t="shared" si="6"/>
        <v>35.755258126195024</v>
      </c>
      <c r="T45" s="613"/>
      <c r="U45" s="610" t="str">
        <f t="shared" si="7"/>
        <v/>
      </c>
      <c r="V45" s="613"/>
      <c r="W45" s="610" t="str">
        <f t="shared" si="8"/>
        <v/>
      </c>
      <c r="X45" s="613"/>
      <c r="Y45" s="610" t="str">
        <f t="shared" si="9"/>
        <v/>
      </c>
      <c r="Z45" s="613">
        <v>150</v>
      </c>
      <c r="AA45" s="610">
        <f t="shared" si="10"/>
        <v>14.340344168260037</v>
      </c>
      <c r="AB45" s="613">
        <v>4300</v>
      </c>
      <c r="AC45" s="610">
        <f t="shared" si="11"/>
        <v>411.08986615678771</v>
      </c>
      <c r="AD45" s="613"/>
      <c r="AE45" s="610" t="str">
        <f t="shared" si="12"/>
        <v/>
      </c>
      <c r="AF45" s="613"/>
      <c r="AG45" s="610" t="str">
        <f t="shared" si="13"/>
        <v/>
      </c>
      <c r="AH45" s="613"/>
      <c r="AI45" s="610" t="str">
        <f t="shared" si="14"/>
        <v/>
      </c>
      <c r="AJ45" s="613">
        <v>478</v>
      </c>
      <c r="AK45" s="610">
        <f t="shared" si="15"/>
        <v>45.697896749521988</v>
      </c>
      <c r="AL45" s="613"/>
      <c r="AM45" s="610" t="str">
        <f t="shared" si="16"/>
        <v/>
      </c>
      <c r="AN45" s="613"/>
      <c r="AO45" s="610" t="str">
        <f t="shared" si="17"/>
        <v/>
      </c>
      <c r="AP45" s="613">
        <v>17120</v>
      </c>
      <c r="AQ45" s="610">
        <f t="shared" si="18"/>
        <v>1636.7112810707456</v>
      </c>
    </row>
    <row r="46" spans="1:43">
      <c r="A46" s="603" t="s">
        <v>464</v>
      </c>
      <c r="B46" s="608">
        <v>0.10440000000000001</v>
      </c>
      <c r="D46" s="609"/>
      <c r="E46" s="610" t="str">
        <f t="shared" si="0"/>
        <v/>
      </c>
      <c r="F46" s="609"/>
      <c r="G46" s="610" t="str">
        <f t="shared" si="0"/>
        <v/>
      </c>
      <c r="H46" s="609"/>
      <c r="I46" s="610" t="str">
        <f t="shared" si="1"/>
        <v/>
      </c>
      <c r="J46" s="609"/>
      <c r="K46" s="610" t="str">
        <f t="shared" si="2"/>
        <v/>
      </c>
      <c r="L46" s="609"/>
      <c r="M46" s="610" t="str">
        <f t="shared" si="3"/>
        <v/>
      </c>
      <c r="N46" s="609"/>
      <c r="O46" s="610" t="str">
        <f t="shared" si="4"/>
        <v/>
      </c>
      <c r="P46" s="609">
        <v>131.78</v>
      </c>
      <c r="Q46" s="610">
        <f t="shared" si="5"/>
        <v>1262.2605363984674</v>
      </c>
      <c r="R46" s="609"/>
      <c r="S46" s="610" t="str">
        <f t="shared" si="6"/>
        <v/>
      </c>
      <c r="T46" s="609"/>
      <c r="U46" s="610" t="str">
        <f t="shared" si="7"/>
        <v/>
      </c>
      <c r="V46" s="609"/>
      <c r="W46" s="610" t="str">
        <f t="shared" si="8"/>
        <v/>
      </c>
      <c r="X46" s="609"/>
      <c r="Y46" s="610" t="str">
        <f t="shared" si="9"/>
        <v/>
      </c>
      <c r="Z46" s="609"/>
      <c r="AA46" s="610" t="str">
        <f t="shared" si="10"/>
        <v/>
      </c>
      <c r="AB46" s="609"/>
      <c r="AC46" s="610" t="str">
        <f t="shared" si="11"/>
        <v/>
      </c>
      <c r="AD46" s="609"/>
      <c r="AE46" s="610" t="str">
        <f t="shared" si="12"/>
        <v/>
      </c>
      <c r="AF46" s="609"/>
      <c r="AG46" s="610" t="str">
        <f t="shared" si="13"/>
        <v/>
      </c>
      <c r="AH46" s="609"/>
      <c r="AI46" s="610" t="str">
        <f t="shared" si="14"/>
        <v/>
      </c>
      <c r="AJ46" s="609"/>
      <c r="AK46" s="610" t="str">
        <f t="shared" si="15"/>
        <v/>
      </c>
      <c r="AL46" s="609"/>
      <c r="AM46" s="610" t="str">
        <f t="shared" si="16"/>
        <v/>
      </c>
      <c r="AN46" s="609"/>
      <c r="AO46" s="610" t="str">
        <f t="shared" si="17"/>
        <v/>
      </c>
      <c r="AP46" s="609">
        <v>131.78</v>
      </c>
      <c r="AQ46" s="610">
        <f t="shared" si="18"/>
        <v>1262.2605363984674</v>
      </c>
    </row>
    <row r="47" spans="1:43">
      <c r="A47" s="612"/>
      <c r="B47">
        <v>6.58</v>
      </c>
      <c r="D47" s="613">
        <v>860.8</v>
      </c>
      <c r="E47" s="610">
        <f t="shared" si="0"/>
        <v>130.82066869300911</v>
      </c>
      <c r="F47" s="613"/>
      <c r="G47" s="610" t="str">
        <f t="shared" si="0"/>
        <v/>
      </c>
      <c r="H47" s="613"/>
      <c r="I47" s="610" t="str">
        <f t="shared" si="1"/>
        <v/>
      </c>
      <c r="J47" s="613"/>
      <c r="K47" s="610" t="str">
        <f t="shared" si="2"/>
        <v/>
      </c>
      <c r="L47" s="613"/>
      <c r="M47" s="610" t="str">
        <f t="shared" si="3"/>
        <v/>
      </c>
      <c r="N47" s="613">
        <v>108</v>
      </c>
      <c r="O47" s="610">
        <f t="shared" si="4"/>
        <v>16.413373860182372</v>
      </c>
      <c r="P47" s="613">
        <v>8256</v>
      </c>
      <c r="Q47" s="610">
        <f t="shared" si="5"/>
        <v>1254.711246200608</v>
      </c>
      <c r="R47" s="613">
        <v>128.43</v>
      </c>
      <c r="S47" s="610">
        <f t="shared" si="6"/>
        <v>19.518237082066872</v>
      </c>
      <c r="T47" s="613"/>
      <c r="U47" s="610" t="str">
        <f t="shared" si="7"/>
        <v/>
      </c>
      <c r="V47" s="613">
        <v>124.15</v>
      </c>
      <c r="W47" s="610">
        <f t="shared" si="8"/>
        <v>18.867781155015198</v>
      </c>
      <c r="X47" s="613"/>
      <c r="Y47" s="610" t="str">
        <f t="shared" si="9"/>
        <v/>
      </c>
      <c r="Z47" s="613"/>
      <c r="AA47" s="610" t="str">
        <f t="shared" si="10"/>
        <v/>
      </c>
      <c r="AB47" s="613"/>
      <c r="AC47" s="610" t="str">
        <f t="shared" si="11"/>
        <v/>
      </c>
      <c r="AD47" s="613">
        <v>687.07</v>
      </c>
      <c r="AE47" s="610">
        <f t="shared" si="12"/>
        <v>104.4179331306991</v>
      </c>
      <c r="AF47" s="613"/>
      <c r="AG47" s="610" t="str">
        <f t="shared" si="13"/>
        <v/>
      </c>
      <c r="AH47" s="613"/>
      <c r="AI47" s="610" t="str">
        <f t="shared" si="14"/>
        <v/>
      </c>
      <c r="AJ47" s="613">
        <v>799.3</v>
      </c>
      <c r="AK47" s="610">
        <f t="shared" si="15"/>
        <v>121.4741641337386</v>
      </c>
      <c r="AL47" s="613"/>
      <c r="AM47" s="610" t="str">
        <f t="shared" si="16"/>
        <v/>
      </c>
      <c r="AN47" s="613"/>
      <c r="AO47" s="610" t="str">
        <f t="shared" si="17"/>
        <v/>
      </c>
      <c r="AP47" s="613">
        <v>10102.950000000001</v>
      </c>
      <c r="AQ47" s="610">
        <f t="shared" si="18"/>
        <v>1535.4027355623102</v>
      </c>
    </row>
    <row r="48" spans="1:43">
      <c r="A48" s="603" t="s">
        <v>530</v>
      </c>
      <c r="B48" s="608"/>
      <c r="D48" s="609"/>
      <c r="E48" s="610" t="str">
        <f t="shared" si="0"/>
        <v/>
      </c>
      <c r="F48" s="609"/>
      <c r="G48" s="610" t="str">
        <f t="shared" si="0"/>
        <v/>
      </c>
      <c r="H48" s="609"/>
      <c r="I48" s="610" t="str">
        <f t="shared" si="1"/>
        <v/>
      </c>
      <c r="J48" s="609">
        <v>1562</v>
      </c>
      <c r="K48" s="610" t="str">
        <f t="shared" si="2"/>
        <v/>
      </c>
      <c r="L48" s="609"/>
      <c r="M48" s="610" t="str">
        <f t="shared" si="3"/>
        <v/>
      </c>
      <c r="N48" s="609"/>
      <c r="O48" s="610" t="str">
        <f t="shared" si="4"/>
        <v/>
      </c>
      <c r="P48" s="609"/>
      <c r="Q48" s="610" t="str">
        <f t="shared" si="5"/>
        <v/>
      </c>
      <c r="R48" s="609"/>
      <c r="S48" s="610" t="str">
        <f t="shared" si="6"/>
        <v/>
      </c>
      <c r="T48" s="609"/>
      <c r="U48" s="610" t="str">
        <f t="shared" si="7"/>
        <v/>
      </c>
      <c r="V48" s="609"/>
      <c r="W48" s="610" t="str">
        <f t="shared" si="8"/>
        <v/>
      </c>
      <c r="X48" s="609"/>
      <c r="Y48" s="610" t="str">
        <f t="shared" si="9"/>
        <v/>
      </c>
      <c r="Z48" s="609"/>
      <c r="AA48" s="610" t="str">
        <f t="shared" si="10"/>
        <v/>
      </c>
      <c r="AB48" s="609"/>
      <c r="AC48" s="610" t="str">
        <f t="shared" si="11"/>
        <v/>
      </c>
      <c r="AD48" s="609"/>
      <c r="AE48" s="610" t="str">
        <f t="shared" si="12"/>
        <v/>
      </c>
      <c r="AF48" s="609"/>
      <c r="AG48" s="610" t="str">
        <f t="shared" si="13"/>
        <v/>
      </c>
      <c r="AH48" s="609"/>
      <c r="AI48" s="610" t="str">
        <f t="shared" si="14"/>
        <v/>
      </c>
      <c r="AJ48" s="609"/>
      <c r="AK48" s="610" t="str">
        <f t="shared" si="15"/>
        <v/>
      </c>
      <c r="AL48" s="609"/>
      <c r="AM48" s="610" t="str">
        <f t="shared" si="16"/>
        <v/>
      </c>
      <c r="AN48" s="609"/>
      <c r="AO48" s="610" t="str">
        <f t="shared" si="17"/>
        <v/>
      </c>
      <c r="AP48" s="609">
        <v>1562</v>
      </c>
      <c r="AQ48" s="610" t="str">
        <f t="shared" si="18"/>
        <v/>
      </c>
    </row>
    <row r="49" spans="1:43">
      <c r="A49" s="603" t="s">
        <v>431</v>
      </c>
      <c r="B49" s="608">
        <v>5.45</v>
      </c>
      <c r="D49" s="609">
        <v>20889</v>
      </c>
      <c r="E49" s="610">
        <f t="shared" si="0"/>
        <v>3832.8440366972477</v>
      </c>
      <c r="F49" s="609"/>
      <c r="G49" s="610" t="str">
        <f t="shared" si="0"/>
        <v/>
      </c>
      <c r="H49" s="609"/>
      <c r="I49" s="610" t="str">
        <f t="shared" si="1"/>
        <v/>
      </c>
      <c r="J49" s="609"/>
      <c r="K49" s="610" t="str">
        <f t="shared" si="2"/>
        <v/>
      </c>
      <c r="L49" s="609"/>
      <c r="M49" s="610" t="str">
        <f t="shared" si="3"/>
        <v/>
      </c>
      <c r="N49" s="609">
        <v>68</v>
      </c>
      <c r="O49" s="610">
        <f t="shared" si="4"/>
        <v>12.477064220183486</v>
      </c>
      <c r="P49" s="609">
        <v>11981</v>
      </c>
      <c r="Q49" s="610">
        <f t="shared" si="5"/>
        <v>2198.3486238532109</v>
      </c>
      <c r="R49" s="609">
        <v>132</v>
      </c>
      <c r="S49" s="610">
        <f t="shared" si="6"/>
        <v>24.220183486238533</v>
      </c>
      <c r="T49" s="609"/>
      <c r="U49" s="610" t="str">
        <f t="shared" si="7"/>
        <v/>
      </c>
      <c r="V49" s="609">
        <v>12588</v>
      </c>
      <c r="W49" s="610">
        <f t="shared" si="8"/>
        <v>2309.7247706422017</v>
      </c>
      <c r="X49" s="609">
        <v>394</v>
      </c>
      <c r="Y49" s="610">
        <f t="shared" si="9"/>
        <v>72.293577981651367</v>
      </c>
      <c r="Z49" s="609">
        <v>45</v>
      </c>
      <c r="AA49" s="610">
        <f t="shared" si="10"/>
        <v>8.2568807339449535</v>
      </c>
      <c r="AB49" s="609">
        <v>3443</v>
      </c>
      <c r="AC49" s="610">
        <f t="shared" si="11"/>
        <v>631.74311926605503</v>
      </c>
      <c r="AD49" s="609"/>
      <c r="AE49" s="610" t="str">
        <f t="shared" si="12"/>
        <v/>
      </c>
      <c r="AF49" s="609"/>
      <c r="AG49" s="610" t="str">
        <f t="shared" si="13"/>
        <v/>
      </c>
      <c r="AH49" s="609"/>
      <c r="AI49" s="610" t="str">
        <f t="shared" si="14"/>
        <v/>
      </c>
      <c r="AJ49" s="609">
        <v>481</v>
      </c>
      <c r="AK49" s="610">
        <f t="shared" si="15"/>
        <v>88.256880733944953</v>
      </c>
      <c r="AL49" s="609"/>
      <c r="AM49" s="610" t="str">
        <f t="shared" si="16"/>
        <v/>
      </c>
      <c r="AN49" s="609"/>
      <c r="AO49" s="610" t="str">
        <f t="shared" si="17"/>
        <v/>
      </c>
      <c r="AP49" s="609">
        <v>29132</v>
      </c>
      <c r="AQ49" s="610">
        <f t="shared" si="18"/>
        <v>5345.3211009174311</v>
      </c>
    </row>
    <row r="50" spans="1:43">
      <c r="A50" s="612"/>
      <c r="B50">
        <v>35.26</v>
      </c>
      <c r="D50" s="613">
        <v>287775</v>
      </c>
      <c r="E50" s="610">
        <f t="shared" si="0"/>
        <v>8161.51446398185</v>
      </c>
      <c r="F50" s="613"/>
      <c r="G50" s="610" t="str">
        <f t="shared" si="0"/>
        <v/>
      </c>
      <c r="H50" s="613"/>
      <c r="I50" s="610" t="str">
        <f t="shared" si="1"/>
        <v/>
      </c>
      <c r="J50" s="613"/>
      <c r="K50" s="610" t="str">
        <f t="shared" si="2"/>
        <v/>
      </c>
      <c r="L50" s="613"/>
      <c r="M50" s="610" t="str">
        <f t="shared" si="3"/>
        <v/>
      </c>
      <c r="N50" s="613">
        <v>155</v>
      </c>
      <c r="O50" s="610">
        <f t="shared" si="4"/>
        <v>4.3959160521837779</v>
      </c>
      <c r="P50" s="613">
        <v>14086</v>
      </c>
      <c r="Q50" s="610">
        <f t="shared" si="5"/>
        <v>399.48950652297225</v>
      </c>
      <c r="R50" s="613">
        <v>32008</v>
      </c>
      <c r="S50" s="610">
        <f t="shared" si="6"/>
        <v>907.77084515031197</v>
      </c>
      <c r="T50" s="613"/>
      <c r="U50" s="610" t="str">
        <f t="shared" si="7"/>
        <v/>
      </c>
      <c r="V50" s="613">
        <v>105118</v>
      </c>
      <c r="W50" s="610">
        <f t="shared" si="8"/>
        <v>2981.2251843448666</v>
      </c>
      <c r="X50" s="613">
        <v>8640</v>
      </c>
      <c r="Y50" s="610">
        <f t="shared" si="9"/>
        <v>245.03686897334092</v>
      </c>
      <c r="Z50" s="613">
        <v>486</v>
      </c>
      <c r="AA50" s="610">
        <f t="shared" si="10"/>
        <v>13.783323879750426</v>
      </c>
      <c r="AB50" s="613">
        <v>9097</v>
      </c>
      <c r="AC50" s="610">
        <f t="shared" si="11"/>
        <v>257.99773114010213</v>
      </c>
      <c r="AD50" s="613"/>
      <c r="AE50" s="610" t="str">
        <f t="shared" si="12"/>
        <v/>
      </c>
      <c r="AF50" s="613"/>
      <c r="AG50" s="610" t="str">
        <f t="shared" si="13"/>
        <v/>
      </c>
      <c r="AH50" s="613"/>
      <c r="AI50" s="610" t="str">
        <f t="shared" si="14"/>
        <v/>
      </c>
      <c r="AJ50" s="613">
        <v>8300</v>
      </c>
      <c r="AK50" s="610">
        <f t="shared" si="15"/>
        <v>235.39421440726036</v>
      </c>
      <c r="AL50" s="613"/>
      <c r="AM50" s="610" t="str">
        <f t="shared" si="16"/>
        <v/>
      </c>
      <c r="AN50" s="613"/>
      <c r="AO50" s="610" t="str">
        <f t="shared" si="17"/>
        <v/>
      </c>
      <c r="AP50" s="613">
        <v>177890</v>
      </c>
      <c r="AQ50" s="610">
        <f t="shared" si="18"/>
        <v>5045.0935904707885</v>
      </c>
    </row>
    <row r="51" spans="1:43">
      <c r="A51" s="603" t="s">
        <v>465</v>
      </c>
      <c r="B51" s="608">
        <v>10.4</v>
      </c>
      <c r="D51" s="609">
        <v>5079</v>
      </c>
      <c r="E51" s="610">
        <f t="shared" si="0"/>
        <v>488.36538461538458</v>
      </c>
      <c r="F51" s="609"/>
      <c r="G51" s="610" t="str">
        <f t="shared" si="0"/>
        <v/>
      </c>
      <c r="H51" s="609"/>
      <c r="I51" s="610" t="str">
        <f t="shared" si="1"/>
        <v/>
      </c>
      <c r="J51" s="609"/>
      <c r="K51" s="610" t="str">
        <f t="shared" si="2"/>
        <v/>
      </c>
      <c r="L51" s="609"/>
      <c r="M51" s="610" t="str">
        <f t="shared" si="3"/>
        <v/>
      </c>
      <c r="N51" s="609">
        <v>833</v>
      </c>
      <c r="O51" s="610">
        <f t="shared" si="4"/>
        <v>80.09615384615384</v>
      </c>
      <c r="P51" s="609">
        <v>23264</v>
      </c>
      <c r="Q51" s="610">
        <f t="shared" si="5"/>
        <v>2236.9230769230767</v>
      </c>
      <c r="R51" s="609">
        <v>575</v>
      </c>
      <c r="S51" s="610">
        <f t="shared" si="6"/>
        <v>55.28846153846154</v>
      </c>
      <c r="T51" s="609"/>
      <c r="U51" s="610" t="str">
        <f t="shared" si="7"/>
        <v/>
      </c>
      <c r="V51" s="609"/>
      <c r="W51" s="610" t="str">
        <f t="shared" si="8"/>
        <v/>
      </c>
      <c r="X51" s="609"/>
      <c r="Y51" s="610" t="str">
        <f t="shared" si="9"/>
        <v/>
      </c>
      <c r="Z51" s="609">
        <v>28</v>
      </c>
      <c r="AA51" s="610">
        <f t="shared" si="10"/>
        <v>2.6923076923076921</v>
      </c>
      <c r="AB51" s="609">
        <v>81</v>
      </c>
      <c r="AC51" s="610">
        <f t="shared" si="11"/>
        <v>7.7884615384615383</v>
      </c>
      <c r="AD51" s="609">
        <v>2239</v>
      </c>
      <c r="AE51" s="610">
        <f t="shared" si="12"/>
        <v>215.28846153846152</v>
      </c>
      <c r="AF51" s="609"/>
      <c r="AG51" s="610" t="str">
        <f t="shared" si="13"/>
        <v/>
      </c>
      <c r="AH51" s="609"/>
      <c r="AI51" s="610" t="str">
        <f t="shared" si="14"/>
        <v/>
      </c>
      <c r="AJ51" s="609">
        <v>142</v>
      </c>
      <c r="AK51" s="610">
        <f t="shared" si="15"/>
        <v>13.653846153846153</v>
      </c>
      <c r="AL51" s="609"/>
      <c r="AM51" s="610" t="str">
        <f t="shared" si="16"/>
        <v/>
      </c>
      <c r="AN51" s="609"/>
      <c r="AO51" s="610" t="str">
        <f t="shared" si="17"/>
        <v/>
      </c>
      <c r="AP51" s="609">
        <v>27162</v>
      </c>
      <c r="AQ51" s="610">
        <f t="shared" si="18"/>
        <v>2611.7307692307691</v>
      </c>
    </row>
    <row r="52" spans="1:43">
      <c r="A52" s="612"/>
      <c r="B52">
        <v>2.81</v>
      </c>
      <c r="D52" s="613">
        <v>11700</v>
      </c>
      <c r="E52" s="610">
        <f t="shared" si="0"/>
        <v>4163.7010676156578</v>
      </c>
      <c r="F52" s="613"/>
      <c r="G52" s="610" t="str">
        <f t="shared" si="0"/>
        <v/>
      </c>
      <c r="H52" s="613"/>
      <c r="I52" s="610" t="str">
        <f t="shared" si="1"/>
        <v/>
      </c>
      <c r="J52" s="613"/>
      <c r="K52" s="610" t="str">
        <f t="shared" si="2"/>
        <v/>
      </c>
      <c r="L52" s="613"/>
      <c r="M52" s="610" t="str">
        <f t="shared" si="3"/>
        <v/>
      </c>
      <c r="N52" s="613">
        <v>769</v>
      </c>
      <c r="O52" s="610">
        <f t="shared" si="4"/>
        <v>273.66548042704625</v>
      </c>
      <c r="P52" s="613">
        <v>16144</v>
      </c>
      <c r="Q52" s="610">
        <f t="shared" si="5"/>
        <v>5745.1957295373668</v>
      </c>
      <c r="R52" s="613">
        <v>22</v>
      </c>
      <c r="S52" s="610">
        <f t="shared" si="6"/>
        <v>7.8291814946619214</v>
      </c>
      <c r="T52" s="613">
        <v>1566</v>
      </c>
      <c r="U52" s="610">
        <f t="shared" si="7"/>
        <v>557.29537366548038</v>
      </c>
      <c r="V52" s="613"/>
      <c r="W52" s="610" t="str">
        <f t="shared" si="8"/>
        <v/>
      </c>
      <c r="X52" s="613"/>
      <c r="Y52" s="610" t="str">
        <f t="shared" si="9"/>
        <v/>
      </c>
      <c r="Z52" s="613"/>
      <c r="AA52" s="610" t="str">
        <f t="shared" si="10"/>
        <v/>
      </c>
      <c r="AB52" s="613"/>
      <c r="AC52" s="610" t="str">
        <f t="shared" si="11"/>
        <v/>
      </c>
      <c r="AD52" s="613"/>
      <c r="AE52" s="610" t="str">
        <f t="shared" si="12"/>
        <v/>
      </c>
      <c r="AF52" s="613"/>
      <c r="AG52" s="610" t="str">
        <f t="shared" si="13"/>
        <v/>
      </c>
      <c r="AH52" s="613"/>
      <c r="AI52" s="610" t="str">
        <f t="shared" si="14"/>
        <v/>
      </c>
      <c r="AJ52" s="613">
        <v>1180</v>
      </c>
      <c r="AK52" s="610">
        <f t="shared" si="15"/>
        <v>419.92882562277578</v>
      </c>
      <c r="AL52" s="613"/>
      <c r="AM52" s="610" t="str">
        <f t="shared" si="16"/>
        <v/>
      </c>
      <c r="AN52" s="613"/>
      <c r="AO52" s="610" t="str">
        <f t="shared" si="17"/>
        <v/>
      </c>
      <c r="AP52" s="613">
        <v>19681</v>
      </c>
      <c r="AQ52" s="610">
        <f t="shared" si="18"/>
        <v>7003.9145907473312</v>
      </c>
    </row>
    <row r="53" spans="1:43">
      <c r="A53" s="603" t="s">
        <v>420</v>
      </c>
      <c r="B53" s="608">
        <v>4.5199999999999996</v>
      </c>
      <c r="D53" s="609">
        <v>22753</v>
      </c>
      <c r="E53" s="610">
        <f t="shared" si="0"/>
        <v>5033.8495575221241</v>
      </c>
      <c r="F53" s="609"/>
      <c r="G53" s="610" t="str">
        <f t="shared" si="0"/>
        <v/>
      </c>
      <c r="H53" s="609"/>
      <c r="I53" s="610" t="str">
        <f t="shared" si="1"/>
        <v/>
      </c>
      <c r="J53" s="609">
        <v>658664</v>
      </c>
      <c r="K53" s="610">
        <f t="shared" si="2"/>
        <v>145722.12389380531</v>
      </c>
      <c r="L53" s="609"/>
      <c r="M53" s="610" t="str">
        <f t="shared" si="3"/>
        <v/>
      </c>
      <c r="N53" s="609">
        <v>926</v>
      </c>
      <c r="O53" s="610">
        <f t="shared" si="4"/>
        <v>204.86725663716817</v>
      </c>
      <c r="P53" s="609">
        <v>3205</v>
      </c>
      <c r="Q53" s="610">
        <f t="shared" si="5"/>
        <v>709.07079646017701</v>
      </c>
      <c r="R53" s="609">
        <v>81</v>
      </c>
      <c r="S53" s="610">
        <f t="shared" si="6"/>
        <v>17.920353982300888</v>
      </c>
      <c r="T53" s="609"/>
      <c r="U53" s="610" t="str">
        <f t="shared" si="7"/>
        <v/>
      </c>
      <c r="V53" s="609"/>
      <c r="W53" s="610" t="str">
        <f t="shared" si="8"/>
        <v/>
      </c>
      <c r="X53" s="609"/>
      <c r="Y53" s="610" t="str">
        <f t="shared" si="9"/>
        <v/>
      </c>
      <c r="Z53" s="609"/>
      <c r="AA53" s="610" t="str">
        <f t="shared" si="10"/>
        <v/>
      </c>
      <c r="AB53" s="609"/>
      <c r="AC53" s="610" t="str">
        <f t="shared" si="11"/>
        <v/>
      </c>
      <c r="AD53" s="609"/>
      <c r="AE53" s="610" t="str">
        <f t="shared" si="12"/>
        <v/>
      </c>
      <c r="AF53" s="609"/>
      <c r="AG53" s="610" t="str">
        <f t="shared" si="13"/>
        <v/>
      </c>
      <c r="AH53" s="609"/>
      <c r="AI53" s="610" t="str">
        <f t="shared" si="14"/>
        <v/>
      </c>
      <c r="AJ53" s="609">
        <v>4417</v>
      </c>
      <c r="AK53" s="610">
        <f t="shared" si="15"/>
        <v>977.21238938053102</v>
      </c>
      <c r="AL53" s="609"/>
      <c r="AM53" s="610" t="str">
        <f t="shared" si="16"/>
        <v/>
      </c>
      <c r="AN53" s="609"/>
      <c r="AO53" s="610" t="str">
        <f t="shared" si="17"/>
        <v/>
      </c>
      <c r="AP53" s="609">
        <v>667293</v>
      </c>
      <c r="AQ53" s="610">
        <f t="shared" si="18"/>
        <v>147631.19469026549</v>
      </c>
    </row>
    <row r="54" spans="1:43">
      <c r="A54" s="612"/>
      <c r="B54">
        <v>9.56</v>
      </c>
      <c r="D54" s="613">
        <v>47704</v>
      </c>
      <c r="E54" s="610">
        <f t="shared" si="0"/>
        <v>4989.9581589958152</v>
      </c>
      <c r="F54" s="613"/>
      <c r="G54" s="610" t="str">
        <f t="shared" si="0"/>
        <v/>
      </c>
      <c r="H54" s="613">
        <v>99</v>
      </c>
      <c r="I54" s="610">
        <f t="shared" si="1"/>
        <v>10.355648535564853</v>
      </c>
      <c r="J54" s="613"/>
      <c r="K54" s="610" t="str">
        <f t="shared" si="2"/>
        <v/>
      </c>
      <c r="L54" s="613"/>
      <c r="M54" s="610" t="str">
        <f t="shared" si="3"/>
        <v/>
      </c>
      <c r="N54" s="613">
        <v>1086</v>
      </c>
      <c r="O54" s="610">
        <f t="shared" si="4"/>
        <v>113.59832635983263</v>
      </c>
      <c r="P54" s="613">
        <v>18152</v>
      </c>
      <c r="Q54" s="610">
        <f t="shared" si="5"/>
        <v>1898.7447698744768</v>
      </c>
      <c r="R54" s="613"/>
      <c r="S54" s="610" t="str">
        <f t="shared" si="6"/>
        <v/>
      </c>
      <c r="T54" s="613"/>
      <c r="U54" s="610" t="str">
        <f t="shared" si="7"/>
        <v/>
      </c>
      <c r="V54" s="613">
        <v>13185</v>
      </c>
      <c r="W54" s="610">
        <f t="shared" si="8"/>
        <v>1379.18410041841</v>
      </c>
      <c r="X54" s="613"/>
      <c r="Y54" s="610" t="str">
        <f t="shared" si="9"/>
        <v/>
      </c>
      <c r="Z54" s="613"/>
      <c r="AA54" s="610" t="str">
        <f t="shared" si="10"/>
        <v/>
      </c>
      <c r="AB54" s="613"/>
      <c r="AC54" s="610" t="str">
        <f t="shared" si="11"/>
        <v/>
      </c>
      <c r="AD54" s="613"/>
      <c r="AE54" s="610" t="str">
        <f t="shared" si="12"/>
        <v/>
      </c>
      <c r="AF54" s="613"/>
      <c r="AG54" s="610" t="str">
        <f t="shared" si="13"/>
        <v/>
      </c>
      <c r="AH54" s="613"/>
      <c r="AI54" s="610" t="str">
        <f t="shared" si="14"/>
        <v/>
      </c>
      <c r="AJ54" s="613">
        <v>8420</v>
      </c>
      <c r="AK54" s="610">
        <f t="shared" si="15"/>
        <v>880.75313807531381</v>
      </c>
      <c r="AL54" s="613"/>
      <c r="AM54" s="610" t="str">
        <f t="shared" si="16"/>
        <v/>
      </c>
      <c r="AN54" s="613"/>
      <c r="AO54" s="610" t="str">
        <f t="shared" si="17"/>
        <v/>
      </c>
      <c r="AP54" s="613">
        <v>40942</v>
      </c>
      <c r="AQ54" s="610">
        <f t="shared" si="18"/>
        <v>4282.6359832635981</v>
      </c>
    </row>
    <row r="55" spans="1:43">
      <c r="A55" s="603" t="s">
        <v>466</v>
      </c>
      <c r="B55" s="608">
        <v>12.15</v>
      </c>
      <c r="D55" s="609">
        <v>24061.17</v>
      </c>
      <c r="E55" s="610">
        <f t="shared" si="0"/>
        <v>1980.3432098765429</v>
      </c>
      <c r="F55" s="609">
        <v>62.22</v>
      </c>
      <c r="G55" s="610">
        <f t="shared" si="0"/>
        <v>5.1209876543209871</v>
      </c>
      <c r="H55" s="609"/>
      <c r="I55" s="610" t="str">
        <f t="shared" si="1"/>
        <v/>
      </c>
      <c r="J55" s="609"/>
      <c r="K55" s="610" t="str">
        <f t="shared" si="2"/>
        <v/>
      </c>
      <c r="L55" s="609"/>
      <c r="M55" s="610" t="str">
        <f t="shared" si="3"/>
        <v/>
      </c>
      <c r="N55" s="609">
        <v>548.46</v>
      </c>
      <c r="O55" s="610">
        <f t="shared" si="4"/>
        <v>45.140740740740739</v>
      </c>
      <c r="P55" s="609">
        <v>25612.44</v>
      </c>
      <c r="Q55" s="610">
        <f t="shared" si="5"/>
        <v>2108.0197530864198</v>
      </c>
      <c r="R55" s="609">
        <v>34.51</v>
      </c>
      <c r="S55" s="610">
        <f t="shared" si="6"/>
        <v>2.8403292181069957</v>
      </c>
      <c r="T55" s="609"/>
      <c r="U55" s="610" t="str">
        <f t="shared" si="7"/>
        <v/>
      </c>
      <c r="V55" s="609">
        <v>20</v>
      </c>
      <c r="W55" s="610">
        <f t="shared" si="8"/>
        <v>1.6460905349794239</v>
      </c>
      <c r="X55" s="609"/>
      <c r="Y55" s="610" t="str">
        <f t="shared" si="9"/>
        <v/>
      </c>
      <c r="Z55" s="609"/>
      <c r="AA55" s="610" t="str">
        <f t="shared" si="10"/>
        <v/>
      </c>
      <c r="AB55" s="609"/>
      <c r="AC55" s="610" t="str">
        <f t="shared" si="11"/>
        <v/>
      </c>
      <c r="AD55" s="609"/>
      <c r="AE55" s="610" t="str">
        <f t="shared" si="12"/>
        <v/>
      </c>
      <c r="AF55" s="609"/>
      <c r="AG55" s="610" t="str">
        <f t="shared" si="13"/>
        <v/>
      </c>
      <c r="AH55" s="609"/>
      <c r="AI55" s="610" t="str">
        <f t="shared" si="14"/>
        <v/>
      </c>
      <c r="AJ55" s="609">
        <v>5840.59</v>
      </c>
      <c r="AK55" s="610">
        <f t="shared" si="15"/>
        <v>480.70699588477368</v>
      </c>
      <c r="AL55" s="609"/>
      <c r="AM55" s="610" t="str">
        <f t="shared" si="16"/>
        <v/>
      </c>
      <c r="AN55" s="609">
        <v>157.30000000000001</v>
      </c>
      <c r="AO55" s="610">
        <f t="shared" si="17"/>
        <v>12.94650205761317</v>
      </c>
      <c r="AP55" s="609">
        <v>32275.52</v>
      </c>
      <c r="AQ55" s="610">
        <f t="shared" si="18"/>
        <v>2656.4213991769548</v>
      </c>
    </row>
    <row r="56" spans="1:43">
      <c r="A56" s="612"/>
      <c r="B56">
        <v>0.61299999999999999</v>
      </c>
      <c r="D56" s="613">
        <v>3301</v>
      </c>
      <c r="E56" s="610">
        <f t="shared" si="0"/>
        <v>5384.9918433931489</v>
      </c>
      <c r="F56" s="613"/>
      <c r="G56" s="610" t="str">
        <f t="shared" si="0"/>
        <v/>
      </c>
      <c r="H56" s="613"/>
      <c r="I56" s="610" t="str">
        <f t="shared" si="1"/>
        <v/>
      </c>
      <c r="J56" s="613"/>
      <c r="K56" s="610" t="str">
        <f t="shared" si="2"/>
        <v/>
      </c>
      <c r="L56" s="613"/>
      <c r="M56" s="610" t="str">
        <f t="shared" si="3"/>
        <v/>
      </c>
      <c r="N56" s="613">
        <v>217</v>
      </c>
      <c r="O56" s="610">
        <f t="shared" si="4"/>
        <v>353.99673735725941</v>
      </c>
      <c r="P56" s="613">
        <v>896</v>
      </c>
      <c r="Q56" s="610">
        <f t="shared" si="5"/>
        <v>1461.6639477977162</v>
      </c>
      <c r="R56" s="613">
        <v>449</v>
      </c>
      <c r="S56" s="610">
        <f t="shared" si="6"/>
        <v>732.46329526916804</v>
      </c>
      <c r="T56" s="613"/>
      <c r="U56" s="610" t="str">
        <f t="shared" si="7"/>
        <v/>
      </c>
      <c r="V56" s="613">
        <v>1013</v>
      </c>
      <c r="W56" s="610">
        <f t="shared" si="8"/>
        <v>1652.5285481239805</v>
      </c>
      <c r="X56" s="613"/>
      <c r="Y56" s="610" t="str">
        <f t="shared" si="9"/>
        <v/>
      </c>
      <c r="Z56" s="613"/>
      <c r="AA56" s="610" t="str">
        <f t="shared" si="10"/>
        <v/>
      </c>
      <c r="AB56" s="613"/>
      <c r="AC56" s="610" t="str">
        <f t="shared" si="11"/>
        <v/>
      </c>
      <c r="AD56" s="613"/>
      <c r="AE56" s="610" t="str">
        <f t="shared" si="12"/>
        <v/>
      </c>
      <c r="AF56" s="613"/>
      <c r="AG56" s="610" t="str">
        <f t="shared" si="13"/>
        <v/>
      </c>
      <c r="AH56" s="613"/>
      <c r="AI56" s="610" t="str">
        <f t="shared" si="14"/>
        <v/>
      </c>
      <c r="AJ56" s="613">
        <v>343</v>
      </c>
      <c r="AK56" s="610">
        <f t="shared" si="15"/>
        <v>559.54323001631326</v>
      </c>
      <c r="AL56" s="613"/>
      <c r="AM56" s="610" t="str">
        <f t="shared" si="16"/>
        <v/>
      </c>
      <c r="AN56" s="613"/>
      <c r="AO56" s="610" t="str">
        <f t="shared" si="17"/>
        <v/>
      </c>
      <c r="AP56" s="613">
        <v>2918</v>
      </c>
      <c r="AQ56" s="610">
        <f t="shared" si="18"/>
        <v>4760.1957585644377</v>
      </c>
    </row>
    <row r="57" spans="1:43">
      <c r="A57" s="612"/>
      <c r="B57">
        <v>1.9E-2</v>
      </c>
      <c r="D57" s="613">
        <v>102</v>
      </c>
      <c r="E57" s="610">
        <f t="shared" si="0"/>
        <v>5368.4210526315792</v>
      </c>
      <c r="F57" s="613"/>
      <c r="G57" s="610" t="str">
        <f t="shared" si="0"/>
        <v/>
      </c>
      <c r="H57" s="613"/>
      <c r="I57" s="610" t="str">
        <f t="shared" si="1"/>
        <v/>
      </c>
      <c r="J57" s="613"/>
      <c r="K57" s="610" t="str">
        <f t="shared" si="2"/>
        <v/>
      </c>
      <c r="L57" s="613"/>
      <c r="M57" s="610" t="str">
        <f t="shared" si="3"/>
        <v/>
      </c>
      <c r="N57" s="613"/>
      <c r="O57" s="610" t="str">
        <f t="shared" si="4"/>
        <v/>
      </c>
      <c r="P57" s="613">
        <v>28</v>
      </c>
      <c r="Q57" s="610">
        <f t="shared" si="5"/>
        <v>1473.6842105263158</v>
      </c>
      <c r="R57" s="613"/>
      <c r="S57" s="610" t="str">
        <f t="shared" si="6"/>
        <v/>
      </c>
      <c r="T57" s="613"/>
      <c r="U57" s="610" t="str">
        <f t="shared" si="7"/>
        <v/>
      </c>
      <c r="V57" s="613"/>
      <c r="W57" s="610" t="str">
        <f t="shared" si="8"/>
        <v/>
      </c>
      <c r="X57" s="613"/>
      <c r="Y57" s="610" t="str">
        <f t="shared" si="9"/>
        <v/>
      </c>
      <c r="Z57" s="613"/>
      <c r="AA57" s="610" t="str">
        <f t="shared" si="10"/>
        <v/>
      </c>
      <c r="AB57" s="613"/>
      <c r="AC57" s="610" t="str">
        <f t="shared" si="11"/>
        <v/>
      </c>
      <c r="AD57" s="613"/>
      <c r="AE57" s="610" t="str">
        <f t="shared" si="12"/>
        <v/>
      </c>
      <c r="AF57" s="613"/>
      <c r="AG57" s="610" t="str">
        <f t="shared" si="13"/>
        <v/>
      </c>
      <c r="AH57" s="613"/>
      <c r="AI57" s="610" t="str">
        <f t="shared" si="14"/>
        <v/>
      </c>
      <c r="AJ57" s="613"/>
      <c r="AK57" s="610" t="str">
        <f t="shared" si="15"/>
        <v/>
      </c>
      <c r="AL57" s="613"/>
      <c r="AM57" s="610" t="str">
        <f t="shared" si="16"/>
        <v/>
      </c>
      <c r="AN57" s="613"/>
      <c r="AO57" s="610" t="str">
        <f t="shared" si="17"/>
        <v/>
      </c>
      <c r="AP57" s="613">
        <v>28</v>
      </c>
      <c r="AQ57" s="610">
        <f t="shared" si="18"/>
        <v>1473.6842105263158</v>
      </c>
    </row>
    <row r="58" spans="1:43">
      <c r="A58" s="603" t="s">
        <v>467</v>
      </c>
      <c r="B58" s="608">
        <v>4.3600000000000003</v>
      </c>
      <c r="D58" s="609">
        <v>3078</v>
      </c>
      <c r="E58" s="610">
        <f t="shared" si="0"/>
        <v>705.96330275229354</v>
      </c>
      <c r="F58" s="609">
        <v>365</v>
      </c>
      <c r="G58" s="610">
        <f t="shared" si="0"/>
        <v>83.715596330275218</v>
      </c>
      <c r="H58" s="609"/>
      <c r="I58" s="610" t="str">
        <f t="shared" si="1"/>
        <v/>
      </c>
      <c r="J58" s="609"/>
      <c r="K58" s="610" t="str">
        <f t="shared" si="2"/>
        <v/>
      </c>
      <c r="L58" s="609"/>
      <c r="M58" s="610" t="str">
        <f t="shared" si="3"/>
        <v/>
      </c>
      <c r="N58" s="609">
        <v>454</v>
      </c>
      <c r="O58" s="610">
        <f t="shared" si="4"/>
        <v>104.12844036697247</v>
      </c>
      <c r="P58" s="609"/>
      <c r="Q58" s="610" t="str">
        <f t="shared" si="5"/>
        <v/>
      </c>
      <c r="R58" s="609">
        <v>88</v>
      </c>
      <c r="S58" s="610">
        <f t="shared" si="6"/>
        <v>20.183486238532108</v>
      </c>
      <c r="T58" s="609"/>
      <c r="U58" s="610" t="str">
        <f t="shared" si="7"/>
        <v/>
      </c>
      <c r="V58" s="609">
        <v>5741</v>
      </c>
      <c r="W58" s="610">
        <f t="shared" si="8"/>
        <v>1316.7431192660549</v>
      </c>
      <c r="X58" s="609">
        <v>1662</v>
      </c>
      <c r="Y58" s="610">
        <f t="shared" si="9"/>
        <v>381.1926605504587</v>
      </c>
      <c r="Z58" s="609">
        <v>39</v>
      </c>
      <c r="AA58" s="610">
        <f t="shared" si="10"/>
        <v>8.9449541284403669</v>
      </c>
      <c r="AB58" s="609"/>
      <c r="AC58" s="610" t="str">
        <f t="shared" si="11"/>
        <v/>
      </c>
      <c r="AD58" s="609"/>
      <c r="AE58" s="610" t="str">
        <f t="shared" si="12"/>
        <v/>
      </c>
      <c r="AF58" s="609"/>
      <c r="AG58" s="610" t="str">
        <f t="shared" si="13"/>
        <v/>
      </c>
      <c r="AH58" s="609"/>
      <c r="AI58" s="610" t="str">
        <f t="shared" si="14"/>
        <v/>
      </c>
      <c r="AJ58" s="609">
        <v>41</v>
      </c>
      <c r="AK58" s="610">
        <f t="shared" si="15"/>
        <v>9.4036697247706407</v>
      </c>
      <c r="AL58" s="609"/>
      <c r="AM58" s="610" t="str">
        <f t="shared" si="16"/>
        <v/>
      </c>
      <c r="AN58" s="609"/>
      <c r="AO58" s="610" t="str">
        <f t="shared" si="17"/>
        <v/>
      </c>
      <c r="AP58" s="609">
        <v>8390</v>
      </c>
      <c r="AQ58" s="610">
        <f t="shared" si="18"/>
        <v>1924.3119266055044</v>
      </c>
    </row>
    <row r="59" spans="1:43">
      <c r="A59" s="603" t="s">
        <v>432</v>
      </c>
      <c r="B59" s="608">
        <v>3.68</v>
      </c>
      <c r="D59" s="609">
        <v>5139</v>
      </c>
      <c r="E59" s="610">
        <f t="shared" si="0"/>
        <v>1396.4673913043478</v>
      </c>
      <c r="F59" s="609"/>
      <c r="G59" s="610" t="str">
        <f t="shared" si="0"/>
        <v/>
      </c>
      <c r="H59" s="609"/>
      <c r="I59" s="610" t="str">
        <f t="shared" si="1"/>
        <v/>
      </c>
      <c r="J59" s="609"/>
      <c r="K59" s="610" t="str">
        <f t="shared" si="2"/>
        <v/>
      </c>
      <c r="L59" s="609"/>
      <c r="M59" s="610" t="str">
        <f t="shared" si="3"/>
        <v/>
      </c>
      <c r="N59" s="609">
        <v>2</v>
      </c>
      <c r="O59" s="610">
        <f t="shared" si="4"/>
        <v>0.54347826086956519</v>
      </c>
      <c r="P59" s="609">
        <v>1465</v>
      </c>
      <c r="Q59" s="610">
        <f t="shared" si="5"/>
        <v>398.0978260869565</v>
      </c>
      <c r="R59" s="609"/>
      <c r="S59" s="610" t="str">
        <f t="shared" si="6"/>
        <v/>
      </c>
      <c r="T59" s="609"/>
      <c r="U59" s="610" t="str">
        <f t="shared" si="7"/>
        <v/>
      </c>
      <c r="V59" s="609"/>
      <c r="W59" s="610" t="str">
        <f t="shared" si="8"/>
        <v/>
      </c>
      <c r="X59" s="609"/>
      <c r="Y59" s="610" t="str">
        <f t="shared" si="9"/>
        <v/>
      </c>
      <c r="Z59" s="609"/>
      <c r="AA59" s="610" t="str">
        <f t="shared" si="10"/>
        <v/>
      </c>
      <c r="AB59" s="609"/>
      <c r="AC59" s="610" t="str">
        <f t="shared" si="11"/>
        <v/>
      </c>
      <c r="AD59" s="609"/>
      <c r="AE59" s="610" t="str">
        <f t="shared" si="12"/>
        <v/>
      </c>
      <c r="AF59" s="609"/>
      <c r="AG59" s="610" t="str">
        <f t="shared" si="13"/>
        <v/>
      </c>
      <c r="AH59" s="609"/>
      <c r="AI59" s="610" t="str">
        <f t="shared" si="14"/>
        <v/>
      </c>
      <c r="AJ59" s="609">
        <v>121</v>
      </c>
      <c r="AK59" s="610">
        <f t="shared" si="15"/>
        <v>32.880434782608695</v>
      </c>
      <c r="AL59" s="609"/>
      <c r="AM59" s="610" t="str">
        <f t="shared" si="16"/>
        <v/>
      </c>
      <c r="AN59" s="609"/>
      <c r="AO59" s="610" t="str">
        <f t="shared" si="17"/>
        <v/>
      </c>
      <c r="AP59" s="609">
        <v>1588</v>
      </c>
      <c r="AQ59" s="610">
        <f t="shared" si="18"/>
        <v>431.52173913043475</v>
      </c>
    </row>
    <row r="60" spans="1:43">
      <c r="A60" s="612"/>
      <c r="B60">
        <v>1.08</v>
      </c>
      <c r="D60" s="613"/>
      <c r="E60" s="610" t="str">
        <f t="shared" si="0"/>
        <v/>
      </c>
      <c r="F60" s="613"/>
      <c r="G60" s="610" t="str">
        <f t="shared" si="0"/>
        <v/>
      </c>
      <c r="H60" s="613"/>
      <c r="I60" s="610" t="str">
        <f t="shared" si="1"/>
        <v/>
      </c>
      <c r="J60" s="613"/>
      <c r="K60" s="610" t="str">
        <f t="shared" si="2"/>
        <v/>
      </c>
      <c r="L60" s="613"/>
      <c r="M60" s="610" t="str">
        <f t="shared" si="3"/>
        <v/>
      </c>
      <c r="N60" s="613"/>
      <c r="O60" s="610" t="str">
        <f t="shared" si="4"/>
        <v/>
      </c>
      <c r="P60" s="613">
        <v>1221</v>
      </c>
      <c r="Q60" s="610">
        <f t="shared" si="5"/>
        <v>1130.5555555555554</v>
      </c>
      <c r="R60" s="613"/>
      <c r="S60" s="610" t="str">
        <f t="shared" si="6"/>
        <v/>
      </c>
      <c r="T60" s="613"/>
      <c r="U60" s="610" t="str">
        <f t="shared" si="7"/>
        <v/>
      </c>
      <c r="V60" s="613"/>
      <c r="W60" s="610" t="str">
        <f t="shared" si="8"/>
        <v/>
      </c>
      <c r="X60" s="613"/>
      <c r="Y60" s="610" t="str">
        <f t="shared" si="9"/>
        <v/>
      </c>
      <c r="Z60" s="613"/>
      <c r="AA60" s="610" t="str">
        <f t="shared" si="10"/>
        <v/>
      </c>
      <c r="AB60" s="613"/>
      <c r="AC60" s="610" t="str">
        <f t="shared" si="11"/>
        <v/>
      </c>
      <c r="AD60" s="613"/>
      <c r="AE60" s="610" t="str">
        <f t="shared" si="12"/>
        <v/>
      </c>
      <c r="AF60" s="613"/>
      <c r="AG60" s="610" t="str">
        <f t="shared" si="13"/>
        <v/>
      </c>
      <c r="AH60" s="613"/>
      <c r="AI60" s="610" t="str">
        <f t="shared" si="14"/>
        <v/>
      </c>
      <c r="AJ60" s="613"/>
      <c r="AK60" s="610" t="str">
        <f t="shared" si="15"/>
        <v/>
      </c>
      <c r="AL60" s="613"/>
      <c r="AM60" s="610" t="str">
        <f t="shared" si="16"/>
        <v/>
      </c>
      <c r="AN60" s="613"/>
      <c r="AO60" s="610" t="str">
        <f t="shared" si="17"/>
        <v/>
      </c>
      <c r="AP60" s="613">
        <v>1221</v>
      </c>
      <c r="AQ60" s="610">
        <f t="shared" si="18"/>
        <v>1130.5555555555554</v>
      </c>
    </row>
    <row r="61" spans="1:43">
      <c r="A61" s="603" t="s">
        <v>433</v>
      </c>
      <c r="B61" s="608">
        <v>6.86</v>
      </c>
      <c r="D61" s="609">
        <v>126943</v>
      </c>
      <c r="E61" s="610">
        <f t="shared" si="0"/>
        <v>18504.810495626822</v>
      </c>
      <c r="F61" s="609"/>
      <c r="G61" s="610" t="str">
        <f t="shared" si="0"/>
        <v/>
      </c>
      <c r="H61" s="609"/>
      <c r="I61" s="610" t="str">
        <f t="shared" si="1"/>
        <v/>
      </c>
      <c r="J61" s="609"/>
      <c r="K61" s="610" t="str">
        <f t="shared" si="2"/>
        <v/>
      </c>
      <c r="L61" s="609"/>
      <c r="M61" s="610" t="str">
        <f t="shared" si="3"/>
        <v/>
      </c>
      <c r="N61" s="609">
        <v>126</v>
      </c>
      <c r="O61" s="610">
        <f t="shared" si="4"/>
        <v>18.367346938775508</v>
      </c>
      <c r="P61" s="609">
        <v>6848</v>
      </c>
      <c r="Q61" s="610">
        <f t="shared" si="5"/>
        <v>998.25072886297369</v>
      </c>
      <c r="R61" s="609"/>
      <c r="S61" s="610" t="str">
        <f t="shared" si="6"/>
        <v/>
      </c>
      <c r="T61" s="609"/>
      <c r="U61" s="610" t="str">
        <f t="shared" si="7"/>
        <v/>
      </c>
      <c r="V61" s="609">
        <v>3134</v>
      </c>
      <c r="W61" s="610">
        <f t="shared" si="8"/>
        <v>456.85131195335276</v>
      </c>
      <c r="X61" s="609"/>
      <c r="Y61" s="610" t="str">
        <f t="shared" si="9"/>
        <v/>
      </c>
      <c r="Z61" s="609"/>
      <c r="AA61" s="610" t="str">
        <f t="shared" si="10"/>
        <v/>
      </c>
      <c r="AB61" s="609"/>
      <c r="AC61" s="610" t="str">
        <f t="shared" si="11"/>
        <v/>
      </c>
      <c r="AD61" s="609"/>
      <c r="AE61" s="610" t="str">
        <f t="shared" si="12"/>
        <v/>
      </c>
      <c r="AF61" s="609"/>
      <c r="AG61" s="610" t="str">
        <f t="shared" si="13"/>
        <v/>
      </c>
      <c r="AH61" s="609"/>
      <c r="AI61" s="610" t="str">
        <f t="shared" si="14"/>
        <v/>
      </c>
      <c r="AJ61" s="609"/>
      <c r="AK61" s="610" t="str">
        <f t="shared" si="15"/>
        <v/>
      </c>
      <c r="AL61" s="609"/>
      <c r="AM61" s="610" t="str">
        <f t="shared" si="16"/>
        <v/>
      </c>
      <c r="AN61" s="609"/>
      <c r="AO61" s="610" t="str">
        <f t="shared" si="17"/>
        <v/>
      </c>
      <c r="AP61" s="609">
        <v>10108</v>
      </c>
      <c r="AQ61" s="610">
        <f t="shared" si="18"/>
        <v>1473.4693877551019</v>
      </c>
    </row>
    <row r="62" spans="1:43">
      <c r="A62" s="612"/>
      <c r="B62">
        <v>0.09</v>
      </c>
      <c r="D62" s="613"/>
      <c r="E62" s="610" t="str">
        <f t="shared" si="0"/>
        <v/>
      </c>
      <c r="F62" s="613"/>
      <c r="G62" s="610" t="str">
        <f t="shared" si="0"/>
        <v/>
      </c>
      <c r="H62" s="613"/>
      <c r="I62" s="610" t="str">
        <f t="shared" si="1"/>
        <v/>
      </c>
      <c r="J62" s="613"/>
      <c r="K62" s="610" t="str">
        <f t="shared" si="2"/>
        <v/>
      </c>
      <c r="L62" s="613"/>
      <c r="M62" s="610" t="str">
        <f t="shared" si="3"/>
        <v/>
      </c>
      <c r="N62" s="613"/>
      <c r="O62" s="610" t="str">
        <f t="shared" si="4"/>
        <v/>
      </c>
      <c r="P62" s="613">
        <v>47</v>
      </c>
      <c r="Q62" s="610">
        <f t="shared" si="5"/>
        <v>522.22222222222229</v>
      </c>
      <c r="R62" s="613"/>
      <c r="S62" s="610" t="str">
        <f t="shared" si="6"/>
        <v/>
      </c>
      <c r="T62" s="613"/>
      <c r="U62" s="610" t="str">
        <f t="shared" si="7"/>
        <v/>
      </c>
      <c r="V62" s="613"/>
      <c r="W62" s="610" t="str">
        <f t="shared" si="8"/>
        <v/>
      </c>
      <c r="X62" s="613"/>
      <c r="Y62" s="610" t="str">
        <f t="shared" si="9"/>
        <v/>
      </c>
      <c r="Z62" s="613"/>
      <c r="AA62" s="610" t="str">
        <f t="shared" si="10"/>
        <v/>
      </c>
      <c r="AB62" s="613"/>
      <c r="AC62" s="610" t="str">
        <f t="shared" si="11"/>
        <v/>
      </c>
      <c r="AD62" s="613"/>
      <c r="AE62" s="610" t="str">
        <f t="shared" si="12"/>
        <v/>
      </c>
      <c r="AF62" s="613"/>
      <c r="AG62" s="610" t="str">
        <f t="shared" si="13"/>
        <v/>
      </c>
      <c r="AH62" s="613"/>
      <c r="AI62" s="610" t="str">
        <f t="shared" si="14"/>
        <v/>
      </c>
      <c r="AJ62" s="613"/>
      <c r="AK62" s="610" t="str">
        <f t="shared" si="15"/>
        <v/>
      </c>
      <c r="AL62" s="613"/>
      <c r="AM62" s="610" t="str">
        <f t="shared" si="16"/>
        <v/>
      </c>
      <c r="AN62" s="613"/>
      <c r="AO62" s="610" t="str">
        <f t="shared" si="17"/>
        <v/>
      </c>
      <c r="AP62" s="613">
        <v>47</v>
      </c>
      <c r="AQ62" s="610">
        <f t="shared" si="18"/>
        <v>522.22222222222229</v>
      </c>
    </row>
    <row r="63" spans="1:43">
      <c r="A63" s="603" t="s">
        <v>434</v>
      </c>
      <c r="B63" s="608">
        <v>1.1200000000000001</v>
      </c>
      <c r="D63" s="609">
        <v>1642</v>
      </c>
      <c r="E63" s="610">
        <f t="shared" si="0"/>
        <v>1466.0714285714284</v>
      </c>
      <c r="F63" s="609"/>
      <c r="G63" s="610" t="str">
        <f t="shared" si="0"/>
        <v/>
      </c>
      <c r="H63" s="609"/>
      <c r="I63" s="610" t="str">
        <f t="shared" si="1"/>
        <v/>
      </c>
      <c r="J63" s="609"/>
      <c r="K63" s="610" t="str">
        <f t="shared" si="2"/>
        <v/>
      </c>
      <c r="L63" s="609"/>
      <c r="M63" s="610" t="str">
        <f t="shared" si="3"/>
        <v/>
      </c>
      <c r="N63" s="609">
        <v>80</v>
      </c>
      <c r="O63" s="610">
        <f t="shared" si="4"/>
        <v>71.428571428571416</v>
      </c>
      <c r="P63" s="609">
        <v>134</v>
      </c>
      <c r="Q63" s="610">
        <f t="shared" si="5"/>
        <v>119.64285714285712</v>
      </c>
      <c r="R63" s="609">
        <v>514</v>
      </c>
      <c r="S63" s="610">
        <f t="shared" si="6"/>
        <v>458.92857142857139</v>
      </c>
      <c r="T63" s="609"/>
      <c r="U63" s="610" t="str">
        <f t="shared" si="7"/>
        <v/>
      </c>
      <c r="V63" s="609">
        <v>1</v>
      </c>
      <c r="W63" s="610">
        <f t="shared" si="8"/>
        <v>0.89285714285714279</v>
      </c>
      <c r="X63" s="609"/>
      <c r="Y63" s="610" t="str">
        <f t="shared" si="9"/>
        <v/>
      </c>
      <c r="Z63" s="609">
        <v>666</v>
      </c>
      <c r="AA63" s="610">
        <f t="shared" si="10"/>
        <v>594.64285714285711</v>
      </c>
      <c r="AB63" s="609"/>
      <c r="AC63" s="610" t="str">
        <f t="shared" si="11"/>
        <v/>
      </c>
      <c r="AD63" s="609">
        <v>66</v>
      </c>
      <c r="AE63" s="610">
        <f t="shared" si="12"/>
        <v>58.928571428571423</v>
      </c>
      <c r="AF63" s="609"/>
      <c r="AG63" s="610" t="str">
        <f t="shared" si="13"/>
        <v/>
      </c>
      <c r="AH63" s="609"/>
      <c r="AI63" s="610" t="str">
        <f t="shared" si="14"/>
        <v/>
      </c>
      <c r="AJ63" s="609">
        <v>723</v>
      </c>
      <c r="AK63" s="610">
        <f t="shared" si="15"/>
        <v>645.53571428571422</v>
      </c>
      <c r="AL63" s="609"/>
      <c r="AM63" s="610" t="str">
        <f t="shared" si="16"/>
        <v/>
      </c>
      <c r="AN63" s="609"/>
      <c r="AO63" s="610" t="str">
        <f t="shared" si="17"/>
        <v/>
      </c>
      <c r="AP63" s="609">
        <v>2184</v>
      </c>
      <c r="AQ63" s="610">
        <f t="shared" si="18"/>
        <v>1949.9999999999998</v>
      </c>
    </row>
    <row r="64" spans="1:43">
      <c r="A64" s="612"/>
      <c r="B64">
        <v>12.43</v>
      </c>
      <c r="D64" s="613">
        <v>15090</v>
      </c>
      <c r="E64" s="610">
        <f t="shared" si="0"/>
        <v>1213.9983909895413</v>
      </c>
      <c r="F64" s="613"/>
      <c r="G64" s="610" t="str">
        <f t="shared" si="0"/>
        <v/>
      </c>
      <c r="H64" s="613"/>
      <c r="I64" s="610" t="str">
        <f t="shared" si="1"/>
        <v/>
      </c>
      <c r="J64" s="613"/>
      <c r="K64" s="610" t="str">
        <f t="shared" si="2"/>
        <v/>
      </c>
      <c r="L64" s="613"/>
      <c r="M64" s="610" t="str">
        <f t="shared" si="3"/>
        <v/>
      </c>
      <c r="N64" s="613">
        <v>453</v>
      </c>
      <c r="O64" s="610">
        <f t="shared" si="4"/>
        <v>36.444086886564762</v>
      </c>
      <c r="P64" s="613">
        <v>44270</v>
      </c>
      <c r="Q64" s="610">
        <f t="shared" si="5"/>
        <v>3561.5446500402254</v>
      </c>
      <c r="R64" s="613">
        <v>369</v>
      </c>
      <c r="S64" s="610">
        <f t="shared" si="6"/>
        <v>29.686242960579243</v>
      </c>
      <c r="T64" s="613"/>
      <c r="U64" s="610" t="str">
        <f t="shared" si="7"/>
        <v/>
      </c>
      <c r="V64" s="613"/>
      <c r="W64" s="610" t="str">
        <f t="shared" si="8"/>
        <v/>
      </c>
      <c r="X64" s="613"/>
      <c r="Y64" s="610" t="str">
        <f t="shared" si="9"/>
        <v/>
      </c>
      <c r="Z64" s="613">
        <v>350</v>
      </c>
      <c r="AA64" s="610">
        <f t="shared" si="10"/>
        <v>28.157683024939661</v>
      </c>
      <c r="AB64" s="613">
        <v>20429</v>
      </c>
      <c r="AC64" s="610">
        <f t="shared" si="11"/>
        <v>1643.5237329042639</v>
      </c>
      <c r="AD64" s="613">
        <v>294</v>
      </c>
      <c r="AE64" s="610">
        <f t="shared" si="12"/>
        <v>23.652453740949316</v>
      </c>
      <c r="AF64" s="613"/>
      <c r="AG64" s="610" t="str">
        <f t="shared" si="13"/>
        <v/>
      </c>
      <c r="AH64" s="613"/>
      <c r="AI64" s="610" t="str">
        <f t="shared" si="14"/>
        <v/>
      </c>
      <c r="AJ64" s="613">
        <v>4864</v>
      </c>
      <c r="AK64" s="610">
        <f t="shared" si="15"/>
        <v>391.31134352373289</v>
      </c>
      <c r="AL64" s="613"/>
      <c r="AM64" s="610" t="str">
        <f t="shared" si="16"/>
        <v/>
      </c>
      <c r="AN64" s="613"/>
      <c r="AO64" s="610" t="str">
        <f t="shared" si="17"/>
        <v/>
      </c>
      <c r="AP64" s="613">
        <v>71029</v>
      </c>
      <c r="AQ64" s="610">
        <f t="shared" si="18"/>
        <v>5714.3201930812547</v>
      </c>
    </row>
    <row r="65" spans="1:43">
      <c r="A65" s="612"/>
      <c r="B65">
        <v>1.54</v>
      </c>
      <c r="D65" s="613">
        <v>3648</v>
      </c>
      <c r="E65" s="610">
        <f t="shared" si="0"/>
        <v>2368.8311688311687</v>
      </c>
      <c r="F65" s="613">
        <v>37</v>
      </c>
      <c r="G65" s="610">
        <f t="shared" si="0"/>
        <v>24.025974025974026</v>
      </c>
      <c r="H65" s="613"/>
      <c r="I65" s="610" t="str">
        <f t="shared" si="1"/>
        <v/>
      </c>
      <c r="J65" s="613"/>
      <c r="K65" s="610" t="str">
        <f t="shared" si="2"/>
        <v/>
      </c>
      <c r="L65" s="613"/>
      <c r="M65" s="610" t="str">
        <f t="shared" si="3"/>
        <v/>
      </c>
      <c r="N65" s="613">
        <v>-56</v>
      </c>
      <c r="O65" s="610">
        <f t="shared" si="4"/>
        <v>-36.36363636363636</v>
      </c>
      <c r="P65" s="613">
        <v>6535</v>
      </c>
      <c r="Q65" s="610">
        <f t="shared" si="5"/>
        <v>4243.5064935064938</v>
      </c>
      <c r="R65" s="613">
        <v>190</v>
      </c>
      <c r="S65" s="610">
        <f t="shared" si="6"/>
        <v>123.37662337662337</v>
      </c>
      <c r="T65" s="613"/>
      <c r="U65" s="610" t="str">
        <f t="shared" si="7"/>
        <v/>
      </c>
      <c r="V65" s="613">
        <v>16</v>
      </c>
      <c r="W65" s="610">
        <f t="shared" si="8"/>
        <v>10.38961038961039</v>
      </c>
      <c r="X65" s="613"/>
      <c r="Y65" s="610" t="str">
        <f t="shared" si="9"/>
        <v/>
      </c>
      <c r="Z65" s="613">
        <v>44</v>
      </c>
      <c r="AA65" s="610">
        <f t="shared" si="10"/>
        <v>28.571428571428569</v>
      </c>
      <c r="AB65" s="613">
        <v>4</v>
      </c>
      <c r="AC65" s="610">
        <f t="shared" si="11"/>
        <v>2.5974025974025974</v>
      </c>
      <c r="AD65" s="613">
        <v>16</v>
      </c>
      <c r="AE65" s="610">
        <f t="shared" si="12"/>
        <v>10.38961038961039</v>
      </c>
      <c r="AF65" s="613"/>
      <c r="AG65" s="610" t="str">
        <f t="shared" si="13"/>
        <v/>
      </c>
      <c r="AH65" s="613"/>
      <c r="AI65" s="610" t="str">
        <f t="shared" si="14"/>
        <v/>
      </c>
      <c r="AJ65" s="613">
        <v>6</v>
      </c>
      <c r="AK65" s="610">
        <f t="shared" si="15"/>
        <v>3.8961038961038961</v>
      </c>
      <c r="AL65" s="613"/>
      <c r="AM65" s="610" t="str">
        <f t="shared" si="16"/>
        <v/>
      </c>
      <c r="AN65" s="613"/>
      <c r="AO65" s="610" t="str">
        <f t="shared" si="17"/>
        <v/>
      </c>
      <c r="AP65" s="613">
        <v>6792</v>
      </c>
      <c r="AQ65" s="610">
        <f t="shared" si="18"/>
        <v>4410.3896103896104</v>
      </c>
    </row>
    <row r="66" spans="1:43">
      <c r="A66" s="603" t="s">
        <v>468</v>
      </c>
      <c r="B66" s="608">
        <v>1.86</v>
      </c>
      <c r="D66" s="609">
        <v>2627</v>
      </c>
      <c r="E66" s="610">
        <f t="shared" si="0"/>
        <v>1412.3655913978494</v>
      </c>
      <c r="F66" s="609"/>
      <c r="G66" s="610" t="str">
        <f t="shared" si="0"/>
        <v/>
      </c>
      <c r="H66" s="609"/>
      <c r="I66" s="610" t="str">
        <f t="shared" si="1"/>
        <v/>
      </c>
      <c r="J66" s="609"/>
      <c r="K66" s="610" t="str">
        <f t="shared" si="2"/>
        <v/>
      </c>
      <c r="L66" s="609"/>
      <c r="M66" s="610" t="str">
        <f t="shared" si="3"/>
        <v/>
      </c>
      <c r="N66" s="609">
        <v>2040</v>
      </c>
      <c r="O66" s="610">
        <f t="shared" si="4"/>
        <v>1096.7741935483871</v>
      </c>
      <c r="P66" s="609">
        <v>9896</v>
      </c>
      <c r="Q66" s="610">
        <f t="shared" si="5"/>
        <v>5320.4301075268813</v>
      </c>
      <c r="R66" s="609"/>
      <c r="S66" s="610" t="str">
        <f t="shared" si="6"/>
        <v/>
      </c>
      <c r="T66" s="609"/>
      <c r="U66" s="610" t="str">
        <f t="shared" si="7"/>
        <v/>
      </c>
      <c r="V66" s="609">
        <v>1386</v>
      </c>
      <c r="W66" s="610">
        <f t="shared" si="8"/>
        <v>745.16129032258061</v>
      </c>
      <c r="X66" s="609"/>
      <c r="Y66" s="610" t="str">
        <f t="shared" si="9"/>
        <v/>
      </c>
      <c r="Z66" s="609"/>
      <c r="AA66" s="610" t="str">
        <f t="shared" si="10"/>
        <v/>
      </c>
      <c r="AB66" s="609"/>
      <c r="AC66" s="610" t="str">
        <f t="shared" si="11"/>
        <v/>
      </c>
      <c r="AD66" s="609"/>
      <c r="AE66" s="610" t="str">
        <f t="shared" si="12"/>
        <v/>
      </c>
      <c r="AF66" s="609"/>
      <c r="AG66" s="610" t="str">
        <f t="shared" si="13"/>
        <v/>
      </c>
      <c r="AH66" s="609"/>
      <c r="AI66" s="610" t="str">
        <f t="shared" si="14"/>
        <v/>
      </c>
      <c r="AJ66" s="609">
        <v>10500</v>
      </c>
      <c r="AK66" s="610">
        <f t="shared" si="15"/>
        <v>5645.1612903225805</v>
      </c>
      <c r="AL66" s="609"/>
      <c r="AM66" s="610" t="str">
        <f t="shared" si="16"/>
        <v/>
      </c>
      <c r="AN66" s="609"/>
      <c r="AO66" s="610" t="str">
        <f t="shared" si="17"/>
        <v/>
      </c>
      <c r="AP66" s="609">
        <v>23822</v>
      </c>
      <c r="AQ66" s="610">
        <f t="shared" si="18"/>
        <v>12807.526881720429</v>
      </c>
    </row>
    <row r="67" spans="1:43">
      <c r="A67" s="603" t="s">
        <v>531</v>
      </c>
      <c r="B67" s="608">
        <v>0.73833454281567501</v>
      </c>
      <c r="D67" s="609">
        <v>7300</v>
      </c>
      <c r="E67" s="610">
        <f t="shared" si="0"/>
        <v>9887.1169865100601</v>
      </c>
      <c r="F67" s="609">
        <v>776</v>
      </c>
      <c r="G67" s="610">
        <f t="shared" si="0"/>
        <v>1051.0140796618914</v>
      </c>
      <c r="H67" s="609"/>
      <c r="I67" s="610" t="str">
        <f t="shared" si="1"/>
        <v/>
      </c>
      <c r="J67" s="609"/>
      <c r="K67" s="610" t="str">
        <f t="shared" si="2"/>
        <v/>
      </c>
      <c r="L67" s="609"/>
      <c r="M67" s="610" t="str">
        <f t="shared" si="3"/>
        <v/>
      </c>
      <c r="N67" s="609"/>
      <c r="O67" s="610" t="str">
        <f t="shared" si="4"/>
        <v/>
      </c>
      <c r="P67" s="609"/>
      <c r="Q67" s="610" t="str">
        <f t="shared" si="5"/>
        <v/>
      </c>
      <c r="R67" s="609"/>
      <c r="S67" s="610" t="str">
        <f t="shared" si="6"/>
        <v/>
      </c>
      <c r="T67" s="609"/>
      <c r="U67" s="610" t="str">
        <f t="shared" si="7"/>
        <v/>
      </c>
      <c r="V67" s="609"/>
      <c r="W67" s="610" t="str">
        <f t="shared" si="8"/>
        <v/>
      </c>
      <c r="X67" s="609"/>
      <c r="Y67" s="610" t="str">
        <f t="shared" si="9"/>
        <v/>
      </c>
      <c r="Z67" s="609"/>
      <c r="AA67" s="610" t="str">
        <f t="shared" si="10"/>
        <v/>
      </c>
      <c r="AB67" s="609"/>
      <c r="AC67" s="610" t="str">
        <f t="shared" si="11"/>
        <v/>
      </c>
      <c r="AD67" s="609"/>
      <c r="AE67" s="610" t="str">
        <f t="shared" si="12"/>
        <v/>
      </c>
      <c r="AF67" s="609"/>
      <c r="AG67" s="610" t="str">
        <f t="shared" si="13"/>
        <v/>
      </c>
      <c r="AH67" s="609"/>
      <c r="AI67" s="610" t="str">
        <f t="shared" si="14"/>
        <v/>
      </c>
      <c r="AJ67" s="609"/>
      <c r="AK67" s="610" t="str">
        <f t="shared" si="15"/>
        <v/>
      </c>
      <c r="AL67" s="609"/>
      <c r="AM67" s="610" t="str">
        <f t="shared" si="16"/>
        <v/>
      </c>
      <c r="AN67" s="609">
        <v>441</v>
      </c>
      <c r="AO67" s="610">
        <f t="shared" si="17"/>
        <v>597.29021795218307</v>
      </c>
      <c r="AP67" s="609">
        <v>1217</v>
      </c>
      <c r="AQ67" s="610">
        <f t="shared" si="18"/>
        <v>1648.3042976140746</v>
      </c>
    </row>
    <row r="68" spans="1:43">
      <c r="A68" s="612"/>
      <c r="B68">
        <v>0.274006289308176</v>
      </c>
      <c r="D68" s="613">
        <v>1733</v>
      </c>
      <c r="E68" s="610">
        <f t="shared" si="0"/>
        <v>6324.6723437464161</v>
      </c>
      <c r="F68" s="613">
        <v>184</v>
      </c>
      <c r="G68" s="610">
        <f t="shared" si="0"/>
        <v>671.5174329194117</v>
      </c>
      <c r="H68" s="613"/>
      <c r="I68" s="610" t="str">
        <f t="shared" si="1"/>
        <v/>
      </c>
      <c r="J68" s="613"/>
      <c r="K68" s="610" t="str">
        <f t="shared" si="2"/>
        <v/>
      </c>
      <c r="L68" s="613"/>
      <c r="M68" s="610" t="str">
        <f t="shared" si="3"/>
        <v/>
      </c>
      <c r="N68" s="613"/>
      <c r="O68" s="610" t="str">
        <f t="shared" si="4"/>
        <v/>
      </c>
      <c r="P68" s="613"/>
      <c r="Q68" s="610" t="str">
        <f t="shared" si="5"/>
        <v/>
      </c>
      <c r="R68" s="613"/>
      <c r="S68" s="610" t="str">
        <f t="shared" si="6"/>
        <v/>
      </c>
      <c r="T68" s="613"/>
      <c r="U68" s="610" t="str">
        <f t="shared" si="7"/>
        <v/>
      </c>
      <c r="V68" s="613"/>
      <c r="W68" s="610" t="str">
        <f t="shared" si="8"/>
        <v/>
      </c>
      <c r="X68" s="613"/>
      <c r="Y68" s="610" t="str">
        <f t="shared" si="9"/>
        <v/>
      </c>
      <c r="Z68" s="613"/>
      <c r="AA68" s="610" t="str">
        <f t="shared" si="10"/>
        <v/>
      </c>
      <c r="AB68" s="613"/>
      <c r="AC68" s="610" t="str">
        <f t="shared" si="11"/>
        <v/>
      </c>
      <c r="AD68" s="613"/>
      <c r="AE68" s="610" t="str">
        <f t="shared" si="12"/>
        <v/>
      </c>
      <c r="AF68" s="613"/>
      <c r="AG68" s="610" t="str">
        <f t="shared" si="13"/>
        <v/>
      </c>
      <c r="AH68" s="613"/>
      <c r="AI68" s="610" t="str">
        <f t="shared" si="14"/>
        <v/>
      </c>
      <c r="AJ68" s="613"/>
      <c r="AK68" s="610" t="str">
        <f t="shared" si="15"/>
        <v/>
      </c>
      <c r="AL68" s="613"/>
      <c r="AM68" s="610" t="str">
        <f t="shared" si="16"/>
        <v/>
      </c>
      <c r="AN68" s="613">
        <v>105</v>
      </c>
      <c r="AO68" s="610">
        <f t="shared" si="17"/>
        <v>383.20288291596864</v>
      </c>
      <c r="AP68" s="613">
        <v>289</v>
      </c>
      <c r="AQ68" s="610">
        <f t="shared" si="18"/>
        <v>1054.7203158353805</v>
      </c>
    </row>
    <row r="69" spans="1:43">
      <c r="A69" s="612"/>
      <c r="B69">
        <v>0.101358490566038</v>
      </c>
      <c r="D69" s="613">
        <v>881</v>
      </c>
      <c r="E69" s="610">
        <f t="shared" si="0"/>
        <v>8691.921072226336</v>
      </c>
      <c r="F69" s="613">
        <v>94</v>
      </c>
      <c r="G69" s="610">
        <f t="shared" si="0"/>
        <v>927.40134028294619</v>
      </c>
      <c r="H69" s="613"/>
      <c r="I69" s="610" t="str">
        <f t="shared" si="1"/>
        <v/>
      </c>
      <c r="J69" s="613"/>
      <c r="K69" s="610" t="str">
        <f t="shared" si="2"/>
        <v/>
      </c>
      <c r="L69" s="613"/>
      <c r="M69" s="610" t="str">
        <f t="shared" si="3"/>
        <v/>
      </c>
      <c r="N69" s="613"/>
      <c r="O69" s="610" t="str">
        <f t="shared" si="4"/>
        <v/>
      </c>
      <c r="P69" s="613"/>
      <c r="Q69" s="610" t="str">
        <f t="shared" si="5"/>
        <v/>
      </c>
      <c r="R69" s="613"/>
      <c r="S69" s="610" t="str">
        <f t="shared" si="6"/>
        <v/>
      </c>
      <c r="T69" s="613"/>
      <c r="U69" s="610" t="str">
        <f t="shared" si="7"/>
        <v/>
      </c>
      <c r="V69" s="613"/>
      <c r="W69" s="610" t="str">
        <f t="shared" si="8"/>
        <v/>
      </c>
      <c r="X69" s="613"/>
      <c r="Y69" s="610" t="str">
        <f t="shared" si="9"/>
        <v/>
      </c>
      <c r="Z69" s="613"/>
      <c r="AA69" s="610" t="str">
        <f t="shared" si="10"/>
        <v/>
      </c>
      <c r="AB69" s="613"/>
      <c r="AC69" s="610" t="str">
        <f t="shared" si="11"/>
        <v/>
      </c>
      <c r="AD69" s="613"/>
      <c r="AE69" s="610" t="str">
        <f t="shared" si="12"/>
        <v/>
      </c>
      <c r="AF69" s="613"/>
      <c r="AG69" s="610" t="str">
        <f t="shared" si="13"/>
        <v/>
      </c>
      <c r="AH69" s="613"/>
      <c r="AI69" s="610" t="str">
        <f t="shared" si="14"/>
        <v/>
      </c>
      <c r="AJ69" s="613"/>
      <c r="AK69" s="610" t="str">
        <f t="shared" si="15"/>
        <v/>
      </c>
      <c r="AL69" s="613"/>
      <c r="AM69" s="610" t="str">
        <f t="shared" si="16"/>
        <v/>
      </c>
      <c r="AN69" s="613">
        <v>53</v>
      </c>
      <c r="AO69" s="610">
        <f t="shared" si="17"/>
        <v>522.89650037229944</v>
      </c>
      <c r="AP69" s="613">
        <v>147</v>
      </c>
      <c r="AQ69" s="610">
        <f t="shared" si="18"/>
        <v>1450.2978406552456</v>
      </c>
    </row>
    <row r="70" spans="1:43">
      <c r="A70" s="612"/>
      <c r="B70">
        <v>1.37856918238994</v>
      </c>
      <c r="D70" s="613">
        <v>11909</v>
      </c>
      <c r="E70" s="610">
        <f t="shared" si="0"/>
        <v>8638.6669251913099</v>
      </c>
      <c r="F70" s="613">
        <v>1265</v>
      </c>
      <c r="G70" s="610">
        <f t="shared" si="0"/>
        <v>917.61807543597331</v>
      </c>
      <c r="H70" s="613"/>
      <c r="I70" s="610" t="str">
        <f t="shared" si="1"/>
        <v/>
      </c>
      <c r="J70" s="613"/>
      <c r="K70" s="610" t="str">
        <f t="shared" si="2"/>
        <v/>
      </c>
      <c r="L70" s="613"/>
      <c r="M70" s="610" t="str">
        <f t="shared" si="3"/>
        <v/>
      </c>
      <c r="N70" s="613"/>
      <c r="O70" s="610" t="str">
        <f t="shared" si="4"/>
        <v/>
      </c>
      <c r="P70" s="613"/>
      <c r="Q70" s="610" t="str">
        <f t="shared" si="5"/>
        <v/>
      </c>
      <c r="R70" s="613"/>
      <c r="S70" s="610" t="str">
        <f t="shared" si="6"/>
        <v/>
      </c>
      <c r="T70" s="613"/>
      <c r="U70" s="610" t="str">
        <f t="shared" si="7"/>
        <v/>
      </c>
      <c r="V70" s="613"/>
      <c r="W70" s="610" t="str">
        <f t="shared" si="8"/>
        <v/>
      </c>
      <c r="X70" s="613"/>
      <c r="Y70" s="610" t="str">
        <f t="shared" si="9"/>
        <v/>
      </c>
      <c r="Z70" s="613"/>
      <c r="AA70" s="610" t="str">
        <f t="shared" si="10"/>
        <v/>
      </c>
      <c r="AB70" s="613"/>
      <c r="AC70" s="610" t="str">
        <f t="shared" si="11"/>
        <v/>
      </c>
      <c r="AD70" s="613"/>
      <c r="AE70" s="610" t="str">
        <f t="shared" si="12"/>
        <v/>
      </c>
      <c r="AF70" s="613"/>
      <c r="AG70" s="610" t="str">
        <f t="shared" si="13"/>
        <v/>
      </c>
      <c r="AH70" s="613"/>
      <c r="AI70" s="610" t="str">
        <f t="shared" si="14"/>
        <v/>
      </c>
      <c r="AJ70" s="613"/>
      <c r="AK70" s="610" t="str">
        <f t="shared" si="15"/>
        <v/>
      </c>
      <c r="AL70" s="613"/>
      <c r="AM70" s="610" t="str">
        <f t="shared" si="16"/>
        <v/>
      </c>
      <c r="AN70" s="613">
        <v>719</v>
      </c>
      <c r="AO70" s="610">
        <f t="shared" si="17"/>
        <v>521.55525394345045</v>
      </c>
      <c r="AP70" s="613">
        <v>1984</v>
      </c>
      <c r="AQ70" s="610">
        <f t="shared" si="18"/>
        <v>1439.1733293794239</v>
      </c>
    </row>
    <row r="71" spans="1:43">
      <c r="A71" s="603" t="s">
        <v>470</v>
      </c>
      <c r="B71" s="608"/>
      <c r="D71" s="609">
        <v>34817</v>
      </c>
      <c r="E71" s="610" t="str">
        <f t="shared" si="0"/>
        <v/>
      </c>
      <c r="F71" s="609"/>
      <c r="G71" s="610" t="str">
        <f t="shared" si="0"/>
        <v/>
      </c>
      <c r="H71" s="609"/>
      <c r="I71" s="610" t="str">
        <f t="shared" si="1"/>
        <v/>
      </c>
      <c r="J71" s="609"/>
      <c r="K71" s="610" t="str">
        <f t="shared" si="2"/>
        <v/>
      </c>
      <c r="L71" s="609"/>
      <c r="M71" s="610" t="str">
        <f t="shared" si="3"/>
        <v/>
      </c>
      <c r="N71" s="609"/>
      <c r="O71" s="610" t="str">
        <f t="shared" si="4"/>
        <v/>
      </c>
      <c r="P71" s="609"/>
      <c r="Q71" s="610" t="str">
        <f t="shared" si="5"/>
        <v/>
      </c>
      <c r="R71" s="609"/>
      <c r="S71" s="610" t="str">
        <f t="shared" si="6"/>
        <v/>
      </c>
      <c r="T71" s="609"/>
      <c r="U71" s="610" t="str">
        <f t="shared" si="7"/>
        <v/>
      </c>
      <c r="V71" s="609"/>
      <c r="W71" s="610" t="str">
        <f t="shared" si="8"/>
        <v/>
      </c>
      <c r="X71" s="609"/>
      <c r="Y71" s="610" t="str">
        <f t="shared" si="9"/>
        <v/>
      </c>
      <c r="Z71" s="609"/>
      <c r="AA71" s="610" t="str">
        <f t="shared" si="10"/>
        <v/>
      </c>
      <c r="AB71" s="609"/>
      <c r="AC71" s="610" t="str">
        <f t="shared" si="11"/>
        <v/>
      </c>
      <c r="AD71" s="609"/>
      <c r="AE71" s="610" t="str">
        <f t="shared" si="12"/>
        <v/>
      </c>
      <c r="AF71" s="609"/>
      <c r="AG71" s="610" t="str">
        <f t="shared" si="13"/>
        <v/>
      </c>
      <c r="AH71" s="609"/>
      <c r="AI71" s="610" t="str">
        <f t="shared" si="14"/>
        <v/>
      </c>
      <c r="AJ71" s="609">
        <v>443</v>
      </c>
      <c r="AK71" s="610" t="str">
        <f t="shared" si="15"/>
        <v/>
      </c>
      <c r="AL71" s="609"/>
      <c r="AM71" s="610" t="str">
        <f t="shared" si="16"/>
        <v/>
      </c>
      <c r="AN71" s="609"/>
      <c r="AO71" s="610" t="str">
        <f t="shared" si="17"/>
        <v/>
      </c>
      <c r="AP71" s="609">
        <v>443</v>
      </c>
      <c r="AQ71" s="610" t="str">
        <f t="shared" si="18"/>
        <v/>
      </c>
    </row>
    <row r="72" spans="1:43">
      <c r="A72" s="603" t="s">
        <v>532</v>
      </c>
      <c r="B72" s="608">
        <v>7</v>
      </c>
      <c r="D72" s="609">
        <v>32489</v>
      </c>
      <c r="E72" s="610">
        <f t="shared" si="0"/>
        <v>4641.2857142857147</v>
      </c>
      <c r="F72" s="609">
        <v>108819</v>
      </c>
      <c r="G72" s="610">
        <f t="shared" si="0"/>
        <v>15545.571428571429</v>
      </c>
      <c r="H72" s="609"/>
      <c r="I72" s="610" t="str">
        <f t="shared" si="1"/>
        <v/>
      </c>
      <c r="J72" s="609"/>
      <c r="K72" s="610" t="str">
        <f t="shared" si="2"/>
        <v/>
      </c>
      <c r="L72" s="609"/>
      <c r="M72" s="610" t="str">
        <f t="shared" si="3"/>
        <v/>
      </c>
      <c r="N72" s="609">
        <v>657</v>
      </c>
      <c r="O72" s="610">
        <f t="shared" si="4"/>
        <v>93.857142857142861</v>
      </c>
      <c r="P72" s="609">
        <v>18047</v>
      </c>
      <c r="Q72" s="610">
        <f t="shared" si="5"/>
        <v>2578.1428571428573</v>
      </c>
      <c r="R72" s="609">
        <v>8091</v>
      </c>
      <c r="S72" s="610">
        <f t="shared" si="6"/>
        <v>1155.8571428571429</v>
      </c>
      <c r="T72" s="609"/>
      <c r="U72" s="610" t="str">
        <f t="shared" si="7"/>
        <v/>
      </c>
      <c r="V72" s="609">
        <v>1904</v>
      </c>
      <c r="W72" s="610">
        <f t="shared" si="8"/>
        <v>272</v>
      </c>
      <c r="X72" s="609">
        <v>1945</v>
      </c>
      <c r="Y72" s="610">
        <f t="shared" si="9"/>
        <v>277.85714285714283</v>
      </c>
      <c r="Z72" s="609"/>
      <c r="AA72" s="610" t="str">
        <f t="shared" si="10"/>
        <v/>
      </c>
      <c r="AB72" s="609"/>
      <c r="AC72" s="610" t="str">
        <f t="shared" si="11"/>
        <v/>
      </c>
      <c r="AD72" s="609"/>
      <c r="AE72" s="610" t="str">
        <f t="shared" si="12"/>
        <v/>
      </c>
      <c r="AF72" s="609"/>
      <c r="AG72" s="610" t="str">
        <f t="shared" si="13"/>
        <v/>
      </c>
      <c r="AH72" s="609"/>
      <c r="AI72" s="610" t="str">
        <f t="shared" si="14"/>
        <v/>
      </c>
      <c r="AJ72" s="609">
        <v>33571</v>
      </c>
      <c r="AK72" s="610">
        <f t="shared" si="15"/>
        <v>4795.8571428571431</v>
      </c>
      <c r="AL72" s="609"/>
      <c r="AM72" s="610" t="str">
        <f t="shared" si="16"/>
        <v/>
      </c>
      <c r="AN72" s="609"/>
      <c r="AO72" s="610" t="str">
        <f t="shared" si="17"/>
        <v/>
      </c>
      <c r="AP72" s="609">
        <v>173034</v>
      </c>
      <c r="AQ72" s="610">
        <f t="shared" si="18"/>
        <v>24719.142857142859</v>
      </c>
    </row>
    <row r="73" spans="1:43">
      <c r="A73" s="603" t="s">
        <v>471</v>
      </c>
      <c r="B73" s="608">
        <v>6.77</v>
      </c>
      <c r="D73" s="609"/>
      <c r="E73" s="610" t="str">
        <f t="shared" si="0"/>
        <v/>
      </c>
      <c r="F73" s="609">
        <v>3145</v>
      </c>
      <c r="G73" s="610">
        <f t="shared" si="0"/>
        <v>464.54948301329398</v>
      </c>
      <c r="H73" s="609"/>
      <c r="I73" s="610" t="str">
        <f t="shared" si="1"/>
        <v/>
      </c>
      <c r="J73" s="609"/>
      <c r="K73" s="610" t="str">
        <f t="shared" si="2"/>
        <v/>
      </c>
      <c r="L73" s="609"/>
      <c r="M73" s="610" t="str">
        <f t="shared" si="3"/>
        <v/>
      </c>
      <c r="N73" s="609">
        <v>278</v>
      </c>
      <c r="O73" s="610">
        <f t="shared" si="4"/>
        <v>41.063515509601181</v>
      </c>
      <c r="P73" s="609">
        <v>18049</v>
      </c>
      <c r="Q73" s="610">
        <f t="shared" si="5"/>
        <v>2666.0265878877403</v>
      </c>
      <c r="R73" s="609"/>
      <c r="S73" s="610" t="str">
        <f t="shared" si="6"/>
        <v/>
      </c>
      <c r="T73" s="609"/>
      <c r="U73" s="610" t="str">
        <f t="shared" si="7"/>
        <v/>
      </c>
      <c r="V73" s="609"/>
      <c r="W73" s="610" t="str">
        <f t="shared" si="8"/>
        <v/>
      </c>
      <c r="X73" s="609"/>
      <c r="Y73" s="610" t="str">
        <f t="shared" si="9"/>
        <v/>
      </c>
      <c r="Z73" s="609"/>
      <c r="AA73" s="610" t="str">
        <f t="shared" si="10"/>
        <v/>
      </c>
      <c r="AB73" s="609"/>
      <c r="AC73" s="610" t="str">
        <f t="shared" si="11"/>
        <v/>
      </c>
      <c r="AD73" s="609"/>
      <c r="AE73" s="610" t="str">
        <f t="shared" si="12"/>
        <v/>
      </c>
      <c r="AF73" s="609"/>
      <c r="AG73" s="610" t="str">
        <f t="shared" si="13"/>
        <v/>
      </c>
      <c r="AH73" s="609"/>
      <c r="AI73" s="610" t="str">
        <f t="shared" si="14"/>
        <v/>
      </c>
      <c r="AJ73" s="609">
        <v>3700</v>
      </c>
      <c r="AK73" s="610">
        <f t="shared" si="15"/>
        <v>546.52880354505169</v>
      </c>
      <c r="AL73" s="609"/>
      <c r="AM73" s="610" t="str">
        <f t="shared" si="16"/>
        <v/>
      </c>
      <c r="AN73" s="609"/>
      <c r="AO73" s="610" t="str">
        <f t="shared" si="17"/>
        <v/>
      </c>
      <c r="AP73" s="609">
        <v>25172</v>
      </c>
      <c r="AQ73" s="610">
        <f t="shared" si="18"/>
        <v>3718.168389955687</v>
      </c>
    </row>
    <row r="74" spans="1:43">
      <c r="A74" s="612"/>
      <c r="B74">
        <v>8.57</v>
      </c>
      <c r="D74" s="613">
        <v>21970</v>
      </c>
      <c r="E74" s="610">
        <f t="shared" si="0"/>
        <v>2563.5939323220537</v>
      </c>
      <c r="F74" s="613">
        <v>9545</v>
      </c>
      <c r="G74" s="610">
        <f t="shared" si="0"/>
        <v>1113.7689614935823</v>
      </c>
      <c r="H74" s="613"/>
      <c r="I74" s="610" t="str">
        <f t="shared" si="1"/>
        <v/>
      </c>
      <c r="J74" s="613"/>
      <c r="K74" s="610" t="str">
        <f t="shared" si="2"/>
        <v/>
      </c>
      <c r="L74" s="613"/>
      <c r="M74" s="610" t="str">
        <f t="shared" si="3"/>
        <v/>
      </c>
      <c r="N74" s="613">
        <v>368</v>
      </c>
      <c r="O74" s="610">
        <f t="shared" si="4"/>
        <v>42.940490081680281</v>
      </c>
      <c r="P74" s="613">
        <v>12652</v>
      </c>
      <c r="Q74" s="610">
        <f t="shared" si="5"/>
        <v>1476.3127187864643</v>
      </c>
      <c r="R74" s="613">
        <v>2719</v>
      </c>
      <c r="S74" s="610">
        <f t="shared" si="6"/>
        <v>317.26954492415399</v>
      </c>
      <c r="T74" s="613"/>
      <c r="U74" s="610" t="str">
        <f t="shared" si="7"/>
        <v/>
      </c>
      <c r="V74" s="613">
        <v>5985</v>
      </c>
      <c r="W74" s="610">
        <f t="shared" si="8"/>
        <v>698.36639439906651</v>
      </c>
      <c r="X74" s="613"/>
      <c r="Y74" s="610" t="str">
        <f t="shared" si="9"/>
        <v/>
      </c>
      <c r="Z74" s="613"/>
      <c r="AA74" s="610" t="str">
        <f t="shared" si="10"/>
        <v/>
      </c>
      <c r="AB74" s="613"/>
      <c r="AC74" s="610" t="str">
        <f t="shared" si="11"/>
        <v/>
      </c>
      <c r="AD74" s="613"/>
      <c r="AE74" s="610" t="str">
        <f t="shared" si="12"/>
        <v/>
      </c>
      <c r="AF74" s="613"/>
      <c r="AG74" s="610" t="str">
        <f t="shared" si="13"/>
        <v/>
      </c>
      <c r="AH74" s="613"/>
      <c r="AI74" s="610" t="str">
        <f t="shared" si="14"/>
        <v/>
      </c>
      <c r="AJ74" s="613">
        <v>35397</v>
      </c>
      <c r="AK74" s="610">
        <f t="shared" si="15"/>
        <v>4130.3383897316216</v>
      </c>
      <c r="AL74" s="613"/>
      <c r="AM74" s="610" t="str">
        <f t="shared" si="16"/>
        <v/>
      </c>
      <c r="AN74" s="613"/>
      <c r="AO74" s="610" t="str">
        <f t="shared" si="17"/>
        <v/>
      </c>
      <c r="AP74" s="613">
        <v>66666</v>
      </c>
      <c r="AQ74" s="610">
        <f t="shared" si="18"/>
        <v>7778.9964994165693</v>
      </c>
    </row>
    <row r="75" spans="1:43">
      <c r="A75" s="603" t="s">
        <v>435</v>
      </c>
      <c r="B75" s="608">
        <v>35.36</v>
      </c>
      <c r="D75" s="609">
        <v>174501</v>
      </c>
      <c r="E75" s="610">
        <f t="shared" si="0"/>
        <v>4934.9830316742082</v>
      </c>
      <c r="F75" s="609"/>
      <c r="G75" s="610" t="str">
        <f t="shared" si="0"/>
        <v/>
      </c>
      <c r="H75" s="609"/>
      <c r="I75" s="610" t="str">
        <f t="shared" si="1"/>
        <v/>
      </c>
      <c r="J75" s="609"/>
      <c r="K75" s="610" t="str">
        <f t="shared" si="2"/>
        <v/>
      </c>
      <c r="L75" s="609"/>
      <c r="M75" s="610" t="str">
        <f t="shared" si="3"/>
        <v/>
      </c>
      <c r="N75" s="609">
        <v>3831</v>
      </c>
      <c r="O75" s="610">
        <f t="shared" si="4"/>
        <v>108.34276018099548</v>
      </c>
      <c r="P75" s="609">
        <v>82648</v>
      </c>
      <c r="Q75" s="610">
        <f t="shared" si="5"/>
        <v>2337.3303167420813</v>
      </c>
      <c r="R75" s="609">
        <v>32970</v>
      </c>
      <c r="S75" s="610">
        <f t="shared" si="6"/>
        <v>932.40950226244343</v>
      </c>
      <c r="T75" s="609"/>
      <c r="U75" s="610" t="str">
        <f t="shared" si="7"/>
        <v/>
      </c>
      <c r="V75" s="609">
        <v>36178</v>
      </c>
      <c r="W75" s="610">
        <f t="shared" si="8"/>
        <v>1023.1334841628959</v>
      </c>
      <c r="X75" s="609"/>
      <c r="Y75" s="610" t="str">
        <f t="shared" si="9"/>
        <v/>
      </c>
      <c r="Z75" s="609">
        <v>2696</v>
      </c>
      <c r="AA75" s="610">
        <f t="shared" si="10"/>
        <v>76.244343891402721</v>
      </c>
      <c r="AB75" s="609">
        <v>16895</v>
      </c>
      <c r="AC75" s="610">
        <f t="shared" si="11"/>
        <v>477.79977375565613</v>
      </c>
      <c r="AD75" s="609"/>
      <c r="AE75" s="610" t="str">
        <f t="shared" si="12"/>
        <v/>
      </c>
      <c r="AF75" s="609"/>
      <c r="AG75" s="610" t="str">
        <f t="shared" si="13"/>
        <v/>
      </c>
      <c r="AH75" s="609"/>
      <c r="AI75" s="610" t="str">
        <f t="shared" si="14"/>
        <v/>
      </c>
      <c r="AJ75" s="609"/>
      <c r="AK75" s="610" t="str">
        <f t="shared" si="15"/>
        <v/>
      </c>
      <c r="AL75" s="609"/>
      <c r="AM75" s="610" t="str">
        <f t="shared" si="16"/>
        <v/>
      </c>
      <c r="AN75" s="609">
        <v>27457</v>
      </c>
      <c r="AO75" s="610">
        <f t="shared" si="17"/>
        <v>776.49886877828055</v>
      </c>
      <c r="AP75" s="609">
        <v>202675</v>
      </c>
      <c r="AQ75" s="610">
        <f t="shared" si="18"/>
        <v>5731.7590497737556</v>
      </c>
    </row>
    <row r="76" spans="1:43">
      <c r="A76" s="612"/>
      <c r="B76">
        <v>1.45</v>
      </c>
      <c r="D76" s="613">
        <v>7177</v>
      </c>
      <c r="E76" s="610">
        <f t="shared" si="0"/>
        <v>4949.6551724137935</v>
      </c>
      <c r="F76" s="613"/>
      <c r="G76" s="610" t="str">
        <f t="shared" si="0"/>
        <v/>
      </c>
      <c r="H76" s="613"/>
      <c r="I76" s="610" t="str">
        <f t="shared" si="1"/>
        <v/>
      </c>
      <c r="J76" s="613"/>
      <c r="K76" s="610" t="str">
        <f t="shared" si="2"/>
        <v/>
      </c>
      <c r="L76" s="613"/>
      <c r="M76" s="610" t="str">
        <f t="shared" si="3"/>
        <v/>
      </c>
      <c r="N76" s="613">
        <v>158</v>
      </c>
      <c r="O76" s="610">
        <f t="shared" si="4"/>
        <v>108.96551724137932</v>
      </c>
      <c r="P76" s="613"/>
      <c r="Q76" s="610" t="str">
        <f t="shared" si="5"/>
        <v/>
      </c>
      <c r="R76" s="613">
        <v>1356</v>
      </c>
      <c r="S76" s="610">
        <f t="shared" si="6"/>
        <v>935.17241379310349</v>
      </c>
      <c r="T76" s="613"/>
      <c r="U76" s="610" t="str">
        <f t="shared" si="7"/>
        <v/>
      </c>
      <c r="V76" s="613">
        <v>1488</v>
      </c>
      <c r="W76" s="610">
        <f t="shared" si="8"/>
        <v>1026.2068965517242</v>
      </c>
      <c r="X76" s="613"/>
      <c r="Y76" s="610" t="str">
        <f t="shared" si="9"/>
        <v/>
      </c>
      <c r="Z76" s="613"/>
      <c r="AA76" s="610" t="str">
        <f t="shared" si="10"/>
        <v/>
      </c>
      <c r="AB76" s="613">
        <v>695</v>
      </c>
      <c r="AC76" s="610">
        <f t="shared" si="11"/>
        <v>479.31034482758622</v>
      </c>
      <c r="AD76" s="613"/>
      <c r="AE76" s="610" t="str">
        <f t="shared" si="12"/>
        <v/>
      </c>
      <c r="AF76" s="613"/>
      <c r="AG76" s="610" t="str">
        <f t="shared" si="13"/>
        <v/>
      </c>
      <c r="AH76" s="613"/>
      <c r="AI76" s="610" t="str">
        <f t="shared" si="14"/>
        <v/>
      </c>
      <c r="AJ76" s="613"/>
      <c r="AK76" s="610" t="str">
        <f t="shared" si="15"/>
        <v/>
      </c>
      <c r="AL76" s="613"/>
      <c r="AM76" s="610" t="str">
        <f t="shared" si="16"/>
        <v/>
      </c>
      <c r="AN76" s="613">
        <v>1129</v>
      </c>
      <c r="AO76" s="610">
        <f t="shared" si="17"/>
        <v>778.62068965517244</v>
      </c>
      <c r="AP76" s="613">
        <v>4826</v>
      </c>
      <c r="AQ76" s="610">
        <f t="shared" si="18"/>
        <v>3328.2758620689656</v>
      </c>
    </row>
    <row r="77" spans="1:43">
      <c r="A77" s="603" t="s">
        <v>472</v>
      </c>
      <c r="B77" s="608">
        <v>1.89</v>
      </c>
      <c r="D77" s="609"/>
      <c r="E77" s="610" t="str">
        <f t="shared" ref="E77:G140" si="19">IF(OR($B77=0,D77=0),"",D77/$B77)</f>
        <v/>
      </c>
      <c r="F77" s="609">
        <v>9317</v>
      </c>
      <c r="G77" s="610">
        <f t="shared" si="19"/>
        <v>4929.6296296296296</v>
      </c>
      <c r="H77" s="609"/>
      <c r="I77" s="610" t="str">
        <f t="shared" ref="I77:I140" si="20">IF(OR($B77=0,H77=0),"",H77/$B77)</f>
        <v/>
      </c>
      <c r="J77" s="609">
        <v>152</v>
      </c>
      <c r="K77" s="610">
        <f t="shared" ref="K77:K140" si="21">IF(OR($B77=0,J77=0),"",J77/$B77)</f>
        <v>80.423280423280431</v>
      </c>
      <c r="L77" s="609"/>
      <c r="M77" s="610" t="str">
        <f t="shared" ref="M77:M140" si="22">IF(OR($B77=0,L77=0),"",L77/$B77)</f>
        <v/>
      </c>
      <c r="N77" s="609">
        <v>206</v>
      </c>
      <c r="O77" s="610">
        <f t="shared" ref="O77:O140" si="23">IF(OR($B77=0,N77=0),"",N77/$B77)</f>
        <v>108.994708994709</v>
      </c>
      <c r="P77" s="609"/>
      <c r="Q77" s="610" t="str">
        <f t="shared" ref="Q77:Q140" si="24">IF(OR($B77=0,P77=0),"",P77/$B77)</f>
        <v/>
      </c>
      <c r="R77" s="609">
        <v>270</v>
      </c>
      <c r="S77" s="610">
        <f t="shared" ref="S77:S140" si="25">IF(OR($B77=0,R77=0),"",R77/$B77)</f>
        <v>142.85714285714286</v>
      </c>
      <c r="T77" s="609"/>
      <c r="U77" s="610" t="str">
        <f t="shared" ref="U77:U140" si="26">IF(OR($B77=0,T77=0),"",T77/$B77)</f>
        <v/>
      </c>
      <c r="V77" s="609"/>
      <c r="W77" s="610" t="str">
        <f t="shared" ref="W77:W140" si="27">IF(OR($B77=0,V77=0),"",V77/$B77)</f>
        <v/>
      </c>
      <c r="X77" s="609"/>
      <c r="Y77" s="610" t="str">
        <f t="shared" ref="Y77:Y140" si="28">IF(OR($B77=0,X77=0),"",X77/$B77)</f>
        <v/>
      </c>
      <c r="Z77" s="609">
        <v>12</v>
      </c>
      <c r="AA77" s="610">
        <f t="shared" ref="AA77:AA140" si="29">IF(OR($B77=0,Z77=0),"",Z77/$B77)</f>
        <v>6.3492063492063497</v>
      </c>
      <c r="AB77" s="609"/>
      <c r="AC77" s="610" t="str">
        <f t="shared" ref="AC77:AC140" si="30">IF(OR($B77=0,AB77=0),"",AB77/$B77)</f>
        <v/>
      </c>
      <c r="AD77" s="609"/>
      <c r="AE77" s="610" t="str">
        <f t="shared" ref="AE77:AE140" si="31">IF(OR($B77=0,AD77=0),"",AD77/$B77)</f>
        <v/>
      </c>
      <c r="AF77" s="609">
        <v>745</v>
      </c>
      <c r="AG77" s="610">
        <f t="shared" ref="AG77:AG140" si="32">IF(OR($B77=0,AF77=0),"",AF77/$B77)</f>
        <v>394.17989417989418</v>
      </c>
      <c r="AH77" s="609"/>
      <c r="AI77" s="610" t="str">
        <f t="shared" ref="AI77:AI140" si="33">IF(OR($B77=0,AH77=0),"",AH77/$B77)</f>
        <v/>
      </c>
      <c r="AJ77" s="609">
        <v>2227</v>
      </c>
      <c r="AK77" s="610">
        <f t="shared" ref="AK77:AK140" si="34">IF(OR($B77=0,AJ77=0),"",AJ77/$B77)</f>
        <v>1178.3068783068784</v>
      </c>
      <c r="AL77" s="609"/>
      <c r="AM77" s="610" t="str">
        <f t="shared" ref="AM77:AM140" si="35">IF(OR($B77=0,AL77=0),"",AL77/$B77)</f>
        <v/>
      </c>
      <c r="AN77" s="609">
        <v>289</v>
      </c>
      <c r="AO77" s="610">
        <f t="shared" ref="AO77:AO140" si="36">IF(OR($B77=0,AN77=0),"",AN77/$B77)</f>
        <v>152.91005291005291</v>
      </c>
      <c r="AP77" s="609">
        <v>13218</v>
      </c>
      <c r="AQ77" s="610">
        <f t="shared" ref="AQ77:AQ140" si="37">IF(OR($B77=0,AP77=0),"",AP77/$B77)</f>
        <v>6993.6507936507942</v>
      </c>
    </row>
    <row r="78" spans="1:43">
      <c r="A78" s="603" t="s">
        <v>421</v>
      </c>
      <c r="B78" s="608">
        <v>7.1657999999999999</v>
      </c>
      <c r="D78" s="609"/>
      <c r="E78" s="610" t="str">
        <f t="shared" si="19"/>
        <v/>
      </c>
      <c r="F78" s="609">
        <v>49872</v>
      </c>
      <c r="G78" s="610">
        <f t="shared" si="19"/>
        <v>6959.7253621368163</v>
      </c>
      <c r="H78" s="609"/>
      <c r="I78" s="610" t="str">
        <f t="shared" si="20"/>
        <v/>
      </c>
      <c r="J78" s="609"/>
      <c r="K78" s="610" t="str">
        <f t="shared" si="21"/>
        <v/>
      </c>
      <c r="L78" s="609"/>
      <c r="M78" s="610" t="str">
        <f t="shared" si="22"/>
        <v/>
      </c>
      <c r="N78" s="609"/>
      <c r="O78" s="610" t="str">
        <f t="shared" si="23"/>
        <v/>
      </c>
      <c r="P78" s="609">
        <v>54092</v>
      </c>
      <c r="Q78" s="610">
        <f t="shared" si="24"/>
        <v>7548.63378827207</v>
      </c>
      <c r="R78" s="609">
        <v>1338</v>
      </c>
      <c r="S78" s="610">
        <f t="shared" si="25"/>
        <v>186.72025454240978</v>
      </c>
      <c r="T78" s="609">
        <v>34</v>
      </c>
      <c r="U78" s="610">
        <f t="shared" si="26"/>
        <v>4.7447598314214741</v>
      </c>
      <c r="V78" s="609">
        <v>758</v>
      </c>
      <c r="W78" s="610">
        <f t="shared" si="27"/>
        <v>105.78023388874934</v>
      </c>
      <c r="X78" s="609"/>
      <c r="Y78" s="610" t="str">
        <f t="shared" si="28"/>
        <v/>
      </c>
      <c r="Z78" s="609">
        <v>42</v>
      </c>
      <c r="AA78" s="610">
        <f t="shared" si="29"/>
        <v>5.8611739094029973</v>
      </c>
      <c r="AB78" s="609"/>
      <c r="AC78" s="610" t="str">
        <f t="shared" si="30"/>
        <v/>
      </c>
      <c r="AD78" s="609"/>
      <c r="AE78" s="610" t="str">
        <f t="shared" si="31"/>
        <v/>
      </c>
      <c r="AF78" s="609"/>
      <c r="AG78" s="610" t="str">
        <f t="shared" si="32"/>
        <v/>
      </c>
      <c r="AH78" s="609"/>
      <c r="AI78" s="610" t="str">
        <f t="shared" si="33"/>
        <v/>
      </c>
      <c r="AJ78" s="609">
        <v>232</v>
      </c>
      <c r="AK78" s="610">
        <f t="shared" si="34"/>
        <v>32.376008261464179</v>
      </c>
      <c r="AL78" s="609"/>
      <c r="AM78" s="610" t="str">
        <f t="shared" si="35"/>
        <v/>
      </c>
      <c r="AN78" s="609"/>
      <c r="AO78" s="610" t="str">
        <f t="shared" si="36"/>
        <v/>
      </c>
      <c r="AP78" s="609">
        <v>106368</v>
      </c>
      <c r="AQ78" s="610">
        <f t="shared" si="37"/>
        <v>14843.841580842334</v>
      </c>
    </row>
    <row r="79" spans="1:43">
      <c r="A79" s="612"/>
      <c r="B79">
        <v>0.53710000000000002</v>
      </c>
      <c r="D79" s="613"/>
      <c r="E79" s="610" t="str">
        <f t="shared" si="19"/>
        <v/>
      </c>
      <c r="F79" s="613">
        <v>3652</v>
      </c>
      <c r="G79" s="610">
        <f t="shared" si="19"/>
        <v>6799.4786818097182</v>
      </c>
      <c r="H79" s="613"/>
      <c r="I79" s="610" t="str">
        <f t="shared" si="20"/>
        <v/>
      </c>
      <c r="J79" s="613"/>
      <c r="K79" s="610" t="str">
        <f t="shared" si="21"/>
        <v/>
      </c>
      <c r="L79" s="613"/>
      <c r="M79" s="610" t="str">
        <f t="shared" si="22"/>
        <v/>
      </c>
      <c r="N79" s="613"/>
      <c r="O79" s="610" t="str">
        <f t="shared" si="23"/>
        <v/>
      </c>
      <c r="P79" s="613">
        <v>3961</v>
      </c>
      <c r="Q79" s="610">
        <f t="shared" si="24"/>
        <v>7374.7905417985476</v>
      </c>
      <c r="R79" s="613">
        <v>98</v>
      </c>
      <c r="S79" s="610">
        <f t="shared" si="25"/>
        <v>182.4613665983988</v>
      </c>
      <c r="T79" s="613">
        <v>3</v>
      </c>
      <c r="U79" s="610">
        <f t="shared" si="26"/>
        <v>5.5855520387264939</v>
      </c>
      <c r="V79" s="613">
        <v>55</v>
      </c>
      <c r="W79" s="610">
        <f t="shared" si="27"/>
        <v>102.40178737665239</v>
      </c>
      <c r="X79" s="613"/>
      <c r="Y79" s="610" t="str">
        <f t="shared" si="28"/>
        <v/>
      </c>
      <c r="Z79" s="613">
        <v>3</v>
      </c>
      <c r="AA79" s="610">
        <f t="shared" si="29"/>
        <v>5.5855520387264939</v>
      </c>
      <c r="AB79" s="613"/>
      <c r="AC79" s="610" t="str">
        <f t="shared" si="30"/>
        <v/>
      </c>
      <c r="AD79" s="613"/>
      <c r="AE79" s="610" t="str">
        <f t="shared" si="31"/>
        <v/>
      </c>
      <c r="AF79" s="613"/>
      <c r="AG79" s="610" t="str">
        <f t="shared" si="32"/>
        <v/>
      </c>
      <c r="AH79" s="613"/>
      <c r="AI79" s="610" t="str">
        <f t="shared" si="33"/>
        <v/>
      </c>
      <c r="AJ79" s="613">
        <v>17</v>
      </c>
      <c r="AK79" s="610">
        <f t="shared" si="34"/>
        <v>31.651461552783466</v>
      </c>
      <c r="AL79" s="613"/>
      <c r="AM79" s="610" t="str">
        <f t="shared" si="35"/>
        <v/>
      </c>
      <c r="AN79" s="613"/>
      <c r="AO79" s="610" t="str">
        <f t="shared" si="36"/>
        <v/>
      </c>
      <c r="AP79" s="613">
        <v>7789</v>
      </c>
      <c r="AQ79" s="610">
        <f t="shared" si="37"/>
        <v>14501.954943213554</v>
      </c>
    </row>
    <row r="80" spans="1:43">
      <c r="A80" s="612"/>
      <c r="B80">
        <v>1.24</v>
      </c>
      <c r="D80" s="613"/>
      <c r="E80" s="610" t="str">
        <f t="shared" si="19"/>
        <v/>
      </c>
      <c r="F80" s="613"/>
      <c r="G80" s="610" t="str">
        <f t="shared" si="19"/>
        <v/>
      </c>
      <c r="H80" s="613"/>
      <c r="I80" s="610" t="str">
        <f t="shared" si="20"/>
        <v/>
      </c>
      <c r="J80" s="613"/>
      <c r="K80" s="610" t="str">
        <f t="shared" si="21"/>
        <v/>
      </c>
      <c r="L80" s="613"/>
      <c r="M80" s="610" t="str">
        <f t="shared" si="22"/>
        <v/>
      </c>
      <c r="N80" s="613"/>
      <c r="O80" s="610" t="str">
        <f t="shared" si="23"/>
        <v/>
      </c>
      <c r="P80" s="613">
        <v>7524</v>
      </c>
      <c r="Q80" s="610">
        <f t="shared" si="24"/>
        <v>6067.7419354838712</v>
      </c>
      <c r="R80" s="613"/>
      <c r="S80" s="610" t="str">
        <f t="shared" si="25"/>
        <v/>
      </c>
      <c r="T80" s="613"/>
      <c r="U80" s="610" t="str">
        <f t="shared" si="26"/>
        <v/>
      </c>
      <c r="V80" s="613"/>
      <c r="W80" s="610" t="str">
        <f t="shared" si="27"/>
        <v/>
      </c>
      <c r="X80" s="613"/>
      <c r="Y80" s="610" t="str">
        <f t="shared" si="28"/>
        <v/>
      </c>
      <c r="Z80" s="613"/>
      <c r="AA80" s="610" t="str">
        <f t="shared" si="29"/>
        <v/>
      </c>
      <c r="AB80" s="613"/>
      <c r="AC80" s="610" t="str">
        <f t="shared" si="30"/>
        <v/>
      </c>
      <c r="AD80" s="613"/>
      <c r="AE80" s="610" t="str">
        <f t="shared" si="31"/>
        <v/>
      </c>
      <c r="AF80" s="613"/>
      <c r="AG80" s="610" t="str">
        <f t="shared" si="32"/>
        <v/>
      </c>
      <c r="AH80" s="613"/>
      <c r="AI80" s="610" t="str">
        <f t="shared" si="33"/>
        <v/>
      </c>
      <c r="AJ80" s="613"/>
      <c r="AK80" s="610" t="str">
        <f t="shared" si="34"/>
        <v/>
      </c>
      <c r="AL80" s="613"/>
      <c r="AM80" s="610" t="str">
        <f t="shared" si="35"/>
        <v/>
      </c>
      <c r="AN80" s="613"/>
      <c r="AO80" s="610" t="str">
        <f t="shared" si="36"/>
        <v/>
      </c>
      <c r="AP80" s="613">
        <v>7524</v>
      </c>
      <c r="AQ80" s="610">
        <f t="shared" si="37"/>
        <v>6067.7419354838712</v>
      </c>
    </row>
    <row r="81" spans="1:43">
      <c r="A81" s="603" t="s">
        <v>411</v>
      </c>
      <c r="B81" s="608">
        <v>79.23</v>
      </c>
      <c r="D81" s="609">
        <v>224640</v>
      </c>
      <c r="E81" s="610">
        <f t="shared" si="19"/>
        <v>2835.289663006437</v>
      </c>
      <c r="F81" s="609">
        <v>4140</v>
      </c>
      <c r="G81" s="610">
        <f t="shared" si="19"/>
        <v>52.252934494509653</v>
      </c>
      <c r="H81" s="609"/>
      <c r="I81" s="610" t="str">
        <f t="shared" si="20"/>
        <v/>
      </c>
      <c r="J81" s="609"/>
      <c r="K81" s="610" t="str">
        <f t="shared" si="21"/>
        <v/>
      </c>
      <c r="L81" s="609"/>
      <c r="M81" s="610" t="str">
        <f t="shared" si="22"/>
        <v/>
      </c>
      <c r="N81" s="609">
        <v>7512</v>
      </c>
      <c r="O81" s="610">
        <f t="shared" si="23"/>
        <v>94.812570995834903</v>
      </c>
      <c r="P81" s="609">
        <v>91665</v>
      </c>
      <c r="Q81" s="610">
        <f t="shared" si="24"/>
        <v>1156.9481257099583</v>
      </c>
      <c r="R81" s="609">
        <v>279</v>
      </c>
      <c r="S81" s="610">
        <f t="shared" si="25"/>
        <v>3.5213934115865202</v>
      </c>
      <c r="T81" s="609"/>
      <c r="U81" s="610" t="str">
        <f t="shared" si="26"/>
        <v/>
      </c>
      <c r="V81" s="609"/>
      <c r="W81" s="610" t="str">
        <f t="shared" si="27"/>
        <v/>
      </c>
      <c r="X81" s="609"/>
      <c r="Y81" s="610" t="str">
        <f t="shared" si="28"/>
        <v/>
      </c>
      <c r="Z81" s="609"/>
      <c r="AA81" s="610" t="str">
        <f t="shared" si="29"/>
        <v/>
      </c>
      <c r="AB81" s="609"/>
      <c r="AC81" s="610" t="str">
        <f t="shared" si="30"/>
        <v/>
      </c>
      <c r="AD81" s="609"/>
      <c r="AE81" s="610" t="str">
        <f t="shared" si="31"/>
        <v/>
      </c>
      <c r="AF81" s="609"/>
      <c r="AG81" s="610" t="str">
        <f t="shared" si="32"/>
        <v/>
      </c>
      <c r="AH81" s="609"/>
      <c r="AI81" s="610" t="str">
        <f t="shared" si="33"/>
        <v/>
      </c>
      <c r="AJ81" s="609">
        <v>26760</v>
      </c>
      <c r="AK81" s="610">
        <f t="shared" si="34"/>
        <v>337.7508519500189</v>
      </c>
      <c r="AL81" s="609"/>
      <c r="AM81" s="610" t="str">
        <f t="shared" si="35"/>
        <v/>
      </c>
      <c r="AN81" s="609"/>
      <c r="AO81" s="610" t="str">
        <f t="shared" si="36"/>
        <v/>
      </c>
      <c r="AP81" s="609">
        <v>130356</v>
      </c>
      <c r="AQ81" s="610">
        <f t="shared" si="37"/>
        <v>1645.2858765619083</v>
      </c>
    </row>
    <row r="82" spans="1:43">
      <c r="A82" s="612"/>
      <c r="B82">
        <v>10.29</v>
      </c>
      <c r="D82" s="613">
        <v>40321</v>
      </c>
      <c r="E82" s="610">
        <f t="shared" si="19"/>
        <v>3918.4645286686105</v>
      </c>
      <c r="F82" s="613"/>
      <c r="G82" s="610" t="str">
        <f t="shared" si="19"/>
        <v/>
      </c>
      <c r="H82" s="613"/>
      <c r="I82" s="610" t="str">
        <f t="shared" si="20"/>
        <v/>
      </c>
      <c r="J82" s="613"/>
      <c r="K82" s="610" t="str">
        <f t="shared" si="21"/>
        <v/>
      </c>
      <c r="L82" s="613"/>
      <c r="M82" s="610" t="str">
        <f t="shared" si="22"/>
        <v/>
      </c>
      <c r="N82" s="613">
        <v>2024</v>
      </c>
      <c r="O82" s="610">
        <f t="shared" si="23"/>
        <v>196.69582118561712</v>
      </c>
      <c r="P82" s="613">
        <v>642</v>
      </c>
      <c r="Q82" s="610">
        <f t="shared" si="24"/>
        <v>62.390670553935863</v>
      </c>
      <c r="R82" s="613">
        <v>50</v>
      </c>
      <c r="S82" s="610">
        <f t="shared" si="25"/>
        <v>4.8590864917395535</v>
      </c>
      <c r="T82" s="613"/>
      <c r="U82" s="610" t="str">
        <f t="shared" si="26"/>
        <v/>
      </c>
      <c r="V82" s="613"/>
      <c r="W82" s="610" t="str">
        <f t="shared" si="27"/>
        <v/>
      </c>
      <c r="X82" s="613"/>
      <c r="Y82" s="610" t="str">
        <f t="shared" si="28"/>
        <v/>
      </c>
      <c r="Z82" s="613"/>
      <c r="AA82" s="610" t="str">
        <f t="shared" si="29"/>
        <v/>
      </c>
      <c r="AB82" s="613"/>
      <c r="AC82" s="610" t="str">
        <f t="shared" si="30"/>
        <v/>
      </c>
      <c r="AD82" s="613"/>
      <c r="AE82" s="610" t="str">
        <f t="shared" si="31"/>
        <v/>
      </c>
      <c r="AF82" s="613"/>
      <c r="AG82" s="610" t="str">
        <f t="shared" si="32"/>
        <v/>
      </c>
      <c r="AH82" s="613"/>
      <c r="AI82" s="610" t="str">
        <f t="shared" si="33"/>
        <v/>
      </c>
      <c r="AJ82" s="613">
        <v>1926</v>
      </c>
      <c r="AK82" s="610">
        <f t="shared" si="34"/>
        <v>187.1720116618076</v>
      </c>
      <c r="AL82" s="613"/>
      <c r="AM82" s="610" t="str">
        <f t="shared" si="35"/>
        <v/>
      </c>
      <c r="AN82" s="613"/>
      <c r="AO82" s="610" t="str">
        <f t="shared" si="36"/>
        <v/>
      </c>
      <c r="AP82" s="613">
        <v>4642</v>
      </c>
      <c r="AQ82" s="610">
        <f t="shared" si="37"/>
        <v>451.11758989310016</v>
      </c>
    </row>
    <row r="83" spans="1:43">
      <c r="A83" s="603" t="s">
        <v>614</v>
      </c>
      <c r="B83" s="608">
        <v>3.9826324956456798</v>
      </c>
      <c r="D83" s="609">
        <v>95658</v>
      </c>
      <c r="E83" s="610">
        <f t="shared" si="19"/>
        <v>24018.786595194382</v>
      </c>
      <c r="F83" s="609"/>
      <c r="G83" s="610" t="str">
        <f t="shared" si="19"/>
        <v/>
      </c>
      <c r="H83" s="609"/>
      <c r="I83" s="610" t="str">
        <f t="shared" si="20"/>
        <v/>
      </c>
      <c r="J83" s="609"/>
      <c r="K83" s="610" t="str">
        <f t="shared" si="21"/>
        <v/>
      </c>
      <c r="L83" s="609"/>
      <c r="M83" s="610" t="str">
        <f t="shared" si="22"/>
        <v/>
      </c>
      <c r="N83" s="609"/>
      <c r="O83" s="610" t="str">
        <f t="shared" si="23"/>
        <v/>
      </c>
      <c r="P83" s="609">
        <v>31966</v>
      </c>
      <c r="Q83" s="610">
        <f t="shared" si="24"/>
        <v>8026.3494146018484</v>
      </c>
      <c r="R83" s="609"/>
      <c r="S83" s="610" t="str">
        <f t="shared" si="25"/>
        <v/>
      </c>
      <c r="T83" s="609"/>
      <c r="U83" s="610" t="str">
        <f t="shared" si="26"/>
        <v/>
      </c>
      <c r="V83" s="609"/>
      <c r="W83" s="610" t="str">
        <f t="shared" si="27"/>
        <v/>
      </c>
      <c r="X83" s="609"/>
      <c r="Y83" s="610" t="str">
        <f t="shared" si="28"/>
        <v/>
      </c>
      <c r="Z83" s="609"/>
      <c r="AA83" s="610" t="str">
        <f t="shared" si="29"/>
        <v/>
      </c>
      <c r="AB83" s="609">
        <v>6075</v>
      </c>
      <c r="AC83" s="610">
        <f t="shared" si="30"/>
        <v>1525.372980470069</v>
      </c>
      <c r="AD83" s="609"/>
      <c r="AE83" s="610" t="str">
        <f t="shared" si="31"/>
        <v/>
      </c>
      <c r="AF83" s="609"/>
      <c r="AG83" s="610" t="str">
        <f t="shared" si="32"/>
        <v/>
      </c>
      <c r="AH83" s="609"/>
      <c r="AI83" s="610" t="str">
        <f t="shared" si="33"/>
        <v/>
      </c>
      <c r="AJ83" s="609">
        <v>202</v>
      </c>
      <c r="AK83" s="610">
        <f t="shared" si="34"/>
        <v>50.720220914395711</v>
      </c>
      <c r="AL83" s="609"/>
      <c r="AM83" s="610" t="str">
        <f t="shared" si="35"/>
        <v/>
      </c>
      <c r="AN83" s="609"/>
      <c r="AO83" s="610" t="str">
        <f t="shared" si="36"/>
        <v/>
      </c>
      <c r="AP83" s="609">
        <v>38243</v>
      </c>
      <c r="AQ83" s="610">
        <f t="shared" si="37"/>
        <v>9602.4426159863124</v>
      </c>
    </row>
    <row r="84" spans="1:43">
      <c r="A84" s="603" t="s">
        <v>438</v>
      </c>
      <c r="B84" s="608">
        <v>28.22</v>
      </c>
      <c r="D84" s="609">
        <v>802</v>
      </c>
      <c r="E84" s="610">
        <f t="shared" si="19"/>
        <v>28.419560595322469</v>
      </c>
      <c r="F84" s="609"/>
      <c r="G84" s="610" t="str">
        <f t="shared" si="19"/>
        <v/>
      </c>
      <c r="H84" s="609"/>
      <c r="I84" s="610" t="str">
        <f t="shared" si="20"/>
        <v/>
      </c>
      <c r="J84" s="609"/>
      <c r="K84" s="610" t="str">
        <f t="shared" si="21"/>
        <v/>
      </c>
      <c r="L84" s="609"/>
      <c r="M84" s="610" t="str">
        <f t="shared" si="22"/>
        <v/>
      </c>
      <c r="N84" s="609">
        <v>748</v>
      </c>
      <c r="O84" s="610">
        <f t="shared" si="23"/>
        <v>26.506024096385545</v>
      </c>
      <c r="P84" s="609">
        <v>100942</v>
      </c>
      <c r="Q84" s="610">
        <f t="shared" si="24"/>
        <v>3576.9666902905742</v>
      </c>
      <c r="R84" s="609"/>
      <c r="S84" s="610" t="str">
        <f t="shared" si="25"/>
        <v/>
      </c>
      <c r="T84" s="609"/>
      <c r="U84" s="610" t="str">
        <f t="shared" si="26"/>
        <v/>
      </c>
      <c r="V84" s="609">
        <v>254</v>
      </c>
      <c r="W84" s="610">
        <f t="shared" si="27"/>
        <v>9.0007087172218281</v>
      </c>
      <c r="X84" s="609"/>
      <c r="Y84" s="610" t="str">
        <f t="shared" si="28"/>
        <v/>
      </c>
      <c r="Z84" s="609"/>
      <c r="AA84" s="610" t="str">
        <f t="shared" si="29"/>
        <v/>
      </c>
      <c r="AB84" s="609"/>
      <c r="AC84" s="610" t="str">
        <f t="shared" si="30"/>
        <v/>
      </c>
      <c r="AD84" s="609"/>
      <c r="AE84" s="610" t="str">
        <f t="shared" si="31"/>
        <v/>
      </c>
      <c r="AF84" s="609"/>
      <c r="AG84" s="610" t="str">
        <f t="shared" si="32"/>
        <v/>
      </c>
      <c r="AH84" s="609"/>
      <c r="AI84" s="610" t="str">
        <f t="shared" si="33"/>
        <v/>
      </c>
      <c r="AJ84" s="609">
        <v>7652</v>
      </c>
      <c r="AK84" s="610">
        <f t="shared" si="34"/>
        <v>271.15520907158043</v>
      </c>
      <c r="AL84" s="609"/>
      <c r="AM84" s="610" t="str">
        <f t="shared" si="35"/>
        <v/>
      </c>
      <c r="AN84" s="609"/>
      <c r="AO84" s="610" t="str">
        <f t="shared" si="36"/>
        <v/>
      </c>
      <c r="AP84" s="609">
        <v>109596</v>
      </c>
      <c r="AQ84" s="610">
        <f t="shared" si="37"/>
        <v>3883.628632175762</v>
      </c>
    </row>
    <row r="85" spans="1:43">
      <c r="A85" s="603" t="s">
        <v>440</v>
      </c>
      <c r="B85" s="608">
        <v>5.6267191142191102</v>
      </c>
      <c r="D85" s="609">
        <v>17286</v>
      </c>
      <c r="E85" s="610">
        <f t="shared" si="19"/>
        <v>3072.1277620411292</v>
      </c>
      <c r="F85" s="609"/>
      <c r="G85" s="610" t="str">
        <f t="shared" si="19"/>
        <v/>
      </c>
      <c r="H85" s="609"/>
      <c r="I85" s="610" t="str">
        <f t="shared" si="20"/>
        <v/>
      </c>
      <c r="J85" s="609"/>
      <c r="K85" s="610" t="str">
        <f t="shared" si="21"/>
        <v/>
      </c>
      <c r="L85" s="609"/>
      <c r="M85" s="610" t="str">
        <f t="shared" si="22"/>
        <v/>
      </c>
      <c r="N85" s="609">
        <v>154</v>
      </c>
      <c r="O85" s="610">
        <f t="shared" si="23"/>
        <v>27.36941312937255</v>
      </c>
      <c r="P85" s="609">
        <v>8577</v>
      </c>
      <c r="Q85" s="610">
        <f t="shared" si="24"/>
        <v>1524.3341325365477</v>
      </c>
      <c r="R85" s="609"/>
      <c r="S85" s="610" t="str">
        <f t="shared" si="25"/>
        <v/>
      </c>
      <c r="T85" s="609"/>
      <c r="U85" s="610" t="str">
        <f t="shared" si="26"/>
        <v/>
      </c>
      <c r="V85" s="609">
        <v>2910</v>
      </c>
      <c r="W85" s="610">
        <f t="shared" si="27"/>
        <v>517.17527406801378</v>
      </c>
      <c r="X85" s="609"/>
      <c r="Y85" s="610" t="str">
        <f t="shared" si="28"/>
        <v/>
      </c>
      <c r="Z85" s="609"/>
      <c r="AA85" s="610" t="str">
        <f t="shared" si="29"/>
        <v/>
      </c>
      <c r="AB85" s="609"/>
      <c r="AC85" s="610" t="str">
        <f t="shared" si="30"/>
        <v/>
      </c>
      <c r="AD85" s="609"/>
      <c r="AE85" s="610" t="str">
        <f t="shared" si="31"/>
        <v/>
      </c>
      <c r="AF85" s="609"/>
      <c r="AG85" s="610" t="str">
        <f t="shared" si="32"/>
        <v/>
      </c>
      <c r="AH85" s="609"/>
      <c r="AI85" s="610" t="str">
        <f t="shared" si="33"/>
        <v/>
      </c>
      <c r="AJ85" s="609"/>
      <c r="AK85" s="610" t="str">
        <f t="shared" si="34"/>
        <v/>
      </c>
      <c r="AL85" s="609"/>
      <c r="AM85" s="610" t="str">
        <f t="shared" si="35"/>
        <v/>
      </c>
      <c r="AN85" s="609"/>
      <c r="AO85" s="610" t="str">
        <f t="shared" si="36"/>
        <v/>
      </c>
      <c r="AP85" s="609">
        <v>11641</v>
      </c>
      <c r="AQ85" s="610">
        <f t="shared" si="37"/>
        <v>2068.8788197339341</v>
      </c>
    </row>
    <row r="86" spans="1:43">
      <c r="A86" s="612"/>
      <c r="B86">
        <v>1.95</v>
      </c>
      <c r="D86" s="613">
        <v>9158</v>
      </c>
      <c r="E86" s="610">
        <f t="shared" si="19"/>
        <v>4696.4102564102568</v>
      </c>
      <c r="F86" s="613"/>
      <c r="G86" s="610" t="str">
        <f t="shared" si="19"/>
        <v/>
      </c>
      <c r="H86" s="613"/>
      <c r="I86" s="610" t="str">
        <f t="shared" si="20"/>
        <v/>
      </c>
      <c r="J86" s="613"/>
      <c r="K86" s="610" t="str">
        <f t="shared" si="21"/>
        <v/>
      </c>
      <c r="L86" s="613"/>
      <c r="M86" s="610" t="str">
        <f t="shared" si="22"/>
        <v/>
      </c>
      <c r="N86" s="613"/>
      <c r="O86" s="610" t="str">
        <f t="shared" si="23"/>
        <v/>
      </c>
      <c r="P86" s="613"/>
      <c r="Q86" s="610" t="str">
        <f t="shared" si="24"/>
        <v/>
      </c>
      <c r="R86" s="613"/>
      <c r="S86" s="610" t="str">
        <f t="shared" si="25"/>
        <v/>
      </c>
      <c r="T86" s="613"/>
      <c r="U86" s="610" t="str">
        <f t="shared" si="26"/>
        <v/>
      </c>
      <c r="V86" s="613"/>
      <c r="W86" s="610" t="str">
        <f t="shared" si="27"/>
        <v/>
      </c>
      <c r="X86" s="613"/>
      <c r="Y86" s="610" t="str">
        <f t="shared" si="28"/>
        <v/>
      </c>
      <c r="Z86" s="613"/>
      <c r="AA86" s="610" t="str">
        <f t="shared" si="29"/>
        <v/>
      </c>
      <c r="AB86" s="613"/>
      <c r="AC86" s="610" t="str">
        <f t="shared" si="30"/>
        <v/>
      </c>
      <c r="AD86" s="613"/>
      <c r="AE86" s="610" t="str">
        <f t="shared" si="31"/>
        <v/>
      </c>
      <c r="AF86" s="613"/>
      <c r="AG86" s="610" t="str">
        <f t="shared" si="32"/>
        <v/>
      </c>
      <c r="AH86" s="613"/>
      <c r="AI86" s="610" t="str">
        <f t="shared" si="33"/>
        <v/>
      </c>
      <c r="AJ86" s="613"/>
      <c r="AK86" s="610" t="str">
        <f t="shared" si="34"/>
        <v/>
      </c>
      <c r="AL86" s="613"/>
      <c r="AM86" s="610" t="str">
        <f t="shared" si="35"/>
        <v/>
      </c>
      <c r="AN86" s="613"/>
      <c r="AO86" s="610" t="str">
        <f t="shared" si="36"/>
        <v/>
      </c>
      <c r="AP86" s="613"/>
      <c r="AQ86" s="610" t="str">
        <f t="shared" si="37"/>
        <v/>
      </c>
    </row>
    <row r="87" spans="1:43">
      <c r="A87" s="603" t="s">
        <v>412</v>
      </c>
      <c r="B87" s="608">
        <v>191.58</v>
      </c>
      <c r="D87" s="609">
        <v>69671</v>
      </c>
      <c r="E87" s="610">
        <f t="shared" si="19"/>
        <v>363.6653095312663</v>
      </c>
      <c r="F87" s="609">
        <v>31644</v>
      </c>
      <c r="G87" s="610">
        <f t="shared" si="19"/>
        <v>165.17381772627621</v>
      </c>
      <c r="H87" s="609"/>
      <c r="I87" s="610" t="str">
        <f t="shared" si="20"/>
        <v/>
      </c>
      <c r="J87" s="609">
        <v>27477</v>
      </c>
      <c r="K87" s="610">
        <f t="shared" si="21"/>
        <v>143.42311305981835</v>
      </c>
      <c r="L87" s="609"/>
      <c r="M87" s="610" t="str">
        <f t="shared" si="22"/>
        <v/>
      </c>
      <c r="N87" s="609">
        <v>7169</v>
      </c>
      <c r="O87" s="610">
        <f t="shared" si="23"/>
        <v>37.420398789017639</v>
      </c>
      <c r="P87" s="609">
        <v>26920</v>
      </c>
      <c r="Q87" s="610">
        <f t="shared" si="24"/>
        <v>140.51571145213487</v>
      </c>
      <c r="R87" s="609"/>
      <c r="S87" s="610" t="str">
        <f t="shared" si="25"/>
        <v/>
      </c>
      <c r="T87" s="609"/>
      <c r="U87" s="610" t="str">
        <f t="shared" si="26"/>
        <v/>
      </c>
      <c r="V87" s="609">
        <v>282002</v>
      </c>
      <c r="W87" s="610">
        <f t="shared" si="27"/>
        <v>1471.9803737342102</v>
      </c>
      <c r="X87" s="609">
        <v>10</v>
      </c>
      <c r="Y87" s="610">
        <f t="shared" si="28"/>
        <v>5.2197515398267037E-2</v>
      </c>
      <c r="Z87" s="609">
        <v>49681</v>
      </c>
      <c r="AA87" s="610">
        <f t="shared" si="29"/>
        <v>259.32247625013048</v>
      </c>
      <c r="AB87" s="609">
        <v>824</v>
      </c>
      <c r="AC87" s="610">
        <f t="shared" si="30"/>
        <v>4.301075268817204</v>
      </c>
      <c r="AD87" s="609"/>
      <c r="AE87" s="610" t="str">
        <f t="shared" si="31"/>
        <v/>
      </c>
      <c r="AF87" s="609"/>
      <c r="AG87" s="610" t="str">
        <f t="shared" si="32"/>
        <v/>
      </c>
      <c r="AH87" s="609"/>
      <c r="AI87" s="610" t="str">
        <f t="shared" si="33"/>
        <v/>
      </c>
      <c r="AJ87" s="609">
        <v>108314</v>
      </c>
      <c r="AK87" s="610">
        <f t="shared" si="34"/>
        <v>565.37216828478961</v>
      </c>
      <c r="AL87" s="609"/>
      <c r="AM87" s="610" t="str">
        <f t="shared" si="35"/>
        <v/>
      </c>
      <c r="AN87" s="609">
        <v>17433</v>
      </c>
      <c r="AO87" s="610">
        <f t="shared" si="36"/>
        <v>90.995928593798922</v>
      </c>
      <c r="AP87" s="609">
        <v>551474</v>
      </c>
      <c r="AQ87" s="610">
        <f t="shared" si="37"/>
        <v>2878.5572606743917</v>
      </c>
    </row>
    <row r="88" spans="1:43">
      <c r="A88" s="603" t="s">
        <v>474</v>
      </c>
      <c r="B88" s="608">
        <v>1.99</v>
      </c>
      <c r="D88" s="609">
        <v>15605</v>
      </c>
      <c r="E88" s="610">
        <f t="shared" si="19"/>
        <v>7841.708542713568</v>
      </c>
      <c r="F88" s="609">
        <v>154</v>
      </c>
      <c r="G88" s="610">
        <f t="shared" si="19"/>
        <v>77.386934673366838</v>
      </c>
      <c r="H88" s="609"/>
      <c r="I88" s="610" t="str">
        <f t="shared" si="20"/>
        <v/>
      </c>
      <c r="J88" s="609"/>
      <c r="K88" s="610" t="str">
        <f t="shared" si="21"/>
        <v/>
      </c>
      <c r="L88" s="609"/>
      <c r="M88" s="610" t="str">
        <f t="shared" si="22"/>
        <v/>
      </c>
      <c r="N88" s="609">
        <v>382</v>
      </c>
      <c r="O88" s="610">
        <f t="shared" si="23"/>
        <v>191.95979899497488</v>
      </c>
      <c r="P88" s="609">
        <v>2904</v>
      </c>
      <c r="Q88" s="610">
        <f t="shared" si="24"/>
        <v>1459.2964824120604</v>
      </c>
      <c r="R88" s="609">
        <v>1</v>
      </c>
      <c r="S88" s="610">
        <f t="shared" si="25"/>
        <v>0.50251256281407031</v>
      </c>
      <c r="T88" s="609">
        <v>154</v>
      </c>
      <c r="U88" s="610">
        <f t="shared" si="26"/>
        <v>77.386934673366838</v>
      </c>
      <c r="V88" s="609">
        <v>2</v>
      </c>
      <c r="W88" s="610">
        <f t="shared" si="27"/>
        <v>1.0050251256281406</v>
      </c>
      <c r="X88" s="609"/>
      <c r="Y88" s="610" t="str">
        <f t="shared" si="28"/>
        <v/>
      </c>
      <c r="Z88" s="609"/>
      <c r="AA88" s="610" t="str">
        <f t="shared" si="29"/>
        <v/>
      </c>
      <c r="AB88" s="609"/>
      <c r="AC88" s="610" t="str">
        <f t="shared" si="30"/>
        <v/>
      </c>
      <c r="AD88" s="609"/>
      <c r="AE88" s="610" t="str">
        <f t="shared" si="31"/>
        <v/>
      </c>
      <c r="AF88" s="609"/>
      <c r="AG88" s="610" t="str">
        <f t="shared" si="32"/>
        <v/>
      </c>
      <c r="AH88" s="609"/>
      <c r="AI88" s="610" t="str">
        <f t="shared" si="33"/>
        <v/>
      </c>
      <c r="AJ88" s="609">
        <v>83</v>
      </c>
      <c r="AK88" s="610">
        <f t="shared" si="34"/>
        <v>41.708542713567837</v>
      </c>
      <c r="AL88" s="609"/>
      <c r="AM88" s="610" t="str">
        <f t="shared" si="35"/>
        <v/>
      </c>
      <c r="AN88" s="609"/>
      <c r="AO88" s="610" t="str">
        <f t="shared" si="36"/>
        <v/>
      </c>
      <c r="AP88" s="609">
        <v>3680</v>
      </c>
      <c r="AQ88" s="610">
        <f t="shared" si="37"/>
        <v>1849.246231155779</v>
      </c>
    </row>
    <row r="89" spans="1:43">
      <c r="A89" s="603" t="s">
        <v>533</v>
      </c>
      <c r="B89" s="608">
        <v>6.01</v>
      </c>
      <c r="D89" s="609">
        <v>39617</v>
      </c>
      <c r="E89" s="610">
        <f t="shared" si="19"/>
        <v>6591.8469217970051</v>
      </c>
      <c r="F89" s="609"/>
      <c r="G89" s="610" t="str">
        <f t="shared" si="19"/>
        <v/>
      </c>
      <c r="H89" s="609"/>
      <c r="I89" s="610" t="str">
        <f t="shared" si="20"/>
        <v/>
      </c>
      <c r="J89" s="609"/>
      <c r="K89" s="610" t="str">
        <f t="shared" si="21"/>
        <v/>
      </c>
      <c r="L89" s="609"/>
      <c r="M89" s="610" t="str">
        <f t="shared" si="22"/>
        <v/>
      </c>
      <c r="N89" s="609"/>
      <c r="O89" s="610" t="str">
        <f t="shared" si="23"/>
        <v/>
      </c>
      <c r="P89" s="609">
        <v>4488</v>
      </c>
      <c r="Q89" s="610">
        <f t="shared" si="24"/>
        <v>746.7554076539102</v>
      </c>
      <c r="R89" s="609"/>
      <c r="S89" s="610" t="str">
        <f t="shared" si="25"/>
        <v/>
      </c>
      <c r="T89" s="609"/>
      <c r="U89" s="610" t="str">
        <f t="shared" si="26"/>
        <v/>
      </c>
      <c r="V89" s="609"/>
      <c r="W89" s="610" t="str">
        <f t="shared" si="27"/>
        <v/>
      </c>
      <c r="X89" s="609"/>
      <c r="Y89" s="610" t="str">
        <f t="shared" si="28"/>
        <v/>
      </c>
      <c r="Z89" s="609"/>
      <c r="AA89" s="610" t="str">
        <f t="shared" si="29"/>
        <v/>
      </c>
      <c r="AB89" s="609"/>
      <c r="AC89" s="610" t="str">
        <f t="shared" si="30"/>
        <v/>
      </c>
      <c r="AD89" s="609"/>
      <c r="AE89" s="610" t="str">
        <f t="shared" si="31"/>
        <v/>
      </c>
      <c r="AF89" s="609"/>
      <c r="AG89" s="610" t="str">
        <f t="shared" si="32"/>
        <v/>
      </c>
      <c r="AH89" s="609"/>
      <c r="AI89" s="610" t="str">
        <f t="shared" si="33"/>
        <v/>
      </c>
      <c r="AJ89" s="609">
        <v>5247</v>
      </c>
      <c r="AK89" s="610">
        <f t="shared" si="34"/>
        <v>873.04492512479203</v>
      </c>
      <c r="AL89" s="609"/>
      <c r="AM89" s="610" t="str">
        <f t="shared" si="35"/>
        <v/>
      </c>
      <c r="AN89" s="609"/>
      <c r="AO89" s="610" t="str">
        <f t="shared" si="36"/>
        <v/>
      </c>
      <c r="AP89" s="609">
        <v>9735</v>
      </c>
      <c r="AQ89" s="610">
        <f t="shared" si="37"/>
        <v>1619.8003327787021</v>
      </c>
    </row>
    <row r="90" spans="1:43">
      <c r="A90" s="612"/>
      <c r="B90">
        <v>0.95</v>
      </c>
      <c r="D90" s="613"/>
      <c r="E90" s="610" t="str">
        <f t="shared" si="19"/>
        <v/>
      </c>
      <c r="F90" s="613"/>
      <c r="G90" s="610" t="str">
        <f t="shared" si="19"/>
        <v/>
      </c>
      <c r="H90" s="613"/>
      <c r="I90" s="610" t="str">
        <f t="shared" si="20"/>
        <v/>
      </c>
      <c r="J90" s="613"/>
      <c r="K90" s="610" t="str">
        <f t="shared" si="21"/>
        <v/>
      </c>
      <c r="L90" s="613"/>
      <c r="M90" s="610" t="str">
        <f t="shared" si="22"/>
        <v/>
      </c>
      <c r="N90" s="613"/>
      <c r="O90" s="610" t="str">
        <f t="shared" si="23"/>
        <v/>
      </c>
      <c r="P90" s="613"/>
      <c r="Q90" s="610" t="str">
        <f t="shared" si="24"/>
        <v/>
      </c>
      <c r="R90" s="613"/>
      <c r="S90" s="610" t="str">
        <f t="shared" si="25"/>
        <v/>
      </c>
      <c r="T90" s="613"/>
      <c r="U90" s="610" t="str">
        <f t="shared" si="26"/>
        <v/>
      </c>
      <c r="V90" s="613"/>
      <c r="W90" s="610" t="str">
        <f t="shared" si="27"/>
        <v/>
      </c>
      <c r="X90" s="613"/>
      <c r="Y90" s="610" t="str">
        <f t="shared" si="28"/>
        <v/>
      </c>
      <c r="Z90" s="613"/>
      <c r="AA90" s="610" t="str">
        <f t="shared" si="29"/>
        <v/>
      </c>
      <c r="AB90" s="613"/>
      <c r="AC90" s="610" t="str">
        <f t="shared" si="30"/>
        <v/>
      </c>
      <c r="AD90" s="613"/>
      <c r="AE90" s="610" t="str">
        <f t="shared" si="31"/>
        <v/>
      </c>
      <c r="AF90" s="613"/>
      <c r="AG90" s="610" t="str">
        <f t="shared" si="32"/>
        <v/>
      </c>
      <c r="AH90" s="613"/>
      <c r="AI90" s="610" t="str">
        <f t="shared" si="33"/>
        <v/>
      </c>
      <c r="AJ90" s="613"/>
      <c r="AK90" s="610" t="str">
        <f t="shared" si="34"/>
        <v/>
      </c>
      <c r="AL90" s="613"/>
      <c r="AM90" s="610" t="str">
        <f t="shared" si="35"/>
        <v/>
      </c>
      <c r="AN90" s="613"/>
      <c r="AO90" s="610" t="str">
        <f t="shared" si="36"/>
        <v/>
      </c>
      <c r="AP90" s="613"/>
      <c r="AQ90" s="610" t="str">
        <f t="shared" si="37"/>
        <v/>
      </c>
    </row>
    <row r="91" spans="1:43">
      <c r="A91" s="603" t="s">
        <v>534</v>
      </c>
      <c r="B91" s="608">
        <v>0.1</v>
      </c>
      <c r="D91" s="609">
        <v>101</v>
      </c>
      <c r="E91" s="610">
        <f t="shared" si="19"/>
        <v>1010</v>
      </c>
      <c r="F91" s="609"/>
      <c r="G91" s="610" t="str">
        <f t="shared" si="19"/>
        <v/>
      </c>
      <c r="H91" s="609"/>
      <c r="I91" s="610" t="str">
        <f t="shared" si="20"/>
        <v/>
      </c>
      <c r="J91" s="609"/>
      <c r="K91" s="610" t="str">
        <f t="shared" si="21"/>
        <v/>
      </c>
      <c r="L91" s="609"/>
      <c r="M91" s="610" t="str">
        <f t="shared" si="22"/>
        <v/>
      </c>
      <c r="N91" s="609"/>
      <c r="O91" s="610" t="str">
        <f t="shared" si="23"/>
        <v/>
      </c>
      <c r="P91" s="609"/>
      <c r="Q91" s="610" t="str">
        <f t="shared" si="24"/>
        <v/>
      </c>
      <c r="R91" s="609"/>
      <c r="S91" s="610" t="str">
        <f t="shared" si="25"/>
        <v/>
      </c>
      <c r="T91" s="609"/>
      <c r="U91" s="610" t="str">
        <f t="shared" si="26"/>
        <v/>
      </c>
      <c r="V91" s="609"/>
      <c r="W91" s="610" t="str">
        <f t="shared" si="27"/>
        <v/>
      </c>
      <c r="X91" s="609"/>
      <c r="Y91" s="610" t="str">
        <f t="shared" si="28"/>
        <v/>
      </c>
      <c r="Z91" s="609"/>
      <c r="AA91" s="610" t="str">
        <f t="shared" si="29"/>
        <v/>
      </c>
      <c r="AB91" s="609"/>
      <c r="AC91" s="610" t="str">
        <f t="shared" si="30"/>
        <v/>
      </c>
      <c r="AD91" s="609">
        <v>9797</v>
      </c>
      <c r="AE91" s="610">
        <f t="shared" si="31"/>
        <v>97970</v>
      </c>
      <c r="AF91" s="609"/>
      <c r="AG91" s="610" t="str">
        <f t="shared" si="32"/>
        <v/>
      </c>
      <c r="AH91" s="609"/>
      <c r="AI91" s="610" t="str">
        <f t="shared" si="33"/>
        <v/>
      </c>
      <c r="AJ91" s="609"/>
      <c r="AK91" s="610" t="str">
        <f t="shared" si="34"/>
        <v/>
      </c>
      <c r="AL91" s="609"/>
      <c r="AM91" s="610" t="str">
        <f t="shared" si="35"/>
        <v/>
      </c>
      <c r="AN91" s="609"/>
      <c r="AO91" s="610" t="str">
        <f t="shared" si="36"/>
        <v/>
      </c>
      <c r="AP91" s="609">
        <v>9797</v>
      </c>
      <c r="AQ91" s="610">
        <f t="shared" si="37"/>
        <v>97970</v>
      </c>
    </row>
    <row r="92" spans="1:43">
      <c r="A92" s="603" t="s">
        <v>535</v>
      </c>
      <c r="B92" s="608">
        <v>0.04</v>
      </c>
      <c r="D92" s="609">
        <v>326</v>
      </c>
      <c r="E92" s="610">
        <f t="shared" si="19"/>
        <v>8150</v>
      </c>
      <c r="F92" s="609">
        <v>61957</v>
      </c>
      <c r="G92" s="610">
        <f t="shared" si="19"/>
        <v>1548925</v>
      </c>
      <c r="H92" s="609"/>
      <c r="I92" s="610" t="str">
        <f t="shared" si="20"/>
        <v/>
      </c>
      <c r="J92" s="609"/>
      <c r="K92" s="610" t="str">
        <f t="shared" si="21"/>
        <v/>
      </c>
      <c r="L92" s="609"/>
      <c r="M92" s="610" t="str">
        <f t="shared" si="22"/>
        <v/>
      </c>
      <c r="N92" s="609"/>
      <c r="O92" s="610" t="str">
        <f t="shared" si="23"/>
        <v/>
      </c>
      <c r="P92" s="609"/>
      <c r="Q92" s="610" t="str">
        <f t="shared" si="24"/>
        <v/>
      </c>
      <c r="R92" s="609"/>
      <c r="S92" s="610" t="str">
        <f t="shared" si="25"/>
        <v/>
      </c>
      <c r="T92" s="609"/>
      <c r="U92" s="610" t="str">
        <f t="shared" si="26"/>
        <v/>
      </c>
      <c r="V92" s="609"/>
      <c r="W92" s="610" t="str">
        <f t="shared" si="27"/>
        <v/>
      </c>
      <c r="X92" s="609"/>
      <c r="Y92" s="610" t="str">
        <f t="shared" si="28"/>
        <v/>
      </c>
      <c r="Z92" s="609"/>
      <c r="AA92" s="610" t="str">
        <f t="shared" si="29"/>
        <v/>
      </c>
      <c r="AB92" s="609"/>
      <c r="AC92" s="610" t="str">
        <f t="shared" si="30"/>
        <v/>
      </c>
      <c r="AD92" s="609"/>
      <c r="AE92" s="610" t="str">
        <f t="shared" si="31"/>
        <v/>
      </c>
      <c r="AF92" s="609"/>
      <c r="AG92" s="610" t="str">
        <f t="shared" si="32"/>
        <v/>
      </c>
      <c r="AH92" s="609"/>
      <c r="AI92" s="610" t="str">
        <f t="shared" si="33"/>
        <v/>
      </c>
      <c r="AJ92" s="609">
        <v>1</v>
      </c>
      <c r="AK92" s="610">
        <f t="shared" si="34"/>
        <v>25</v>
      </c>
      <c r="AL92" s="609"/>
      <c r="AM92" s="610" t="str">
        <f t="shared" si="35"/>
        <v/>
      </c>
      <c r="AN92" s="609"/>
      <c r="AO92" s="610" t="str">
        <f t="shared" si="36"/>
        <v/>
      </c>
      <c r="AP92" s="609">
        <v>61958</v>
      </c>
      <c r="AQ92" s="610">
        <f t="shared" si="37"/>
        <v>1548950</v>
      </c>
    </row>
    <row r="93" spans="1:43">
      <c r="A93" s="612"/>
      <c r="B93">
        <v>2.95</v>
      </c>
      <c r="D93" s="613">
        <v>3800</v>
      </c>
      <c r="E93" s="610">
        <f t="shared" si="19"/>
        <v>1288.1355932203389</v>
      </c>
      <c r="F93" s="613">
        <v>481</v>
      </c>
      <c r="G93" s="610">
        <f t="shared" si="19"/>
        <v>163.0508474576271</v>
      </c>
      <c r="H93" s="613"/>
      <c r="I93" s="610" t="str">
        <f t="shared" si="20"/>
        <v/>
      </c>
      <c r="J93" s="613"/>
      <c r="K93" s="610" t="str">
        <f t="shared" si="21"/>
        <v/>
      </c>
      <c r="L93" s="613"/>
      <c r="M93" s="610" t="str">
        <f t="shared" si="22"/>
        <v/>
      </c>
      <c r="N93" s="613">
        <v>40</v>
      </c>
      <c r="O93" s="610">
        <f t="shared" si="23"/>
        <v>13.559322033898304</v>
      </c>
      <c r="P93" s="613">
        <v>3732</v>
      </c>
      <c r="Q93" s="610">
        <f t="shared" si="24"/>
        <v>1265.0847457627117</v>
      </c>
      <c r="R93" s="613">
        <v>5325</v>
      </c>
      <c r="S93" s="610">
        <f t="shared" si="25"/>
        <v>1805.0847457627117</v>
      </c>
      <c r="T93" s="613"/>
      <c r="U93" s="610" t="str">
        <f t="shared" si="26"/>
        <v/>
      </c>
      <c r="V93" s="613"/>
      <c r="W93" s="610" t="str">
        <f t="shared" si="27"/>
        <v/>
      </c>
      <c r="X93" s="613"/>
      <c r="Y93" s="610" t="str">
        <f t="shared" si="28"/>
        <v/>
      </c>
      <c r="Z93" s="613"/>
      <c r="AA93" s="610" t="str">
        <f t="shared" si="29"/>
        <v/>
      </c>
      <c r="AB93" s="613"/>
      <c r="AC93" s="610" t="str">
        <f t="shared" si="30"/>
        <v/>
      </c>
      <c r="AD93" s="613"/>
      <c r="AE93" s="610" t="str">
        <f t="shared" si="31"/>
        <v/>
      </c>
      <c r="AF93" s="613"/>
      <c r="AG93" s="610" t="str">
        <f t="shared" si="32"/>
        <v/>
      </c>
      <c r="AH93" s="613"/>
      <c r="AI93" s="610" t="str">
        <f t="shared" si="33"/>
        <v/>
      </c>
      <c r="AJ93" s="613">
        <v>719</v>
      </c>
      <c r="AK93" s="610">
        <f t="shared" si="34"/>
        <v>243.72881355932202</v>
      </c>
      <c r="AL93" s="613"/>
      <c r="AM93" s="610" t="str">
        <f t="shared" si="35"/>
        <v/>
      </c>
      <c r="AN93" s="613"/>
      <c r="AO93" s="610" t="str">
        <f t="shared" si="36"/>
        <v/>
      </c>
      <c r="AP93" s="613">
        <v>10297</v>
      </c>
      <c r="AQ93" s="610">
        <f t="shared" si="37"/>
        <v>3490.5084745762711</v>
      </c>
    </row>
    <row r="94" spans="1:43">
      <c r="A94" s="612"/>
      <c r="B94">
        <v>0.5</v>
      </c>
      <c r="D94" s="613">
        <v>1122</v>
      </c>
      <c r="E94" s="610">
        <f t="shared" si="19"/>
        <v>2244</v>
      </c>
      <c r="F94" s="613">
        <v>40879</v>
      </c>
      <c r="G94" s="610">
        <f t="shared" si="19"/>
        <v>81758</v>
      </c>
      <c r="H94" s="613"/>
      <c r="I94" s="610" t="str">
        <f t="shared" si="20"/>
        <v/>
      </c>
      <c r="J94" s="613"/>
      <c r="K94" s="610" t="str">
        <f t="shared" si="21"/>
        <v/>
      </c>
      <c r="L94" s="613"/>
      <c r="M94" s="610" t="str">
        <f t="shared" si="22"/>
        <v/>
      </c>
      <c r="N94" s="613">
        <v>552</v>
      </c>
      <c r="O94" s="610">
        <f t="shared" si="23"/>
        <v>1104</v>
      </c>
      <c r="P94" s="613">
        <v>2555</v>
      </c>
      <c r="Q94" s="610">
        <f t="shared" si="24"/>
        <v>5110</v>
      </c>
      <c r="R94" s="613">
        <v>16</v>
      </c>
      <c r="S94" s="610">
        <f t="shared" si="25"/>
        <v>32</v>
      </c>
      <c r="T94" s="613"/>
      <c r="U94" s="610" t="str">
        <f t="shared" si="26"/>
        <v/>
      </c>
      <c r="V94" s="613"/>
      <c r="W94" s="610" t="str">
        <f t="shared" si="27"/>
        <v/>
      </c>
      <c r="X94" s="613"/>
      <c r="Y94" s="610" t="str">
        <f t="shared" si="28"/>
        <v/>
      </c>
      <c r="Z94" s="613"/>
      <c r="AA94" s="610" t="str">
        <f t="shared" si="29"/>
        <v/>
      </c>
      <c r="AB94" s="613"/>
      <c r="AC94" s="610" t="str">
        <f t="shared" si="30"/>
        <v/>
      </c>
      <c r="AD94" s="613"/>
      <c r="AE94" s="610" t="str">
        <f t="shared" si="31"/>
        <v/>
      </c>
      <c r="AF94" s="613"/>
      <c r="AG94" s="610" t="str">
        <f t="shared" si="32"/>
        <v/>
      </c>
      <c r="AH94" s="613"/>
      <c r="AI94" s="610" t="str">
        <f t="shared" si="33"/>
        <v/>
      </c>
      <c r="AJ94" s="613">
        <v>71</v>
      </c>
      <c r="AK94" s="610">
        <f t="shared" si="34"/>
        <v>142</v>
      </c>
      <c r="AL94" s="613"/>
      <c r="AM94" s="610" t="str">
        <f t="shared" si="35"/>
        <v/>
      </c>
      <c r="AN94" s="613"/>
      <c r="AO94" s="610" t="str">
        <f t="shared" si="36"/>
        <v/>
      </c>
      <c r="AP94" s="613">
        <v>44073</v>
      </c>
      <c r="AQ94" s="610">
        <f t="shared" si="37"/>
        <v>88146</v>
      </c>
    </row>
    <row r="95" spans="1:43">
      <c r="A95" s="603" t="s">
        <v>422</v>
      </c>
      <c r="B95" s="608">
        <v>0.54</v>
      </c>
      <c r="D95" s="609">
        <v>103110</v>
      </c>
      <c r="E95" s="610">
        <f t="shared" si="19"/>
        <v>190944.44444444444</v>
      </c>
      <c r="F95" s="609">
        <v>14606</v>
      </c>
      <c r="G95" s="610">
        <f t="shared" si="19"/>
        <v>27048.148148148146</v>
      </c>
      <c r="H95" s="609"/>
      <c r="I95" s="610" t="str">
        <f t="shared" si="20"/>
        <v/>
      </c>
      <c r="J95" s="609"/>
      <c r="K95" s="610" t="str">
        <f t="shared" si="21"/>
        <v/>
      </c>
      <c r="L95" s="609"/>
      <c r="M95" s="610" t="str">
        <f t="shared" si="22"/>
        <v/>
      </c>
      <c r="N95" s="609"/>
      <c r="O95" s="610" t="str">
        <f t="shared" si="23"/>
        <v/>
      </c>
      <c r="P95" s="609">
        <v>26</v>
      </c>
      <c r="Q95" s="610">
        <f t="shared" si="24"/>
        <v>48.148148148148145</v>
      </c>
      <c r="R95" s="609">
        <v>25462</v>
      </c>
      <c r="S95" s="610">
        <f t="shared" si="25"/>
        <v>47151.851851851847</v>
      </c>
      <c r="T95" s="609"/>
      <c r="U95" s="610" t="str">
        <f t="shared" si="26"/>
        <v/>
      </c>
      <c r="V95" s="609">
        <v>2014</v>
      </c>
      <c r="W95" s="610">
        <f t="shared" si="27"/>
        <v>3729.6296296296296</v>
      </c>
      <c r="X95" s="609"/>
      <c r="Y95" s="610" t="str">
        <f t="shared" si="28"/>
        <v/>
      </c>
      <c r="Z95" s="609"/>
      <c r="AA95" s="610" t="str">
        <f t="shared" si="29"/>
        <v/>
      </c>
      <c r="AB95" s="609">
        <v>864</v>
      </c>
      <c r="AC95" s="610">
        <f t="shared" si="30"/>
        <v>1600</v>
      </c>
      <c r="AD95" s="609"/>
      <c r="AE95" s="610" t="str">
        <f t="shared" si="31"/>
        <v/>
      </c>
      <c r="AF95" s="609"/>
      <c r="AG95" s="610" t="str">
        <f t="shared" si="32"/>
        <v/>
      </c>
      <c r="AH95" s="609"/>
      <c r="AI95" s="610" t="str">
        <f t="shared" si="33"/>
        <v/>
      </c>
      <c r="AJ95" s="609">
        <v>3952</v>
      </c>
      <c r="AK95" s="610">
        <f t="shared" si="34"/>
        <v>7318.5185185185182</v>
      </c>
      <c r="AL95" s="609"/>
      <c r="AM95" s="610" t="str">
        <f t="shared" si="35"/>
        <v/>
      </c>
      <c r="AN95" s="609"/>
      <c r="AO95" s="610" t="str">
        <f t="shared" si="36"/>
        <v/>
      </c>
      <c r="AP95" s="609">
        <v>46924</v>
      </c>
      <c r="AQ95" s="610">
        <f t="shared" si="37"/>
        <v>86896.296296296292</v>
      </c>
    </row>
    <row r="96" spans="1:43">
      <c r="A96" s="612"/>
      <c r="B96">
        <v>164.28</v>
      </c>
      <c r="D96" s="613">
        <v>630524</v>
      </c>
      <c r="E96" s="610">
        <f t="shared" si="19"/>
        <v>3838.1056732408083</v>
      </c>
      <c r="F96" s="613">
        <v>184603</v>
      </c>
      <c r="G96" s="610">
        <f t="shared" si="19"/>
        <v>1123.7095203311419</v>
      </c>
      <c r="H96" s="613"/>
      <c r="I96" s="610" t="str">
        <f t="shared" si="20"/>
        <v/>
      </c>
      <c r="J96" s="613"/>
      <c r="K96" s="610" t="str">
        <f t="shared" si="21"/>
        <v/>
      </c>
      <c r="L96" s="613"/>
      <c r="M96" s="610" t="str">
        <f t="shared" si="22"/>
        <v/>
      </c>
      <c r="N96" s="613">
        <v>76597</v>
      </c>
      <c r="O96" s="610">
        <f t="shared" si="23"/>
        <v>466.2588263939615</v>
      </c>
      <c r="P96" s="613">
        <v>225551</v>
      </c>
      <c r="Q96" s="610">
        <f t="shared" si="24"/>
        <v>1372.9668858047237</v>
      </c>
      <c r="R96" s="613">
        <v>3748</v>
      </c>
      <c r="S96" s="610">
        <f t="shared" si="25"/>
        <v>22.814706598490382</v>
      </c>
      <c r="T96" s="613">
        <v>548</v>
      </c>
      <c r="U96" s="610">
        <f t="shared" si="26"/>
        <v>3.3357682006330656</v>
      </c>
      <c r="V96" s="613">
        <v>15892</v>
      </c>
      <c r="W96" s="610">
        <f t="shared" si="27"/>
        <v>96.737277818358905</v>
      </c>
      <c r="X96" s="613">
        <v>6001</v>
      </c>
      <c r="Y96" s="610">
        <f t="shared" si="28"/>
        <v>36.529096664231801</v>
      </c>
      <c r="Z96" s="613">
        <v>33</v>
      </c>
      <c r="AA96" s="610">
        <f t="shared" si="29"/>
        <v>0.20087655222790357</v>
      </c>
      <c r="AB96" s="613">
        <v>73845</v>
      </c>
      <c r="AC96" s="610">
        <f t="shared" si="30"/>
        <v>449.50693937180421</v>
      </c>
      <c r="AD96" s="613"/>
      <c r="AE96" s="610" t="str">
        <f t="shared" si="31"/>
        <v/>
      </c>
      <c r="AF96" s="613"/>
      <c r="AG96" s="610" t="str">
        <f t="shared" si="32"/>
        <v/>
      </c>
      <c r="AH96" s="613"/>
      <c r="AI96" s="610" t="str">
        <f t="shared" si="33"/>
        <v/>
      </c>
      <c r="AJ96" s="613">
        <v>26885</v>
      </c>
      <c r="AK96" s="610">
        <f t="shared" si="34"/>
        <v>163.6535183832481</v>
      </c>
      <c r="AL96" s="613"/>
      <c r="AM96" s="610" t="str">
        <f t="shared" si="35"/>
        <v/>
      </c>
      <c r="AN96" s="613">
        <v>4575</v>
      </c>
      <c r="AO96" s="610">
        <f t="shared" si="36"/>
        <v>27.848794740686632</v>
      </c>
      <c r="AP96" s="613">
        <v>618278</v>
      </c>
      <c r="AQ96" s="610">
        <f t="shared" si="37"/>
        <v>3763.562210859508</v>
      </c>
    </row>
    <row r="97" spans="1:43">
      <c r="A97" s="603" t="s">
        <v>442</v>
      </c>
      <c r="B97" s="608">
        <v>3.60986157571684</v>
      </c>
      <c r="D97" s="609">
        <v>62992</v>
      </c>
      <c r="E97" s="610">
        <f t="shared" si="19"/>
        <v>17449.976592936575</v>
      </c>
      <c r="F97" s="609">
        <v>5439</v>
      </c>
      <c r="G97" s="610">
        <f t="shared" si="19"/>
        <v>1506.7059735995369</v>
      </c>
      <c r="H97" s="609"/>
      <c r="I97" s="610" t="str">
        <f t="shared" si="20"/>
        <v/>
      </c>
      <c r="J97" s="609"/>
      <c r="K97" s="610" t="str">
        <f t="shared" si="21"/>
        <v/>
      </c>
      <c r="L97" s="609"/>
      <c r="M97" s="610" t="str">
        <f t="shared" si="22"/>
        <v/>
      </c>
      <c r="N97" s="609"/>
      <c r="O97" s="610" t="str">
        <f t="shared" si="23"/>
        <v/>
      </c>
      <c r="P97" s="609">
        <v>22259</v>
      </c>
      <c r="Q97" s="610">
        <f t="shared" si="24"/>
        <v>6166.1644174208668</v>
      </c>
      <c r="R97" s="609">
        <v>-3063</v>
      </c>
      <c r="S97" s="610">
        <f t="shared" si="25"/>
        <v>-848.50899009659531</v>
      </c>
      <c r="T97" s="609"/>
      <c r="U97" s="610" t="str">
        <f t="shared" si="26"/>
        <v/>
      </c>
      <c r="V97" s="609">
        <v>2131</v>
      </c>
      <c r="W97" s="610">
        <f t="shared" si="27"/>
        <v>590.3273450525121</v>
      </c>
      <c r="X97" s="609">
        <v>1008</v>
      </c>
      <c r="Y97" s="610">
        <f t="shared" si="28"/>
        <v>279.23508391033891</v>
      </c>
      <c r="Z97" s="609"/>
      <c r="AA97" s="610" t="str">
        <f t="shared" si="29"/>
        <v/>
      </c>
      <c r="AB97" s="609"/>
      <c r="AC97" s="610" t="str">
        <f t="shared" si="30"/>
        <v/>
      </c>
      <c r="AD97" s="609"/>
      <c r="AE97" s="610" t="str">
        <f t="shared" si="31"/>
        <v/>
      </c>
      <c r="AF97" s="609"/>
      <c r="AG97" s="610" t="str">
        <f t="shared" si="32"/>
        <v/>
      </c>
      <c r="AH97" s="609"/>
      <c r="AI97" s="610" t="str">
        <f t="shared" si="33"/>
        <v/>
      </c>
      <c r="AJ97" s="609">
        <v>6750</v>
      </c>
      <c r="AK97" s="610">
        <f t="shared" si="34"/>
        <v>1869.8777940424479</v>
      </c>
      <c r="AL97" s="609"/>
      <c r="AM97" s="610" t="str">
        <f t="shared" si="35"/>
        <v/>
      </c>
      <c r="AN97" s="609">
        <v>13300</v>
      </c>
      <c r="AO97" s="610">
        <f t="shared" si="36"/>
        <v>3684.3518015947493</v>
      </c>
      <c r="AP97" s="609">
        <v>47824</v>
      </c>
      <c r="AQ97" s="610">
        <f t="shared" si="37"/>
        <v>13248.153425523857</v>
      </c>
    </row>
    <row r="98" spans="1:43">
      <c r="A98" s="612"/>
      <c r="B98">
        <v>8.41769932195464E-2</v>
      </c>
      <c r="D98" s="613">
        <v>1353</v>
      </c>
      <c r="E98" s="610">
        <f t="shared" si="19"/>
        <v>16073.275466981462</v>
      </c>
      <c r="F98" s="613">
        <v>49038</v>
      </c>
      <c r="G98" s="610">
        <f t="shared" si="19"/>
        <v>582558.22790084034</v>
      </c>
      <c r="H98" s="613"/>
      <c r="I98" s="610" t="str">
        <f t="shared" si="20"/>
        <v/>
      </c>
      <c r="J98" s="613"/>
      <c r="K98" s="610" t="str">
        <f t="shared" si="21"/>
        <v/>
      </c>
      <c r="L98" s="613"/>
      <c r="M98" s="610" t="str">
        <f t="shared" si="22"/>
        <v/>
      </c>
      <c r="N98" s="613">
        <v>13</v>
      </c>
      <c r="O98" s="610">
        <f t="shared" si="23"/>
        <v>154.43649746545381</v>
      </c>
      <c r="P98" s="613">
        <v>540</v>
      </c>
      <c r="Q98" s="610">
        <f t="shared" si="24"/>
        <v>6415.0545101034659</v>
      </c>
      <c r="R98" s="613">
        <v>61</v>
      </c>
      <c r="S98" s="610">
        <f t="shared" si="25"/>
        <v>724.66356503020631</v>
      </c>
      <c r="T98" s="613"/>
      <c r="U98" s="610" t="str">
        <f t="shared" si="26"/>
        <v/>
      </c>
      <c r="V98" s="613">
        <v>25</v>
      </c>
      <c r="W98" s="610">
        <f t="shared" si="27"/>
        <v>296.99326435664193</v>
      </c>
      <c r="X98" s="613">
        <v>43</v>
      </c>
      <c r="Y98" s="610">
        <f t="shared" si="28"/>
        <v>510.82841469342412</v>
      </c>
      <c r="Z98" s="613"/>
      <c r="AA98" s="610" t="str">
        <f t="shared" si="29"/>
        <v/>
      </c>
      <c r="AB98" s="613"/>
      <c r="AC98" s="610" t="str">
        <f t="shared" si="30"/>
        <v/>
      </c>
      <c r="AD98" s="613"/>
      <c r="AE98" s="610" t="str">
        <f t="shared" si="31"/>
        <v/>
      </c>
      <c r="AF98" s="613"/>
      <c r="AG98" s="610" t="str">
        <f t="shared" si="32"/>
        <v/>
      </c>
      <c r="AH98" s="613"/>
      <c r="AI98" s="610" t="str">
        <f t="shared" si="33"/>
        <v/>
      </c>
      <c r="AJ98" s="613">
        <v>8</v>
      </c>
      <c r="AK98" s="610">
        <f t="shared" si="34"/>
        <v>95.037844594125417</v>
      </c>
      <c r="AL98" s="613"/>
      <c r="AM98" s="610" t="str">
        <f t="shared" si="35"/>
        <v/>
      </c>
      <c r="AN98" s="613">
        <v>321</v>
      </c>
      <c r="AO98" s="610">
        <f t="shared" si="36"/>
        <v>3813.3935143392823</v>
      </c>
      <c r="AP98" s="613">
        <v>50049</v>
      </c>
      <c r="AQ98" s="610">
        <f t="shared" si="37"/>
        <v>594568.63551142288</v>
      </c>
    </row>
    <row r="99" spans="1:43">
      <c r="A99" s="612"/>
      <c r="B99">
        <v>2.5729996089985399</v>
      </c>
      <c r="D99" s="613">
        <v>37672</v>
      </c>
      <c r="E99" s="610">
        <f t="shared" si="19"/>
        <v>14641.277001461596</v>
      </c>
      <c r="F99" s="613">
        <v>479</v>
      </c>
      <c r="G99" s="610">
        <f t="shared" si="19"/>
        <v>186.16403917233237</v>
      </c>
      <c r="H99" s="613"/>
      <c r="I99" s="610" t="str">
        <f t="shared" si="20"/>
        <v/>
      </c>
      <c r="J99" s="613"/>
      <c r="K99" s="610" t="str">
        <f t="shared" si="21"/>
        <v/>
      </c>
      <c r="L99" s="613"/>
      <c r="M99" s="610" t="str">
        <f t="shared" si="22"/>
        <v/>
      </c>
      <c r="N99" s="613">
        <v>190</v>
      </c>
      <c r="O99" s="610">
        <f t="shared" si="23"/>
        <v>73.843773366895917</v>
      </c>
      <c r="P99" s="613">
        <v>1084</v>
      </c>
      <c r="Q99" s="610">
        <f t="shared" si="24"/>
        <v>421.29815963007991</v>
      </c>
      <c r="R99" s="613">
        <v>61</v>
      </c>
      <c r="S99" s="610">
        <f t="shared" si="25"/>
        <v>23.707737765161323</v>
      </c>
      <c r="T99" s="613"/>
      <c r="U99" s="610" t="str">
        <f t="shared" si="26"/>
        <v/>
      </c>
      <c r="V99" s="613">
        <v>678</v>
      </c>
      <c r="W99" s="610">
        <f t="shared" si="27"/>
        <v>263.50567548818651</v>
      </c>
      <c r="X99" s="613">
        <v>702</v>
      </c>
      <c r="Y99" s="610">
        <f t="shared" si="28"/>
        <v>272.83331001874177</v>
      </c>
      <c r="Z99" s="613"/>
      <c r="AA99" s="610" t="str">
        <f t="shared" si="29"/>
        <v/>
      </c>
      <c r="AB99" s="613"/>
      <c r="AC99" s="610" t="str">
        <f t="shared" si="30"/>
        <v/>
      </c>
      <c r="AD99" s="613"/>
      <c r="AE99" s="610" t="str">
        <f t="shared" si="31"/>
        <v/>
      </c>
      <c r="AF99" s="613"/>
      <c r="AG99" s="610" t="str">
        <f t="shared" si="32"/>
        <v/>
      </c>
      <c r="AH99" s="613"/>
      <c r="AI99" s="610" t="str">
        <f t="shared" si="33"/>
        <v/>
      </c>
      <c r="AJ99" s="613">
        <v>98</v>
      </c>
      <c r="AK99" s="610">
        <f t="shared" si="34"/>
        <v>38.087840999767373</v>
      </c>
      <c r="AL99" s="613"/>
      <c r="AM99" s="610" t="str">
        <f t="shared" si="35"/>
        <v/>
      </c>
      <c r="AN99" s="613">
        <v>1542</v>
      </c>
      <c r="AO99" s="610">
        <f t="shared" si="36"/>
        <v>599.30051858817637</v>
      </c>
      <c r="AP99" s="613">
        <v>4834</v>
      </c>
      <c r="AQ99" s="610">
        <f t="shared" si="37"/>
        <v>1878.7410550293416</v>
      </c>
    </row>
    <row r="100" spans="1:43">
      <c r="A100" s="612"/>
      <c r="B100">
        <v>6.0897280723372198</v>
      </c>
      <c r="D100" s="613">
        <v>28794</v>
      </c>
      <c r="E100" s="610">
        <f t="shared" si="19"/>
        <v>4728.289942993948</v>
      </c>
      <c r="F100" s="613">
        <v>37837</v>
      </c>
      <c r="G100" s="610">
        <f t="shared" si="19"/>
        <v>6213.2495163249987</v>
      </c>
      <c r="H100" s="613"/>
      <c r="I100" s="610" t="str">
        <f t="shared" si="20"/>
        <v/>
      </c>
      <c r="J100" s="613"/>
      <c r="K100" s="610" t="str">
        <f t="shared" si="21"/>
        <v/>
      </c>
      <c r="L100" s="613"/>
      <c r="M100" s="610" t="str">
        <f t="shared" si="22"/>
        <v/>
      </c>
      <c r="N100" s="613">
        <v>1059</v>
      </c>
      <c r="O100" s="610">
        <f t="shared" si="23"/>
        <v>173.89939048519105</v>
      </c>
      <c r="P100" s="613">
        <v>24086</v>
      </c>
      <c r="Q100" s="610">
        <f t="shared" si="24"/>
        <v>3955.1848151334389</v>
      </c>
      <c r="R100" s="613">
        <v>466</v>
      </c>
      <c r="S100" s="610">
        <f t="shared" si="25"/>
        <v>76.522300251273876</v>
      </c>
      <c r="T100" s="613"/>
      <c r="U100" s="610" t="str">
        <f t="shared" si="26"/>
        <v/>
      </c>
      <c r="V100" s="613">
        <v>90</v>
      </c>
      <c r="W100" s="610">
        <f t="shared" si="27"/>
        <v>14.778985027070062</v>
      </c>
      <c r="X100" s="613">
        <v>2288</v>
      </c>
      <c r="Y100" s="610">
        <f t="shared" si="28"/>
        <v>375.71464157706998</v>
      </c>
      <c r="Z100" s="613"/>
      <c r="AA100" s="610" t="str">
        <f t="shared" si="29"/>
        <v/>
      </c>
      <c r="AB100" s="613"/>
      <c r="AC100" s="610" t="str">
        <f t="shared" si="30"/>
        <v/>
      </c>
      <c r="AD100" s="613"/>
      <c r="AE100" s="610" t="str">
        <f t="shared" si="31"/>
        <v/>
      </c>
      <c r="AF100" s="613"/>
      <c r="AG100" s="610" t="str">
        <f t="shared" si="32"/>
        <v/>
      </c>
      <c r="AH100" s="613"/>
      <c r="AI100" s="610" t="str">
        <f t="shared" si="33"/>
        <v/>
      </c>
      <c r="AJ100" s="613">
        <v>1309</v>
      </c>
      <c r="AK100" s="610">
        <f t="shared" si="34"/>
        <v>214.95212667149679</v>
      </c>
      <c r="AL100" s="613"/>
      <c r="AM100" s="610" t="str">
        <f t="shared" si="35"/>
        <v/>
      </c>
      <c r="AN100" s="613">
        <v>10989</v>
      </c>
      <c r="AO100" s="610">
        <f t="shared" si="36"/>
        <v>1804.5140718052546</v>
      </c>
      <c r="AP100" s="613">
        <v>78124</v>
      </c>
      <c r="AQ100" s="610">
        <f t="shared" si="37"/>
        <v>12828.815847275795</v>
      </c>
    </row>
    <row r="101" spans="1:43">
      <c r="A101" s="612"/>
      <c r="B101">
        <v>3.7831196581196602E-2</v>
      </c>
      <c r="D101" s="613">
        <v>94</v>
      </c>
      <c r="E101" s="610">
        <f t="shared" si="19"/>
        <v>2484.7218299915266</v>
      </c>
      <c r="F101" s="613">
        <v>257</v>
      </c>
      <c r="G101" s="610">
        <f t="shared" si="19"/>
        <v>6793.335216040663</v>
      </c>
      <c r="H101" s="613"/>
      <c r="I101" s="610" t="str">
        <f t="shared" si="20"/>
        <v/>
      </c>
      <c r="J101" s="613"/>
      <c r="K101" s="610" t="str">
        <f t="shared" si="21"/>
        <v/>
      </c>
      <c r="L101" s="613"/>
      <c r="M101" s="610" t="str">
        <f t="shared" si="22"/>
        <v/>
      </c>
      <c r="N101" s="613"/>
      <c r="O101" s="610" t="str">
        <f t="shared" si="23"/>
        <v/>
      </c>
      <c r="P101" s="613">
        <v>1</v>
      </c>
      <c r="Q101" s="610">
        <f t="shared" si="24"/>
        <v>26.433210957356664</v>
      </c>
      <c r="R101" s="613">
        <v>106</v>
      </c>
      <c r="S101" s="610">
        <f t="shared" si="25"/>
        <v>2801.9203614798066</v>
      </c>
      <c r="T101" s="613"/>
      <c r="U101" s="610" t="str">
        <f t="shared" si="26"/>
        <v/>
      </c>
      <c r="V101" s="613"/>
      <c r="W101" s="610" t="str">
        <f t="shared" si="27"/>
        <v/>
      </c>
      <c r="X101" s="613"/>
      <c r="Y101" s="610" t="str">
        <f t="shared" si="28"/>
        <v/>
      </c>
      <c r="Z101" s="613"/>
      <c r="AA101" s="610" t="str">
        <f t="shared" si="29"/>
        <v/>
      </c>
      <c r="AB101" s="613"/>
      <c r="AC101" s="610" t="str">
        <f t="shared" si="30"/>
        <v/>
      </c>
      <c r="AD101" s="613"/>
      <c r="AE101" s="610" t="str">
        <f t="shared" si="31"/>
        <v/>
      </c>
      <c r="AF101" s="613"/>
      <c r="AG101" s="610" t="str">
        <f t="shared" si="32"/>
        <v/>
      </c>
      <c r="AH101" s="613"/>
      <c r="AI101" s="610" t="str">
        <f t="shared" si="33"/>
        <v/>
      </c>
      <c r="AJ101" s="613">
        <v>12</v>
      </c>
      <c r="AK101" s="610">
        <f t="shared" si="34"/>
        <v>317.19853148827997</v>
      </c>
      <c r="AL101" s="613"/>
      <c r="AM101" s="610" t="str">
        <f t="shared" si="35"/>
        <v/>
      </c>
      <c r="AN101" s="613">
        <v>7147</v>
      </c>
      <c r="AO101" s="610">
        <f t="shared" si="36"/>
        <v>188918.15871222809</v>
      </c>
      <c r="AP101" s="613">
        <v>7523</v>
      </c>
      <c r="AQ101" s="610">
        <f t="shared" si="37"/>
        <v>198857.04603219419</v>
      </c>
    </row>
    <row r="102" spans="1:43">
      <c r="A102" s="612"/>
      <c r="B102">
        <v>0.03</v>
      </c>
      <c r="D102" s="613">
        <v>7470</v>
      </c>
      <c r="E102" s="610">
        <f t="shared" si="19"/>
        <v>249000</v>
      </c>
      <c r="F102" s="613">
        <v>14</v>
      </c>
      <c r="G102" s="610">
        <f t="shared" si="19"/>
        <v>466.66666666666669</v>
      </c>
      <c r="H102" s="613"/>
      <c r="I102" s="610" t="str">
        <f t="shared" si="20"/>
        <v/>
      </c>
      <c r="J102" s="613"/>
      <c r="K102" s="610" t="str">
        <f t="shared" si="21"/>
        <v/>
      </c>
      <c r="L102" s="613"/>
      <c r="M102" s="610" t="str">
        <f t="shared" si="22"/>
        <v/>
      </c>
      <c r="N102" s="613"/>
      <c r="O102" s="610" t="str">
        <f t="shared" si="23"/>
        <v/>
      </c>
      <c r="P102" s="613">
        <v>20</v>
      </c>
      <c r="Q102" s="610">
        <f t="shared" si="24"/>
        <v>666.66666666666674</v>
      </c>
      <c r="R102" s="613"/>
      <c r="S102" s="610" t="str">
        <f t="shared" si="25"/>
        <v/>
      </c>
      <c r="T102" s="613"/>
      <c r="U102" s="610" t="str">
        <f t="shared" si="26"/>
        <v/>
      </c>
      <c r="V102" s="613">
        <v>1</v>
      </c>
      <c r="W102" s="610">
        <f t="shared" si="27"/>
        <v>33.333333333333336</v>
      </c>
      <c r="X102" s="613">
        <v>17</v>
      </c>
      <c r="Y102" s="610">
        <f t="shared" si="28"/>
        <v>566.66666666666674</v>
      </c>
      <c r="Z102" s="613"/>
      <c r="AA102" s="610" t="str">
        <f t="shared" si="29"/>
        <v/>
      </c>
      <c r="AB102" s="613"/>
      <c r="AC102" s="610" t="str">
        <f t="shared" si="30"/>
        <v/>
      </c>
      <c r="AD102" s="613"/>
      <c r="AE102" s="610" t="str">
        <f t="shared" si="31"/>
        <v/>
      </c>
      <c r="AF102" s="613"/>
      <c r="AG102" s="610" t="str">
        <f t="shared" si="32"/>
        <v/>
      </c>
      <c r="AH102" s="613"/>
      <c r="AI102" s="610" t="str">
        <f t="shared" si="33"/>
        <v/>
      </c>
      <c r="AJ102" s="613"/>
      <c r="AK102" s="610" t="str">
        <f t="shared" si="34"/>
        <v/>
      </c>
      <c r="AL102" s="613"/>
      <c r="AM102" s="610" t="str">
        <f t="shared" si="35"/>
        <v/>
      </c>
      <c r="AN102" s="613">
        <v>32</v>
      </c>
      <c r="AO102" s="610">
        <f t="shared" si="36"/>
        <v>1066.6666666666667</v>
      </c>
      <c r="AP102" s="613">
        <v>84</v>
      </c>
      <c r="AQ102" s="610">
        <f t="shared" si="37"/>
        <v>2800</v>
      </c>
    </row>
    <row r="103" spans="1:43">
      <c r="A103" s="612"/>
      <c r="B103">
        <v>0.17</v>
      </c>
      <c r="D103" s="613">
        <v>4244</v>
      </c>
      <c r="E103" s="610">
        <f t="shared" si="19"/>
        <v>24964.705882352941</v>
      </c>
      <c r="F103" s="613">
        <v>13511</v>
      </c>
      <c r="G103" s="610">
        <f t="shared" si="19"/>
        <v>79476.470588235286</v>
      </c>
      <c r="H103" s="613"/>
      <c r="I103" s="610" t="str">
        <f t="shared" si="20"/>
        <v/>
      </c>
      <c r="J103" s="613"/>
      <c r="K103" s="610" t="str">
        <f t="shared" si="21"/>
        <v/>
      </c>
      <c r="L103" s="613"/>
      <c r="M103" s="610" t="str">
        <f t="shared" si="22"/>
        <v/>
      </c>
      <c r="N103" s="613">
        <v>5</v>
      </c>
      <c r="O103" s="610">
        <f t="shared" si="23"/>
        <v>29.411764705882351</v>
      </c>
      <c r="P103" s="613">
        <v>320</v>
      </c>
      <c r="Q103" s="610">
        <f t="shared" si="24"/>
        <v>1882.3529411764705</v>
      </c>
      <c r="R103" s="613">
        <v>24</v>
      </c>
      <c r="S103" s="610">
        <f t="shared" si="25"/>
        <v>141.17647058823528</v>
      </c>
      <c r="T103" s="613"/>
      <c r="U103" s="610" t="str">
        <f t="shared" si="26"/>
        <v/>
      </c>
      <c r="V103" s="613">
        <v>3</v>
      </c>
      <c r="W103" s="610">
        <f t="shared" si="27"/>
        <v>17.647058823529409</v>
      </c>
      <c r="X103" s="613">
        <v>15</v>
      </c>
      <c r="Y103" s="610">
        <f t="shared" si="28"/>
        <v>88.235294117647058</v>
      </c>
      <c r="Z103" s="613"/>
      <c r="AA103" s="610" t="str">
        <f t="shared" si="29"/>
        <v/>
      </c>
      <c r="AB103" s="613"/>
      <c r="AC103" s="610" t="str">
        <f t="shared" si="30"/>
        <v/>
      </c>
      <c r="AD103" s="613"/>
      <c r="AE103" s="610" t="str">
        <f t="shared" si="31"/>
        <v/>
      </c>
      <c r="AF103" s="613"/>
      <c r="AG103" s="610" t="str">
        <f t="shared" si="32"/>
        <v/>
      </c>
      <c r="AH103" s="613"/>
      <c r="AI103" s="610" t="str">
        <f t="shared" si="33"/>
        <v/>
      </c>
      <c r="AJ103" s="613">
        <v>33</v>
      </c>
      <c r="AK103" s="610">
        <f t="shared" si="34"/>
        <v>194.11764705882351</v>
      </c>
      <c r="AL103" s="613"/>
      <c r="AM103" s="610" t="str">
        <f t="shared" si="35"/>
        <v/>
      </c>
      <c r="AN103" s="613">
        <v>648</v>
      </c>
      <c r="AO103" s="610">
        <f t="shared" si="36"/>
        <v>3811.7647058823527</v>
      </c>
      <c r="AP103" s="613">
        <v>14559</v>
      </c>
      <c r="AQ103" s="610">
        <f t="shared" si="37"/>
        <v>85641.176470588223</v>
      </c>
    </row>
    <row r="104" spans="1:43">
      <c r="A104" s="603" t="s">
        <v>443</v>
      </c>
      <c r="B104" s="608">
        <v>2.96</v>
      </c>
      <c r="D104" s="609"/>
      <c r="E104" s="610" t="str">
        <f t="shared" si="19"/>
        <v/>
      </c>
      <c r="F104" s="609"/>
      <c r="G104" s="610" t="str">
        <f t="shared" si="19"/>
        <v/>
      </c>
      <c r="H104" s="609"/>
      <c r="I104" s="610" t="str">
        <f t="shared" si="20"/>
        <v/>
      </c>
      <c r="J104" s="609"/>
      <c r="K104" s="610" t="str">
        <f t="shared" si="21"/>
        <v/>
      </c>
      <c r="L104" s="609"/>
      <c r="M104" s="610" t="str">
        <f t="shared" si="22"/>
        <v/>
      </c>
      <c r="N104" s="609"/>
      <c r="O104" s="610" t="str">
        <f t="shared" si="23"/>
        <v/>
      </c>
      <c r="P104" s="609">
        <v>6929.77</v>
      </c>
      <c r="Q104" s="610">
        <f t="shared" si="24"/>
        <v>2341.1385135135138</v>
      </c>
      <c r="R104" s="609">
        <v>58.4</v>
      </c>
      <c r="S104" s="610">
        <f t="shared" si="25"/>
        <v>19.72972972972973</v>
      </c>
      <c r="T104" s="609"/>
      <c r="U104" s="610" t="str">
        <f t="shared" si="26"/>
        <v/>
      </c>
      <c r="V104" s="609"/>
      <c r="W104" s="610" t="str">
        <f t="shared" si="27"/>
        <v/>
      </c>
      <c r="X104" s="609"/>
      <c r="Y104" s="610" t="str">
        <f t="shared" si="28"/>
        <v/>
      </c>
      <c r="Z104" s="609"/>
      <c r="AA104" s="610" t="str">
        <f t="shared" si="29"/>
        <v/>
      </c>
      <c r="AB104" s="609"/>
      <c r="AC104" s="610" t="str">
        <f t="shared" si="30"/>
        <v/>
      </c>
      <c r="AD104" s="609"/>
      <c r="AE104" s="610" t="str">
        <f t="shared" si="31"/>
        <v/>
      </c>
      <c r="AF104" s="609"/>
      <c r="AG104" s="610" t="str">
        <f t="shared" si="32"/>
        <v/>
      </c>
      <c r="AH104" s="609"/>
      <c r="AI104" s="610" t="str">
        <f t="shared" si="33"/>
        <v/>
      </c>
      <c r="AJ104" s="609">
        <v>495.64</v>
      </c>
      <c r="AK104" s="610">
        <f t="shared" si="34"/>
        <v>167.44594594594594</v>
      </c>
      <c r="AL104" s="609"/>
      <c r="AM104" s="610" t="str">
        <f t="shared" si="35"/>
        <v/>
      </c>
      <c r="AN104" s="609"/>
      <c r="AO104" s="610" t="str">
        <f t="shared" si="36"/>
        <v/>
      </c>
      <c r="AP104" s="609">
        <v>7483.81</v>
      </c>
      <c r="AQ104" s="610">
        <f t="shared" si="37"/>
        <v>2528.3141891891892</v>
      </c>
    </row>
    <row r="105" spans="1:43">
      <c r="A105" s="612"/>
      <c r="B105">
        <v>9.202</v>
      </c>
      <c r="D105" s="613">
        <v>11485</v>
      </c>
      <c r="E105" s="610">
        <f t="shared" si="19"/>
        <v>1248.0982395131493</v>
      </c>
      <c r="F105" s="613"/>
      <c r="G105" s="610" t="str">
        <f t="shared" si="19"/>
        <v/>
      </c>
      <c r="H105" s="613"/>
      <c r="I105" s="610" t="str">
        <f t="shared" si="20"/>
        <v/>
      </c>
      <c r="J105" s="613"/>
      <c r="K105" s="610" t="str">
        <f t="shared" si="21"/>
        <v/>
      </c>
      <c r="L105" s="613"/>
      <c r="M105" s="610" t="str">
        <f t="shared" si="22"/>
        <v/>
      </c>
      <c r="N105" s="613"/>
      <c r="O105" s="610" t="str">
        <f t="shared" si="23"/>
        <v/>
      </c>
      <c r="P105" s="613">
        <v>48076.86</v>
      </c>
      <c r="Q105" s="610">
        <f t="shared" si="24"/>
        <v>5224.6098674201257</v>
      </c>
      <c r="R105" s="613"/>
      <c r="S105" s="610" t="str">
        <f t="shared" si="25"/>
        <v/>
      </c>
      <c r="T105" s="613"/>
      <c r="U105" s="610" t="str">
        <f t="shared" si="26"/>
        <v/>
      </c>
      <c r="V105" s="613"/>
      <c r="W105" s="610" t="str">
        <f t="shared" si="27"/>
        <v/>
      </c>
      <c r="X105" s="613"/>
      <c r="Y105" s="610" t="str">
        <f t="shared" si="28"/>
        <v/>
      </c>
      <c r="Z105" s="613"/>
      <c r="AA105" s="610" t="str">
        <f t="shared" si="29"/>
        <v/>
      </c>
      <c r="AB105" s="613"/>
      <c r="AC105" s="610" t="str">
        <f t="shared" si="30"/>
        <v/>
      </c>
      <c r="AD105" s="613">
        <v>5354.93</v>
      </c>
      <c r="AE105" s="610">
        <f t="shared" si="31"/>
        <v>581.93110193436212</v>
      </c>
      <c r="AF105" s="613"/>
      <c r="AG105" s="610" t="str">
        <f t="shared" si="32"/>
        <v/>
      </c>
      <c r="AH105" s="613"/>
      <c r="AI105" s="610" t="str">
        <f t="shared" si="33"/>
        <v/>
      </c>
      <c r="AJ105" s="613">
        <v>1148.74</v>
      </c>
      <c r="AK105" s="610">
        <f t="shared" si="34"/>
        <v>124.83590523799174</v>
      </c>
      <c r="AL105" s="613"/>
      <c r="AM105" s="610" t="str">
        <f t="shared" si="35"/>
        <v/>
      </c>
      <c r="AN105" s="613">
        <v>31.08</v>
      </c>
      <c r="AO105" s="610">
        <f t="shared" si="36"/>
        <v>3.3775266246468156</v>
      </c>
      <c r="AP105" s="613">
        <v>54611.61</v>
      </c>
      <c r="AQ105" s="610">
        <f t="shared" si="37"/>
        <v>5934.7544012171265</v>
      </c>
    </row>
    <row r="106" spans="1:43">
      <c r="A106" s="603" t="s">
        <v>475</v>
      </c>
      <c r="B106" s="608">
        <v>1.5078165383814499</v>
      </c>
      <c r="D106" s="609"/>
      <c r="E106" s="610" t="str">
        <f t="shared" si="19"/>
        <v/>
      </c>
      <c r="F106" s="609"/>
      <c r="G106" s="610" t="str">
        <f t="shared" si="19"/>
        <v/>
      </c>
      <c r="H106" s="609"/>
      <c r="I106" s="610" t="str">
        <f t="shared" si="20"/>
        <v/>
      </c>
      <c r="J106" s="609"/>
      <c r="K106" s="610" t="str">
        <f t="shared" si="21"/>
        <v/>
      </c>
      <c r="L106" s="609"/>
      <c r="M106" s="610" t="str">
        <f t="shared" si="22"/>
        <v/>
      </c>
      <c r="N106" s="609"/>
      <c r="O106" s="610" t="str">
        <f t="shared" si="23"/>
        <v/>
      </c>
      <c r="P106" s="609"/>
      <c r="Q106" s="610" t="str">
        <f t="shared" si="24"/>
        <v/>
      </c>
      <c r="R106" s="609"/>
      <c r="S106" s="610" t="str">
        <f t="shared" si="25"/>
        <v/>
      </c>
      <c r="T106" s="609"/>
      <c r="U106" s="610" t="str">
        <f t="shared" si="26"/>
        <v/>
      </c>
      <c r="V106" s="609"/>
      <c r="W106" s="610" t="str">
        <f t="shared" si="27"/>
        <v/>
      </c>
      <c r="X106" s="609"/>
      <c r="Y106" s="610" t="str">
        <f t="shared" si="28"/>
        <v/>
      </c>
      <c r="Z106" s="609"/>
      <c r="AA106" s="610" t="str">
        <f t="shared" si="29"/>
        <v/>
      </c>
      <c r="AB106" s="609"/>
      <c r="AC106" s="610" t="str">
        <f t="shared" si="30"/>
        <v/>
      </c>
      <c r="AD106" s="609"/>
      <c r="AE106" s="610" t="str">
        <f t="shared" si="31"/>
        <v/>
      </c>
      <c r="AF106" s="609"/>
      <c r="AG106" s="610" t="str">
        <f t="shared" si="32"/>
        <v/>
      </c>
      <c r="AH106" s="609"/>
      <c r="AI106" s="610" t="str">
        <f t="shared" si="33"/>
        <v/>
      </c>
      <c r="AJ106" s="609"/>
      <c r="AK106" s="610" t="str">
        <f t="shared" si="34"/>
        <v/>
      </c>
      <c r="AL106" s="609"/>
      <c r="AM106" s="610" t="str">
        <f t="shared" si="35"/>
        <v/>
      </c>
      <c r="AN106" s="609"/>
      <c r="AO106" s="610" t="str">
        <f t="shared" si="36"/>
        <v/>
      </c>
      <c r="AP106" s="609"/>
      <c r="AQ106" s="610" t="str">
        <f t="shared" si="37"/>
        <v/>
      </c>
    </row>
    <row r="107" spans="1:43">
      <c r="A107" s="603" t="s">
        <v>536</v>
      </c>
      <c r="B107" s="608">
        <v>0.68</v>
      </c>
      <c r="D107" s="609">
        <v>350</v>
      </c>
      <c r="E107" s="610">
        <f t="shared" si="19"/>
        <v>514.7058823529411</v>
      </c>
      <c r="F107" s="609"/>
      <c r="G107" s="610" t="str">
        <f t="shared" si="19"/>
        <v/>
      </c>
      <c r="H107" s="609"/>
      <c r="I107" s="610" t="str">
        <f t="shared" si="20"/>
        <v/>
      </c>
      <c r="J107" s="609"/>
      <c r="K107" s="610" t="str">
        <f t="shared" si="21"/>
        <v/>
      </c>
      <c r="L107" s="609"/>
      <c r="M107" s="610" t="str">
        <f t="shared" si="22"/>
        <v/>
      </c>
      <c r="N107" s="609"/>
      <c r="O107" s="610" t="str">
        <f t="shared" si="23"/>
        <v/>
      </c>
      <c r="P107" s="609"/>
      <c r="Q107" s="610" t="str">
        <f t="shared" si="24"/>
        <v/>
      </c>
      <c r="R107" s="609"/>
      <c r="S107" s="610" t="str">
        <f t="shared" si="25"/>
        <v/>
      </c>
      <c r="T107" s="609"/>
      <c r="U107" s="610" t="str">
        <f t="shared" si="26"/>
        <v/>
      </c>
      <c r="V107" s="609"/>
      <c r="W107" s="610" t="str">
        <f t="shared" si="27"/>
        <v/>
      </c>
      <c r="X107" s="609"/>
      <c r="Y107" s="610" t="str">
        <f t="shared" si="28"/>
        <v/>
      </c>
      <c r="Z107" s="609"/>
      <c r="AA107" s="610" t="str">
        <f t="shared" si="29"/>
        <v/>
      </c>
      <c r="AB107" s="609"/>
      <c r="AC107" s="610" t="str">
        <f t="shared" si="30"/>
        <v/>
      </c>
      <c r="AD107" s="609"/>
      <c r="AE107" s="610" t="str">
        <f t="shared" si="31"/>
        <v/>
      </c>
      <c r="AF107" s="609"/>
      <c r="AG107" s="610" t="str">
        <f t="shared" si="32"/>
        <v/>
      </c>
      <c r="AH107" s="609"/>
      <c r="AI107" s="610" t="str">
        <f t="shared" si="33"/>
        <v/>
      </c>
      <c r="AJ107" s="609"/>
      <c r="AK107" s="610" t="str">
        <f t="shared" si="34"/>
        <v/>
      </c>
      <c r="AL107" s="609"/>
      <c r="AM107" s="610" t="str">
        <f t="shared" si="35"/>
        <v/>
      </c>
      <c r="AN107" s="609"/>
      <c r="AO107" s="610" t="str">
        <f t="shared" si="36"/>
        <v/>
      </c>
      <c r="AP107" s="609"/>
      <c r="AQ107" s="610" t="str">
        <f t="shared" si="37"/>
        <v/>
      </c>
    </row>
    <row r="108" spans="1:43">
      <c r="A108" s="612"/>
      <c r="B108">
        <v>10.07</v>
      </c>
      <c r="D108" s="613">
        <v>164883</v>
      </c>
      <c r="E108" s="610">
        <f t="shared" si="19"/>
        <v>16373.684210526315</v>
      </c>
      <c r="F108" s="613">
        <v>105788</v>
      </c>
      <c r="G108" s="610">
        <f t="shared" si="19"/>
        <v>10505.263157894737</v>
      </c>
      <c r="H108" s="613"/>
      <c r="I108" s="610" t="str">
        <f t="shared" si="20"/>
        <v/>
      </c>
      <c r="J108" s="613"/>
      <c r="K108" s="610" t="str">
        <f t="shared" si="21"/>
        <v/>
      </c>
      <c r="L108" s="613"/>
      <c r="M108" s="610" t="str">
        <f t="shared" si="22"/>
        <v/>
      </c>
      <c r="N108" s="613">
        <v>4770</v>
      </c>
      <c r="O108" s="610">
        <f t="shared" si="23"/>
        <v>473.68421052631578</v>
      </c>
      <c r="P108" s="613"/>
      <c r="Q108" s="610" t="str">
        <f t="shared" si="24"/>
        <v/>
      </c>
      <c r="R108" s="613"/>
      <c r="S108" s="610" t="str">
        <f t="shared" si="25"/>
        <v/>
      </c>
      <c r="T108" s="613"/>
      <c r="U108" s="610" t="str">
        <f t="shared" si="26"/>
        <v/>
      </c>
      <c r="V108" s="613">
        <v>65371</v>
      </c>
      <c r="W108" s="610">
        <f t="shared" si="27"/>
        <v>6491.6583912611713</v>
      </c>
      <c r="X108" s="613"/>
      <c r="Y108" s="610" t="str">
        <f t="shared" si="28"/>
        <v/>
      </c>
      <c r="Z108" s="613">
        <v>451</v>
      </c>
      <c r="AA108" s="610">
        <f t="shared" si="29"/>
        <v>44.786494538232375</v>
      </c>
      <c r="AB108" s="613"/>
      <c r="AC108" s="610" t="str">
        <f t="shared" si="30"/>
        <v/>
      </c>
      <c r="AD108" s="613"/>
      <c r="AE108" s="610" t="str">
        <f t="shared" si="31"/>
        <v/>
      </c>
      <c r="AF108" s="613"/>
      <c r="AG108" s="610" t="str">
        <f t="shared" si="32"/>
        <v/>
      </c>
      <c r="AH108" s="613"/>
      <c r="AI108" s="610" t="str">
        <f t="shared" si="33"/>
        <v/>
      </c>
      <c r="AJ108" s="613">
        <v>33552</v>
      </c>
      <c r="AK108" s="610">
        <f t="shared" si="34"/>
        <v>3331.8768619662364</v>
      </c>
      <c r="AL108" s="613"/>
      <c r="AM108" s="610" t="str">
        <f t="shared" si="35"/>
        <v/>
      </c>
      <c r="AN108" s="613"/>
      <c r="AO108" s="610" t="str">
        <f t="shared" si="36"/>
        <v/>
      </c>
      <c r="AP108" s="613">
        <v>209932</v>
      </c>
      <c r="AQ108" s="610">
        <f t="shared" si="37"/>
        <v>20847.269116186693</v>
      </c>
    </row>
    <row r="109" spans="1:43">
      <c r="A109" s="603" t="s">
        <v>445</v>
      </c>
      <c r="B109" s="608">
        <v>0.86</v>
      </c>
      <c r="D109" s="609"/>
      <c r="E109" s="610" t="str">
        <f t="shared" si="19"/>
        <v/>
      </c>
      <c r="F109" s="609"/>
      <c r="G109" s="610" t="str">
        <f t="shared" si="19"/>
        <v/>
      </c>
      <c r="H109" s="609"/>
      <c r="I109" s="610" t="str">
        <f t="shared" si="20"/>
        <v/>
      </c>
      <c r="J109" s="609">
        <v>176536</v>
      </c>
      <c r="K109" s="610">
        <f t="shared" si="21"/>
        <v>205274.41860465117</v>
      </c>
      <c r="L109" s="609"/>
      <c r="M109" s="610" t="str">
        <f t="shared" si="22"/>
        <v/>
      </c>
      <c r="N109" s="609">
        <v>822</v>
      </c>
      <c r="O109" s="610">
        <f t="shared" si="23"/>
        <v>955.81395348837214</v>
      </c>
      <c r="P109" s="609">
        <v>979</v>
      </c>
      <c r="Q109" s="610">
        <f t="shared" si="24"/>
        <v>1138.3720930232557</v>
      </c>
      <c r="R109" s="609"/>
      <c r="S109" s="610" t="str">
        <f t="shared" si="25"/>
        <v/>
      </c>
      <c r="T109" s="609"/>
      <c r="U109" s="610" t="str">
        <f t="shared" si="26"/>
        <v/>
      </c>
      <c r="V109" s="609"/>
      <c r="W109" s="610" t="str">
        <f t="shared" si="27"/>
        <v/>
      </c>
      <c r="X109" s="609"/>
      <c r="Y109" s="610" t="str">
        <f t="shared" si="28"/>
        <v/>
      </c>
      <c r="Z109" s="609"/>
      <c r="AA109" s="610" t="str">
        <f t="shared" si="29"/>
        <v/>
      </c>
      <c r="AB109" s="609"/>
      <c r="AC109" s="610" t="str">
        <f t="shared" si="30"/>
        <v/>
      </c>
      <c r="AD109" s="609"/>
      <c r="AE109" s="610" t="str">
        <f t="shared" si="31"/>
        <v/>
      </c>
      <c r="AF109" s="609"/>
      <c r="AG109" s="610" t="str">
        <f t="shared" si="32"/>
        <v/>
      </c>
      <c r="AH109" s="609"/>
      <c r="AI109" s="610" t="str">
        <f t="shared" si="33"/>
        <v/>
      </c>
      <c r="AJ109" s="609"/>
      <c r="AK109" s="610" t="str">
        <f t="shared" si="34"/>
        <v/>
      </c>
      <c r="AL109" s="609"/>
      <c r="AM109" s="610" t="str">
        <f t="shared" si="35"/>
        <v/>
      </c>
      <c r="AN109" s="609"/>
      <c r="AO109" s="610" t="str">
        <f t="shared" si="36"/>
        <v/>
      </c>
      <c r="AP109" s="609">
        <v>178337</v>
      </c>
      <c r="AQ109" s="610">
        <f t="shared" si="37"/>
        <v>207368.60465116281</v>
      </c>
    </row>
    <row r="110" spans="1:43">
      <c r="A110" s="603" t="s">
        <v>423</v>
      </c>
      <c r="B110" s="608">
        <v>16.568000000000001</v>
      </c>
      <c r="D110" s="609">
        <v>29056</v>
      </c>
      <c r="E110" s="610">
        <f t="shared" si="19"/>
        <v>1753.74215354901</v>
      </c>
      <c r="F110" s="609"/>
      <c r="G110" s="610" t="str">
        <f t="shared" si="19"/>
        <v/>
      </c>
      <c r="H110" s="609"/>
      <c r="I110" s="610" t="str">
        <f t="shared" si="20"/>
        <v/>
      </c>
      <c r="J110" s="609"/>
      <c r="K110" s="610" t="str">
        <f t="shared" si="21"/>
        <v/>
      </c>
      <c r="L110" s="609"/>
      <c r="M110" s="610" t="str">
        <f t="shared" si="22"/>
        <v/>
      </c>
      <c r="N110" s="609">
        <v>225</v>
      </c>
      <c r="O110" s="610">
        <f t="shared" si="23"/>
        <v>13.58039594398841</v>
      </c>
      <c r="P110" s="609">
        <v>8479</v>
      </c>
      <c r="Q110" s="610">
        <f t="shared" si="24"/>
        <v>511.7696764847899</v>
      </c>
      <c r="R110" s="609">
        <v>459</v>
      </c>
      <c r="S110" s="610">
        <f t="shared" si="25"/>
        <v>27.704007725736357</v>
      </c>
      <c r="T110" s="609"/>
      <c r="U110" s="610" t="str">
        <f t="shared" si="26"/>
        <v/>
      </c>
      <c r="V110" s="609">
        <v>29364</v>
      </c>
      <c r="W110" s="610">
        <f t="shared" si="27"/>
        <v>1772.3322066634476</v>
      </c>
      <c r="X110" s="609"/>
      <c r="Y110" s="610" t="str">
        <f t="shared" si="28"/>
        <v/>
      </c>
      <c r="Z110" s="609"/>
      <c r="AA110" s="610" t="str">
        <f t="shared" si="29"/>
        <v/>
      </c>
      <c r="AB110" s="609"/>
      <c r="AC110" s="610" t="str">
        <f t="shared" si="30"/>
        <v/>
      </c>
      <c r="AD110" s="609"/>
      <c r="AE110" s="610" t="str">
        <f t="shared" si="31"/>
        <v/>
      </c>
      <c r="AF110" s="609"/>
      <c r="AG110" s="610" t="str">
        <f t="shared" si="32"/>
        <v/>
      </c>
      <c r="AH110" s="609"/>
      <c r="AI110" s="610" t="str">
        <f t="shared" si="33"/>
        <v/>
      </c>
      <c r="AJ110" s="609">
        <v>11692</v>
      </c>
      <c r="AK110" s="610">
        <f t="shared" si="34"/>
        <v>705.69773056494444</v>
      </c>
      <c r="AL110" s="609"/>
      <c r="AM110" s="610" t="str">
        <f t="shared" si="35"/>
        <v/>
      </c>
      <c r="AN110" s="609">
        <v>39</v>
      </c>
      <c r="AO110" s="610">
        <f t="shared" si="36"/>
        <v>2.353935296957991</v>
      </c>
      <c r="AP110" s="609">
        <v>50258</v>
      </c>
      <c r="AQ110" s="610">
        <f t="shared" si="37"/>
        <v>3033.4379526798643</v>
      </c>
    </row>
    <row r="111" spans="1:43">
      <c r="A111" s="612"/>
      <c r="B111">
        <v>4.7859999999999996</v>
      </c>
      <c r="D111" s="613"/>
      <c r="E111" s="610" t="str">
        <f t="shared" si="19"/>
        <v/>
      </c>
      <c r="F111" s="613"/>
      <c r="G111" s="610" t="str">
        <f t="shared" si="19"/>
        <v/>
      </c>
      <c r="H111" s="613"/>
      <c r="I111" s="610" t="str">
        <f t="shared" si="20"/>
        <v/>
      </c>
      <c r="J111" s="613"/>
      <c r="K111" s="610" t="str">
        <f t="shared" si="21"/>
        <v/>
      </c>
      <c r="L111" s="613"/>
      <c r="M111" s="610" t="str">
        <f t="shared" si="22"/>
        <v/>
      </c>
      <c r="N111" s="613"/>
      <c r="O111" s="610" t="str">
        <f t="shared" si="23"/>
        <v/>
      </c>
      <c r="P111" s="613">
        <v>535</v>
      </c>
      <c r="Q111" s="610">
        <f t="shared" si="24"/>
        <v>111.78437108232345</v>
      </c>
      <c r="R111" s="613">
        <v>61</v>
      </c>
      <c r="S111" s="610">
        <f t="shared" si="25"/>
        <v>12.745507730881739</v>
      </c>
      <c r="T111" s="613"/>
      <c r="U111" s="610" t="str">
        <f t="shared" si="26"/>
        <v/>
      </c>
      <c r="V111" s="613">
        <v>2058</v>
      </c>
      <c r="W111" s="610">
        <f t="shared" si="27"/>
        <v>430.00417885499377</v>
      </c>
      <c r="X111" s="613"/>
      <c r="Y111" s="610" t="str">
        <f t="shared" si="28"/>
        <v/>
      </c>
      <c r="Z111" s="613"/>
      <c r="AA111" s="610" t="str">
        <f t="shared" si="29"/>
        <v/>
      </c>
      <c r="AB111" s="613"/>
      <c r="AC111" s="610" t="str">
        <f t="shared" si="30"/>
        <v/>
      </c>
      <c r="AD111" s="613"/>
      <c r="AE111" s="610" t="str">
        <f t="shared" si="31"/>
        <v/>
      </c>
      <c r="AF111" s="613"/>
      <c r="AG111" s="610" t="str">
        <f t="shared" si="32"/>
        <v/>
      </c>
      <c r="AH111" s="613"/>
      <c r="AI111" s="610" t="str">
        <f t="shared" si="33"/>
        <v/>
      </c>
      <c r="AJ111" s="613">
        <v>3502</v>
      </c>
      <c r="AK111" s="610">
        <f t="shared" si="34"/>
        <v>731.71750940242384</v>
      </c>
      <c r="AL111" s="613"/>
      <c r="AM111" s="610" t="str">
        <f t="shared" si="35"/>
        <v/>
      </c>
      <c r="AN111" s="613"/>
      <c r="AO111" s="610" t="str">
        <f t="shared" si="36"/>
        <v/>
      </c>
      <c r="AP111" s="613">
        <v>6156</v>
      </c>
      <c r="AQ111" s="610">
        <f t="shared" si="37"/>
        <v>1286.2515670706227</v>
      </c>
    </row>
    <row r="112" spans="1:43">
      <c r="A112" s="612"/>
      <c r="B112">
        <v>2.8069999999999999</v>
      </c>
      <c r="D112" s="613"/>
      <c r="E112" s="610" t="str">
        <f t="shared" si="19"/>
        <v/>
      </c>
      <c r="F112" s="613"/>
      <c r="G112" s="610" t="str">
        <f t="shared" si="19"/>
        <v/>
      </c>
      <c r="H112" s="613"/>
      <c r="I112" s="610" t="str">
        <f t="shared" si="20"/>
        <v/>
      </c>
      <c r="J112" s="613"/>
      <c r="K112" s="610" t="str">
        <f t="shared" si="21"/>
        <v/>
      </c>
      <c r="L112" s="613"/>
      <c r="M112" s="610" t="str">
        <f t="shared" si="22"/>
        <v/>
      </c>
      <c r="N112" s="613"/>
      <c r="O112" s="610" t="str">
        <f t="shared" si="23"/>
        <v/>
      </c>
      <c r="P112" s="613">
        <v>6</v>
      </c>
      <c r="Q112" s="610">
        <f t="shared" si="24"/>
        <v>2.1375133594584965</v>
      </c>
      <c r="R112" s="613"/>
      <c r="S112" s="610" t="str">
        <f t="shared" si="25"/>
        <v/>
      </c>
      <c r="T112" s="613"/>
      <c r="U112" s="610" t="str">
        <f t="shared" si="26"/>
        <v/>
      </c>
      <c r="V112" s="613">
        <v>1607</v>
      </c>
      <c r="W112" s="610">
        <f t="shared" si="27"/>
        <v>572.49732810830074</v>
      </c>
      <c r="X112" s="613"/>
      <c r="Y112" s="610" t="str">
        <f t="shared" si="28"/>
        <v/>
      </c>
      <c r="Z112" s="613"/>
      <c r="AA112" s="610" t="str">
        <f t="shared" si="29"/>
        <v/>
      </c>
      <c r="AB112" s="613"/>
      <c r="AC112" s="610" t="str">
        <f t="shared" si="30"/>
        <v/>
      </c>
      <c r="AD112" s="613"/>
      <c r="AE112" s="610" t="str">
        <f t="shared" si="31"/>
        <v/>
      </c>
      <c r="AF112" s="613"/>
      <c r="AG112" s="610" t="str">
        <f t="shared" si="32"/>
        <v/>
      </c>
      <c r="AH112" s="613"/>
      <c r="AI112" s="610" t="str">
        <f t="shared" si="33"/>
        <v/>
      </c>
      <c r="AJ112" s="613"/>
      <c r="AK112" s="610" t="str">
        <f t="shared" si="34"/>
        <v/>
      </c>
      <c r="AL112" s="613"/>
      <c r="AM112" s="610" t="str">
        <f t="shared" si="35"/>
        <v/>
      </c>
      <c r="AN112" s="613"/>
      <c r="AO112" s="610" t="str">
        <f t="shared" si="36"/>
        <v/>
      </c>
      <c r="AP112" s="613">
        <v>1613</v>
      </c>
      <c r="AQ112" s="610">
        <f t="shared" si="37"/>
        <v>574.6348414677592</v>
      </c>
    </row>
    <row r="113" spans="1:43">
      <c r="A113" s="612"/>
      <c r="B113">
        <v>0.28999999999999998</v>
      </c>
      <c r="D113" s="613">
        <v>413</v>
      </c>
      <c r="E113" s="610">
        <f t="shared" si="19"/>
        <v>1424.1379310344828</v>
      </c>
      <c r="F113" s="613">
        <v>15</v>
      </c>
      <c r="G113" s="610">
        <f t="shared" si="19"/>
        <v>51.724137931034484</v>
      </c>
      <c r="H113" s="613"/>
      <c r="I113" s="610" t="str">
        <f t="shared" si="20"/>
        <v/>
      </c>
      <c r="J113" s="613">
        <v>264</v>
      </c>
      <c r="K113" s="610">
        <f t="shared" si="21"/>
        <v>910.34482758620697</v>
      </c>
      <c r="L113" s="613"/>
      <c r="M113" s="610" t="str">
        <f t="shared" si="22"/>
        <v/>
      </c>
      <c r="N113" s="613">
        <v>3</v>
      </c>
      <c r="O113" s="610">
        <f t="shared" si="23"/>
        <v>10.344827586206897</v>
      </c>
      <c r="P113" s="613">
        <v>114</v>
      </c>
      <c r="Q113" s="610">
        <f t="shared" si="24"/>
        <v>393.10344827586209</v>
      </c>
      <c r="R113" s="613">
        <v>3</v>
      </c>
      <c r="S113" s="610">
        <f t="shared" si="25"/>
        <v>10.344827586206897</v>
      </c>
      <c r="T113" s="613"/>
      <c r="U113" s="610" t="str">
        <f t="shared" si="26"/>
        <v/>
      </c>
      <c r="V113" s="613">
        <v>19</v>
      </c>
      <c r="W113" s="610">
        <f t="shared" si="27"/>
        <v>65.517241379310349</v>
      </c>
      <c r="X113" s="613"/>
      <c r="Y113" s="610" t="str">
        <f t="shared" si="28"/>
        <v/>
      </c>
      <c r="Z113" s="613"/>
      <c r="AA113" s="610" t="str">
        <f t="shared" si="29"/>
        <v/>
      </c>
      <c r="AB113" s="613"/>
      <c r="AC113" s="610" t="str">
        <f t="shared" si="30"/>
        <v/>
      </c>
      <c r="AD113" s="613"/>
      <c r="AE113" s="610" t="str">
        <f t="shared" si="31"/>
        <v/>
      </c>
      <c r="AF113" s="613"/>
      <c r="AG113" s="610" t="str">
        <f t="shared" si="32"/>
        <v/>
      </c>
      <c r="AH113" s="613"/>
      <c r="AI113" s="610" t="str">
        <f t="shared" si="33"/>
        <v/>
      </c>
      <c r="AJ113" s="613">
        <v>15</v>
      </c>
      <c r="AK113" s="610">
        <f t="shared" si="34"/>
        <v>51.724137931034484</v>
      </c>
      <c r="AL113" s="613"/>
      <c r="AM113" s="610" t="str">
        <f t="shared" si="35"/>
        <v/>
      </c>
      <c r="AN113" s="613"/>
      <c r="AO113" s="610" t="str">
        <f t="shared" si="36"/>
        <v/>
      </c>
      <c r="AP113" s="613">
        <v>433</v>
      </c>
      <c r="AQ113" s="610">
        <f t="shared" si="37"/>
        <v>1493.1034482758621</v>
      </c>
    </row>
    <row r="114" spans="1:43">
      <c r="A114" s="603" t="s">
        <v>476</v>
      </c>
      <c r="B114" s="608">
        <v>10.6</v>
      </c>
      <c r="D114" s="609">
        <v>12996</v>
      </c>
      <c r="E114" s="610">
        <f t="shared" si="19"/>
        <v>1226.0377358490566</v>
      </c>
      <c r="F114" s="609"/>
      <c r="G114" s="610" t="str">
        <f t="shared" si="19"/>
        <v/>
      </c>
      <c r="H114" s="609"/>
      <c r="I114" s="610" t="str">
        <f t="shared" si="20"/>
        <v/>
      </c>
      <c r="J114" s="609"/>
      <c r="K114" s="610" t="str">
        <f t="shared" si="21"/>
        <v/>
      </c>
      <c r="L114" s="609"/>
      <c r="M114" s="610" t="str">
        <f t="shared" si="22"/>
        <v/>
      </c>
      <c r="N114" s="609">
        <v>25</v>
      </c>
      <c r="O114" s="610">
        <f t="shared" si="23"/>
        <v>2.358490566037736</v>
      </c>
      <c r="P114" s="609">
        <v>3165</v>
      </c>
      <c r="Q114" s="610">
        <f t="shared" si="24"/>
        <v>298.58490566037739</v>
      </c>
      <c r="R114" s="609">
        <v>3856</v>
      </c>
      <c r="S114" s="610">
        <f t="shared" si="25"/>
        <v>363.77358490566041</v>
      </c>
      <c r="T114" s="609">
        <v>22</v>
      </c>
      <c r="U114" s="610">
        <f t="shared" si="26"/>
        <v>2.0754716981132075</v>
      </c>
      <c r="V114" s="609"/>
      <c r="W114" s="610" t="str">
        <f t="shared" si="27"/>
        <v/>
      </c>
      <c r="X114" s="609"/>
      <c r="Y114" s="610" t="str">
        <f t="shared" si="28"/>
        <v/>
      </c>
      <c r="Z114" s="609"/>
      <c r="AA114" s="610" t="str">
        <f t="shared" si="29"/>
        <v/>
      </c>
      <c r="AB114" s="609"/>
      <c r="AC114" s="610" t="str">
        <f t="shared" si="30"/>
        <v/>
      </c>
      <c r="AD114" s="609">
        <v>49156</v>
      </c>
      <c r="AE114" s="610">
        <f t="shared" si="31"/>
        <v>4637.3584905660382</v>
      </c>
      <c r="AF114" s="609"/>
      <c r="AG114" s="610" t="str">
        <f t="shared" si="32"/>
        <v/>
      </c>
      <c r="AH114" s="609"/>
      <c r="AI114" s="610" t="str">
        <f t="shared" si="33"/>
        <v/>
      </c>
      <c r="AJ114" s="609">
        <v>1002</v>
      </c>
      <c r="AK114" s="610">
        <f t="shared" si="34"/>
        <v>94.528301886792462</v>
      </c>
      <c r="AL114" s="609"/>
      <c r="AM114" s="610" t="str">
        <f t="shared" si="35"/>
        <v/>
      </c>
      <c r="AN114" s="609">
        <v>18437</v>
      </c>
      <c r="AO114" s="610">
        <f t="shared" si="36"/>
        <v>1739.3396226415095</v>
      </c>
      <c r="AP114" s="609">
        <v>75663</v>
      </c>
      <c r="AQ114" s="610">
        <f t="shared" si="37"/>
        <v>7138.0188679245284</v>
      </c>
    </row>
    <row r="115" spans="1:43">
      <c r="A115" s="612"/>
      <c r="B115">
        <v>12.19</v>
      </c>
      <c r="D115" s="613">
        <v>141708</v>
      </c>
      <c r="E115" s="610">
        <f t="shared" si="19"/>
        <v>11624.938474159148</v>
      </c>
      <c r="F115" s="613">
        <v>62</v>
      </c>
      <c r="G115" s="610">
        <f t="shared" si="19"/>
        <v>5.0861361771944216</v>
      </c>
      <c r="H115" s="613"/>
      <c r="I115" s="610" t="str">
        <f t="shared" si="20"/>
        <v/>
      </c>
      <c r="J115" s="613">
        <v>4056</v>
      </c>
      <c r="K115" s="610">
        <f t="shared" si="21"/>
        <v>332.73174733388026</v>
      </c>
      <c r="L115" s="613"/>
      <c r="M115" s="610" t="str">
        <f t="shared" si="22"/>
        <v/>
      </c>
      <c r="N115" s="613">
        <v>43</v>
      </c>
      <c r="O115" s="610">
        <f t="shared" si="23"/>
        <v>3.5274815422477444</v>
      </c>
      <c r="P115" s="613">
        <v>28246</v>
      </c>
      <c r="Q115" s="610">
        <f t="shared" si="24"/>
        <v>2317.1452009844133</v>
      </c>
      <c r="R115" s="613">
        <v>6672</v>
      </c>
      <c r="S115" s="610">
        <f t="shared" si="25"/>
        <v>547.33388022969655</v>
      </c>
      <c r="T115" s="613">
        <v>169</v>
      </c>
      <c r="U115" s="610">
        <f t="shared" si="26"/>
        <v>13.863822805578344</v>
      </c>
      <c r="V115" s="613">
        <v>7159</v>
      </c>
      <c r="W115" s="610">
        <f t="shared" si="27"/>
        <v>587.28465955701392</v>
      </c>
      <c r="X115" s="613"/>
      <c r="Y115" s="610" t="str">
        <f t="shared" si="28"/>
        <v/>
      </c>
      <c r="Z115" s="613"/>
      <c r="AA115" s="610" t="str">
        <f t="shared" si="29"/>
        <v/>
      </c>
      <c r="AB115" s="613"/>
      <c r="AC115" s="610" t="str">
        <f t="shared" si="30"/>
        <v/>
      </c>
      <c r="AD115" s="613"/>
      <c r="AE115" s="610" t="str">
        <f t="shared" si="31"/>
        <v/>
      </c>
      <c r="AF115" s="613"/>
      <c r="AG115" s="610" t="str">
        <f t="shared" si="32"/>
        <v/>
      </c>
      <c r="AH115" s="613"/>
      <c r="AI115" s="610" t="str">
        <f t="shared" si="33"/>
        <v/>
      </c>
      <c r="AJ115" s="613">
        <v>1766</v>
      </c>
      <c r="AK115" s="610">
        <f t="shared" si="34"/>
        <v>144.87284659557014</v>
      </c>
      <c r="AL115" s="613"/>
      <c r="AM115" s="610" t="str">
        <f t="shared" si="35"/>
        <v/>
      </c>
      <c r="AN115" s="613">
        <v>18580</v>
      </c>
      <c r="AO115" s="610">
        <f t="shared" si="36"/>
        <v>1524.2001640689091</v>
      </c>
      <c r="AP115" s="613">
        <v>66753</v>
      </c>
      <c r="AQ115" s="610">
        <f t="shared" si="37"/>
        <v>5476.045939294504</v>
      </c>
    </row>
    <row r="116" spans="1:43">
      <c r="A116" s="603" t="s">
        <v>446</v>
      </c>
      <c r="B116" s="608">
        <v>9.18</v>
      </c>
      <c r="D116" s="609">
        <v>177396</v>
      </c>
      <c r="E116" s="610">
        <f t="shared" si="19"/>
        <v>19324.18300653595</v>
      </c>
      <c r="F116" s="609"/>
      <c r="G116" s="610" t="str">
        <f t="shared" si="19"/>
        <v/>
      </c>
      <c r="H116" s="609"/>
      <c r="I116" s="610" t="str">
        <f t="shared" si="20"/>
        <v/>
      </c>
      <c r="J116" s="609"/>
      <c r="K116" s="610" t="str">
        <f t="shared" si="21"/>
        <v/>
      </c>
      <c r="L116" s="609"/>
      <c r="M116" s="610" t="str">
        <f t="shared" si="22"/>
        <v/>
      </c>
      <c r="N116" s="609">
        <v>24718</v>
      </c>
      <c r="O116" s="610">
        <f t="shared" si="23"/>
        <v>2692.5925925925926</v>
      </c>
      <c r="P116" s="609">
        <v>39438</v>
      </c>
      <c r="Q116" s="610">
        <f t="shared" si="24"/>
        <v>4296.0784313725489</v>
      </c>
      <c r="R116" s="609">
        <v>36928</v>
      </c>
      <c r="S116" s="610">
        <f t="shared" si="25"/>
        <v>4022.6579520697169</v>
      </c>
      <c r="T116" s="609">
        <v>9584</v>
      </c>
      <c r="U116" s="610">
        <f t="shared" si="26"/>
        <v>1044.0087145969499</v>
      </c>
      <c r="V116" s="609">
        <v>14688</v>
      </c>
      <c r="W116" s="610">
        <f t="shared" si="27"/>
        <v>1600</v>
      </c>
      <c r="X116" s="609">
        <v>35864</v>
      </c>
      <c r="Y116" s="610">
        <f t="shared" si="28"/>
        <v>3906.7538126361655</v>
      </c>
      <c r="Z116" s="609"/>
      <c r="AA116" s="610" t="str">
        <f t="shared" si="29"/>
        <v/>
      </c>
      <c r="AB116" s="609"/>
      <c r="AC116" s="610" t="str">
        <f t="shared" si="30"/>
        <v/>
      </c>
      <c r="AD116" s="609"/>
      <c r="AE116" s="610" t="str">
        <f t="shared" si="31"/>
        <v/>
      </c>
      <c r="AF116" s="609"/>
      <c r="AG116" s="610" t="str">
        <f t="shared" si="32"/>
        <v/>
      </c>
      <c r="AH116" s="609"/>
      <c r="AI116" s="610" t="str">
        <f t="shared" si="33"/>
        <v/>
      </c>
      <c r="AJ116" s="609">
        <v>54282</v>
      </c>
      <c r="AK116" s="610">
        <f t="shared" si="34"/>
        <v>5913.0718954248368</v>
      </c>
      <c r="AL116" s="609"/>
      <c r="AM116" s="610" t="str">
        <f t="shared" si="35"/>
        <v/>
      </c>
      <c r="AN116" s="609"/>
      <c r="AO116" s="610" t="str">
        <f t="shared" si="36"/>
        <v/>
      </c>
      <c r="AP116" s="609">
        <v>215502</v>
      </c>
      <c r="AQ116" s="610">
        <f t="shared" si="37"/>
        <v>23475.16339869281</v>
      </c>
    </row>
    <row r="117" spans="1:43">
      <c r="A117" s="603" t="s">
        <v>478</v>
      </c>
      <c r="B117" s="608">
        <v>2.1557051635399298</v>
      </c>
      <c r="D117" s="609">
        <v>7866.1076999999996</v>
      </c>
      <c r="E117" s="610">
        <f t="shared" si="19"/>
        <v>3648.9719619555462</v>
      </c>
      <c r="F117" s="609"/>
      <c r="G117" s="610" t="str">
        <f t="shared" si="19"/>
        <v/>
      </c>
      <c r="H117" s="609"/>
      <c r="I117" s="610" t="str">
        <f t="shared" si="20"/>
        <v/>
      </c>
      <c r="J117" s="609"/>
      <c r="K117" s="610" t="str">
        <f t="shared" si="21"/>
        <v/>
      </c>
      <c r="L117" s="609"/>
      <c r="M117" s="610" t="str">
        <f t="shared" si="22"/>
        <v/>
      </c>
      <c r="N117" s="609">
        <v>2596.1242999999999</v>
      </c>
      <c r="O117" s="610">
        <f t="shared" si="23"/>
        <v>1204.303976215768</v>
      </c>
      <c r="P117" s="609">
        <v>6368.6086999999998</v>
      </c>
      <c r="Q117" s="610">
        <f t="shared" si="24"/>
        <v>2954.3041449796274</v>
      </c>
      <c r="R117" s="609">
        <v>714.149</v>
      </c>
      <c r="S117" s="610">
        <f t="shared" si="25"/>
        <v>331.28324414609676</v>
      </c>
      <c r="T117" s="609">
        <v>8.7540999999999993</v>
      </c>
      <c r="U117" s="610">
        <f t="shared" si="26"/>
        <v>4.0608985625959644</v>
      </c>
      <c r="V117" s="609"/>
      <c r="W117" s="610" t="str">
        <f t="shared" si="27"/>
        <v/>
      </c>
      <c r="X117" s="609"/>
      <c r="Y117" s="610" t="str">
        <f t="shared" si="28"/>
        <v/>
      </c>
      <c r="Z117" s="609">
        <v>66.419499999999999</v>
      </c>
      <c r="AA117" s="610">
        <f t="shared" si="29"/>
        <v>30.811031639842209</v>
      </c>
      <c r="AB117" s="609"/>
      <c r="AC117" s="610" t="str">
        <f t="shared" si="30"/>
        <v/>
      </c>
      <c r="AD117" s="609"/>
      <c r="AE117" s="610" t="str">
        <f t="shared" si="31"/>
        <v/>
      </c>
      <c r="AF117" s="609"/>
      <c r="AG117" s="610" t="str">
        <f t="shared" si="32"/>
        <v/>
      </c>
      <c r="AH117" s="609">
        <v>307832.05570000003</v>
      </c>
      <c r="AI117" s="610">
        <f t="shared" si="33"/>
        <v>142798.77457569493</v>
      </c>
      <c r="AJ117" s="609"/>
      <c r="AK117" s="610" t="str">
        <f t="shared" si="34"/>
        <v/>
      </c>
      <c r="AL117" s="609"/>
      <c r="AM117" s="610" t="str">
        <f t="shared" si="35"/>
        <v/>
      </c>
      <c r="AN117" s="609">
        <v>1083.02</v>
      </c>
      <c r="AO117" s="610">
        <f t="shared" si="36"/>
        <v>502.39708950807983</v>
      </c>
      <c r="AP117" s="609">
        <v>318669.13130000001</v>
      </c>
      <c r="AQ117" s="610">
        <f t="shared" si="37"/>
        <v>147825.93496074693</v>
      </c>
    </row>
    <row r="118" spans="1:43">
      <c r="A118" s="612"/>
      <c r="D118" s="613"/>
      <c r="E118" s="610" t="str">
        <f t="shared" si="19"/>
        <v/>
      </c>
      <c r="F118" s="613"/>
      <c r="G118" s="610" t="str">
        <f t="shared" si="19"/>
        <v/>
      </c>
      <c r="H118" s="613"/>
      <c r="I118" s="610" t="str">
        <f t="shared" si="20"/>
        <v/>
      </c>
      <c r="J118" s="613"/>
      <c r="K118" s="610" t="str">
        <f t="shared" si="21"/>
        <v/>
      </c>
      <c r="L118" s="613"/>
      <c r="M118" s="610" t="str">
        <f t="shared" si="22"/>
        <v/>
      </c>
      <c r="N118" s="613"/>
      <c r="O118" s="610" t="str">
        <f t="shared" si="23"/>
        <v/>
      </c>
      <c r="P118" s="613"/>
      <c r="Q118" s="610" t="str">
        <f t="shared" si="24"/>
        <v/>
      </c>
      <c r="R118" s="613"/>
      <c r="S118" s="610" t="str">
        <f t="shared" si="25"/>
        <v/>
      </c>
      <c r="T118" s="613"/>
      <c r="U118" s="610" t="str">
        <f t="shared" si="26"/>
        <v/>
      </c>
      <c r="V118" s="613"/>
      <c r="W118" s="610" t="str">
        <f t="shared" si="27"/>
        <v/>
      </c>
      <c r="X118" s="613"/>
      <c r="Y118" s="610" t="str">
        <f t="shared" si="28"/>
        <v/>
      </c>
      <c r="Z118" s="613"/>
      <c r="AA118" s="610" t="str">
        <f t="shared" si="29"/>
        <v/>
      </c>
      <c r="AB118" s="613">
        <v>103411.0088</v>
      </c>
      <c r="AC118" s="610" t="str">
        <f t="shared" si="30"/>
        <v/>
      </c>
      <c r="AD118" s="613"/>
      <c r="AE118" s="610" t="str">
        <f t="shared" si="31"/>
        <v/>
      </c>
      <c r="AF118" s="613"/>
      <c r="AG118" s="610" t="str">
        <f t="shared" si="32"/>
        <v/>
      </c>
      <c r="AH118" s="613"/>
      <c r="AI118" s="610" t="str">
        <f t="shared" si="33"/>
        <v/>
      </c>
      <c r="AJ118" s="613"/>
      <c r="AK118" s="610" t="str">
        <f t="shared" si="34"/>
        <v/>
      </c>
      <c r="AL118" s="613"/>
      <c r="AM118" s="610" t="str">
        <f t="shared" si="35"/>
        <v/>
      </c>
      <c r="AN118" s="613"/>
      <c r="AO118" s="610" t="str">
        <f t="shared" si="36"/>
        <v/>
      </c>
      <c r="AP118" s="613">
        <v>103411.0088</v>
      </c>
      <c r="AQ118" s="610" t="str">
        <f t="shared" si="37"/>
        <v/>
      </c>
    </row>
    <row r="119" spans="1:43">
      <c r="A119" s="612"/>
      <c r="B119">
        <v>11.4605221381356</v>
      </c>
      <c r="D119" s="613">
        <v>29904.986799999999</v>
      </c>
      <c r="E119" s="610">
        <f t="shared" si="19"/>
        <v>2609.3913034284274</v>
      </c>
      <c r="F119" s="613">
        <v>426304.38</v>
      </c>
      <c r="G119" s="610">
        <f t="shared" si="19"/>
        <v>37197.640287386705</v>
      </c>
      <c r="H119" s="613"/>
      <c r="I119" s="610" t="str">
        <f t="shared" si="20"/>
        <v/>
      </c>
      <c r="J119" s="613"/>
      <c r="K119" s="610" t="str">
        <f t="shared" si="21"/>
        <v/>
      </c>
      <c r="L119" s="613"/>
      <c r="M119" s="610" t="str">
        <f t="shared" si="22"/>
        <v/>
      </c>
      <c r="N119" s="613">
        <v>5938.3230999999996</v>
      </c>
      <c r="O119" s="610">
        <f t="shared" si="23"/>
        <v>518.1546729219134</v>
      </c>
      <c r="P119" s="613">
        <v>610.74810000000002</v>
      </c>
      <c r="Q119" s="610">
        <f t="shared" si="24"/>
        <v>53.29147246857957</v>
      </c>
      <c r="R119" s="613">
        <v>1705.5673999999999</v>
      </c>
      <c r="S119" s="610">
        <f t="shared" si="25"/>
        <v>148.82109029959625</v>
      </c>
      <c r="T119" s="613">
        <v>28422.393499999998</v>
      </c>
      <c r="U119" s="610">
        <f t="shared" si="26"/>
        <v>2480.0260544345283</v>
      </c>
      <c r="V119" s="613"/>
      <c r="W119" s="610" t="str">
        <f t="shared" si="27"/>
        <v/>
      </c>
      <c r="X119" s="613"/>
      <c r="Y119" s="610" t="str">
        <f t="shared" si="28"/>
        <v/>
      </c>
      <c r="Z119" s="613">
        <v>229.49619999999999</v>
      </c>
      <c r="AA119" s="610">
        <f t="shared" si="29"/>
        <v>20.024934050459805</v>
      </c>
      <c r="AB119" s="613"/>
      <c r="AC119" s="610" t="str">
        <f t="shared" si="30"/>
        <v/>
      </c>
      <c r="AD119" s="613"/>
      <c r="AE119" s="610" t="str">
        <f t="shared" si="31"/>
        <v/>
      </c>
      <c r="AF119" s="613"/>
      <c r="AG119" s="610" t="str">
        <f t="shared" si="32"/>
        <v/>
      </c>
      <c r="AH119" s="613">
        <v>5539.5524999999998</v>
      </c>
      <c r="AI119" s="610">
        <f t="shared" si="33"/>
        <v>483.35952177665575</v>
      </c>
      <c r="AJ119" s="613"/>
      <c r="AK119" s="610" t="str">
        <f t="shared" si="34"/>
        <v/>
      </c>
      <c r="AL119" s="613"/>
      <c r="AM119" s="610" t="str">
        <f t="shared" si="35"/>
        <v/>
      </c>
      <c r="AN119" s="613">
        <v>11849.95</v>
      </c>
      <c r="AO119" s="610">
        <f t="shared" si="36"/>
        <v>1033.979940631898</v>
      </c>
      <c r="AP119" s="613">
        <v>480600.41080000001</v>
      </c>
      <c r="AQ119" s="610">
        <f t="shared" si="37"/>
        <v>41935.297973970337</v>
      </c>
    </row>
    <row r="120" spans="1:43">
      <c r="A120" s="603" t="s">
        <v>424</v>
      </c>
      <c r="B120" s="608">
        <v>0.28660000000000002</v>
      </c>
      <c r="D120" s="609">
        <v>160</v>
      </c>
      <c r="E120" s="610">
        <f t="shared" si="19"/>
        <v>558.2693649685973</v>
      </c>
      <c r="F120" s="609">
        <v>6836</v>
      </c>
      <c r="G120" s="610">
        <f t="shared" si="19"/>
        <v>23852.058618283321</v>
      </c>
      <c r="H120" s="609"/>
      <c r="I120" s="610" t="str">
        <f t="shared" si="20"/>
        <v/>
      </c>
      <c r="J120" s="609"/>
      <c r="K120" s="610" t="str">
        <f t="shared" si="21"/>
        <v/>
      </c>
      <c r="L120" s="609"/>
      <c r="M120" s="610" t="str">
        <f t="shared" si="22"/>
        <v/>
      </c>
      <c r="N120" s="609">
        <v>96</v>
      </c>
      <c r="O120" s="610">
        <f t="shared" si="23"/>
        <v>334.96161898115838</v>
      </c>
      <c r="P120" s="609">
        <v>331</v>
      </c>
      <c r="Q120" s="610">
        <f t="shared" si="24"/>
        <v>1154.9197487787858</v>
      </c>
      <c r="R120" s="609">
        <v>12</v>
      </c>
      <c r="S120" s="610">
        <f t="shared" si="25"/>
        <v>41.870202372644798</v>
      </c>
      <c r="T120" s="609">
        <v>7</v>
      </c>
      <c r="U120" s="610">
        <f t="shared" si="26"/>
        <v>24.424284717376132</v>
      </c>
      <c r="V120" s="609"/>
      <c r="W120" s="610" t="str">
        <f t="shared" si="27"/>
        <v/>
      </c>
      <c r="X120" s="609"/>
      <c r="Y120" s="610" t="str">
        <f t="shared" si="28"/>
        <v/>
      </c>
      <c r="Z120" s="609"/>
      <c r="AA120" s="610" t="str">
        <f t="shared" si="29"/>
        <v/>
      </c>
      <c r="AB120" s="609"/>
      <c r="AC120" s="610" t="str">
        <f t="shared" si="30"/>
        <v/>
      </c>
      <c r="AD120" s="609"/>
      <c r="AE120" s="610" t="str">
        <f t="shared" si="31"/>
        <v/>
      </c>
      <c r="AF120" s="609"/>
      <c r="AG120" s="610" t="str">
        <f t="shared" si="32"/>
        <v/>
      </c>
      <c r="AH120" s="609"/>
      <c r="AI120" s="610" t="str">
        <f t="shared" si="33"/>
        <v/>
      </c>
      <c r="AJ120" s="609">
        <v>220</v>
      </c>
      <c r="AK120" s="610">
        <f t="shared" si="34"/>
        <v>767.62037683182132</v>
      </c>
      <c r="AL120" s="609"/>
      <c r="AM120" s="610" t="str">
        <f t="shared" si="35"/>
        <v/>
      </c>
      <c r="AN120" s="609"/>
      <c r="AO120" s="610" t="str">
        <f t="shared" si="36"/>
        <v/>
      </c>
      <c r="AP120" s="609">
        <v>7502</v>
      </c>
      <c r="AQ120" s="610">
        <f t="shared" si="37"/>
        <v>26175.854849965108</v>
      </c>
    </row>
    <row r="121" spans="1:43">
      <c r="A121" s="612"/>
      <c r="B121">
        <v>0.17</v>
      </c>
      <c r="D121" s="613">
        <v>95</v>
      </c>
      <c r="E121" s="610">
        <f t="shared" si="19"/>
        <v>558.82352941176464</v>
      </c>
      <c r="F121" s="613">
        <v>4056</v>
      </c>
      <c r="G121" s="610">
        <f t="shared" si="19"/>
        <v>23858.823529411762</v>
      </c>
      <c r="H121" s="613"/>
      <c r="I121" s="610" t="str">
        <f t="shared" si="20"/>
        <v/>
      </c>
      <c r="J121" s="613"/>
      <c r="K121" s="610" t="str">
        <f t="shared" si="21"/>
        <v/>
      </c>
      <c r="L121" s="613"/>
      <c r="M121" s="610" t="str">
        <f t="shared" si="22"/>
        <v/>
      </c>
      <c r="N121" s="613">
        <v>57</v>
      </c>
      <c r="O121" s="610">
        <f t="shared" si="23"/>
        <v>335.29411764705878</v>
      </c>
      <c r="P121" s="613">
        <v>196</v>
      </c>
      <c r="Q121" s="610">
        <f t="shared" si="24"/>
        <v>1152.9411764705881</v>
      </c>
      <c r="R121" s="613">
        <v>7</v>
      </c>
      <c r="S121" s="610">
        <f t="shared" si="25"/>
        <v>41.17647058823529</v>
      </c>
      <c r="T121" s="613">
        <v>4</v>
      </c>
      <c r="U121" s="610">
        <f t="shared" si="26"/>
        <v>23.52941176470588</v>
      </c>
      <c r="V121" s="613"/>
      <c r="W121" s="610" t="str">
        <f t="shared" si="27"/>
        <v/>
      </c>
      <c r="X121" s="613"/>
      <c r="Y121" s="610" t="str">
        <f t="shared" si="28"/>
        <v/>
      </c>
      <c r="Z121" s="613"/>
      <c r="AA121" s="610" t="str">
        <f t="shared" si="29"/>
        <v/>
      </c>
      <c r="AB121" s="613"/>
      <c r="AC121" s="610" t="str">
        <f t="shared" si="30"/>
        <v/>
      </c>
      <c r="AD121" s="613"/>
      <c r="AE121" s="610" t="str">
        <f t="shared" si="31"/>
        <v/>
      </c>
      <c r="AF121" s="613"/>
      <c r="AG121" s="610" t="str">
        <f t="shared" si="32"/>
        <v/>
      </c>
      <c r="AH121" s="613"/>
      <c r="AI121" s="610" t="str">
        <f t="shared" si="33"/>
        <v/>
      </c>
      <c r="AJ121" s="613">
        <v>131</v>
      </c>
      <c r="AK121" s="610">
        <f t="shared" si="34"/>
        <v>770.58823529411757</v>
      </c>
      <c r="AL121" s="613"/>
      <c r="AM121" s="610" t="str">
        <f t="shared" si="35"/>
        <v/>
      </c>
      <c r="AN121" s="613"/>
      <c r="AO121" s="610" t="str">
        <f t="shared" si="36"/>
        <v/>
      </c>
      <c r="AP121" s="613">
        <v>4451</v>
      </c>
      <c r="AQ121" s="610">
        <f t="shared" si="37"/>
        <v>26182.352941176468</v>
      </c>
    </row>
    <row r="122" spans="1:43">
      <c r="A122" s="612"/>
      <c r="B122">
        <v>0.40029999999999999</v>
      </c>
      <c r="D122" s="613">
        <v>223</v>
      </c>
      <c r="E122" s="610">
        <f t="shared" si="19"/>
        <v>557.08218835873095</v>
      </c>
      <c r="F122" s="613">
        <v>9551</v>
      </c>
      <c r="G122" s="610">
        <f t="shared" si="19"/>
        <v>23859.605296027981</v>
      </c>
      <c r="H122" s="613"/>
      <c r="I122" s="610" t="str">
        <f t="shared" si="20"/>
        <v/>
      </c>
      <c r="J122" s="613"/>
      <c r="K122" s="610" t="str">
        <f t="shared" si="21"/>
        <v/>
      </c>
      <c r="L122" s="613"/>
      <c r="M122" s="610" t="str">
        <f t="shared" si="22"/>
        <v/>
      </c>
      <c r="N122" s="613">
        <v>135</v>
      </c>
      <c r="O122" s="610">
        <f t="shared" si="23"/>
        <v>337.2470647014739</v>
      </c>
      <c r="P122" s="613">
        <v>462</v>
      </c>
      <c r="Q122" s="610">
        <f t="shared" si="24"/>
        <v>1154.1343992005995</v>
      </c>
      <c r="R122" s="613">
        <v>16</v>
      </c>
      <c r="S122" s="610">
        <f t="shared" si="25"/>
        <v>39.970022483137647</v>
      </c>
      <c r="T122" s="613">
        <v>10</v>
      </c>
      <c r="U122" s="610">
        <f t="shared" si="26"/>
        <v>24.981264051961031</v>
      </c>
      <c r="V122" s="613"/>
      <c r="W122" s="610" t="str">
        <f t="shared" si="27"/>
        <v/>
      </c>
      <c r="X122" s="613"/>
      <c r="Y122" s="610" t="str">
        <f t="shared" si="28"/>
        <v/>
      </c>
      <c r="Z122" s="613"/>
      <c r="AA122" s="610" t="str">
        <f t="shared" si="29"/>
        <v/>
      </c>
      <c r="AB122" s="613"/>
      <c r="AC122" s="610" t="str">
        <f t="shared" si="30"/>
        <v/>
      </c>
      <c r="AD122" s="613"/>
      <c r="AE122" s="610" t="str">
        <f t="shared" si="31"/>
        <v/>
      </c>
      <c r="AF122" s="613"/>
      <c r="AG122" s="610" t="str">
        <f t="shared" si="32"/>
        <v/>
      </c>
      <c r="AH122" s="613"/>
      <c r="AI122" s="610" t="str">
        <f t="shared" si="33"/>
        <v/>
      </c>
      <c r="AJ122" s="613">
        <v>308</v>
      </c>
      <c r="AK122" s="610">
        <f t="shared" si="34"/>
        <v>769.42293280039974</v>
      </c>
      <c r="AL122" s="613"/>
      <c r="AM122" s="610" t="str">
        <f t="shared" si="35"/>
        <v/>
      </c>
      <c r="AN122" s="613"/>
      <c r="AO122" s="610" t="str">
        <f t="shared" si="36"/>
        <v/>
      </c>
      <c r="AP122" s="613">
        <v>10482</v>
      </c>
      <c r="AQ122" s="610">
        <f t="shared" si="37"/>
        <v>26185.360979265552</v>
      </c>
    </row>
    <row r="123" spans="1:43">
      <c r="A123" s="612"/>
      <c r="B123">
        <v>2.98E-2</v>
      </c>
      <c r="D123" s="613">
        <v>17</v>
      </c>
      <c r="E123" s="610">
        <f t="shared" si="19"/>
        <v>570.46979865771812</v>
      </c>
      <c r="F123" s="613">
        <v>710</v>
      </c>
      <c r="G123" s="610">
        <f t="shared" si="19"/>
        <v>23825.503355704699</v>
      </c>
      <c r="H123" s="613"/>
      <c r="I123" s="610" t="str">
        <f t="shared" si="20"/>
        <v/>
      </c>
      <c r="J123" s="613"/>
      <c r="K123" s="610" t="str">
        <f t="shared" si="21"/>
        <v/>
      </c>
      <c r="L123" s="613"/>
      <c r="M123" s="610" t="str">
        <f t="shared" si="22"/>
        <v/>
      </c>
      <c r="N123" s="613">
        <v>10</v>
      </c>
      <c r="O123" s="610">
        <f t="shared" si="23"/>
        <v>335.57046979865771</v>
      </c>
      <c r="P123" s="613">
        <v>34</v>
      </c>
      <c r="Q123" s="610">
        <f t="shared" si="24"/>
        <v>1140.9395973154362</v>
      </c>
      <c r="R123" s="613">
        <v>1</v>
      </c>
      <c r="S123" s="610">
        <f t="shared" si="25"/>
        <v>33.557046979865774</v>
      </c>
      <c r="T123" s="613">
        <v>1</v>
      </c>
      <c r="U123" s="610">
        <f t="shared" si="26"/>
        <v>33.557046979865774</v>
      </c>
      <c r="V123" s="613"/>
      <c r="W123" s="610" t="str">
        <f t="shared" si="27"/>
        <v/>
      </c>
      <c r="X123" s="613"/>
      <c r="Y123" s="610" t="str">
        <f t="shared" si="28"/>
        <v/>
      </c>
      <c r="Z123" s="613"/>
      <c r="AA123" s="610" t="str">
        <f t="shared" si="29"/>
        <v/>
      </c>
      <c r="AB123" s="613"/>
      <c r="AC123" s="610" t="str">
        <f t="shared" si="30"/>
        <v/>
      </c>
      <c r="AD123" s="613"/>
      <c r="AE123" s="610" t="str">
        <f t="shared" si="31"/>
        <v/>
      </c>
      <c r="AF123" s="613"/>
      <c r="AG123" s="610" t="str">
        <f t="shared" si="32"/>
        <v/>
      </c>
      <c r="AH123" s="613"/>
      <c r="AI123" s="610" t="str">
        <f t="shared" si="33"/>
        <v/>
      </c>
      <c r="AJ123" s="613">
        <v>23</v>
      </c>
      <c r="AK123" s="610">
        <f t="shared" si="34"/>
        <v>771.81208053691273</v>
      </c>
      <c r="AL123" s="613"/>
      <c r="AM123" s="610" t="str">
        <f t="shared" si="35"/>
        <v/>
      </c>
      <c r="AN123" s="613"/>
      <c r="AO123" s="610" t="str">
        <f t="shared" si="36"/>
        <v/>
      </c>
      <c r="AP123" s="613">
        <v>779</v>
      </c>
      <c r="AQ123" s="610">
        <f t="shared" si="37"/>
        <v>26140.939597315435</v>
      </c>
    </row>
    <row r="124" spans="1:43">
      <c r="A124" s="612"/>
      <c r="B124">
        <v>0.51139999999999997</v>
      </c>
      <c r="D124" s="613">
        <v>285</v>
      </c>
      <c r="E124" s="610">
        <f t="shared" si="19"/>
        <v>557.29370355885806</v>
      </c>
      <c r="F124" s="613">
        <v>12201</v>
      </c>
      <c r="G124" s="610">
        <f t="shared" si="19"/>
        <v>23858.03676183027</v>
      </c>
      <c r="H124" s="613"/>
      <c r="I124" s="610" t="str">
        <f t="shared" si="20"/>
        <v/>
      </c>
      <c r="J124" s="613"/>
      <c r="K124" s="610" t="str">
        <f t="shared" si="21"/>
        <v/>
      </c>
      <c r="L124" s="613"/>
      <c r="M124" s="610" t="str">
        <f t="shared" si="22"/>
        <v/>
      </c>
      <c r="N124" s="613">
        <v>172</v>
      </c>
      <c r="O124" s="610">
        <f t="shared" si="23"/>
        <v>336.33163863903013</v>
      </c>
      <c r="P124" s="613">
        <v>590</v>
      </c>
      <c r="Q124" s="610">
        <f t="shared" si="24"/>
        <v>1153.6957371920221</v>
      </c>
      <c r="R124" s="613">
        <v>21</v>
      </c>
      <c r="S124" s="610">
        <f t="shared" si="25"/>
        <v>41.063746578021124</v>
      </c>
      <c r="T124" s="613">
        <v>12</v>
      </c>
      <c r="U124" s="610">
        <f t="shared" si="26"/>
        <v>23.464998044583499</v>
      </c>
      <c r="V124" s="613"/>
      <c r="W124" s="610" t="str">
        <f t="shared" si="27"/>
        <v/>
      </c>
      <c r="X124" s="613"/>
      <c r="Y124" s="610" t="str">
        <f t="shared" si="28"/>
        <v/>
      </c>
      <c r="Z124" s="613"/>
      <c r="AA124" s="610" t="str">
        <f t="shared" si="29"/>
        <v/>
      </c>
      <c r="AB124" s="613"/>
      <c r="AC124" s="610" t="str">
        <f t="shared" si="30"/>
        <v/>
      </c>
      <c r="AD124" s="613"/>
      <c r="AE124" s="610" t="str">
        <f t="shared" si="31"/>
        <v/>
      </c>
      <c r="AF124" s="613"/>
      <c r="AG124" s="610" t="str">
        <f t="shared" si="32"/>
        <v/>
      </c>
      <c r="AH124" s="613"/>
      <c r="AI124" s="610" t="str">
        <f t="shared" si="33"/>
        <v/>
      </c>
      <c r="AJ124" s="613">
        <v>393</v>
      </c>
      <c r="AK124" s="610">
        <f t="shared" si="34"/>
        <v>768.4786859601096</v>
      </c>
      <c r="AL124" s="613"/>
      <c r="AM124" s="610" t="str">
        <f t="shared" si="35"/>
        <v/>
      </c>
      <c r="AN124" s="613"/>
      <c r="AO124" s="610" t="str">
        <f t="shared" si="36"/>
        <v/>
      </c>
      <c r="AP124" s="613">
        <v>13389</v>
      </c>
      <c r="AQ124" s="610">
        <f t="shared" si="37"/>
        <v>26181.071568244039</v>
      </c>
    </row>
    <row r="125" spans="1:43">
      <c r="A125" s="612"/>
      <c r="B125">
        <v>0.4824</v>
      </c>
      <c r="D125" s="613">
        <v>269</v>
      </c>
      <c r="E125" s="610">
        <f t="shared" si="19"/>
        <v>557.62852404643445</v>
      </c>
      <c r="F125" s="613">
        <v>11507</v>
      </c>
      <c r="G125" s="610">
        <f t="shared" si="19"/>
        <v>23853.648424543946</v>
      </c>
      <c r="H125" s="613"/>
      <c r="I125" s="610" t="str">
        <f t="shared" si="20"/>
        <v/>
      </c>
      <c r="J125" s="613"/>
      <c r="K125" s="610" t="str">
        <f t="shared" si="21"/>
        <v/>
      </c>
      <c r="L125" s="613"/>
      <c r="M125" s="610" t="str">
        <f t="shared" si="22"/>
        <v/>
      </c>
      <c r="N125" s="613">
        <v>162</v>
      </c>
      <c r="O125" s="610">
        <f t="shared" si="23"/>
        <v>335.82089552238807</v>
      </c>
      <c r="P125" s="613">
        <v>557</v>
      </c>
      <c r="Q125" s="610">
        <f t="shared" si="24"/>
        <v>1154.6434494195689</v>
      </c>
      <c r="R125" s="613">
        <v>19</v>
      </c>
      <c r="S125" s="610">
        <f t="shared" si="25"/>
        <v>39.386401326699833</v>
      </c>
      <c r="T125" s="613">
        <v>12</v>
      </c>
      <c r="U125" s="610">
        <f t="shared" si="26"/>
        <v>24.875621890547265</v>
      </c>
      <c r="V125" s="613"/>
      <c r="W125" s="610" t="str">
        <f t="shared" si="27"/>
        <v/>
      </c>
      <c r="X125" s="613"/>
      <c r="Y125" s="610" t="str">
        <f t="shared" si="28"/>
        <v/>
      </c>
      <c r="Z125" s="613"/>
      <c r="AA125" s="610" t="str">
        <f t="shared" si="29"/>
        <v/>
      </c>
      <c r="AB125" s="613"/>
      <c r="AC125" s="610" t="str">
        <f t="shared" si="30"/>
        <v/>
      </c>
      <c r="AD125" s="613"/>
      <c r="AE125" s="610" t="str">
        <f t="shared" si="31"/>
        <v/>
      </c>
      <c r="AF125" s="613"/>
      <c r="AG125" s="610" t="str">
        <f t="shared" si="32"/>
        <v/>
      </c>
      <c r="AH125" s="613"/>
      <c r="AI125" s="610" t="str">
        <f t="shared" si="33"/>
        <v/>
      </c>
      <c r="AJ125" s="613">
        <v>370</v>
      </c>
      <c r="AK125" s="610">
        <f t="shared" si="34"/>
        <v>766.99834162520733</v>
      </c>
      <c r="AL125" s="613"/>
      <c r="AM125" s="610" t="str">
        <f t="shared" si="35"/>
        <v/>
      </c>
      <c r="AN125" s="613"/>
      <c r="AO125" s="610" t="str">
        <f t="shared" si="36"/>
        <v/>
      </c>
      <c r="AP125" s="613">
        <v>12627</v>
      </c>
      <c r="AQ125" s="610">
        <f t="shared" si="37"/>
        <v>26175.373134328358</v>
      </c>
    </row>
    <row r="126" spans="1:43">
      <c r="A126" s="612"/>
      <c r="B126">
        <v>0.23169999999999999</v>
      </c>
      <c r="D126" s="613">
        <v>129</v>
      </c>
      <c r="E126" s="610">
        <f t="shared" si="19"/>
        <v>556.7544238239102</v>
      </c>
      <c r="F126" s="613">
        <v>5526</v>
      </c>
      <c r="G126" s="610">
        <f t="shared" si="19"/>
        <v>23849.805783340529</v>
      </c>
      <c r="H126" s="613"/>
      <c r="I126" s="610" t="str">
        <f t="shared" si="20"/>
        <v/>
      </c>
      <c r="J126" s="613"/>
      <c r="K126" s="610" t="str">
        <f t="shared" si="21"/>
        <v/>
      </c>
      <c r="L126" s="613"/>
      <c r="M126" s="610" t="str">
        <f t="shared" si="22"/>
        <v/>
      </c>
      <c r="N126" s="613">
        <v>78</v>
      </c>
      <c r="O126" s="610">
        <f t="shared" si="23"/>
        <v>336.64220975399223</v>
      </c>
      <c r="P126" s="613">
        <v>267</v>
      </c>
      <c r="Q126" s="610">
        <f t="shared" si="24"/>
        <v>1152.352179542512</v>
      </c>
      <c r="R126" s="613">
        <v>9</v>
      </c>
      <c r="S126" s="610">
        <f t="shared" si="25"/>
        <v>38.84333189469141</v>
      </c>
      <c r="T126" s="613">
        <v>6</v>
      </c>
      <c r="U126" s="610">
        <f t="shared" si="26"/>
        <v>25.895554596460943</v>
      </c>
      <c r="V126" s="613"/>
      <c r="W126" s="610" t="str">
        <f t="shared" si="27"/>
        <v/>
      </c>
      <c r="X126" s="613"/>
      <c r="Y126" s="610" t="str">
        <f t="shared" si="28"/>
        <v/>
      </c>
      <c r="Z126" s="613"/>
      <c r="AA126" s="610" t="str">
        <f t="shared" si="29"/>
        <v/>
      </c>
      <c r="AB126" s="613"/>
      <c r="AC126" s="610" t="str">
        <f t="shared" si="30"/>
        <v/>
      </c>
      <c r="AD126" s="613"/>
      <c r="AE126" s="610" t="str">
        <f t="shared" si="31"/>
        <v/>
      </c>
      <c r="AF126" s="613"/>
      <c r="AG126" s="610" t="str">
        <f t="shared" si="32"/>
        <v/>
      </c>
      <c r="AH126" s="613"/>
      <c r="AI126" s="610" t="str">
        <f t="shared" si="33"/>
        <v/>
      </c>
      <c r="AJ126" s="613">
        <v>178</v>
      </c>
      <c r="AK126" s="610">
        <f t="shared" si="34"/>
        <v>768.23478636167465</v>
      </c>
      <c r="AL126" s="613"/>
      <c r="AM126" s="610" t="str">
        <f t="shared" si="35"/>
        <v/>
      </c>
      <c r="AN126" s="613"/>
      <c r="AO126" s="610" t="str">
        <f t="shared" si="36"/>
        <v/>
      </c>
      <c r="AP126" s="613">
        <v>6064</v>
      </c>
      <c r="AQ126" s="610">
        <f t="shared" si="37"/>
        <v>26171.773845489857</v>
      </c>
    </row>
    <row r="127" spans="1:43">
      <c r="A127" s="612"/>
      <c r="B127">
        <v>0.27350000000000002</v>
      </c>
      <c r="D127" s="613">
        <v>153</v>
      </c>
      <c r="E127" s="610">
        <f t="shared" si="19"/>
        <v>559.41499085923215</v>
      </c>
      <c r="F127" s="613">
        <v>6521</v>
      </c>
      <c r="G127" s="610">
        <f t="shared" si="19"/>
        <v>23842.778793418645</v>
      </c>
      <c r="H127" s="613"/>
      <c r="I127" s="610" t="str">
        <f t="shared" si="20"/>
        <v/>
      </c>
      <c r="J127" s="613"/>
      <c r="K127" s="610" t="str">
        <f t="shared" si="21"/>
        <v/>
      </c>
      <c r="L127" s="613"/>
      <c r="M127" s="610" t="str">
        <f t="shared" si="22"/>
        <v/>
      </c>
      <c r="N127" s="613">
        <v>92</v>
      </c>
      <c r="O127" s="610">
        <f t="shared" si="23"/>
        <v>336.38025594149906</v>
      </c>
      <c r="P127" s="613">
        <v>315</v>
      </c>
      <c r="Q127" s="610">
        <f t="shared" si="24"/>
        <v>1151.7367458866545</v>
      </c>
      <c r="R127" s="613">
        <v>11</v>
      </c>
      <c r="S127" s="610">
        <f t="shared" si="25"/>
        <v>40.21937842778793</v>
      </c>
      <c r="T127" s="613">
        <v>7</v>
      </c>
      <c r="U127" s="610">
        <f t="shared" si="26"/>
        <v>25.594149908592321</v>
      </c>
      <c r="V127" s="613"/>
      <c r="W127" s="610" t="str">
        <f t="shared" si="27"/>
        <v/>
      </c>
      <c r="X127" s="613"/>
      <c r="Y127" s="610" t="str">
        <f t="shared" si="28"/>
        <v/>
      </c>
      <c r="Z127" s="613"/>
      <c r="AA127" s="610" t="str">
        <f t="shared" si="29"/>
        <v/>
      </c>
      <c r="AB127" s="613"/>
      <c r="AC127" s="610" t="str">
        <f t="shared" si="30"/>
        <v/>
      </c>
      <c r="AD127" s="613"/>
      <c r="AE127" s="610" t="str">
        <f t="shared" si="31"/>
        <v/>
      </c>
      <c r="AF127" s="613"/>
      <c r="AG127" s="610" t="str">
        <f t="shared" si="32"/>
        <v/>
      </c>
      <c r="AH127" s="613"/>
      <c r="AI127" s="610" t="str">
        <f t="shared" si="33"/>
        <v/>
      </c>
      <c r="AJ127" s="613">
        <v>210</v>
      </c>
      <c r="AK127" s="610">
        <f t="shared" si="34"/>
        <v>767.82449725776962</v>
      </c>
      <c r="AL127" s="613"/>
      <c r="AM127" s="610" t="str">
        <f t="shared" si="35"/>
        <v/>
      </c>
      <c r="AN127" s="613"/>
      <c r="AO127" s="610" t="str">
        <f t="shared" si="36"/>
        <v/>
      </c>
      <c r="AP127" s="613">
        <v>7156</v>
      </c>
      <c r="AQ127" s="610">
        <f t="shared" si="37"/>
        <v>26164.533820840948</v>
      </c>
    </row>
    <row r="128" spans="1:43">
      <c r="A128" s="612"/>
      <c r="B128">
        <v>0.43190000000000001</v>
      </c>
      <c r="D128" s="613">
        <v>241</v>
      </c>
      <c r="E128" s="610">
        <f t="shared" si="19"/>
        <v>557.99953692984491</v>
      </c>
      <c r="F128" s="613">
        <v>10302</v>
      </c>
      <c r="G128" s="610">
        <f t="shared" si="19"/>
        <v>23852.743690669136</v>
      </c>
      <c r="H128" s="613"/>
      <c r="I128" s="610" t="str">
        <f t="shared" si="20"/>
        <v/>
      </c>
      <c r="J128" s="613"/>
      <c r="K128" s="610" t="str">
        <f t="shared" si="21"/>
        <v/>
      </c>
      <c r="L128" s="613"/>
      <c r="M128" s="610" t="str">
        <f t="shared" si="22"/>
        <v/>
      </c>
      <c r="N128" s="613">
        <v>145</v>
      </c>
      <c r="O128" s="610">
        <f t="shared" si="23"/>
        <v>335.72586246816394</v>
      </c>
      <c r="P128" s="613">
        <v>498</v>
      </c>
      <c r="Q128" s="610">
        <f t="shared" si="24"/>
        <v>1153.0446862699698</v>
      </c>
      <c r="R128" s="613">
        <v>17</v>
      </c>
      <c r="S128" s="610">
        <f t="shared" si="25"/>
        <v>39.360963185922664</v>
      </c>
      <c r="T128" s="613">
        <v>10</v>
      </c>
      <c r="U128" s="610">
        <f t="shared" si="26"/>
        <v>23.1535077564251</v>
      </c>
      <c r="V128" s="613"/>
      <c r="W128" s="610" t="str">
        <f t="shared" si="27"/>
        <v/>
      </c>
      <c r="X128" s="613"/>
      <c r="Y128" s="610" t="str">
        <f t="shared" si="28"/>
        <v/>
      </c>
      <c r="Z128" s="613"/>
      <c r="AA128" s="610" t="str">
        <f t="shared" si="29"/>
        <v/>
      </c>
      <c r="AB128" s="613"/>
      <c r="AC128" s="610" t="str">
        <f t="shared" si="30"/>
        <v/>
      </c>
      <c r="AD128" s="613"/>
      <c r="AE128" s="610" t="str">
        <f t="shared" si="31"/>
        <v/>
      </c>
      <c r="AF128" s="613"/>
      <c r="AG128" s="610" t="str">
        <f t="shared" si="32"/>
        <v/>
      </c>
      <c r="AH128" s="613"/>
      <c r="AI128" s="610" t="str">
        <f t="shared" si="33"/>
        <v/>
      </c>
      <c r="AJ128" s="613">
        <v>332</v>
      </c>
      <c r="AK128" s="610">
        <f t="shared" si="34"/>
        <v>768.69645751331325</v>
      </c>
      <c r="AL128" s="613"/>
      <c r="AM128" s="610" t="str">
        <f t="shared" si="35"/>
        <v/>
      </c>
      <c r="AN128" s="613"/>
      <c r="AO128" s="610" t="str">
        <f t="shared" si="36"/>
        <v/>
      </c>
      <c r="AP128" s="613">
        <v>11304</v>
      </c>
      <c r="AQ128" s="610">
        <f t="shared" si="37"/>
        <v>26172.725167862929</v>
      </c>
    </row>
    <row r="129" spans="1:43">
      <c r="A129" s="612"/>
      <c r="B129">
        <v>0.25530000000000003</v>
      </c>
      <c r="D129" s="613">
        <v>74</v>
      </c>
      <c r="E129" s="610">
        <f t="shared" si="19"/>
        <v>289.85507246376807</v>
      </c>
      <c r="F129" s="613">
        <v>4031</v>
      </c>
      <c r="G129" s="610">
        <f t="shared" si="19"/>
        <v>15789.267528397961</v>
      </c>
      <c r="H129" s="613"/>
      <c r="I129" s="610" t="str">
        <f t="shared" si="20"/>
        <v/>
      </c>
      <c r="J129" s="613"/>
      <c r="K129" s="610" t="str">
        <f t="shared" si="21"/>
        <v/>
      </c>
      <c r="L129" s="613"/>
      <c r="M129" s="610" t="str">
        <f t="shared" si="22"/>
        <v/>
      </c>
      <c r="N129" s="613">
        <v>44</v>
      </c>
      <c r="O129" s="610">
        <f t="shared" si="23"/>
        <v>172.34625930278102</v>
      </c>
      <c r="P129" s="613">
        <v>42</v>
      </c>
      <c r="Q129" s="610">
        <f t="shared" si="24"/>
        <v>164.5123384253819</v>
      </c>
      <c r="R129" s="613">
        <v>541</v>
      </c>
      <c r="S129" s="610">
        <f t="shared" si="25"/>
        <v>2119.0755973364667</v>
      </c>
      <c r="T129" s="613">
        <v>301</v>
      </c>
      <c r="U129" s="610">
        <f t="shared" si="26"/>
        <v>1179.0050920485701</v>
      </c>
      <c r="V129" s="613"/>
      <c r="W129" s="610" t="str">
        <f t="shared" si="27"/>
        <v/>
      </c>
      <c r="X129" s="613"/>
      <c r="Y129" s="610" t="str">
        <f t="shared" si="28"/>
        <v/>
      </c>
      <c r="Z129" s="613"/>
      <c r="AA129" s="610" t="str">
        <f t="shared" si="29"/>
        <v/>
      </c>
      <c r="AB129" s="613"/>
      <c r="AC129" s="610" t="str">
        <f t="shared" si="30"/>
        <v/>
      </c>
      <c r="AD129" s="613"/>
      <c r="AE129" s="610" t="str">
        <f t="shared" si="31"/>
        <v/>
      </c>
      <c r="AF129" s="613"/>
      <c r="AG129" s="610" t="str">
        <f t="shared" si="32"/>
        <v/>
      </c>
      <c r="AH129" s="613"/>
      <c r="AI129" s="610" t="str">
        <f t="shared" si="33"/>
        <v/>
      </c>
      <c r="AJ129" s="613">
        <v>207</v>
      </c>
      <c r="AK129" s="610">
        <f t="shared" si="34"/>
        <v>810.81081081081072</v>
      </c>
      <c r="AL129" s="613"/>
      <c r="AM129" s="610" t="str">
        <f t="shared" si="35"/>
        <v/>
      </c>
      <c r="AN129" s="613"/>
      <c r="AO129" s="610" t="str">
        <f t="shared" si="36"/>
        <v/>
      </c>
      <c r="AP129" s="613">
        <v>5166</v>
      </c>
      <c r="AQ129" s="610">
        <f t="shared" si="37"/>
        <v>20235.017626321973</v>
      </c>
    </row>
    <row r="130" spans="1:43">
      <c r="A130" s="603" t="s">
        <v>479</v>
      </c>
      <c r="B130" s="608">
        <v>2.6007504807692299</v>
      </c>
      <c r="D130" s="609">
        <v>1506</v>
      </c>
      <c r="E130" s="610">
        <f t="shared" si="19"/>
        <v>579.06362457138414</v>
      </c>
      <c r="F130" s="609"/>
      <c r="G130" s="610" t="str">
        <f t="shared" si="19"/>
        <v/>
      </c>
      <c r="H130" s="609"/>
      <c r="I130" s="610" t="str">
        <f t="shared" si="20"/>
        <v/>
      </c>
      <c r="J130" s="609"/>
      <c r="K130" s="610" t="str">
        <f t="shared" si="21"/>
        <v/>
      </c>
      <c r="L130" s="609"/>
      <c r="M130" s="610" t="str">
        <f t="shared" si="22"/>
        <v/>
      </c>
      <c r="N130" s="609"/>
      <c r="O130" s="610" t="str">
        <f t="shared" si="23"/>
        <v/>
      </c>
      <c r="P130" s="609"/>
      <c r="Q130" s="610" t="str">
        <f t="shared" si="24"/>
        <v/>
      </c>
      <c r="R130" s="609">
        <v>-914</v>
      </c>
      <c r="S130" s="610">
        <f t="shared" si="25"/>
        <v>-351.43702049020254</v>
      </c>
      <c r="T130" s="609"/>
      <c r="U130" s="610" t="str">
        <f t="shared" si="26"/>
        <v/>
      </c>
      <c r="V130" s="609">
        <v>7123</v>
      </c>
      <c r="W130" s="610">
        <f t="shared" si="27"/>
        <v>2738.8248325511081</v>
      </c>
      <c r="X130" s="609"/>
      <c r="Y130" s="610" t="str">
        <f t="shared" si="28"/>
        <v/>
      </c>
      <c r="Z130" s="609"/>
      <c r="AA130" s="610" t="str">
        <f t="shared" si="29"/>
        <v/>
      </c>
      <c r="AB130" s="609"/>
      <c r="AC130" s="610" t="str">
        <f t="shared" si="30"/>
        <v/>
      </c>
      <c r="AD130" s="609">
        <v>200</v>
      </c>
      <c r="AE130" s="610">
        <f t="shared" si="31"/>
        <v>76.90087975715592</v>
      </c>
      <c r="AF130" s="609"/>
      <c r="AG130" s="610" t="str">
        <f t="shared" si="32"/>
        <v/>
      </c>
      <c r="AH130" s="609"/>
      <c r="AI130" s="610" t="str">
        <f t="shared" si="33"/>
        <v/>
      </c>
      <c r="AJ130" s="609">
        <v>1685</v>
      </c>
      <c r="AK130" s="610">
        <f t="shared" si="34"/>
        <v>647.88991195403867</v>
      </c>
      <c r="AL130" s="609"/>
      <c r="AM130" s="610" t="str">
        <f t="shared" si="35"/>
        <v/>
      </c>
      <c r="AN130" s="609"/>
      <c r="AO130" s="610" t="str">
        <f t="shared" si="36"/>
        <v/>
      </c>
      <c r="AP130" s="609">
        <v>8094</v>
      </c>
      <c r="AQ130" s="610">
        <f t="shared" si="37"/>
        <v>3112.1786037721004</v>
      </c>
    </row>
    <row r="131" spans="1:43">
      <c r="A131" s="603" t="s">
        <v>480</v>
      </c>
      <c r="B131" s="608">
        <v>10.87</v>
      </c>
      <c r="D131" s="609">
        <v>90516</v>
      </c>
      <c r="E131" s="610">
        <f t="shared" si="19"/>
        <v>8327.1389144434233</v>
      </c>
      <c r="F131" s="609"/>
      <c r="G131" s="610" t="str">
        <f t="shared" si="19"/>
        <v/>
      </c>
      <c r="H131" s="609"/>
      <c r="I131" s="610" t="str">
        <f t="shared" si="20"/>
        <v/>
      </c>
      <c r="J131" s="609"/>
      <c r="K131" s="610" t="str">
        <f t="shared" si="21"/>
        <v/>
      </c>
      <c r="L131" s="609"/>
      <c r="M131" s="610" t="str">
        <f t="shared" si="22"/>
        <v/>
      </c>
      <c r="N131" s="609">
        <v>972</v>
      </c>
      <c r="O131" s="610">
        <f t="shared" si="23"/>
        <v>89.420423183072685</v>
      </c>
      <c r="P131" s="609">
        <v>31998</v>
      </c>
      <c r="Q131" s="610">
        <f t="shared" si="24"/>
        <v>2943.6982520699175</v>
      </c>
      <c r="R131" s="609">
        <v>659</v>
      </c>
      <c r="S131" s="610">
        <f t="shared" si="25"/>
        <v>60.625574977000923</v>
      </c>
      <c r="T131" s="609"/>
      <c r="U131" s="610" t="str">
        <f t="shared" si="26"/>
        <v/>
      </c>
      <c r="V131" s="609"/>
      <c r="W131" s="610" t="str">
        <f t="shared" si="27"/>
        <v/>
      </c>
      <c r="X131" s="609"/>
      <c r="Y131" s="610" t="str">
        <f t="shared" si="28"/>
        <v/>
      </c>
      <c r="Z131" s="609">
        <v>4547</v>
      </c>
      <c r="AA131" s="610">
        <f t="shared" si="29"/>
        <v>418.30726770929164</v>
      </c>
      <c r="AB131" s="609"/>
      <c r="AC131" s="610" t="str">
        <f t="shared" si="30"/>
        <v/>
      </c>
      <c r="AD131" s="609">
        <v>662</v>
      </c>
      <c r="AE131" s="610">
        <f t="shared" si="31"/>
        <v>60.901563937442504</v>
      </c>
      <c r="AF131" s="609"/>
      <c r="AG131" s="610" t="str">
        <f t="shared" si="32"/>
        <v/>
      </c>
      <c r="AH131" s="609"/>
      <c r="AI131" s="610" t="str">
        <f t="shared" si="33"/>
        <v/>
      </c>
      <c r="AJ131" s="609">
        <v>2746</v>
      </c>
      <c r="AK131" s="610">
        <f t="shared" si="34"/>
        <v>252.62189512419505</v>
      </c>
      <c r="AL131" s="609"/>
      <c r="AM131" s="610" t="str">
        <f t="shared" si="35"/>
        <v/>
      </c>
      <c r="AN131" s="609"/>
      <c r="AO131" s="610" t="str">
        <f t="shared" si="36"/>
        <v/>
      </c>
      <c r="AP131" s="609">
        <v>41584</v>
      </c>
      <c r="AQ131" s="610">
        <f t="shared" si="37"/>
        <v>3825.5749770009202</v>
      </c>
    </row>
    <row r="132" spans="1:43">
      <c r="A132" s="612"/>
      <c r="B132">
        <v>15.9</v>
      </c>
      <c r="D132" s="613">
        <v>326134</v>
      </c>
      <c r="E132" s="610">
        <f t="shared" si="19"/>
        <v>20511.572327044025</v>
      </c>
      <c r="F132" s="613"/>
      <c r="G132" s="610" t="str">
        <f t="shared" si="19"/>
        <v/>
      </c>
      <c r="H132" s="613"/>
      <c r="I132" s="610" t="str">
        <f t="shared" si="20"/>
        <v/>
      </c>
      <c r="J132" s="613"/>
      <c r="K132" s="610" t="str">
        <f t="shared" si="21"/>
        <v/>
      </c>
      <c r="L132" s="613"/>
      <c r="M132" s="610" t="str">
        <f t="shared" si="22"/>
        <v/>
      </c>
      <c r="N132" s="613">
        <v>1384</v>
      </c>
      <c r="O132" s="610">
        <f t="shared" si="23"/>
        <v>87.044025157232696</v>
      </c>
      <c r="P132" s="613">
        <v>51422</v>
      </c>
      <c r="Q132" s="610">
        <f t="shared" si="24"/>
        <v>3234.0880503144654</v>
      </c>
      <c r="R132" s="613">
        <v>801</v>
      </c>
      <c r="S132" s="610">
        <f t="shared" si="25"/>
        <v>50.377358490566039</v>
      </c>
      <c r="T132" s="613"/>
      <c r="U132" s="610" t="str">
        <f t="shared" si="26"/>
        <v/>
      </c>
      <c r="V132" s="613"/>
      <c r="W132" s="610" t="str">
        <f t="shared" si="27"/>
        <v/>
      </c>
      <c r="X132" s="613"/>
      <c r="Y132" s="610" t="str">
        <f t="shared" si="28"/>
        <v/>
      </c>
      <c r="Z132" s="613">
        <v>1596</v>
      </c>
      <c r="AA132" s="610">
        <f t="shared" si="29"/>
        <v>100.37735849056604</v>
      </c>
      <c r="AB132" s="613"/>
      <c r="AC132" s="610" t="str">
        <f t="shared" si="30"/>
        <v/>
      </c>
      <c r="AD132" s="613">
        <v>299</v>
      </c>
      <c r="AE132" s="610">
        <f t="shared" si="31"/>
        <v>18.80503144654088</v>
      </c>
      <c r="AF132" s="613"/>
      <c r="AG132" s="610" t="str">
        <f t="shared" si="32"/>
        <v/>
      </c>
      <c r="AH132" s="613"/>
      <c r="AI132" s="610" t="str">
        <f t="shared" si="33"/>
        <v/>
      </c>
      <c r="AJ132" s="613">
        <v>2986</v>
      </c>
      <c r="AK132" s="610">
        <f t="shared" si="34"/>
        <v>187.79874213836479</v>
      </c>
      <c r="AL132" s="613"/>
      <c r="AM132" s="610" t="str">
        <f t="shared" si="35"/>
        <v/>
      </c>
      <c r="AN132" s="613">
        <v>115</v>
      </c>
      <c r="AO132" s="610">
        <f t="shared" si="36"/>
        <v>7.232704402515723</v>
      </c>
      <c r="AP132" s="613">
        <v>58603</v>
      </c>
      <c r="AQ132" s="610">
        <f t="shared" si="37"/>
        <v>3685.7232704402513</v>
      </c>
    </row>
    <row r="133" spans="1:43">
      <c r="A133" s="603" t="s">
        <v>447</v>
      </c>
      <c r="B133" s="608">
        <v>2.98</v>
      </c>
      <c r="D133" s="609">
        <v>7338</v>
      </c>
      <c r="E133" s="610">
        <f t="shared" si="19"/>
        <v>2462.4161073825503</v>
      </c>
      <c r="F133" s="609"/>
      <c r="G133" s="610" t="str">
        <f t="shared" si="19"/>
        <v/>
      </c>
      <c r="H133" s="609"/>
      <c r="I133" s="610" t="str">
        <f t="shared" si="20"/>
        <v/>
      </c>
      <c r="J133" s="609"/>
      <c r="K133" s="610" t="str">
        <f t="shared" si="21"/>
        <v/>
      </c>
      <c r="L133" s="609"/>
      <c r="M133" s="610" t="str">
        <f t="shared" si="22"/>
        <v/>
      </c>
      <c r="N133" s="609">
        <v>162</v>
      </c>
      <c r="O133" s="610">
        <f t="shared" si="23"/>
        <v>54.36241610738255</v>
      </c>
      <c r="P133" s="609">
        <v>5899</v>
      </c>
      <c r="Q133" s="610">
        <f t="shared" si="24"/>
        <v>1979.530201342282</v>
      </c>
      <c r="R133" s="609"/>
      <c r="S133" s="610" t="str">
        <f t="shared" si="25"/>
        <v/>
      </c>
      <c r="T133" s="609"/>
      <c r="U133" s="610" t="str">
        <f t="shared" si="26"/>
        <v/>
      </c>
      <c r="V133" s="609"/>
      <c r="W133" s="610" t="str">
        <f t="shared" si="27"/>
        <v/>
      </c>
      <c r="X133" s="609"/>
      <c r="Y133" s="610" t="str">
        <f t="shared" si="28"/>
        <v/>
      </c>
      <c r="Z133" s="609"/>
      <c r="AA133" s="610" t="str">
        <f t="shared" si="29"/>
        <v/>
      </c>
      <c r="AB133" s="609"/>
      <c r="AC133" s="610" t="str">
        <f t="shared" si="30"/>
        <v/>
      </c>
      <c r="AD133" s="609"/>
      <c r="AE133" s="610" t="str">
        <f t="shared" si="31"/>
        <v/>
      </c>
      <c r="AF133" s="609"/>
      <c r="AG133" s="610" t="str">
        <f t="shared" si="32"/>
        <v/>
      </c>
      <c r="AH133" s="609"/>
      <c r="AI133" s="610" t="str">
        <f t="shared" si="33"/>
        <v/>
      </c>
      <c r="AJ133" s="609">
        <v>147</v>
      </c>
      <c r="AK133" s="610">
        <f t="shared" si="34"/>
        <v>49.328859060402685</v>
      </c>
      <c r="AL133" s="609"/>
      <c r="AM133" s="610" t="str">
        <f t="shared" si="35"/>
        <v/>
      </c>
      <c r="AN133" s="609">
        <v>1424</v>
      </c>
      <c r="AO133" s="610">
        <f t="shared" si="36"/>
        <v>477.85234899328862</v>
      </c>
      <c r="AP133" s="609">
        <v>7632</v>
      </c>
      <c r="AQ133" s="610">
        <f t="shared" si="37"/>
        <v>2561.0738255033557</v>
      </c>
    </row>
    <row r="134" spans="1:43">
      <c r="A134" s="603" t="s">
        <v>482</v>
      </c>
      <c r="B134" s="608">
        <v>26.87</v>
      </c>
      <c r="D134" s="609">
        <v>50414</v>
      </c>
      <c r="E134" s="610">
        <f t="shared" si="19"/>
        <v>1876.2188314104949</v>
      </c>
      <c r="F134" s="609"/>
      <c r="G134" s="610" t="str">
        <f t="shared" si="19"/>
        <v/>
      </c>
      <c r="H134" s="609"/>
      <c r="I134" s="610" t="str">
        <f t="shared" si="20"/>
        <v/>
      </c>
      <c r="J134" s="609">
        <v>6957</v>
      </c>
      <c r="K134" s="610">
        <f t="shared" si="21"/>
        <v>258.91328619278005</v>
      </c>
      <c r="L134" s="609"/>
      <c r="M134" s="610" t="str">
        <f t="shared" si="22"/>
        <v/>
      </c>
      <c r="N134" s="609">
        <v>140</v>
      </c>
      <c r="O134" s="610">
        <f t="shared" si="23"/>
        <v>5.2102716784518046</v>
      </c>
      <c r="P134" s="609">
        <v>66675</v>
      </c>
      <c r="Q134" s="610">
        <f t="shared" si="24"/>
        <v>2481.391886862672</v>
      </c>
      <c r="R134" s="609"/>
      <c r="S134" s="610" t="str">
        <f t="shared" si="25"/>
        <v/>
      </c>
      <c r="T134" s="609"/>
      <c r="U134" s="610" t="str">
        <f t="shared" si="26"/>
        <v/>
      </c>
      <c r="V134" s="609"/>
      <c r="W134" s="610" t="str">
        <f t="shared" si="27"/>
        <v/>
      </c>
      <c r="X134" s="609"/>
      <c r="Y134" s="610" t="str">
        <f t="shared" si="28"/>
        <v/>
      </c>
      <c r="Z134" s="609"/>
      <c r="AA134" s="610" t="str">
        <f t="shared" si="29"/>
        <v/>
      </c>
      <c r="AB134" s="609"/>
      <c r="AC134" s="610" t="str">
        <f t="shared" si="30"/>
        <v/>
      </c>
      <c r="AD134" s="609">
        <v>17381</v>
      </c>
      <c r="AE134" s="610">
        <f t="shared" si="31"/>
        <v>646.85522887979153</v>
      </c>
      <c r="AF134" s="609"/>
      <c r="AG134" s="610" t="str">
        <f t="shared" si="32"/>
        <v/>
      </c>
      <c r="AH134" s="609"/>
      <c r="AI134" s="610" t="str">
        <f t="shared" si="33"/>
        <v/>
      </c>
      <c r="AJ134" s="609">
        <v>1778</v>
      </c>
      <c r="AK134" s="610">
        <f t="shared" si="34"/>
        <v>66.17045031633792</v>
      </c>
      <c r="AL134" s="609"/>
      <c r="AM134" s="610" t="str">
        <f t="shared" si="35"/>
        <v/>
      </c>
      <c r="AN134" s="609"/>
      <c r="AO134" s="610" t="str">
        <f t="shared" si="36"/>
        <v/>
      </c>
      <c r="AP134" s="609">
        <v>92931</v>
      </c>
      <c r="AQ134" s="610">
        <f t="shared" si="37"/>
        <v>3458.5411239300333</v>
      </c>
    </row>
    <row r="135" spans="1:43">
      <c r="A135" s="603" t="s">
        <v>448</v>
      </c>
      <c r="B135" s="608">
        <v>3.03</v>
      </c>
      <c r="D135" s="609">
        <v>5134</v>
      </c>
      <c r="E135" s="610">
        <f t="shared" si="19"/>
        <v>1694.3894389438944</v>
      </c>
      <c r="F135" s="609"/>
      <c r="G135" s="610" t="str">
        <f t="shared" si="19"/>
        <v/>
      </c>
      <c r="H135" s="609"/>
      <c r="I135" s="610" t="str">
        <f t="shared" si="20"/>
        <v/>
      </c>
      <c r="J135" s="609"/>
      <c r="K135" s="610" t="str">
        <f t="shared" si="21"/>
        <v/>
      </c>
      <c r="L135" s="609"/>
      <c r="M135" s="610" t="str">
        <f t="shared" si="22"/>
        <v/>
      </c>
      <c r="N135" s="609">
        <v>559</v>
      </c>
      <c r="O135" s="610">
        <f t="shared" si="23"/>
        <v>184.48844884488449</v>
      </c>
      <c r="P135" s="609">
        <v>8334</v>
      </c>
      <c r="Q135" s="610">
        <f t="shared" si="24"/>
        <v>2750.4950495049507</v>
      </c>
      <c r="R135" s="609">
        <v>49</v>
      </c>
      <c r="S135" s="610">
        <f t="shared" si="25"/>
        <v>16.171617161716174</v>
      </c>
      <c r="T135" s="609"/>
      <c r="U135" s="610" t="str">
        <f t="shared" si="26"/>
        <v/>
      </c>
      <c r="V135" s="609"/>
      <c r="W135" s="610" t="str">
        <f t="shared" si="27"/>
        <v/>
      </c>
      <c r="X135" s="609"/>
      <c r="Y135" s="610" t="str">
        <f t="shared" si="28"/>
        <v/>
      </c>
      <c r="Z135" s="609"/>
      <c r="AA135" s="610" t="str">
        <f t="shared" si="29"/>
        <v/>
      </c>
      <c r="AB135" s="609"/>
      <c r="AC135" s="610" t="str">
        <f t="shared" si="30"/>
        <v/>
      </c>
      <c r="AD135" s="609"/>
      <c r="AE135" s="610" t="str">
        <f t="shared" si="31"/>
        <v/>
      </c>
      <c r="AF135" s="609"/>
      <c r="AG135" s="610" t="str">
        <f t="shared" si="32"/>
        <v/>
      </c>
      <c r="AH135" s="609"/>
      <c r="AI135" s="610" t="str">
        <f t="shared" si="33"/>
        <v/>
      </c>
      <c r="AJ135" s="609"/>
      <c r="AK135" s="610" t="str">
        <f t="shared" si="34"/>
        <v/>
      </c>
      <c r="AL135" s="609"/>
      <c r="AM135" s="610" t="str">
        <f t="shared" si="35"/>
        <v/>
      </c>
      <c r="AN135" s="609"/>
      <c r="AO135" s="610" t="str">
        <f t="shared" si="36"/>
        <v/>
      </c>
      <c r="AP135" s="609">
        <v>8942</v>
      </c>
      <c r="AQ135" s="610">
        <f t="shared" si="37"/>
        <v>2951.1551155115512</v>
      </c>
    </row>
    <row r="136" spans="1:43">
      <c r="A136" s="612"/>
      <c r="B136">
        <v>10.14</v>
      </c>
      <c r="D136" s="613">
        <v>31037</v>
      </c>
      <c r="E136" s="610">
        <f t="shared" si="19"/>
        <v>3060.8481262327414</v>
      </c>
      <c r="F136" s="613"/>
      <c r="G136" s="610" t="str">
        <f t="shared" si="19"/>
        <v/>
      </c>
      <c r="H136" s="613"/>
      <c r="I136" s="610" t="str">
        <f t="shared" si="20"/>
        <v/>
      </c>
      <c r="J136" s="613"/>
      <c r="K136" s="610" t="str">
        <f t="shared" si="21"/>
        <v/>
      </c>
      <c r="L136" s="613"/>
      <c r="M136" s="610" t="str">
        <f t="shared" si="22"/>
        <v/>
      </c>
      <c r="N136" s="613">
        <v>1884</v>
      </c>
      <c r="O136" s="610">
        <f t="shared" si="23"/>
        <v>185.79881656804733</v>
      </c>
      <c r="P136" s="613">
        <v>19416</v>
      </c>
      <c r="Q136" s="610">
        <f t="shared" si="24"/>
        <v>1914.792899408284</v>
      </c>
      <c r="R136" s="613">
        <v>259</v>
      </c>
      <c r="S136" s="610">
        <f t="shared" si="25"/>
        <v>25.54240631163708</v>
      </c>
      <c r="T136" s="613"/>
      <c r="U136" s="610" t="str">
        <f t="shared" si="26"/>
        <v/>
      </c>
      <c r="V136" s="613"/>
      <c r="W136" s="610" t="str">
        <f t="shared" si="27"/>
        <v/>
      </c>
      <c r="X136" s="613"/>
      <c r="Y136" s="610" t="str">
        <f t="shared" si="28"/>
        <v/>
      </c>
      <c r="Z136" s="613"/>
      <c r="AA136" s="610" t="str">
        <f t="shared" si="29"/>
        <v/>
      </c>
      <c r="AB136" s="613"/>
      <c r="AC136" s="610" t="str">
        <f t="shared" si="30"/>
        <v/>
      </c>
      <c r="AD136" s="613"/>
      <c r="AE136" s="610" t="str">
        <f t="shared" si="31"/>
        <v/>
      </c>
      <c r="AF136" s="613"/>
      <c r="AG136" s="610" t="str">
        <f t="shared" si="32"/>
        <v/>
      </c>
      <c r="AH136" s="613"/>
      <c r="AI136" s="610" t="str">
        <f t="shared" si="33"/>
        <v/>
      </c>
      <c r="AJ136" s="613"/>
      <c r="AK136" s="610" t="str">
        <f t="shared" si="34"/>
        <v/>
      </c>
      <c r="AL136" s="613"/>
      <c r="AM136" s="610" t="str">
        <f t="shared" si="35"/>
        <v/>
      </c>
      <c r="AN136" s="613"/>
      <c r="AO136" s="610" t="str">
        <f t="shared" si="36"/>
        <v/>
      </c>
      <c r="AP136" s="613">
        <v>21559</v>
      </c>
      <c r="AQ136" s="610">
        <f t="shared" si="37"/>
        <v>2126.1341222879682</v>
      </c>
    </row>
    <row r="137" spans="1:43">
      <c r="A137" s="603" t="s">
        <v>483</v>
      </c>
      <c r="B137" s="608">
        <v>10.06</v>
      </c>
      <c r="D137" s="609">
        <v>37361</v>
      </c>
      <c r="E137" s="610">
        <f t="shared" si="19"/>
        <v>3713.8170974155069</v>
      </c>
      <c r="F137" s="609"/>
      <c r="G137" s="610" t="str">
        <f t="shared" si="19"/>
        <v/>
      </c>
      <c r="H137" s="609"/>
      <c r="I137" s="610" t="str">
        <f t="shared" si="20"/>
        <v/>
      </c>
      <c r="J137" s="609"/>
      <c r="K137" s="610" t="str">
        <f t="shared" si="21"/>
        <v/>
      </c>
      <c r="L137" s="609"/>
      <c r="M137" s="610" t="str">
        <f t="shared" si="22"/>
        <v/>
      </c>
      <c r="N137" s="609">
        <v>1069</v>
      </c>
      <c r="O137" s="610">
        <f t="shared" si="23"/>
        <v>106.2624254473161</v>
      </c>
      <c r="P137" s="609">
        <v>1677</v>
      </c>
      <c r="Q137" s="610">
        <f t="shared" si="24"/>
        <v>166.69980119284293</v>
      </c>
      <c r="R137" s="609">
        <v>36372</v>
      </c>
      <c r="S137" s="610">
        <f t="shared" si="25"/>
        <v>3615.5069582504971</v>
      </c>
      <c r="T137" s="609"/>
      <c r="U137" s="610" t="str">
        <f t="shared" si="26"/>
        <v/>
      </c>
      <c r="V137" s="609">
        <v>10094</v>
      </c>
      <c r="W137" s="610">
        <f t="shared" si="27"/>
        <v>1003.3797216699801</v>
      </c>
      <c r="X137" s="609">
        <v>5848</v>
      </c>
      <c r="Y137" s="610">
        <f t="shared" si="28"/>
        <v>581.31212723658052</v>
      </c>
      <c r="Z137" s="609">
        <v>87</v>
      </c>
      <c r="AA137" s="610">
        <f t="shared" si="29"/>
        <v>8.6481113320079519</v>
      </c>
      <c r="AB137" s="609"/>
      <c r="AC137" s="610" t="str">
        <f t="shared" si="30"/>
        <v/>
      </c>
      <c r="AD137" s="609"/>
      <c r="AE137" s="610" t="str">
        <f t="shared" si="31"/>
        <v/>
      </c>
      <c r="AF137" s="609"/>
      <c r="AG137" s="610" t="str">
        <f t="shared" si="32"/>
        <v/>
      </c>
      <c r="AH137" s="609"/>
      <c r="AI137" s="610" t="str">
        <f t="shared" si="33"/>
        <v/>
      </c>
      <c r="AJ137" s="609">
        <v>7056</v>
      </c>
      <c r="AK137" s="610">
        <f t="shared" si="34"/>
        <v>701.39165009940359</v>
      </c>
      <c r="AL137" s="609"/>
      <c r="AM137" s="610" t="str">
        <f t="shared" si="35"/>
        <v/>
      </c>
      <c r="AN137" s="609"/>
      <c r="AO137" s="610" t="str">
        <f t="shared" si="36"/>
        <v/>
      </c>
      <c r="AP137" s="609">
        <v>62203</v>
      </c>
      <c r="AQ137" s="610">
        <f t="shared" si="37"/>
        <v>6183.2007952286276</v>
      </c>
    </row>
    <row r="138" spans="1:43">
      <c r="A138" s="603" t="s">
        <v>485</v>
      </c>
      <c r="B138" s="608">
        <v>50.7</v>
      </c>
      <c r="D138" s="609">
        <v>278014</v>
      </c>
      <c r="E138" s="610">
        <f t="shared" si="19"/>
        <v>5483.5108481262323</v>
      </c>
      <c r="F138" s="609"/>
      <c r="G138" s="610" t="str">
        <f t="shared" si="19"/>
        <v/>
      </c>
      <c r="H138" s="609">
        <v>436463</v>
      </c>
      <c r="I138" s="610">
        <f t="shared" si="20"/>
        <v>8608.7376725838258</v>
      </c>
      <c r="J138" s="609"/>
      <c r="K138" s="610" t="str">
        <f t="shared" si="21"/>
        <v/>
      </c>
      <c r="L138" s="609"/>
      <c r="M138" s="610" t="str">
        <f t="shared" si="22"/>
        <v/>
      </c>
      <c r="N138" s="609">
        <v>6258</v>
      </c>
      <c r="O138" s="610">
        <f t="shared" si="23"/>
        <v>123.43195266272188</v>
      </c>
      <c r="P138" s="609">
        <v>12589</v>
      </c>
      <c r="Q138" s="610">
        <f t="shared" si="24"/>
        <v>248.30374753451676</v>
      </c>
      <c r="R138" s="609">
        <v>81290</v>
      </c>
      <c r="S138" s="610">
        <f t="shared" si="25"/>
        <v>1603.353057199211</v>
      </c>
      <c r="T138" s="609">
        <v>40722</v>
      </c>
      <c r="U138" s="610">
        <f t="shared" si="26"/>
        <v>803.19526627218931</v>
      </c>
      <c r="V138" s="609"/>
      <c r="W138" s="610" t="str">
        <f t="shared" si="27"/>
        <v/>
      </c>
      <c r="X138" s="609"/>
      <c r="Y138" s="610" t="str">
        <f t="shared" si="28"/>
        <v/>
      </c>
      <c r="Z138" s="609"/>
      <c r="AA138" s="610" t="str">
        <f t="shared" si="29"/>
        <v/>
      </c>
      <c r="AB138" s="609"/>
      <c r="AC138" s="610" t="str">
        <f t="shared" si="30"/>
        <v/>
      </c>
      <c r="AD138" s="609"/>
      <c r="AE138" s="610" t="str">
        <f t="shared" si="31"/>
        <v/>
      </c>
      <c r="AF138" s="609"/>
      <c r="AG138" s="610" t="str">
        <f t="shared" si="32"/>
        <v/>
      </c>
      <c r="AH138" s="609"/>
      <c r="AI138" s="610" t="str">
        <f t="shared" si="33"/>
        <v/>
      </c>
      <c r="AJ138" s="609">
        <v>54330</v>
      </c>
      <c r="AK138" s="610">
        <f t="shared" si="34"/>
        <v>1071.5976331360946</v>
      </c>
      <c r="AL138" s="609"/>
      <c r="AM138" s="610" t="str">
        <f t="shared" si="35"/>
        <v/>
      </c>
      <c r="AN138" s="609">
        <v>50041</v>
      </c>
      <c r="AO138" s="610">
        <f t="shared" si="36"/>
        <v>987.00197238658768</v>
      </c>
      <c r="AP138" s="609">
        <v>681693</v>
      </c>
      <c r="AQ138" s="610">
        <f t="shared" si="37"/>
        <v>13445.621301775147</v>
      </c>
    </row>
    <row r="139" spans="1:43">
      <c r="A139" s="612"/>
      <c r="B139">
        <v>8.2799999999999994</v>
      </c>
      <c r="D139" s="613">
        <v>48387</v>
      </c>
      <c r="E139" s="610">
        <f t="shared" si="19"/>
        <v>5843.840579710145</v>
      </c>
      <c r="F139" s="613"/>
      <c r="G139" s="610" t="str">
        <f t="shared" si="19"/>
        <v/>
      </c>
      <c r="H139" s="613"/>
      <c r="I139" s="610" t="str">
        <f t="shared" si="20"/>
        <v/>
      </c>
      <c r="J139" s="613"/>
      <c r="K139" s="610" t="str">
        <f t="shared" si="21"/>
        <v/>
      </c>
      <c r="L139" s="613"/>
      <c r="M139" s="610" t="str">
        <f t="shared" si="22"/>
        <v/>
      </c>
      <c r="N139" s="613">
        <v>1756</v>
      </c>
      <c r="O139" s="610">
        <f t="shared" si="23"/>
        <v>212.07729468599035</v>
      </c>
      <c r="P139" s="613">
        <v>13437</v>
      </c>
      <c r="Q139" s="610">
        <f t="shared" si="24"/>
        <v>1622.826086956522</v>
      </c>
      <c r="R139" s="613">
        <v>922</v>
      </c>
      <c r="S139" s="610">
        <f t="shared" si="25"/>
        <v>111.35265700483093</v>
      </c>
      <c r="T139" s="613"/>
      <c r="U139" s="610" t="str">
        <f t="shared" si="26"/>
        <v/>
      </c>
      <c r="V139" s="613"/>
      <c r="W139" s="610" t="str">
        <f t="shared" si="27"/>
        <v/>
      </c>
      <c r="X139" s="613"/>
      <c r="Y139" s="610" t="str">
        <f t="shared" si="28"/>
        <v/>
      </c>
      <c r="Z139" s="613"/>
      <c r="AA139" s="610" t="str">
        <f t="shared" si="29"/>
        <v/>
      </c>
      <c r="AB139" s="613"/>
      <c r="AC139" s="610" t="str">
        <f t="shared" si="30"/>
        <v/>
      </c>
      <c r="AD139" s="613"/>
      <c r="AE139" s="610" t="str">
        <f t="shared" si="31"/>
        <v/>
      </c>
      <c r="AF139" s="613"/>
      <c r="AG139" s="610" t="str">
        <f t="shared" si="32"/>
        <v/>
      </c>
      <c r="AH139" s="613"/>
      <c r="AI139" s="610" t="str">
        <f t="shared" si="33"/>
        <v/>
      </c>
      <c r="AJ139" s="613">
        <v>4080</v>
      </c>
      <c r="AK139" s="610">
        <f t="shared" si="34"/>
        <v>492.75362318840581</v>
      </c>
      <c r="AL139" s="613"/>
      <c r="AM139" s="610" t="str">
        <f t="shared" si="35"/>
        <v/>
      </c>
      <c r="AN139" s="613"/>
      <c r="AO139" s="610" t="str">
        <f t="shared" si="36"/>
        <v/>
      </c>
      <c r="AP139" s="613">
        <v>20195</v>
      </c>
      <c r="AQ139" s="610">
        <f t="shared" si="37"/>
        <v>2439.0096618357488</v>
      </c>
    </row>
    <row r="140" spans="1:43">
      <c r="A140" s="603" t="s">
        <v>486</v>
      </c>
      <c r="B140" s="608">
        <v>5.4</v>
      </c>
      <c r="D140" s="609">
        <v>3820</v>
      </c>
      <c r="E140" s="610">
        <f t="shared" si="19"/>
        <v>707.40740740740739</v>
      </c>
      <c r="F140" s="609"/>
      <c r="G140" s="610" t="str">
        <f t="shared" si="19"/>
        <v/>
      </c>
      <c r="H140" s="609"/>
      <c r="I140" s="610" t="str">
        <f t="shared" si="20"/>
        <v/>
      </c>
      <c r="J140" s="609"/>
      <c r="K140" s="610" t="str">
        <f t="shared" si="21"/>
        <v/>
      </c>
      <c r="L140" s="609"/>
      <c r="M140" s="610" t="str">
        <f t="shared" si="22"/>
        <v/>
      </c>
      <c r="N140" s="609">
        <v>294</v>
      </c>
      <c r="O140" s="610">
        <f t="shared" si="23"/>
        <v>54.444444444444443</v>
      </c>
      <c r="P140" s="609">
        <v>14071</v>
      </c>
      <c r="Q140" s="610">
        <f t="shared" si="24"/>
        <v>2605.7407407407404</v>
      </c>
      <c r="R140" s="609"/>
      <c r="S140" s="610" t="str">
        <f t="shared" si="25"/>
        <v/>
      </c>
      <c r="T140" s="609"/>
      <c r="U140" s="610" t="str">
        <f t="shared" si="26"/>
        <v/>
      </c>
      <c r="V140" s="609"/>
      <c r="W140" s="610" t="str">
        <f t="shared" si="27"/>
        <v/>
      </c>
      <c r="X140" s="609"/>
      <c r="Y140" s="610" t="str">
        <f t="shared" si="28"/>
        <v/>
      </c>
      <c r="Z140" s="609"/>
      <c r="AA140" s="610" t="str">
        <f t="shared" si="29"/>
        <v/>
      </c>
      <c r="AB140" s="609"/>
      <c r="AC140" s="610" t="str">
        <f t="shared" si="30"/>
        <v/>
      </c>
      <c r="AD140" s="609"/>
      <c r="AE140" s="610" t="str">
        <f t="shared" si="31"/>
        <v/>
      </c>
      <c r="AF140" s="609"/>
      <c r="AG140" s="610" t="str">
        <f t="shared" si="32"/>
        <v/>
      </c>
      <c r="AH140" s="609"/>
      <c r="AI140" s="610" t="str">
        <f t="shared" si="33"/>
        <v/>
      </c>
      <c r="AJ140" s="609">
        <v>9081</v>
      </c>
      <c r="AK140" s="610">
        <f t="shared" si="34"/>
        <v>1681.6666666666665</v>
      </c>
      <c r="AL140" s="609"/>
      <c r="AM140" s="610" t="str">
        <f t="shared" si="35"/>
        <v/>
      </c>
      <c r="AN140" s="609"/>
      <c r="AO140" s="610" t="str">
        <f t="shared" si="36"/>
        <v/>
      </c>
      <c r="AP140" s="609">
        <v>23446</v>
      </c>
      <c r="AQ140" s="610">
        <f t="shared" si="37"/>
        <v>4341.8518518518513</v>
      </c>
    </row>
    <row r="141" spans="1:43">
      <c r="A141" s="612"/>
      <c r="B141">
        <v>12.69</v>
      </c>
      <c r="D141" s="613">
        <v>64714</v>
      </c>
      <c r="E141" s="610">
        <f t="shared" ref="E141:G204" si="38">IF(OR($B141=0,D141=0),"",D141/$B141)</f>
        <v>5099.6059889676917</v>
      </c>
      <c r="F141" s="613">
        <v>160</v>
      </c>
      <c r="G141" s="610">
        <f t="shared" si="38"/>
        <v>12.608353033884949</v>
      </c>
      <c r="H141" s="613"/>
      <c r="I141" s="610" t="str">
        <f t="shared" ref="I141:I204" si="39">IF(OR($B141=0,H141=0),"",H141/$B141)</f>
        <v/>
      </c>
      <c r="J141" s="613"/>
      <c r="K141" s="610" t="str">
        <f t="shared" ref="K141:K204" si="40">IF(OR($B141=0,J141=0),"",J141/$B141)</f>
        <v/>
      </c>
      <c r="L141" s="613"/>
      <c r="M141" s="610" t="str">
        <f t="shared" ref="M141:M204" si="41">IF(OR($B141=0,L141=0),"",L141/$B141)</f>
        <v/>
      </c>
      <c r="N141" s="613">
        <v>346</v>
      </c>
      <c r="O141" s="610">
        <f t="shared" ref="O141:O204" si="42">IF(OR($B141=0,N141=0),"",N141/$B141)</f>
        <v>27.265563435776201</v>
      </c>
      <c r="P141" s="613">
        <v>70</v>
      </c>
      <c r="Q141" s="610">
        <f t="shared" ref="Q141:Q204" si="43">IF(OR($B141=0,P141=0),"",P141/$B141)</f>
        <v>5.5161544523246651</v>
      </c>
      <c r="R141" s="613">
        <v>11919</v>
      </c>
      <c r="S141" s="610">
        <f t="shared" ref="S141:S204" si="44">IF(OR($B141=0,R141=0),"",R141/$B141)</f>
        <v>939.24349881796695</v>
      </c>
      <c r="T141" s="613"/>
      <c r="U141" s="610" t="str">
        <f t="shared" ref="U141:U204" si="45">IF(OR($B141=0,T141=0),"",T141/$B141)</f>
        <v/>
      </c>
      <c r="V141" s="613">
        <v>9768</v>
      </c>
      <c r="W141" s="610">
        <f t="shared" ref="W141:W204" si="46">IF(OR($B141=0,V141=0),"",V141/$B141)</f>
        <v>769.73995271867614</v>
      </c>
      <c r="X141" s="613"/>
      <c r="Y141" s="610" t="str">
        <f t="shared" ref="Y141:Y204" si="47">IF(OR($B141=0,X141=0),"",X141/$B141)</f>
        <v/>
      </c>
      <c r="Z141" s="613">
        <v>3169</v>
      </c>
      <c r="AA141" s="610">
        <f t="shared" ref="AA141:AA204" si="48">IF(OR($B141=0,Z141=0),"",Z141/$B141)</f>
        <v>249.72419227738376</v>
      </c>
      <c r="AB141" s="613"/>
      <c r="AC141" s="610" t="str">
        <f t="shared" ref="AC141:AC204" si="49">IF(OR($B141=0,AB141=0),"",AB141/$B141)</f>
        <v/>
      </c>
      <c r="AD141" s="613"/>
      <c r="AE141" s="610" t="str">
        <f t="shared" ref="AE141:AE204" si="50">IF(OR($B141=0,AD141=0),"",AD141/$B141)</f>
        <v/>
      </c>
      <c r="AF141" s="613"/>
      <c r="AG141" s="610" t="str">
        <f t="shared" ref="AG141:AG204" si="51">IF(OR($B141=0,AF141=0),"",AF141/$B141)</f>
        <v/>
      </c>
      <c r="AH141" s="613"/>
      <c r="AI141" s="610" t="str">
        <f t="shared" ref="AI141:AI204" si="52">IF(OR($B141=0,AH141=0),"",AH141/$B141)</f>
        <v/>
      </c>
      <c r="AJ141" s="613">
        <v>6895</v>
      </c>
      <c r="AK141" s="610">
        <f t="shared" ref="AK141:AK204" si="53">IF(OR($B141=0,AJ141=0),"",AJ141/$B141)</f>
        <v>543.34121355397951</v>
      </c>
      <c r="AL141" s="613"/>
      <c r="AM141" s="610" t="str">
        <f t="shared" ref="AM141:AM204" si="54">IF(OR($B141=0,AL141=0),"",AL141/$B141)</f>
        <v/>
      </c>
      <c r="AN141" s="613"/>
      <c r="AO141" s="610" t="str">
        <f t="shared" ref="AO141:AO204" si="55">IF(OR($B141=0,AN141=0),"",AN141/$B141)</f>
        <v/>
      </c>
      <c r="AP141" s="613">
        <v>32327</v>
      </c>
      <c r="AQ141" s="610">
        <f t="shared" ref="AQ141:AQ204" si="56">IF(OR($B141=0,AP141=0),"",AP141/$B141)</f>
        <v>2547.4389282899924</v>
      </c>
    </row>
    <row r="142" spans="1:43">
      <c r="A142" s="603" t="s">
        <v>449</v>
      </c>
      <c r="B142" s="608">
        <v>2.34</v>
      </c>
      <c r="D142" s="609">
        <v>2780</v>
      </c>
      <c r="E142" s="610">
        <f t="shared" si="38"/>
        <v>1188.0341880341882</v>
      </c>
      <c r="F142" s="609"/>
      <c r="G142" s="610" t="str">
        <f t="shared" si="38"/>
        <v/>
      </c>
      <c r="H142" s="609"/>
      <c r="I142" s="610" t="str">
        <f t="shared" si="39"/>
        <v/>
      </c>
      <c r="J142" s="609">
        <v>240081</v>
      </c>
      <c r="K142" s="610">
        <f t="shared" si="40"/>
        <v>102598.71794871795</v>
      </c>
      <c r="L142" s="609"/>
      <c r="M142" s="610" t="str">
        <f t="shared" si="41"/>
        <v/>
      </c>
      <c r="N142" s="609">
        <v>183</v>
      </c>
      <c r="O142" s="610">
        <f t="shared" si="42"/>
        <v>78.205128205128204</v>
      </c>
      <c r="P142" s="609">
        <v>3314</v>
      </c>
      <c r="Q142" s="610">
        <f t="shared" si="43"/>
        <v>1416.2393162393164</v>
      </c>
      <c r="R142" s="609">
        <v>46</v>
      </c>
      <c r="S142" s="610">
        <f t="shared" si="44"/>
        <v>19.658119658119659</v>
      </c>
      <c r="T142" s="609"/>
      <c r="U142" s="610" t="str">
        <f t="shared" si="45"/>
        <v/>
      </c>
      <c r="V142" s="609">
        <v>9240</v>
      </c>
      <c r="W142" s="610">
        <f t="shared" si="46"/>
        <v>3948.7179487179492</v>
      </c>
      <c r="X142" s="609"/>
      <c r="Y142" s="610" t="str">
        <f t="shared" si="47"/>
        <v/>
      </c>
      <c r="Z142" s="609"/>
      <c r="AA142" s="610" t="str">
        <f t="shared" si="48"/>
        <v/>
      </c>
      <c r="AB142" s="609"/>
      <c r="AC142" s="610" t="str">
        <f t="shared" si="49"/>
        <v/>
      </c>
      <c r="AD142" s="609"/>
      <c r="AE142" s="610" t="str">
        <f t="shared" si="50"/>
        <v/>
      </c>
      <c r="AF142" s="609"/>
      <c r="AG142" s="610" t="str">
        <f t="shared" si="51"/>
        <v/>
      </c>
      <c r="AH142" s="609"/>
      <c r="AI142" s="610" t="str">
        <f t="shared" si="52"/>
        <v/>
      </c>
      <c r="AJ142" s="609">
        <v>32</v>
      </c>
      <c r="AK142" s="610">
        <f t="shared" si="53"/>
        <v>13.675213675213676</v>
      </c>
      <c r="AL142" s="609"/>
      <c r="AM142" s="610" t="str">
        <f t="shared" si="54"/>
        <v/>
      </c>
      <c r="AN142" s="609"/>
      <c r="AO142" s="610" t="str">
        <f t="shared" si="55"/>
        <v/>
      </c>
      <c r="AP142" s="609">
        <v>252896</v>
      </c>
      <c r="AQ142" s="610">
        <f t="shared" si="56"/>
        <v>108075.21367521369</v>
      </c>
    </row>
    <row r="143" spans="1:43">
      <c r="A143" s="612"/>
      <c r="B143">
        <v>28.42</v>
      </c>
      <c r="D143" s="613">
        <v>88194</v>
      </c>
      <c r="E143" s="610">
        <f t="shared" si="38"/>
        <v>3103.2371569317379</v>
      </c>
      <c r="F143" s="613">
        <v>2342</v>
      </c>
      <c r="G143" s="610">
        <f t="shared" si="38"/>
        <v>82.406755805770572</v>
      </c>
      <c r="H143" s="613"/>
      <c r="I143" s="610" t="str">
        <f t="shared" si="39"/>
        <v/>
      </c>
      <c r="J143" s="613">
        <v>360320</v>
      </c>
      <c r="K143" s="610">
        <f t="shared" si="40"/>
        <v>12678.395496129486</v>
      </c>
      <c r="L143" s="613"/>
      <c r="M143" s="610" t="str">
        <f t="shared" si="41"/>
        <v/>
      </c>
      <c r="N143" s="613">
        <v>3316</v>
      </c>
      <c r="O143" s="610">
        <f t="shared" si="42"/>
        <v>116.67839549612948</v>
      </c>
      <c r="P143" s="613">
        <v>58808</v>
      </c>
      <c r="Q143" s="610">
        <f t="shared" si="43"/>
        <v>2069.247009148487</v>
      </c>
      <c r="R143" s="613">
        <v>1254</v>
      </c>
      <c r="S143" s="610">
        <f t="shared" si="44"/>
        <v>44.123856439127373</v>
      </c>
      <c r="T143" s="613"/>
      <c r="U143" s="610" t="str">
        <f t="shared" si="45"/>
        <v/>
      </c>
      <c r="V143" s="613">
        <v>42694</v>
      </c>
      <c r="W143" s="610">
        <f t="shared" si="46"/>
        <v>1502.2519352568613</v>
      </c>
      <c r="X143" s="613"/>
      <c r="Y143" s="610" t="str">
        <f t="shared" si="47"/>
        <v/>
      </c>
      <c r="Z143" s="613"/>
      <c r="AA143" s="610" t="str">
        <f t="shared" si="48"/>
        <v/>
      </c>
      <c r="AB143" s="613"/>
      <c r="AC143" s="610" t="str">
        <f t="shared" si="49"/>
        <v/>
      </c>
      <c r="AD143" s="613"/>
      <c r="AE143" s="610" t="str">
        <f t="shared" si="50"/>
        <v/>
      </c>
      <c r="AF143" s="613"/>
      <c r="AG143" s="610" t="str">
        <f t="shared" si="51"/>
        <v/>
      </c>
      <c r="AH143" s="613"/>
      <c r="AI143" s="610" t="str">
        <f t="shared" si="52"/>
        <v/>
      </c>
      <c r="AJ143" s="613">
        <v>6722</v>
      </c>
      <c r="AK143" s="610">
        <f t="shared" si="53"/>
        <v>236.52357494722025</v>
      </c>
      <c r="AL143" s="613"/>
      <c r="AM143" s="610" t="str">
        <f t="shared" si="54"/>
        <v/>
      </c>
      <c r="AN143" s="613"/>
      <c r="AO143" s="610" t="str">
        <f t="shared" si="55"/>
        <v/>
      </c>
      <c r="AP143" s="613">
        <v>475456</v>
      </c>
      <c r="AQ143" s="610">
        <f t="shared" si="56"/>
        <v>16729.627023223082</v>
      </c>
    </row>
    <row r="144" spans="1:43">
      <c r="A144" s="603" t="s">
        <v>615</v>
      </c>
      <c r="B144" s="608">
        <v>4.1399999999999997</v>
      </c>
      <c r="D144" s="609">
        <v>47883</v>
      </c>
      <c r="E144" s="610">
        <f t="shared" si="38"/>
        <v>11565.942028985508</v>
      </c>
      <c r="F144" s="609">
        <v>-18</v>
      </c>
      <c r="G144" s="610">
        <f t="shared" si="38"/>
        <v>-4.3478260869565224</v>
      </c>
      <c r="H144" s="609"/>
      <c r="I144" s="610" t="str">
        <f t="shared" si="39"/>
        <v/>
      </c>
      <c r="J144" s="609"/>
      <c r="K144" s="610" t="str">
        <f t="shared" si="40"/>
        <v/>
      </c>
      <c r="L144" s="609"/>
      <c r="M144" s="610" t="str">
        <f t="shared" si="41"/>
        <v/>
      </c>
      <c r="N144" s="609">
        <v>1170</v>
      </c>
      <c r="O144" s="610">
        <f t="shared" si="42"/>
        <v>282.60869565217394</v>
      </c>
      <c r="P144" s="609">
        <v>4262</v>
      </c>
      <c r="Q144" s="610">
        <f t="shared" si="43"/>
        <v>1029.4685990338164</v>
      </c>
      <c r="R144" s="609"/>
      <c r="S144" s="610" t="str">
        <f t="shared" si="44"/>
        <v/>
      </c>
      <c r="T144" s="609"/>
      <c r="U144" s="610" t="str">
        <f t="shared" si="45"/>
        <v/>
      </c>
      <c r="V144" s="609"/>
      <c r="W144" s="610" t="str">
        <f t="shared" si="46"/>
        <v/>
      </c>
      <c r="X144" s="609"/>
      <c r="Y144" s="610" t="str">
        <f t="shared" si="47"/>
        <v/>
      </c>
      <c r="Z144" s="609"/>
      <c r="AA144" s="610" t="str">
        <f t="shared" si="48"/>
        <v/>
      </c>
      <c r="AB144" s="609">
        <v>255</v>
      </c>
      <c r="AC144" s="610">
        <f t="shared" si="49"/>
        <v>61.594202898550726</v>
      </c>
      <c r="AD144" s="609"/>
      <c r="AE144" s="610" t="str">
        <f t="shared" si="50"/>
        <v/>
      </c>
      <c r="AF144" s="609"/>
      <c r="AG144" s="610" t="str">
        <f t="shared" si="51"/>
        <v/>
      </c>
      <c r="AH144" s="609"/>
      <c r="AI144" s="610" t="str">
        <f t="shared" si="52"/>
        <v/>
      </c>
      <c r="AJ144" s="609">
        <v>4820</v>
      </c>
      <c r="AK144" s="610">
        <f t="shared" si="53"/>
        <v>1164.2512077294687</v>
      </c>
      <c r="AL144" s="609"/>
      <c r="AM144" s="610" t="str">
        <f t="shared" si="54"/>
        <v/>
      </c>
      <c r="AN144" s="609"/>
      <c r="AO144" s="610" t="str">
        <f t="shared" si="55"/>
        <v/>
      </c>
      <c r="AP144" s="609">
        <v>10489</v>
      </c>
      <c r="AQ144" s="610">
        <f t="shared" si="56"/>
        <v>2533.5748792270533</v>
      </c>
    </row>
    <row r="145" spans="1:43">
      <c r="A145" s="603" t="s">
        <v>450</v>
      </c>
      <c r="B145" s="608">
        <v>2.14</v>
      </c>
      <c r="D145" s="609">
        <v>171</v>
      </c>
      <c r="E145" s="610">
        <f t="shared" si="38"/>
        <v>79.906542056074755</v>
      </c>
      <c r="F145" s="609"/>
      <c r="G145" s="610" t="str">
        <f t="shared" si="38"/>
        <v/>
      </c>
      <c r="H145" s="609"/>
      <c r="I145" s="610" t="str">
        <f t="shared" si="39"/>
        <v/>
      </c>
      <c r="J145" s="609"/>
      <c r="K145" s="610" t="str">
        <f t="shared" si="40"/>
        <v/>
      </c>
      <c r="L145" s="609"/>
      <c r="M145" s="610" t="str">
        <f t="shared" si="41"/>
        <v/>
      </c>
      <c r="N145" s="609">
        <v>180</v>
      </c>
      <c r="O145" s="610">
        <f t="shared" si="42"/>
        <v>84.112149532710276</v>
      </c>
      <c r="P145" s="609">
        <v>1988</v>
      </c>
      <c r="Q145" s="610">
        <f t="shared" si="43"/>
        <v>928.97196261682234</v>
      </c>
      <c r="R145" s="609"/>
      <c r="S145" s="610" t="str">
        <f t="shared" si="44"/>
        <v/>
      </c>
      <c r="T145" s="609"/>
      <c r="U145" s="610" t="str">
        <f t="shared" si="45"/>
        <v/>
      </c>
      <c r="V145" s="609"/>
      <c r="W145" s="610" t="str">
        <f t="shared" si="46"/>
        <v/>
      </c>
      <c r="X145" s="609"/>
      <c r="Y145" s="610" t="str">
        <f t="shared" si="47"/>
        <v/>
      </c>
      <c r="Z145" s="609"/>
      <c r="AA145" s="610" t="str">
        <f t="shared" si="48"/>
        <v/>
      </c>
      <c r="AB145" s="609"/>
      <c r="AC145" s="610" t="str">
        <f t="shared" si="49"/>
        <v/>
      </c>
      <c r="AD145" s="609"/>
      <c r="AE145" s="610" t="str">
        <f t="shared" si="50"/>
        <v/>
      </c>
      <c r="AF145" s="609"/>
      <c r="AG145" s="610" t="str">
        <f t="shared" si="51"/>
        <v/>
      </c>
      <c r="AH145" s="609"/>
      <c r="AI145" s="610" t="str">
        <f t="shared" si="52"/>
        <v/>
      </c>
      <c r="AJ145" s="609">
        <v>402</v>
      </c>
      <c r="AK145" s="610">
        <f t="shared" si="53"/>
        <v>187.8504672897196</v>
      </c>
      <c r="AL145" s="609"/>
      <c r="AM145" s="610" t="str">
        <f t="shared" si="54"/>
        <v/>
      </c>
      <c r="AN145" s="609"/>
      <c r="AO145" s="610" t="str">
        <f t="shared" si="55"/>
        <v/>
      </c>
      <c r="AP145" s="609">
        <v>2570</v>
      </c>
      <c r="AQ145" s="610">
        <f t="shared" si="56"/>
        <v>1200.9345794392523</v>
      </c>
    </row>
    <row r="146" spans="1:43">
      <c r="A146" s="612"/>
      <c r="B146">
        <v>8.57</v>
      </c>
      <c r="D146" s="613">
        <v>5620</v>
      </c>
      <c r="E146" s="610">
        <f t="shared" si="38"/>
        <v>655.77596266044338</v>
      </c>
      <c r="F146" s="613">
        <v>2093</v>
      </c>
      <c r="G146" s="610">
        <f t="shared" si="38"/>
        <v>244.22403733955659</v>
      </c>
      <c r="H146" s="613"/>
      <c r="I146" s="610" t="str">
        <f t="shared" si="39"/>
        <v/>
      </c>
      <c r="J146" s="613"/>
      <c r="K146" s="610" t="str">
        <f t="shared" si="40"/>
        <v/>
      </c>
      <c r="L146" s="613"/>
      <c r="M146" s="610" t="str">
        <f t="shared" si="41"/>
        <v/>
      </c>
      <c r="N146" s="613">
        <v>577</v>
      </c>
      <c r="O146" s="610">
        <f t="shared" si="42"/>
        <v>67.327887981330221</v>
      </c>
      <c r="P146" s="613">
        <v>2631</v>
      </c>
      <c r="Q146" s="610">
        <f t="shared" si="43"/>
        <v>307.00116686114353</v>
      </c>
      <c r="R146" s="613">
        <v>24</v>
      </c>
      <c r="S146" s="610">
        <f t="shared" si="44"/>
        <v>2.8004667444574096</v>
      </c>
      <c r="T146" s="613"/>
      <c r="U146" s="610" t="str">
        <f t="shared" si="45"/>
        <v/>
      </c>
      <c r="V146" s="613">
        <v>98</v>
      </c>
      <c r="W146" s="610">
        <f t="shared" si="46"/>
        <v>11.435239206534423</v>
      </c>
      <c r="X146" s="613"/>
      <c r="Y146" s="610" t="str">
        <f t="shared" si="47"/>
        <v/>
      </c>
      <c r="Z146" s="613">
        <v>1145</v>
      </c>
      <c r="AA146" s="610">
        <f t="shared" si="48"/>
        <v>133.60560093348892</v>
      </c>
      <c r="AB146" s="613"/>
      <c r="AC146" s="610" t="str">
        <f t="shared" si="49"/>
        <v/>
      </c>
      <c r="AD146" s="613"/>
      <c r="AE146" s="610" t="str">
        <f t="shared" si="50"/>
        <v/>
      </c>
      <c r="AF146" s="613"/>
      <c r="AG146" s="610" t="str">
        <f t="shared" si="51"/>
        <v/>
      </c>
      <c r="AH146" s="613"/>
      <c r="AI146" s="610" t="str">
        <f t="shared" si="52"/>
        <v/>
      </c>
      <c r="AJ146" s="613">
        <v>651</v>
      </c>
      <c r="AK146" s="610">
        <f t="shared" si="53"/>
        <v>75.962660443407231</v>
      </c>
      <c r="AL146" s="613"/>
      <c r="AM146" s="610" t="str">
        <f t="shared" si="54"/>
        <v/>
      </c>
      <c r="AN146" s="613"/>
      <c r="AO146" s="610" t="str">
        <f t="shared" si="55"/>
        <v/>
      </c>
      <c r="AP146" s="613">
        <v>7219</v>
      </c>
      <c r="AQ146" s="610">
        <f t="shared" si="56"/>
        <v>842.35705950991826</v>
      </c>
    </row>
    <row r="147" spans="1:43">
      <c r="A147" s="603" t="s">
        <v>537</v>
      </c>
      <c r="B147" s="608"/>
      <c r="D147" s="609"/>
      <c r="E147" s="610" t="str">
        <f t="shared" si="38"/>
        <v/>
      </c>
      <c r="F147" s="609"/>
      <c r="G147" s="610" t="str">
        <f t="shared" si="38"/>
        <v/>
      </c>
      <c r="H147" s="609"/>
      <c r="I147" s="610" t="str">
        <f t="shared" si="39"/>
        <v/>
      </c>
      <c r="J147" s="609"/>
      <c r="K147" s="610" t="str">
        <f t="shared" si="40"/>
        <v/>
      </c>
      <c r="L147" s="609"/>
      <c r="M147" s="610" t="str">
        <f t="shared" si="41"/>
        <v/>
      </c>
      <c r="N147" s="609"/>
      <c r="O147" s="610" t="str">
        <f t="shared" si="42"/>
        <v/>
      </c>
      <c r="P147" s="609"/>
      <c r="Q147" s="610" t="str">
        <f t="shared" si="43"/>
        <v/>
      </c>
      <c r="R147" s="609"/>
      <c r="S147" s="610" t="str">
        <f t="shared" si="44"/>
        <v/>
      </c>
      <c r="T147" s="609"/>
      <c r="U147" s="610" t="str">
        <f t="shared" si="45"/>
        <v/>
      </c>
      <c r="V147" s="609"/>
      <c r="W147" s="610" t="str">
        <f t="shared" si="46"/>
        <v/>
      </c>
      <c r="X147" s="609"/>
      <c r="Y147" s="610" t="str">
        <f t="shared" si="47"/>
        <v/>
      </c>
      <c r="Z147" s="609"/>
      <c r="AA147" s="610" t="str">
        <f t="shared" si="48"/>
        <v/>
      </c>
      <c r="AB147" s="609"/>
      <c r="AC147" s="610" t="str">
        <f t="shared" si="49"/>
        <v/>
      </c>
      <c r="AD147" s="609"/>
      <c r="AE147" s="610" t="str">
        <f t="shared" si="50"/>
        <v/>
      </c>
      <c r="AF147" s="609"/>
      <c r="AG147" s="610" t="str">
        <f t="shared" si="51"/>
        <v/>
      </c>
      <c r="AH147" s="609"/>
      <c r="AI147" s="610" t="str">
        <f t="shared" si="52"/>
        <v/>
      </c>
      <c r="AJ147" s="609"/>
      <c r="AK147" s="610" t="str">
        <f t="shared" si="53"/>
        <v/>
      </c>
      <c r="AL147" s="609"/>
      <c r="AM147" s="610" t="str">
        <f t="shared" si="54"/>
        <v/>
      </c>
      <c r="AN147" s="609"/>
      <c r="AO147" s="610" t="str">
        <f t="shared" si="55"/>
        <v/>
      </c>
      <c r="AP147" s="609"/>
      <c r="AQ147" s="610" t="str">
        <f t="shared" si="56"/>
        <v/>
      </c>
    </row>
    <row r="148" spans="1:43">
      <c r="A148" s="603" t="s">
        <v>616</v>
      </c>
      <c r="B148" s="608">
        <v>4.37</v>
      </c>
      <c r="D148" s="609">
        <v>31700</v>
      </c>
      <c r="E148" s="610">
        <f t="shared" si="38"/>
        <v>7254.0045766590383</v>
      </c>
      <c r="F148" s="609"/>
      <c r="G148" s="610" t="str">
        <f t="shared" si="38"/>
        <v/>
      </c>
      <c r="H148" s="609"/>
      <c r="I148" s="610" t="str">
        <f t="shared" si="39"/>
        <v/>
      </c>
      <c r="J148" s="609"/>
      <c r="K148" s="610" t="str">
        <f t="shared" si="40"/>
        <v/>
      </c>
      <c r="L148" s="609"/>
      <c r="M148" s="610" t="str">
        <f t="shared" si="41"/>
        <v/>
      </c>
      <c r="N148" s="609"/>
      <c r="O148" s="610" t="str">
        <f t="shared" si="42"/>
        <v/>
      </c>
      <c r="P148" s="609">
        <v>65</v>
      </c>
      <c r="Q148" s="610">
        <f t="shared" si="43"/>
        <v>14.874141876430206</v>
      </c>
      <c r="R148" s="609">
        <v>3724</v>
      </c>
      <c r="S148" s="610">
        <f t="shared" si="44"/>
        <v>852.17391304347825</v>
      </c>
      <c r="T148" s="609"/>
      <c r="U148" s="610" t="str">
        <f t="shared" si="45"/>
        <v/>
      </c>
      <c r="V148" s="609"/>
      <c r="W148" s="610" t="str">
        <f t="shared" si="46"/>
        <v/>
      </c>
      <c r="X148" s="609"/>
      <c r="Y148" s="610" t="str">
        <f t="shared" si="47"/>
        <v/>
      </c>
      <c r="Z148" s="609"/>
      <c r="AA148" s="610" t="str">
        <f t="shared" si="48"/>
        <v/>
      </c>
      <c r="AB148" s="609"/>
      <c r="AC148" s="610" t="str">
        <f t="shared" si="49"/>
        <v/>
      </c>
      <c r="AD148" s="609"/>
      <c r="AE148" s="610" t="str">
        <f t="shared" si="50"/>
        <v/>
      </c>
      <c r="AF148" s="609"/>
      <c r="AG148" s="610" t="str">
        <f t="shared" si="51"/>
        <v/>
      </c>
      <c r="AH148" s="609"/>
      <c r="AI148" s="610" t="str">
        <f t="shared" si="52"/>
        <v/>
      </c>
      <c r="AJ148" s="609">
        <v>457</v>
      </c>
      <c r="AK148" s="610">
        <f t="shared" si="53"/>
        <v>104.5766590389016</v>
      </c>
      <c r="AL148" s="609"/>
      <c r="AM148" s="610" t="str">
        <f t="shared" si="54"/>
        <v/>
      </c>
      <c r="AN148" s="609"/>
      <c r="AO148" s="610" t="str">
        <f t="shared" si="55"/>
        <v/>
      </c>
      <c r="AP148" s="609">
        <v>4246</v>
      </c>
      <c r="AQ148" s="610">
        <f t="shared" si="56"/>
        <v>971.62471395881005</v>
      </c>
    </row>
    <row r="149" spans="1:43">
      <c r="A149" s="603" t="s">
        <v>488</v>
      </c>
      <c r="B149" s="608">
        <v>31.56</v>
      </c>
      <c r="D149" s="609">
        <v>77356</v>
      </c>
      <c r="E149" s="610">
        <f t="shared" si="38"/>
        <v>2451.0773130544994</v>
      </c>
      <c r="F149" s="609"/>
      <c r="G149" s="610" t="str">
        <f t="shared" si="38"/>
        <v/>
      </c>
      <c r="H149" s="609"/>
      <c r="I149" s="610" t="str">
        <f t="shared" si="39"/>
        <v/>
      </c>
      <c r="J149" s="609"/>
      <c r="K149" s="610" t="str">
        <f t="shared" si="40"/>
        <v/>
      </c>
      <c r="L149" s="609"/>
      <c r="M149" s="610" t="str">
        <f t="shared" si="41"/>
        <v/>
      </c>
      <c r="N149" s="609">
        <v>6430</v>
      </c>
      <c r="O149" s="610">
        <f t="shared" si="42"/>
        <v>203.73891001267427</v>
      </c>
      <c r="P149" s="609">
        <v>71746</v>
      </c>
      <c r="Q149" s="610">
        <f t="shared" si="43"/>
        <v>2273.3206590621039</v>
      </c>
      <c r="R149" s="609"/>
      <c r="S149" s="610" t="str">
        <f t="shared" si="44"/>
        <v/>
      </c>
      <c r="T149" s="609"/>
      <c r="U149" s="610" t="str">
        <f t="shared" si="45"/>
        <v/>
      </c>
      <c r="V149" s="609">
        <v>13280</v>
      </c>
      <c r="W149" s="610">
        <f t="shared" si="46"/>
        <v>420.78580481622311</v>
      </c>
      <c r="X149" s="609"/>
      <c r="Y149" s="610" t="str">
        <f t="shared" si="47"/>
        <v/>
      </c>
      <c r="Z149" s="609">
        <v>2292</v>
      </c>
      <c r="AA149" s="610">
        <f t="shared" si="48"/>
        <v>72.623574144486696</v>
      </c>
      <c r="AB149" s="609"/>
      <c r="AC149" s="610" t="str">
        <f t="shared" si="49"/>
        <v/>
      </c>
      <c r="AD149" s="609"/>
      <c r="AE149" s="610" t="str">
        <f t="shared" si="50"/>
        <v/>
      </c>
      <c r="AF149" s="609"/>
      <c r="AG149" s="610" t="str">
        <f t="shared" si="51"/>
        <v/>
      </c>
      <c r="AH149" s="609"/>
      <c r="AI149" s="610" t="str">
        <f t="shared" si="52"/>
        <v/>
      </c>
      <c r="AJ149" s="609">
        <v>2590</v>
      </c>
      <c r="AK149" s="610">
        <f t="shared" si="53"/>
        <v>82.06590621039291</v>
      </c>
      <c r="AL149" s="609"/>
      <c r="AM149" s="610" t="str">
        <f t="shared" si="54"/>
        <v/>
      </c>
      <c r="AN149" s="609">
        <v>11370</v>
      </c>
      <c r="AO149" s="610">
        <f t="shared" si="55"/>
        <v>360.26615969581752</v>
      </c>
      <c r="AP149" s="609">
        <v>107708</v>
      </c>
      <c r="AQ149" s="610">
        <f t="shared" si="56"/>
        <v>3412.8010139416983</v>
      </c>
    </row>
    <row r="150" spans="1:43">
      <c r="A150" s="603" t="s">
        <v>617</v>
      </c>
      <c r="B150" s="608">
        <v>3.32</v>
      </c>
      <c r="D150" s="609">
        <v>30080</v>
      </c>
      <c r="E150" s="610">
        <f t="shared" si="38"/>
        <v>9060.2409638554218</v>
      </c>
      <c r="F150" s="609"/>
      <c r="G150" s="610" t="str">
        <f t="shared" si="38"/>
        <v/>
      </c>
      <c r="H150" s="609"/>
      <c r="I150" s="610" t="str">
        <f t="shared" si="39"/>
        <v/>
      </c>
      <c r="J150" s="609"/>
      <c r="K150" s="610" t="str">
        <f t="shared" si="40"/>
        <v/>
      </c>
      <c r="L150" s="609"/>
      <c r="M150" s="610" t="str">
        <f t="shared" si="41"/>
        <v/>
      </c>
      <c r="N150" s="609"/>
      <c r="O150" s="610" t="str">
        <f t="shared" si="42"/>
        <v/>
      </c>
      <c r="P150" s="609"/>
      <c r="Q150" s="610" t="str">
        <f t="shared" si="43"/>
        <v/>
      </c>
      <c r="R150" s="609"/>
      <c r="S150" s="610" t="str">
        <f t="shared" si="44"/>
        <v/>
      </c>
      <c r="T150" s="609"/>
      <c r="U150" s="610" t="str">
        <f t="shared" si="45"/>
        <v/>
      </c>
      <c r="V150" s="609"/>
      <c r="W150" s="610" t="str">
        <f t="shared" si="46"/>
        <v/>
      </c>
      <c r="X150" s="609"/>
      <c r="Y150" s="610" t="str">
        <f t="shared" si="47"/>
        <v/>
      </c>
      <c r="Z150" s="609"/>
      <c r="AA150" s="610" t="str">
        <f t="shared" si="48"/>
        <v/>
      </c>
      <c r="AB150" s="609"/>
      <c r="AC150" s="610" t="str">
        <f t="shared" si="49"/>
        <v/>
      </c>
      <c r="AD150" s="609"/>
      <c r="AE150" s="610" t="str">
        <f t="shared" si="50"/>
        <v/>
      </c>
      <c r="AF150" s="609"/>
      <c r="AG150" s="610" t="str">
        <f t="shared" si="51"/>
        <v/>
      </c>
      <c r="AH150" s="609"/>
      <c r="AI150" s="610" t="str">
        <f t="shared" si="52"/>
        <v/>
      </c>
      <c r="AJ150" s="609"/>
      <c r="AK150" s="610" t="str">
        <f t="shared" si="53"/>
        <v/>
      </c>
      <c r="AL150" s="609"/>
      <c r="AM150" s="610" t="str">
        <f t="shared" si="54"/>
        <v/>
      </c>
      <c r="AN150" s="609">
        <v>826</v>
      </c>
      <c r="AO150" s="610">
        <f t="shared" si="55"/>
        <v>248.79518072289159</v>
      </c>
      <c r="AP150" s="609">
        <v>826</v>
      </c>
      <c r="AQ150" s="610">
        <f t="shared" si="56"/>
        <v>248.79518072289159</v>
      </c>
    </row>
    <row r="151" spans="1:43">
      <c r="A151" s="603" t="s">
        <v>451</v>
      </c>
      <c r="B151" s="608">
        <v>3.6</v>
      </c>
      <c r="D151" s="609">
        <v>3125</v>
      </c>
      <c r="E151" s="610">
        <f t="shared" si="38"/>
        <v>868.05555555555554</v>
      </c>
      <c r="F151" s="609"/>
      <c r="G151" s="610" t="str">
        <f t="shared" si="38"/>
        <v/>
      </c>
      <c r="H151" s="609"/>
      <c r="I151" s="610" t="str">
        <f t="shared" si="39"/>
        <v/>
      </c>
      <c r="J151" s="609"/>
      <c r="K151" s="610" t="str">
        <f t="shared" si="40"/>
        <v/>
      </c>
      <c r="L151" s="609"/>
      <c r="M151" s="610" t="str">
        <f t="shared" si="41"/>
        <v/>
      </c>
      <c r="N151" s="609">
        <v>121</v>
      </c>
      <c r="O151" s="610">
        <f t="shared" si="42"/>
        <v>33.611111111111107</v>
      </c>
      <c r="P151" s="609">
        <v>7430</v>
      </c>
      <c r="Q151" s="610">
        <f t="shared" si="43"/>
        <v>2063.8888888888887</v>
      </c>
      <c r="R151" s="609"/>
      <c r="S151" s="610" t="str">
        <f t="shared" si="44"/>
        <v/>
      </c>
      <c r="T151" s="609"/>
      <c r="U151" s="610" t="str">
        <f t="shared" si="45"/>
        <v/>
      </c>
      <c r="V151" s="609">
        <v>4191</v>
      </c>
      <c r="W151" s="610">
        <f t="shared" si="46"/>
        <v>1164.1666666666667</v>
      </c>
      <c r="X151" s="609">
        <v>2065</v>
      </c>
      <c r="Y151" s="610">
        <f t="shared" si="47"/>
        <v>573.61111111111109</v>
      </c>
      <c r="Z151" s="609">
        <v>2</v>
      </c>
      <c r="AA151" s="610">
        <f t="shared" si="48"/>
        <v>0.55555555555555558</v>
      </c>
      <c r="AB151" s="609"/>
      <c r="AC151" s="610" t="str">
        <f t="shared" si="49"/>
        <v/>
      </c>
      <c r="AD151" s="609"/>
      <c r="AE151" s="610" t="str">
        <f t="shared" si="50"/>
        <v/>
      </c>
      <c r="AF151" s="609"/>
      <c r="AG151" s="610" t="str">
        <f t="shared" si="51"/>
        <v/>
      </c>
      <c r="AH151" s="609"/>
      <c r="AI151" s="610" t="str">
        <f t="shared" si="52"/>
        <v/>
      </c>
      <c r="AJ151" s="609">
        <v>3423</v>
      </c>
      <c r="AK151" s="610">
        <f t="shared" si="53"/>
        <v>950.83333333333326</v>
      </c>
      <c r="AL151" s="609"/>
      <c r="AM151" s="610" t="str">
        <f t="shared" si="54"/>
        <v/>
      </c>
      <c r="AN151" s="609"/>
      <c r="AO151" s="610" t="str">
        <f t="shared" si="55"/>
        <v/>
      </c>
      <c r="AP151" s="609">
        <v>17232</v>
      </c>
      <c r="AQ151" s="610">
        <f t="shared" si="56"/>
        <v>4786.666666666667</v>
      </c>
    </row>
    <row r="152" spans="1:43">
      <c r="A152" s="612"/>
      <c r="B152">
        <v>2.1800000000000002</v>
      </c>
      <c r="D152" s="613">
        <v>9176</v>
      </c>
      <c r="E152" s="610">
        <f t="shared" si="38"/>
        <v>4209.1743119266048</v>
      </c>
      <c r="F152" s="613"/>
      <c r="G152" s="610" t="str">
        <f t="shared" si="38"/>
        <v/>
      </c>
      <c r="H152" s="613"/>
      <c r="I152" s="610" t="str">
        <f t="shared" si="39"/>
        <v/>
      </c>
      <c r="J152" s="613">
        <v>-606</v>
      </c>
      <c r="K152" s="610">
        <f t="shared" si="40"/>
        <v>-277.98165137614677</v>
      </c>
      <c r="L152" s="613"/>
      <c r="M152" s="610" t="str">
        <f t="shared" si="41"/>
        <v/>
      </c>
      <c r="N152" s="613">
        <v>40</v>
      </c>
      <c r="O152" s="610">
        <f t="shared" si="42"/>
        <v>18.348623853211009</v>
      </c>
      <c r="P152" s="613">
        <v>992</v>
      </c>
      <c r="Q152" s="610">
        <f t="shared" si="43"/>
        <v>455.04587155963299</v>
      </c>
      <c r="R152" s="613"/>
      <c r="S152" s="610" t="str">
        <f t="shared" si="44"/>
        <v/>
      </c>
      <c r="T152" s="613"/>
      <c r="U152" s="610" t="str">
        <f t="shared" si="45"/>
        <v/>
      </c>
      <c r="V152" s="613">
        <v>8290</v>
      </c>
      <c r="W152" s="610">
        <f t="shared" si="46"/>
        <v>3802.7522935779812</v>
      </c>
      <c r="X152" s="613">
        <v>4180</v>
      </c>
      <c r="Y152" s="610">
        <f t="shared" si="47"/>
        <v>1917.4311926605503</v>
      </c>
      <c r="Z152" s="613">
        <v>6</v>
      </c>
      <c r="AA152" s="610">
        <f t="shared" si="48"/>
        <v>2.7522935779816513</v>
      </c>
      <c r="AB152" s="613"/>
      <c r="AC152" s="610" t="str">
        <f t="shared" si="49"/>
        <v/>
      </c>
      <c r="AD152" s="613"/>
      <c r="AE152" s="610" t="str">
        <f t="shared" si="50"/>
        <v/>
      </c>
      <c r="AF152" s="613"/>
      <c r="AG152" s="610" t="str">
        <f t="shared" si="51"/>
        <v/>
      </c>
      <c r="AH152" s="613"/>
      <c r="AI152" s="610" t="str">
        <f t="shared" si="52"/>
        <v/>
      </c>
      <c r="AJ152" s="613">
        <v>3966</v>
      </c>
      <c r="AK152" s="610">
        <f t="shared" si="53"/>
        <v>1819.2660550458713</v>
      </c>
      <c r="AL152" s="613"/>
      <c r="AM152" s="610" t="str">
        <f t="shared" si="54"/>
        <v/>
      </c>
      <c r="AN152" s="613"/>
      <c r="AO152" s="610" t="str">
        <f t="shared" si="55"/>
        <v/>
      </c>
      <c r="AP152" s="613">
        <v>16868</v>
      </c>
      <c r="AQ152" s="610">
        <f t="shared" si="56"/>
        <v>7737.6146788990818</v>
      </c>
    </row>
    <row r="153" spans="1:43">
      <c r="A153" s="612"/>
      <c r="B153">
        <v>4.68</v>
      </c>
      <c r="D153" s="613">
        <v>1298</v>
      </c>
      <c r="E153" s="610">
        <f t="shared" si="38"/>
        <v>277.35042735042737</v>
      </c>
      <c r="F153" s="613"/>
      <c r="G153" s="610" t="str">
        <f t="shared" si="38"/>
        <v/>
      </c>
      <c r="H153" s="613"/>
      <c r="I153" s="610" t="str">
        <f t="shared" si="39"/>
        <v/>
      </c>
      <c r="J153" s="613"/>
      <c r="K153" s="610" t="str">
        <f t="shared" si="40"/>
        <v/>
      </c>
      <c r="L153" s="613"/>
      <c r="M153" s="610" t="str">
        <f t="shared" si="41"/>
        <v/>
      </c>
      <c r="N153" s="613">
        <v>208</v>
      </c>
      <c r="O153" s="610">
        <f t="shared" si="42"/>
        <v>44.44444444444445</v>
      </c>
      <c r="P153" s="613">
        <v>6483</v>
      </c>
      <c r="Q153" s="610">
        <f t="shared" si="43"/>
        <v>1385.2564102564104</v>
      </c>
      <c r="R153" s="613"/>
      <c r="S153" s="610" t="str">
        <f t="shared" si="44"/>
        <v/>
      </c>
      <c r="T153" s="613"/>
      <c r="U153" s="610" t="str">
        <f t="shared" si="45"/>
        <v/>
      </c>
      <c r="V153" s="613">
        <v>140</v>
      </c>
      <c r="W153" s="610">
        <f t="shared" si="46"/>
        <v>29.914529914529915</v>
      </c>
      <c r="X153" s="613"/>
      <c r="Y153" s="610" t="str">
        <f t="shared" si="47"/>
        <v/>
      </c>
      <c r="Z153" s="613">
        <v>3</v>
      </c>
      <c r="AA153" s="610">
        <f t="shared" si="48"/>
        <v>0.64102564102564108</v>
      </c>
      <c r="AB153" s="613"/>
      <c r="AC153" s="610" t="str">
        <f t="shared" si="49"/>
        <v/>
      </c>
      <c r="AD153" s="613"/>
      <c r="AE153" s="610" t="str">
        <f t="shared" si="50"/>
        <v/>
      </c>
      <c r="AF153" s="613"/>
      <c r="AG153" s="610" t="str">
        <f t="shared" si="51"/>
        <v/>
      </c>
      <c r="AH153" s="613"/>
      <c r="AI153" s="610" t="str">
        <f t="shared" si="52"/>
        <v/>
      </c>
      <c r="AJ153" s="613">
        <v>7128</v>
      </c>
      <c r="AK153" s="610">
        <f t="shared" si="53"/>
        <v>1523.0769230769231</v>
      </c>
      <c r="AL153" s="613"/>
      <c r="AM153" s="610" t="str">
        <f t="shared" si="54"/>
        <v/>
      </c>
      <c r="AN153" s="613"/>
      <c r="AO153" s="610" t="str">
        <f t="shared" si="55"/>
        <v/>
      </c>
      <c r="AP153" s="613">
        <v>13962</v>
      </c>
      <c r="AQ153" s="610">
        <f t="shared" si="56"/>
        <v>2983.3333333333335</v>
      </c>
    </row>
    <row r="154" spans="1:43">
      <c r="A154" s="612"/>
      <c r="B154">
        <v>3.43</v>
      </c>
      <c r="D154" s="613">
        <v>2001</v>
      </c>
      <c r="E154" s="610">
        <f t="shared" si="38"/>
        <v>583.38192419825066</v>
      </c>
      <c r="F154" s="613"/>
      <c r="G154" s="610" t="str">
        <f t="shared" si="38"/>
        <v/>
      </c>
      <c r="H154" s="613"/>
      <c r="I154" s="610" t="str">
        <f t="shared" si="39"/>
        <v/>
      </c>
      <c r="J154" s="613">
        <v>264</v>
      </c>
      <c r="K154" s="610">
        <f t="shared" si="40"/>
        <v>76.967930029154516</v>
      </c>
      <c r="L154" s="613"/>
      <c r="M154" s="610" t="str">
        <f t="shared" si="41"/>
        <v/>
      </c>
      <c r="N154" s="613">
        <v>158</v>
      </c>
      <c r="O154" s="610">
        <f t="shared" si="42"/>
        <v>46.064139941690961</v>
      </c>
      <c r="P154" s="613">
        <v>2479</v>
      </c>
      <c r="Q154" s="610">
        <f t="shared" si="43"/>
        <v>722.74052478134104</v>
      </c>
      <c r="R154" s="613"/>
      <c r="S154" s="610" t="str">
        <f t="shared" si="44"/>
        <v/>
      </c>
      <c r="T154" s="613"/>
      <c r="U154" s="610" t="str">
        <f t="shared" si="45"/>
        <v/>
      </c>
      <c r="V154" s="613">
        <v>24258</v>
      </c>
      <c r="W154" s="610">
        <f t="shared" si="46"/>
        <v>7072.3032069970841</v>
      </c>
      <c r="X154" s="613"/>
      <c r="Y154" s="610" t="str">
        <f t="shared" si="47"/>
        <v/>
      </c>
      <c r="Z154" s="613">
        <v>4</v>
      </c>
      <c r="AA154" s="610">
        <f t="shared" si="48"/>
        <v>1.1661807580174925</v>
      </c>
      <c r="AB154" s="613"/>
      <c r="AC154" s="610" t="str">
        <f t="shared" si="49"/>
        <v/>
      </c>
      <c r="AD154" s="613"/>
      <c r="AE154" s="610" t="str">
        <f t="shared" si="50"/>
        <v/>
      </c>
      <c r="AF154" s="613"/>
      <c r="AG154" s="610" t="str">
        <f t="shared" si="51"/>
        <v/>
      </c>
      <c r="AH154" s="613"/>
      <c r="AI154" s="610" t="str">
        <f t="shared" si="52"/>
        <v/>
      </c>
      <c r="AJ154" s="613">
        <v>12750</v>
      </c>
      <c r="AK154" s="610">
        <f t="shared" si="53"/>
        <v>3717.2011661807578</v>
      </c>
      <c r="AL154" s="613"/>
      <c r="AM154" s="610" t="str">
        <f t="shared" si="54"/>
        <v/>
      </c>
      <c r="AN154" s="613"/>
      <c r="AO154" s="610" t="str">
        <f t="shared" si="55"/>
        <v/>
      </c>
      <c r="AP154" s="613">
        <v>39913</v>
      </c>
      <c r="AQ154" s="610">
        <f t="shared" si="56"/>
        <v>11636.443148688046</v>
      </c>
    </row>
    <row r="155" spans="1:43">
      <c r="A155" s="612"/>
      <c r="B155">
        <v>8.0299999999999994</v>
      </c>
      <c r="D155" s="613"/>
      <c r="E155" s="610" t="str">
        <f t="shared" si="38"/>
        <v/>
      </c>
      <c r="F155" s="613"/>
      <c r="G155" s="610" t="str">
        <f t="shared" si="38"/>
        <v/>
      </c>
      <c r="H155" s="613"/>
      <c r="I155" s="610" t="str">
        <f t="shared" si="39"/>
        <v/>
      </c>
      <c r="J155" s="613"/>
      <c r="K155" s="610" t="str">
        <f t="shared" si="40"/>
        <v/>
      </c>
      <c r="L155" s="613"/>
      <c r="M155" s="610" t="str">
        <f t="shared" si="41"/>
        <v/>
      </c>
      <c r="N155" s="613">
        <v>499</v>
      </c>
      <c r="O155" s="610">
        <f t="shared" si="42"/>
        <v>62.141967621419681</v>
      </c>
      <c r="P155" s="613">
        <v>10008</v>
      </c>
      <c r="Q155" s="610">
        <f t="shared" si="43"/>
        <v>1246.326276463263</v>
      </c>
      <c r="R155" s="613"/>
      <c r="S155" s="610" t="str">
        <f t="shared" si="44"/>
        <v/>
      </c>
      <c r="T155" s="613"/>
      <c r="U155" s="610" t="str">
        <f t="shared" si="45"/>
        <v/>
      </c>
      <c r="V155" s="613">
        <v>349</v>
      </c>
      <c r="W155" s="610">
        <f t="shared" si="46"/>
        <v>43.462017434620179</v>
      </c>
      <c r="X155" s="613"/>
      <c r="Y155" s="610" t="str">
        <f t="shared" si="47"/>
        <v/>
      </c>
      <c r="Z155" s="613"/>
      <c r="AA155" s="610" t="str">
        <f t="shared" si="48"/>
        <v/>
      </c>
      <c r="AB155" s="613"/>
      <c r="AC155" s="610" t="str">
        <f t="shared" si="49"/>
        <v/>
      </c>
      <c r="AD155" s="613"/>
      <c r="AE155" s="610" t="str">
        <f t="shared" si="50"/>
        <v/>
      </c>
      <c r="AF155" s="613"/>
      <c r="AG155" s="610" t="str">
        <f t="shared" si="51"/>
        <v/>
      </c>
      <c r="AH155" s="613"/>
      <c r="AI155" s="610" t="str">
        <f t="shared" si="52"/>
        <v/>
      </c>
      <c r="AJ155" s="613">
        <v>2095</v>
      </c>
      <c r="AK155" s="610">
        <f t="shared" si="53"/>
        <v>260.89663760896639</v>
      </c>
      <c r="AL155" s="613"/>
      <c r="AM155" s="610" t="str">
        <f t="shared" si="54"/>
        <v/>
      </c>
      <c r="AN155" s="613"/>
      <c r="AO155" s="610" t="str">
        <f t="shared" si="55"/>
        <v/>
      </c>
      <c r="AP155" s="613">
        <v>12951</v>
      </c>
      <c r="AQ155" s="610">
        <f t="shared" si="56"/>
        <v>1612.8268991282691</v>
      </c>
    </row>
    <row r="156" spans="1:43">
      <c r="A156" s="603" t="s">
        <v>489</v>
      </c>
      <c r="B156" s="608">
        <v>15.375</v>
      </c>
      <c r="D156" s="609"/>
      <c r="E156" s="610" t="str">
        <f t="shared" si="38"/>
        <v/>
      </c>
      <c r="F156" s="609"/>
      <c r="G156" s="610" t="str">
        <f t="shared" si="38"/>
        <v/>
      </c>
      <c r="H156" s="609"/>
      <c r="I156" s="610" t="str">
        <f t="shared" si="39"/>
        <v/>
      </c>
      <c r="J156" s="609"/>
      <c r="K156" s="610" t="str">
        <f t="shared" si="40"/>
        <v/>
      </c>
      <c r="L156" s="609">
        <v>500</v>
      </c>
      <c r="M156" s="610">
        <f t="shared" si="41"/>
        <v>32.520325203252035</v>
      </c>
      <c r="N156" s="609">
        <v>4153</v>
      </c>
      <c r="O156" s="610">
        <f t="shared" si="42"/>
        <v>270.11382113821139</v>
      </c>
      <c r="P156" s="609"/>
      <c r="Q156" s="610" t="str">
        <f t="shared" si="43"/>
        <v/>
      </c>
      <c r="R156" s="609"/>
      <c r="S156" s="610" t="str">
        <f t="shared" si="44"/>
        <v/>
      </c>
      <c r="T156" s="609"/>
      <c r="U156" s="610" t="str">
        <f t="shared" si="45"/>
        <v/>
      </c>
      <c r="V156" s="609"/>
      <c r="W156" s="610" t="str">
        <f t="shared" si="46"/>
        <v/>
      </c>
      <c r="X156" s="609"/>
      <c r="Y156" s="610" t="str">
        <f t="shared" si="47"/>
        <v/>
      </c>
      <c r="Z156" s="609"/>
      <c r="AA156" s="610" t="str">
        <f t="shared" si="48"/>
        <v/>
      </c>
      <c r="AB156" s="609"/>
      <c r="AC156" s="610" t="str">
        <f t="shared" si="49"/>
        <v/>
      </c>
      <c r="AD156" s="609"/>
      <c r="AE156" s="610" t="str">
        <f t="shared" si="50"/>
        <v/>
      </c>
      <c r="AF156" s="609"/>
      <c r="AG156" s="610" t="str">
        <f t="shared" si="51"/>
        <v/>
      </c>
      <c r="AH156" s="609"/>
      <c r="AI156" s="610" t="str">
        <f t="shared" si="52"/>
        <v/>
      </c>
      <c r="AJ156" s="609"/>
      <c r="AK156" s="610" t="str">
        <f t="shared" si="53"/>
        <v/>
      </c>
      <c r="AL156" s="609"/>
      <c r="AM156" s="610" t="str">
        <f t="shared" si="54"/>
        <v/>
      </c>
      <c r="AN156" s="609"/>
      <c r="AO156" s="610" t="str">
        <f t="shared" si="55"/>
        <v/>
      </c>
      <c r="AP156" s="609">
        <v>4653</v>
      </c>
      <c r="AQ156" s="610">
        <f t="shared" si="56"/>
        <v>302.63414634146341</v>
      </c>
    </row>
    <row r="157" spans="1:43">
      <c r="A157" s="603" t="s">
        <v>490</v>
      </c>
      <c r="B157" s="608">
        <v>7.36</v>
      </c>
      <c r="D157" s="609">
        <v>118007</v>
      </c>
      <c r="E157" s="610">
        <f t="shared" si="38"/>
        <v>16033.559782608694</v>
      </c>
      <c r="F157" s="609">
        <v>20</v>
      </c>
      <c r="G157" s="610">
        <f t="shared" si="38"/>
        <v>2.7173913043478262</v>
      </c>
      <c r="H157" s="609"/>
      <c r="I157" s="610" t="str">
        <f t="shared" si="39"/>
        <v/>
      </c>
      <c r="J157" s="609"/>
      <c r="K157" s="610" t="str">
        <f t="shared" si="40"/>
        <v/>
      </c>
      <c r="L157" s="609"/>
      <c r="M157" s="610" t="str">
        <f t="shared" si="41"/>
        <v/>
      </c>
      <c r="N157" s="609"/>
      <c r="O157" s="610" t="str">
        <f t="shared" si="42"/>
        <v/>
      </c>
      <c r="P157" s="609">
        <v>19865</v>
      </c>
      <c r="Q157" s="610">
        <f t="shared" si="43"/>
        <v>2699.048913043478</v>
      </c>
      <c r="R157" s="609">
        <v>16344</v>
      </c>
      <c r="S157" s="610">
        <f t="shared" si="44"/>
        <v>2220.6521739130435</v>
      </c>
      <c r="T157" s="609">
        <v>1969</v>
      </c>
      <c r="U157" s="610">
        <f t="shared" si="45"/>
        <v>267.52717391304344</v>
      </c>
      <c r="V157" s="609">
        <v>328</v>
      </c>
      <c r="W157" s="610">
        <f t="shared" si="46"/>
        <v>44.565217391304344</v>
      </c>
      <c r="X157" s="609"/>
      <c r="Y157" s="610" t="str">
        <f t="shared" si="47"/>
        <v/>
      </c>
      <c r="Z157" s="609">
        <v>368</v>
      </c>
      <c r="AA157" s="610">
        <f t="shared" si="48"/>
        <v>50</v>
      </c>
      <c r="AB157" s="609"/>
      <c r="AC157" s="610" t="str">
        <f t="shared" si="49"/>
        <v/>
      </c>
      <c r="AD157" s="609"/>
      <c r="AE157" s="610" t="str">
        <f t="shared" si="50"/>
        <v/>
      </c>
      <c r="AF157" s="609"/>
      <c r="AG157" s="610" t="str">
        <f t="shared" si="51"/>
        <v/>
      </c>
      <c r="AH157" s="609"/>
      <c r="AI157" s="610" t="str">
        <f t="shared" si="52"/>
        <v/>
      </c>
      <c r="AJ157" s="609">
        <v>26637</v>
      </c>
      <c r="AK157" s="610">
        <f t="shared" si="53"/>
        <v>3619.157608695652</v>
      </c>
      <c r="AL157" s="609"/>
      <c r="AM157" s="610" t="str">
        <f t="shared" si="54"/>
        <v/>
      </c>
      <c r="AN157" s="609">
        <v>8293</v>
      </c>
      <c r="AO157" s="610">
        <f t="shared" si="55"/>
        <v>1126.766304347826</v>
      </c>
      <c r="AP157" s="609">
        <v>73824</v>
      </c>
      <c r="AQ157" s="610">
        <f t="shared" si="56"/>
        <v>10030.434782608696</v>
      </c>
    </row>
    <row r="158" spans="1:43">
      <c r="A158" s="603" t="s">
        <v>452</v>
      </c>
      <c r="B158" s="608">
        <v>8.2200000000000006</v>
      </c>
      <c r="D158" s="609">
        <v>58432.7</v>
      </c>
      <c r="E158" s="610">
        <f t="shared" si="38"/>
        <v>7108.6009732360089</v>
      </c>
      <c r="F158" s="609">
        <v>4312.05</v>
      </c>
      <c r="G158" s="610">
        <f t="shared" si="38"/>
        <v>524.58029197080293</v>
      </c>
      <c r="H158" s="609"/>
      <c r="I158" s="610" t="str">
        <f t="shared" si="39"/>
        <v/>
      </c>
      <c r="J158" s="609"/>
      <c r="K158" s="610" t="str">
        <f t="shared" si="40"/>
        <v/>
      </c>
      <c r="L158" s="609"/>
      <c r="M158" s="610" t="str">
        <f t="shared" si="41"/>
        <v/>
      </c>
      <c r="N158" s="609"/>
      <c r="O158" s="610" t="str">
        <f t="shared" si="42"/>
        <v/>
      </c>
      <c r="P158" s="609">
        <v>38990.089999999997</v>
      </c>
      <c r="Q158" s="610">
        <f t="shared" si="43"/>
        <v>4743.3199513381987</v>
      </c>
      <c r="R158" s="609">
        <v>613.98</v>
      </c>
      <c r="S158" s="610">
        <f t="shared" si="44"/>
        <v>74.693430656934297</v>
      </c>
      <c r="T158" s="609">
        <v>20</v>
      </c>
      <c r="U158" s="610">
        <f t="shared" si="45"/>
        <v>2.4330900243308999</v>
      </c>
      <c r="V158" s="609">
        <v>4961.7</v>
      </c>
      <c r="W158" s="610">
        <f t="shared" si="46"/>
        <v>603.61313868613126</v>
      </c>
      <c r="X158" s="609"/>
      <c r="Y158" s="610" t="str">
        <f t="shared" si="47"/>
        <v/>
      </c>
      <c r="Z158" s="609"/>
      <c r="AA158" s="610" t="str">
        <f t="shared" si="48"/>
        <v/>
      </c>
      <c r="AB158" s="609">
        <v>7515.68</v>
      </c>
      <c r="AC158" s="610">
        <f t="shared" si="49"/>
        <v>914.31630170316294</v>
      </c>
      <c r="AD158" s="609"/>
      <c r="AE158" s="610" t="str">
        <f t="shared" si="50"/>
        <v/>
      </c>
      <c r="AF158" s="609"/>
      <c r="AG158" s="610" t="str">
        <f t="shared" si="51"/>
        <v/>
      </c>
      <c r="AH158" s="609"/>
      <c r="AI158" s="610" t="str">
        <f t="shared" si="52"/>
        <v/>
      </c>
      <c r="AJ158" s="609"/>
      <c r="AK158" s="610" t="str">
        <f t="shared" si="53"/>
        <v/>
      </c>
      <c r="AL158" s="609"/>
      <c r="AM158" s="610" t="str">
        <f t="shared" si="54"/>
        <v/>
      </c>
      <c r="AN158" s="609"/>
      <c r="AO158" s="610" t="str">
        <f t="shared" si="55"/>
        <v/>
      </c>
      <c r="AP158" s="609">
        <v>56413.5</v>
      </c>
      <c r="AQ158" s="610">
        <f t="shared" si="56"/>
        <v>6862.9562043795613</v>
      </c>
    </row>
    <row r="159" spans="1:43">
      <c r="A159" s="612"/>
      <c r="B159">
        <v>0.91</v>
      </c>
      <c r="D159" s="613">
        <v>4876.26</v>
      </c>
      <c r="E159" s="610">
        <f t="shared" si="38"/>
        <v>5358.527472527473</v>
      </c>
      <c r="F159" s="613"/>
      <c r="G159" s="610" t="str">
        <f t="shared" si="38"/>
        <v/>
      </c>
      <c r="H159" s="613"/>
      <c r="I159" s="610" t="str">
        <f t="shared" si="39"/>
        <v/>
      </c>
      <c r="J159" s="613"/>
      <c r="K159" s="610" t="str">
        <f t="shared" si="40"/>
        <v/>
      </c>
      <c r="L159" s="613"/>
      <c r="M159" s="610" t="str">
        <f t="shared" si="41"/>
        <v/>
      </c>
      <c r="N159" s="613"/>
      <c r="O159" s="610" t="str">
        <f t="shared" si="42"/>
        <v/>
      </c>
      <c r="P159" s="613"/>
      <c r="Q159" s="610" t="str">
        <f t="shared" si="43"/>
        <v/>
      </c>
      <c r="R159" s="613"/>
      <c r="S159" s="610" t="str">
        <f t="shared" si="44"/>
        <v/>
      </c>
      <c r="T159" s="613"/>
      <c r="U159" s="610" t="str">
        <f t="shared" si="45"/>
        <v/>
      </c>
      <c r="V159" s="613"/>
      <c r="W159" s="610" t="str">
        <f t="shared" si="46"/>
        <v/>
      </c>
      <c r="X159" s="613"/>
      <c r="Y159" s="610" t="str">
        <f t="shared" si="47"/>
        <v/>
      </c>
      <c r="Z159" s="613"/>
      <c r="AA159" s="610" t="str">
        <f t="shared" si="48"/>
        <v/>
      </c>
      <c r="AB159" s="613">
        <v>45</v>
      </c>
      <c r="AC159" s="610">
        <f t="shared" si="49"/>
        <v>49.450549450549445</v>
      </c>
      <c r="AD159" s="613"/>
      <c r="AE159" s="610" t="str">
        <f t="shared" si="50"/>
        <v/>
      </c>
      <c r="AF159" s="613"/>
      <c r="AG159" s="610" t="str">
        <f t="shared" si="51"/>
        <v/>
      </c>
      <c r="AH159" s="613"/>
      <c r="AI159" s="610" t="str">
        <f t="shared" si="52"/>
        <v/>
      </c>
      <c r="AJ159" s="613"/>
      <c r="AK159" s="610" t="str">
        <f t="shared" si="53"/>
        <v/>
      </c>
      <c r="AL159" s="613"/>
      <c r="AM159" s="610" t="str">
        <f t="shared" si="54"/>
        <v/>
      </c>
      <c r="AN159" s="613"/>
      <c r="AO159" s="610" t="str">
        <f t="shared" si="55"/>
        <v/>
      </c>
      <c r="AP159" s="613">
        <v>45</v>
      </c>
      <c r="AQ159" s="610">
        <f t="shared" si="56"/>
        <v>49.450549450549445</v>
      </c>
    </row>
    <row r="160" spans="1:43">
      <c r="A160" s="603" t="s">
        <v>491</v>
      </c>
      <c r="B160" s="608">
        <v>4.0884999999999998</v>
      </c>
      <c r="D160" s="609">
        <v>10468</v>
      </c>
      <c r="E160" s="610">
        <f t="shared" si="38"/>
        <v>2560.352207411031</v>
      </c>
      <c r="F160" s="609"/>
      <c r="G160" s="610" t="str">
        <f t="shared" si="38"/>
        <v/>
      </c>
      <c r="H160" s="609"/>
      <c r="I160" s="610" t="str">
        <f t="shared" si="39"/>
        <v/>
      </c>
      <c r="J160" s="609"/>
      <c r="K160" s="610" t="str">
        <f t="shared" si="40"/>
        <v/>
      </c>
      <c r="L160" s="609"/>
      <c r="M160" s="610" t="str">
        <f t="shared" si="41"/>
        <v/>
      </c>
      <c r="N160" s="609"/>
      <c r="O160" s="610" t="str">
        <f t="shared" si="42"/>
        <v/>
      </c>
      <c r="P160" s="609"/>
      <c r="Q160" s="610" t="str">
        <f t="shared" si="43"/>
        <v/>
      </c>
      <c r="R160" s="609">
        <v>2691</v>
      </c>
      <c r="S160" s="610">
        <f t="shared" si="44"/>
        <v>658.18759936407002</v>
      </c>
      <c r="T160" s="609"/>
      <c r="U160" s="610" t="str">
        <f t="shared" si="45"/>
        <v/>
      </c>
      <c r="V160" s="609">
        <v>51</v>
      </c>
      <c r="W160" s="610">
        <f t="shared" si="46"/>
        <v>12.474012474012474</v>
      </c>
      <c r="X160" s="609"/>
      <c r="Y160" s="610" t="str">
        <f t="shared" si="47"/>
        <v/>
      </c>
      <c r="Z160" s="609"/>
      <c r="AA160" s="610" t="str">
        <f t="shared" si="48"/>
        <v/>
      </c>
      <c r="AB160" s="609">
        <v>37</v>
      </c>
      <c r="AC160" s="610">
        <f t="shared" si="49"/>
        <v>9.0497737556561084</v>
      </c>
      <c r="AD160" s="609"/>
      <c r="AE160" s="610" t="str">
        <f t="shared" si="50"/>
        <v/>
      </c>
      <c r="AF160" s="609"/>
      <c r="AG160" s="610" t="str">
        <f t="shared" si="51"/>
        <v/>
      </c>
      <c r="AH160" s="609"/>
      <c r="AI160" s="610" t="str">
        <f t="shared" si="52"/>
        <v/>
      </c>
      <c r="AJ160" s="609">
        <v>112</v>
      </c>
      <c r="AK160" s="610">
        <f t="shared" si="53"/>
        <v>27.393909746850923</v>
      </c>
      <c r="AL160" s="609"/>
      <c r="AM160" s="610" t="str">
        <f t="shared" si="54"/>
        <v/>
      </c>
      <c r="AN160" s="609"/>
      <c r="AO160" s="610" t="str">
        <f t="shared" si="55"/>
        <v/>
      </c>
      <c r="AP160" s="609">
        <v>2891</v>
      </c>
      <c r="AQ160" s="610">
        <f t="shared" si="56"/>
        <v>707.10529534058946</v>
      </c>
    </row>
    <row r="161" spans="1:43">
      <c r="A161" s="603" t="s">
        <v>538</v>
      </c>
      <c r="B161" s="608">
        <v>22.48</v>
      </c>
      <c r="D161" s="609"/>
      <c r="E161" s="610" t="str">
        <f t="shared" si="38"/>
        <v/>
      </c>
      <c r="F161" s="609">
        <v>112379</v>
      </c>
      <c r="G161" s="610">
        <f t="shared" si="38"/>
        <v>4999.0658362989325</v>
      </c>
      <c r="H161" s="609"/>
      <c r="I161" s="610" t="str">
        <f t="shared" si="39"/>
        <v/>
      </c>
      <c r="J161" s="609"/>
      <c r="K161" s="610" t="str">
        <f t="shared" si="40"/>
        <v/>
      </c>
      <c r="L161" s="609"/>
      <c r="M161" s="610" t="str">
        <f t="shared" si="41"/>
        <v/>
      </c>
      <c r="N161" s="609">
        <v>3975</v>
      </c>
      <c r="O161" s="610">
        <f t="shared" si="42"/>
        <v>176.8238434163701</v>
      </c>
      <c r="P161" s="609">
        <v>20</v>
      </c>
      <c r="Q161" s="610">
        <f t="shared" si="43"/>
        <v>0.88967971530249113</v>
      </c>
      <c r="R161" s="609"/>
      <c r="S161" s="610" t="str">
        <f t="shared" si="44"/>
        <v/>
      </c>
      <c r="T161" s="609"/>
      <c r="U161" s="610" t="str">
        <f t="shared" si="45"/>
        <v/>
      </c>
      <c r="V161" s="609">
        <v>19663</v>
      </c>
      <c r="W161" s="610">
        <f t="shared" si="46"/>
        <v>874.68861209964416</v>
      </c>
      <c r="X161" s="609">
        <v>2191</v>
      </c>
      <c r="Y161" s="610">
        <f t="shared" si="47"/>
        <v>97.464412811387902</v>
      </c>
      <c r="Z161" s="609">
        <v>970</v>
      </c>
      <c r="AA161" s="610">
        <f t="shared" si="48"/>
        <v>43.14946619217082</v>
      </c>
      <c r="AB161" s="609">
        <v>1467</v>
      </c>
      <c r="AC161" s="610">
        <f t="shared" si="49"/>
        <v>65.258007117437728</v>
      </c>
      <c r="AD161" s="609"/>
      <c r="AE161" s="610" t="str">
        <f t="shared" si="50"/>
        <v/>
      </c>
      <c r="AF161" s="609"/>
      <c r="AG161" s="610" t="str">
        <f t="shared" si="51"/>
        <v/>
      </c>
      <c r="AH161" s="609"/>
      <c r="AI161" s="610" t="str">
        <f t="shared" si="52"/>
        <v/>
      </c>
      <c r="AJ161" s="609">
        <v>3127</v>
      </c>
      <c r="AK161" s="610">
        <f t="shared" si="53"/>
        <v>139.10142348754448</v>
      </c>
      <c r="AL161" s="609"/>
      <c r="AM161" s="610" t="str">
        <f t="shared" si="54"/>
        <v/>
      </c>
      <c r="AN161" s="609"/>
      <c r="AO161" s="610" t="str">
        <f t="shared" si="55"/>
        <v/>
      </c>
      <c r="AP161" s="609">
        <v>143792</v>
      </c>
      <c r="AQ161" s="610">
        <f t="shared" si="56"/>
        <v>6396.4412811387901</v>
      </c>
    </row>
    <row r="162" spans="1:43">
      <c r="A162" s="612"/>
      <c r="B162">
        <v>15.73</v>
      </c>
      <c r="D162" s="613">
        <v>56318</v>
      </c>
      <c r="E162" s="610">
        <f t="shared" si="38"/>
        <v>3580.2924348378892</v>
      </c>
      <c r="F162" s="613">
        <v>180</v>
      </c>
      <c r="G162" s="610">
        <f t="shared" si="38"/>
        <v>11.443102352193261</v>
      </c>
      <c r="H162" s="613"/>
      <c r="I162" s="610" t="str">
        <f t="shared" si="39"/>
        <v/>
      </c>
      <c r="J162" s="613"/>
      <c r="K162" s="610" t="str">
        <f t="shared" si="40"/>
        <v/>
      </c>
      <c r="L162" s="613"/>
      <c r="M162" s="610" t="str">
        <f t="shared" si="41"/>
        <v/>
      </c>
      <c r="N162" s="613">
        <v>2680</v>
      </c>
      <c r="O162" s="610">
        <f t="shared" si="42"/>
        <v>170.37507946598856</v>
      </c>
      <c r="P162" s="613"/>
      <c r="Q162" s="610" t="str">
        <f t="shared" si="43"/>
        <v/>
      </c>
      <c r="R162" s="613">
        <v>31554</v>
      </c>
      <c r="S162" s="610">
        <f t="shared" si="44"/>
        <v>2005.9758423394787</v>
      </c>
      <c r="T162" s="613"/>
      <c r="U162" s="610" t="str">
        <f t="shared" si="45"/>
        <v/>
      </c>
      <c r="V162" s="613">
        <v>20710</v>
      </c>
      <c r="W162" s="610">
        <f t="shared" si="46"/>
        <v>1316.5924984106803</v>
      </c>
      <c r="X162" s="613">
        <v>1826</v>
      </c>
      <c r="Y162" s="610">
        <f t="shared" si="47"/>
        <v>116.08391608391608</v>
      </c>
      <c r="Z162" s="613">
        <v>808</v>
      </c>
      <c r="AA162" s="610">
        <f t="shared" si="48"/>
        <v>51.366815003178637</v>
      </c>
      <c r="AB162" s="613">
        <v>2424</v>
      </c>
      <c r="AC162" s="610">
        <f t="shared" si="49"/>
        <v>154.10044500953592</v>
      </c>
      <c r="AD162" s="613"/>
      <c r="AE162" s="610" t="str">
        <f t="shared" si="50"/>
        <v/>
      </c>
      <c r="AF162" s="613"/>
      <c r="AG162" s="610" t="str">
        <f t="shared" si="51"/>
        <v/>
      </c>
      <c r="AH162" s="613"/>
      <c r="AI162" s="610" t="str">
        <f t="shared" si="52"/>
        <v/>
      </c>
      <c r="AJ162" s="613">
        <v>8325</v>
      </c>
      <c r="AK162" s="610">
        <f t="shared" si="53"/>
        <v>529.24348378893831</v>
      </c>
      <c r="AL162" s="613"/>
      <c r="AM162" s="610" t="str">
        <f t="shared" si="54"/>
        <v/>
      </c>
      <c r="AN162" s="613"/>
      <c r="AO162" s="610" t="str">
        <f t="shared" si="55"/>
        <v/>
      </c>
      <c r="AP162" s="613">
        <v>68507</v>
      </c>
      <c r="AQ162" s="610">
        <f t="shared" si="56"/>
        <v>4355.18118245391</v>
      </c>
    </row>
    <row r="163" spans="1:43">
      <c r="A163" s="612"/>
      <c r="B163">
        <v>1.341</v>
      </c>
      <c r="D163" s="613">
        <v>24437</v>
      </c>
      <c r="E163" s="610">
        <f t="shared" si="38"/>
        <v>18222.967934377331</v>
      </c>
      <c r="F163" s="613">
        <v>1179</v>
      </c>
      <c r="G163" s="610">
        <f t="shared" si="38"/>
        <v>879.19463087248323</v>
      </c>
      <c r="H163" s="613"/>
      <c r="I163" s="610" t="str">
        <f t="shared" si="39"/>
        <v/>
      </c>
      <c r="J163" s="613"/>
      <c r="K163" s="610" t="str">
        <f t="shared" si="40"/>
        <v/>
      </c>
      <c r="L163" s="613"/>
      <c r="M163" s="610" t="str">
        <f t="shared" si="41"/>
        <v/>
      </c>
      <c r="N163" s="613">
        <v>396</v>
      </c>
      <c r="O163" s="610">
        <f t="shared" si="42"/>
        <v>295.30201342281879</v>
      </c>
      <c r="P163" s="613">
        <v>3</v>
      </c>
      <c r="Q163" s="610">
        <f t="shared" si="43"/>
        <v>2.2371364653243848</v>
      </c>
      <c r="R163" s="613">
        <v>586</v>
      </c>
      <c r="S163" s="610">
        <f t="shared" si="44"/>
        <v>436.98732289336317</v>
      </c>
      <c r="T163" s="613"/>
      <c r="U163" s="610" t="str">
        <f t="shared" si="45"/>
        <v/>
      </c>
      <c r="V163" s="613">
        <v>2442</v>
      </c>
      <c r="W163" s="610">
        <f t="shared" si="46"/>
        <v>1821.0290827740494</v>
      </c>
      <c r="X163" s="613">
        <v>341</v>
      </c>
      <c r="Y163" s="610">
        <f t="shared" si="47"/>
        <v>254.28784489187174</v>
      </c>
      <c r="Z163" s="613">
        <v>151</v>
      </c>
      <c r="AA163" s="610">
        <f t="shared" si="48"/>
        <v>112.60253542132737</v>
      </c>
      <c r="AB163" s="613">
        <v>228</v>
      </c>
      <c r="AC163" s="610">
        <f t="shared" si="49"/>
        <v>170.02237136465325</v>
      </c>
      <c r="AD163" s="613"/>
      <c r="AE163" s="610" t="str">
        <f t="shared" si="50"/>
        <v/>
      </c>
      <c r="AF163" s="613"/>
      <c r="AG163" s="610" t="str">
        <f t="shared" si="51"/>
        <v/>
      </c>
      <c r="AH163" s="613"/>
      <c r="AI163" s="610" t="str">
        <f t="shared" si="52"/>
        <v/>
      </c>
      <c r="AJ163" s="613">
        <v>610</v>
      </c>
      <c r="AK163" s="610">
        <f t="shared" si="53"/>
        <v>454.88441461595824</v>
      </c>
      <c r="AL163" s="613"/>
      <c r="AM163" s="610" t="str">
        <f t="shared" si="54"/>
        <v/>
      </c>
      <c r="AN163" s="613"/>
      <c r="AO163" s="610" t="str">
        <f t="shared" si="55"/>
        <v/>
      </c>
      <c r="AP163" s="613">
        <v>5936</v>
      </c>
      <c r="AQ163" s="610">
        <f t="shared" si="56"/>
        <v>4426.5473527218492</v>
      </c>
    </row>
    <row r="164" spans="1:43">
      <c r="A164" s="603" t="s">
        <v>453</v>
      </c>
      <c r="B164" s="608"/>
      <c r="D164" s="609">
        <v>646.33000000000004</v>
      </c>
      <c r="E164" s="610" t="str">
        <f t="shared" si="38"/>
        <v/>
      </c>
      <c r="F164" s="609"/>
      <c r="G164" s="610" t="str">
        <f t="shared" si="38"/>
        <v/>
      </c>
      <c r="H164" s="609"/>
      <c r="I164" s="610" t="str">
        <f t="shared" si="39"/>
        <v/>
      </c>
      <c r="J164" s="609"/>
      <c r="K164" s="610" t="str">
        <f t="shared" si="40"/>
        <v/>
      </c>
      <c r="L164" s="609"/>
      <c r="M164" s="610" t="str">
        <f t="shared" si="41"/>
        <v/>
      </c>
      <c r="N164" s="609">
        <v>197.25</v>
      </c>
      <c r="O164" s="610" t="str">
        <f t="shared" si="42"/>
        <v/>
      </c>
      <c r="P164" s="609"/>
      <c r="Q164" s="610" t="str">
        <f t="shared" si="43"/>
        <v/>
      </c>
      <c r="R164" s="609">
        <v>243.61</v>
      </c>
      <c r="S164" s="610" t="str">
        <f t="shared" si="44"/>
        <v/>
      </c>
      <c r="T164" s="609"/>
      <c r="U164" s="610" t="str">
        <f t="shared" si="45"/>
        <v/>
      </c>
      <c r="V164" s="609"/>
      <c r="W164" s="610" t="str">
        <f t="shared" si="46"/>
        <v/>
      </c>
      <c r="X164" s="609">
        <v>2842.45</v>
      </c>
      <c r="Y164" s="610" t="str">
        <f t="shared" si="47"/>
        <v/>
      </c>
      <c r="Z164" s="609"/>
      <c r="AA164" s="610" t="str">
        <f t="shared" si="48"/>
        <v/>
      </c>
      <c r="AB164" s="609"/>
      <c r="AC164" s="610" t="str">
        <f t="shared" si="49"/>
        <v/>
      </c>
      <c r="AD164" s="609"/>
      <c r="AE164" s="610" t="str">
        <f t="shared" si="50"/>
        <v/>
      </c>
      <c r="AF164" s="609"/>
      <c r="AG164" s="610" t="str">
        <f t="shared" si="51"/>
        <v/>
      </c>
      <c r="AH164" s="609"/>
      <c r="AI164" s="610" t="str">
        <f t="shared" si="52"/>
        <v/>
      </c>
      <c r="AJ164" s="609">
        <v>100.34</v>
      </c>
      <c r="AK164" s="610" t="str">
        <f t="shared" si="53"/>
        <v/>
      </c>
      <c r="AL164" s="609"/>
      <c r="AM164" s="610" t="str">
        <f t="shared" si="54"/>
        <v/>
      </c>
      <c r="AN164" s="609"/>
      <c r="AO164" s="610" t="str">
        <f t="shared" si="55"/>
        <v/>
      </c>
      <c r="AP164" s="609">
        <v>3383.65</v>
      </c>
      <c r="AQ164" s="610" t="str">
        <f t="shared" si="56"/>
        <v/>
      </c>
    </row>
    <row r="165" spans="1:43">
      <c r="A165" s="612"/>
      <c r="B165">
        <v>11.25</v>
      </c>
      <c r="D165" s="613">
        <v>10161.799999999999</v>
      </c>
      <c r="E165" s="610">
        <f t="shared" si="38"/>
        <v>903.27111111111105</v>
      </c>
      <c r="F165" s="613"/>
      <c r="G165" s="610" t="str">
        <f t="shared" si="38"/>
        <v/>
      </c>
      <c r="H165" s="613"/>
      <c r="I165" s="610" t="str">
        <f t="shared" si="39"/>
        <v/>
      </c>
      <c r="J165" s="613"/>
      <c r="K165" s="610" t="str">
        <f t="shared" si="40"/>
        <v/>
      </c>
      <c r="L165" s="613"/>
      <c r="M165" s="610" t="str">
        <f t="shared" si="41"/>
        <v/>
      </c>
      <c r="N165" s="613">
        <v>38</v>
      </c>
      <c r="O165" s="610">
        <f t="shared" si="42"/>
        <v>3.3777777777777778</v>
      </c>
      <c r="P165" s="613">
        <v>7871.84</v>
      </c>
      <c r="Q165" s="610">
        <f t="shared" si="43"/>
        <v>699.71911111111115</v>
      </c>
      <c r="R165" s="613">
        <v>1816.49</v>
      </c>
      <c r="S165" s="610">
        <f t="shared" si="44"/>
        <v>161.46577777777779</v>
      </c>
      <c r="T165" s="613"/>
      <c r="U165" s="610" t="str">
        <f t="shared" si="45"/>
        <v/>
      </c>
      <c r="V165" s="613"/>
      <c r="W165" s="610" t="str">
        <f t="shared" si="46"/>
        <v/>
      </c>
      <c r="X165" s="613"/>
      <c r="Y165" s="610" t="str">
        <f t="shared" si="47"/>
        <v/>
      </c>
      <c r="Z165" s="613"/>
      <c r="AA165" s="610" t="str">
        <f t="shared" si="48"/>
        <v/>
      </c>
      <c r="AB165" s="613"/>
      <c r="AC165" s="610" t="str">
        <f t="shared" si="49"/>
        <v/>
      </c>
      <c r="AD165" s="613">
        <v>1904.1</v>
      </c>
      <c r="AE165" s="610">
        <f t="shared" si="50"/>
        <v>169.25333333333333</v>
      </c>
      <c r="AF165" s="613"/>
      <c r="AG165" s="610" t="str">
        <f t="shared" si="51"/>
        <v/>
      </c>
      <c r="AH165" s="613"/>
      <c r="AI165" s="610" t="str">
        <f t="shared" si="52"/>
        <v/>
      </c>
      <c r="AJ165" s="613">
        <v>98.58</v>
      </c>
      <c r="AK165" s="610">
        <f t="shared" si="53"/>
        <v>8.7626666666666662</v>
      </c>
      <c r="AL165" s="613"/>
      <c r="AM165" s="610" t="str">
        <f t="shared" si="54"/>
        <v/>
      </c>
      <c r="AN165" s="613"/>
      <c r="AO165" s="610" t="str">
        <f t="shared" si="55"/>
        <v/>
      </c>
      <c r="AP165" s="613">
        <v>11729.01</v>
      </c>
      <c r="AQ165" s="610">
        <f t="shared" si="56"/>
        <v>1042.5786666666668</v>
      </c>
    </row>
    <row r="166" spans="1:43">
      <c r="A166" s="603" t="s">
        <v>492</v>
      </c>
      <c r="B166" s="608">
        <v>17.59</v>
      </c>
      <c r="D166" s="609">
        <v>110797</v>
      </c>
      <c r="E166" s="610">
        <f t="shared" si="38"/>
        <v>6298.8629903354176</v>
      </c>
      <c r="F166" s="609"/>
      <c r="G166" s="610" t="str">
        <f t="shared" si="38"/>
        <v/>
      </c>
      <c r="H166" s="609"/>
      <c r="I166" s="610" t="str">
        <f t="shared" si="39"/>
        <v/>
      </c>
      <c r="J166" s="609"/>
      <c r="K166" s="610" t="str">
        <f t="shared" si="40"/>
        <v/>
      </c>
      <c r="L166" s="609"/>
      <c r="M166" s="610" t="str">
        <f t="shared" si="41"/>
        <v/>
      </c>
      <c r="N166" s="609"/>
      <c r="O166" s="610" t="str">
        <f t="shared" si="42"/>
        <v/>
      </c>
      <c r="P166" s="609">
        <v>40574</v>
      </c>
      <c r="Q166" s="610">
        <f t="shared" si="43"/>
        <v>2306.6515065378057</v>
      </c>
      <c r="R166" s="609"/>
      <c r="S166" s="610" t="str">
        <f t="shared" si="44"/>
        <v/>
      </c>
      <c r="T166" s="609"/>
      <c r="U166" s="610" t="str">
        <f t="shared" si="45"/>
        <v/>
      </c>
      <c r="V166" s="609">
        <v>21851</v>
      </c>
      <c r="W166" s="610">
        <f t="shared" si="46"/>
        <v>1242.2399090392269</v>
      </c>
      <c r="X166" s="609">
        <v>100</v>
      </c>
      <c r="Y166" s="610">
        <f t="shared" si="47"/>
        <v>5.6850483229107445</v>
      </c>
      <c r="Z166" s="609"/>
      <c r="AA166" s="610" t="str">
        <f t="shared" si="48"/>
        <v/>
      </c>
      <c r="AB166" s="609"/>
      <c r="AC166" s="610" t="str">
        <f t="shared" si="49"/>
        <v/>
      </c>
      <c r="AD166" s="609"/>
      <c r="AE166" s="610" t="str">
        <f t="shared" si="50"/>
        <v/>
      </c>
      <c r="AF166" s="609"/>
      <c r="AG166" s="610" t="str">
        <f t="shared" si="51"/>
        <v/>
      </c>
      <c r="AH166" s="609"/>
      <c r="AI166" s="610" t="str">
        <f t="shared" si="52"/>
        <v/>
      </c>
      <c r="AJ166" s="609">
        <v>12899</v>
      </c>
      <c r="AK166" s="610">
        <f t="shared" si="53"/>
        <v>733.31438317225695</v>
      </c>
      <c r="AL166" s="609"/>
      <c r="AM166" s="610" t="str">
        <f t="shared" si="54"/>
        <v/>
      </c>
      <c r="AN166" s="609"/>
      <c r="AO166" s="610" t="str">
        <f t="shared" si="55"/>
        <v/>
      </c>
      <c r="AP166" s="609">
        <v>75424</v>
      </c>
      <c r="AQ166" s="610">
        <f t="shared" si="56"/>
        <v>4287.8908470721999</v>
      </c>
    </row>
    <row r="167" spans="1:43">
      <c r="A167" s="612"/>
      <c r="D167" s="613"/>
      <c r="E167" s="610" t="str">
        <f t="shared" si="38"/>
        <v/>
      </c>
      <c r="F167" s="613"/>
      <c r="G167" s="610" t="str">
        <f t="shared" si="38"/>
        <v/>
      </c>
      <c r="H167" s="613"/>
      <c r="I167" s="610" t="str">
        <f t="shared" si="39"/>
        <v/>
      </c>
      <c r="J167" s="613"/>
      <c r="K167" s="610" t="str">
        <f t="shared" si="40"/>
        <v/>
      </c>
      <c r="L167" s="613"/>
      <c r="M167" s="610" t="str">
        <f t="shared" si="41"/>
        <v/>
      </c>
      <c r="N167" s="613"/>
      <c r="O167" s="610" t="str">
        <f t="shared" si="42"/>
        <v/>
      </c>
      <c r="P167" s="613"/>
      <c r="Q167" s="610" t="str">
        <f t="shared" si="43"/>
        <v/>
      </c>
      <c r="R167" s="613"/>
      <c r="S167" s="610" t="str">
        <f t="shared" si="44"/>
        <v/>
      </c>
      <c r="T167" s="613"/>
      <c r="U167" s="610" t="str">
        <f t="shared" si="45"/>
        <v/>
      </c>
      <c r="V167" s="613"/>
      <c r="W167" s="610" t="str">
        <f t="shared" si="46"/>
        <v/>
      </c>
      <c r="X167" s="613"/>
      <c r="Y167" s="610" t="str">
        <f t="shared" si="47"/>
        <v/>
      </c>
      <c r="Z167" s="613"/>
      <c r="AA167" s="610" t="str">
        <f t="shared" si="48"/>
        <v/>
      </c>
      <c r="AB167" s="613"/>
      <c r="AC167" s="610" t="str">
        <f t="shared" si="49"/>
        <v/>
      </c>
      <c r="AD167" s="613">
        <v>2366</v>
      </c>
      <c r="AE167" s="610" t="str">
        <f t="shared" si="50"/>
        <v/>
      </c>
      <c r="AF167" s="613"/>
      <c r="AG167" s="610" t="str">
        <f t="shared" si="51"/>
        <v/>
      </c>
      <c r="AH167" s="613"/>
      <c r="AI167" s="610" t="str">
        <f t="shared" si="52"/>
        <v/>
      </c>
      <c r="AJ167" s="613"/>
      <c r="AK167" s="610" t="str">
        <f t="shared" si="53"/>
        <v/>
      </c>
      <c r="AL167" s="613"/>
      <c r="AM167" s="610" t="str">
        <f t="shared" si="54"/>
        <v/>
      </c>
      <c r="AN167" s="613"/>
      <c r="AO167" s="610" t="str">
        <f t="shared" si="55"/>
        <v/>
      </c>
      <c r="AP167" s="613">
        <v>2366</v>
      </c>
      <c r="AQ167" s="610" t="str">
        <f t="shared" si="56"/>
        <v/>
      </c>
    </row>
    <row r="168" spans="1:43">
      <c r="A168" s="612"/>
      <c r="B168">
        <v>0.16</v>
      </c>
      <c r="D168" s="613"/>
      <c r="E168" s="610" t="str">
        <f t="shared" si="38"/>
        <v/>
      </c>
      <c r="F168" s="613"/>
      <c r="G168" s="610" t="str">
        <f t="shared" si="38"/>
        <v/>
      </c>
      <c r="H168" s="613"/>
      <c r="I168" s="610" t="str">
        <f t="shared" si="39"/>
        <v/>
      </c>
      <c r="J168" s="613"/>
      <c r="K168" s="610" t="str">
        <f t="shared" si="40"/>
        <v/>
      </c>
      <c r="L168" s="613"/>
      <c r="M168" s="610" t="str">
        <f t="shared" si="41"/>
        <v/>
      </c>
      <c r="N168" s="613"/>
      <c r="O168" s="610" t="str">
        <f t="shared" si="42"/>
        <v/>
      </c>
      <c r="P168" s="613"/>
      <c r="Q168" s="610" t="str">
        <f t="shared" si="43"/>
        <v/>
      </c>
      <c r="R168" s="613"/>
      <c r="S168" s="610" t="str">
        <f t="shared" si="44"/>
        <v/>
      </c>
      <c r="T168" s="613"/>
      <c r="U168" s="610" t="str">
        <f t="shared" si="45"/>
        <v/>
      </c>
      <c r="V168" s="613"/>
      <c r="W168" s="610" t="str">
        <f t="shared" si="46"/>
        <v/>
      </c>
      <c r="X168" s="613"/>
      <c r="Y168" s="610" t="str">
        <f t="shared" si="47"/>
        <v/>
      </c>
      <c r="Z168" s="613"/>
      <c r="AA168" s="610" t="str">
        <f t="shared" si="48"/>
        <v/>
      </c>
      <c r="AB168" s="613"/>
      <c r="AC168" s="610" t="str">
        <f t="shared" si="49"/>
        <v/>
      </c>
      <c r="AD168" s="613"/>
      <c r="AE168" s="610" t="str">
        <f t="shared" si="50"/>
        <v/>
      </c>
      <c r="AF168" s="613"/>
      <c r="AG168" s="610" t="str">
        <f t="shared" si="51"/>
        <v/>
      </c>
      <c r="AH168" s="613"/>
      <c r="AI168" s="610" t="str">
        <f t="shared" si="52"/>
        <v/>
      </c>
      <c r="AJ168" s="613"/>
      <c r="AK168" s="610" t="str">
        <f t="shared" si="53"/>
        <v/>
      </c>
      <c r="AL168" s="613"/>
      <c r="AM168" s="610" t="str">
        <f t="shared" si="54"/>
        <v/>
      </c>
      <c r="AN168" s="613"/>
      <c r="AO168" s="610" t="str">
        <f t="shared" si="55"/>
        <v/>
      </c>
      <c r="AP168" s="613"/>
      <c r="AQ168" s="610" t="str">
        <f t="shared" si="56"/>
        <v/>
      </c>
    </row>
    <row r="169" spans="1:43">
      <c r="A169" s="603" t="s">
        <v>413</v>
      </c>
      <c r="B169" s="608">
        <v>5.76</v>
      </c>
      <c r="D169" s="609"/>
      <c r="E169" s="610" t="str">
        <f t="shared" si="38"/>
        <v/>
      </c>
      <c r="F169" s="609"/>
      <c r="G169" s="610" t="str">
        <f t="shared" si="38"/>
        <v/>
      </c>
      <c r="H169" s="609"/>
      <c r="I169" s="610" t="str">
        <f t="shared" si="39"/>
        <v/>
      </c>
      <c r="J169" s="609"/>
      <c r="K169" s="610" t="str">
        <f t="shared" si="40"/>
        <v/>
      </c>
      <c r="L169" s="609"/>
      <c r="M169" s="610" t="str">
        <f t="shared" si="41"/>
        <v/>
      </c>
      <c r="N169" s="609"/>
      <c r="O169" s="610" t="str">
        <f t="shared" si="42"/>
        <v/>
      </c>
      <c r="P169" s="609">
        <v>651</v>
      </c>
      <c r="Q169" s="610">
        <f t="shared" si="43"/>
        <v>113.02083333333334</v>
      </c>
      <c r="R169" s="609"/>
      <c r="S169" s="610" t="str">
        <f t="shared" si="44"/>
        <v/>
      </c>
      <c r="T169" s="609"/>
      <c r="U169" s="610" t="str">
        <f t="shared" si="45"/>
        <v/>
      </c>
      <c r="V169" s="609"/>
      <c r="W169" s="610" t="str">
        <f t="shared" si="46"/>
        <v/>
      </c>
      <c r="X169" s="609"/>
      <c r="Y169" s="610" t="str">
        <f t="shared" si="47"/>
        <v/>
      </c>
      <c r="Z169" s="609"/>
      <c r="AA169" s="610" t="str">
        <f t="shared" si="48"/>
        <v/>
      </c>
      <c r="AB169" s="609"/>
      <c r="AC169" s="610" t="str">
        <f t="shared" si="49"/>
        <v/>
      </c>
      <c r="AD169" s="609"/>
      <c r="AE169" s="610" t="str">
        <f t="shared" si="50"/>
        <v/>
      </c>
      <c r="AF169" s="609"/>
      <c r="AG169" s="610" t="str">
        <f t="shared" si="51"/>
        <v/>
      </c>
      <c r="AH169" s="609"/>
      <c r="AI169" s="610" t="str">
        <f t="shared" si="52"/>
        <v/>
      </c>
      <c r="AJ169" s="609"/>
      <c r="AK169" s="610" t="str">
        <f t="shared" si="53"/>
        <v/>
      </c>
      <c r="AL169" s="609"/>
      <c r="AM169" s="610" t="str">
        <f t="shared" si="54"/>
        <v/>
      </c>
      <c r="AN169" s="609">
        <v>1845.22</v>
      </c>
      <c r="AO169" s="610">
        <f t="shared" si="55"/>
        <v>320.35069444444446</v>
      </c>
      <c r="AP169" s="609">
        <v>2496.2199999999998</v>
      </c>
      <c r="AQ169" s="610">
        <f t="shared" si="56"/>
        <v>433.37152777777777</v>
      </c>
    </row>
    <row r="170" spans="1:43">
      <c r="A170" s="612"/>
      <c r="B170">
        <v>25.93</v>
      </c>
      <c r="D170" s="613">
        <v>36721</v>
      </c>
      <c r="E170" s="610">
        <f t="shared" si="38"/>
        <v>1416.158889317393</v>
      </c>
      <c r="F170" s="613"/>
      <c r="G170" s="610" t="str">
        <f t="shared" si="38"/>
        <v/>
      </c>
      <c r="H170" s="613"/>
      <c r="I170" s="610" t="str">
        <f t="shared" si="39"/>
        <v/>
      </c>
      <c r="J170" s="613">
        <v>13</v>
      </c>
      <c r="K170" s="610">
        <f t="shared" si="40"/>
        <v>0.50134978789047435</v>
      </c>
      <c r="L170" s="613"/>
      <c r="M170" s="610" t="str">
        <f t="shared" si="41"/>
        <v/>
      </c>
      <c r="N170" s="613">
        <v>280</v>
      </c>
      <c r="O170" s="610">
        <f t="shared" si="42"/>
        <v>10.798303123794833</v>
      </c>
      <c r="P170" s="613">
        <v>56386</v>
      </c>
      <c r="Q170" s="610">
        <f t="shared" si="43"/>
        <v>2174.5468569224836</v>
      </c>
      <c r="R170" s="613">
        <v>366</v>
      </c>
      <c r="S170" s="610">
        <f t="shared" si="44"/>
        <v>14.114924797531817</v>
      </c>
      <c r="T170" s="613"/>
      <c r="U170" s="610" t="str">
        <f t="shared" si="45"/>
        <v/>
      </c>
      <c r="V170" s="613">
        <v>31611</v>
      </c>
      <c r="W170" s="610">
        <f t="shared" si="46"/>
        <v>1219.0898573081372</v>
      </c>
      <c r="X170" s="613"/>
      <c r="Y170" s="610" t="str">
        <f t="shared" si="47"/>
        <v/>
      </c>
      <c r="Z170" s="613"/>
      <c r="AA170" s="610" t="str">
        <f t="shared" si="48"/>
        <v/>
      </c>
      <c r="AB170" s="613"/>
      <c r="AC170" s="610" t="str">
        <f t="shared" si="49"/>
        <v/>
      </c>
      <c r="AD170" s="613"/>
      <c r="AE170" s="610" t="str">
        <f t="shared" si="50"/>
        <v/>
      </c>
      <c r="AF170" s="613"/>
      <c r="AG170" s="610" t="str">
        <f t="shared" si="51"/>
        <v/>
      </c>
      <c r="AH170" s="613"/>
      <c r="AI170" s="610" t="str">
        <f t="shared" si="52"/>
        <v/>
      </c>
      <c r="AJ170" s="613">
        <v>6194</v>
      </c>
      <c r="AK170" s="610">
        <f t="shared" si="53"/>
        <v>238.87389124566141</v>
      </c>
      <c r="AL170" s="613"/>
      <c r="AM170" s="610" t="str">
        <f t="shared" si="54"/>
        <v/>
      </c>
      <c r="AN170" s="613">
        <v>6884</v>
      </c>
      <c r="AO170" s="610">
        <f t="shared" si="55"/>
        <v>265.48399537215579</v>
      </c>
      <c r="AP170" s="613">
        <v>101734</v>
      </c>
      <c r="AQ170" s="610">
        <f t="shared" si="56"/>
        <v>3923.4091785576552</v>
      </c>
    </row>
    <row r="171" spans="1:43">
      <c r="A171" s="612"/>
      <c r="B171">
        <v>22.49</v>
      </c>
      <c r="D171" s="613">
        <v>27092</v>
      </c>
      <c r="E171" s="610">
        <f t="shared" si="38"/>
        <v>1204.6242774566474</v>
      </c>
      <c r="F171" s="613">
        <v>3413.21</v>
      </c>
      <c r="G171" s="610">
        <f t="shared" si="38"/>
        <v>151.76567363272568</v>
      </c>
      <c r="H171" s="613"/>
      <c r="I171" s="610" t="str">
        <f t="shared" si="39"/>
        <v/>
      </c>
      <c r="J171" s="613"/>
      <c r="K171" s="610" t="str">
        <f t="shared" si="40"/>
        <v/>
      </c>
      <c r="L171" s="613"/>
      <c r="M171" s="610" t="str">
        <f t="shared" si="41"/>
        <v/>
      </c>
      <c r="N171" s="613">
        <v>3996</v>
      </c>
      <c r="O171" s="610">
        <f t="shared" si="42"/>
        <v>177.67896843041353</v>
      </c>
      <c r="P171" s="613">
        <v>26918</v>
      </c>
      <c r="Q171" s="610">
        <f t="shared" si="43"/>
        <v>1196.8875055580259</v>
      </c>
      <c r="R171" s="613"/>
      <c r="S171" s="610" t="str">
        <f t="shared" si="44"/>
        <v/>
      </c>
      <c r="T171" s="613"/>
      <c r="U171" s="610" t="str">
        <f t="shared" si="45"/>
        <v/>
      </c>
      <c r="V171" s="613"/>
      <c r="W171" s="610" t="str">
        <f t="shared" si="46"/>
        <v/>
      </c>
      <c r="X171" s="613"/>
      <c r="Y171" s="610" t="str">
        <f t="shared" si="47"/>
        <v/>
      </c>
      <c r="Z171" s="613"/>
      <c r="AA171" s="610" t="str">
        <f t="shared" si="48"/>
        <v/>
      </c>
      <c r="AB171" s="613"/>
      <c r="AC171" s="610" t="str">
        <f t="shared" si="49"/>
        <v/>
      </c>
      <c r="AD171" s="613"/>
      <c r="AE171" s="610" t="str">
        <f t="shared" si="50"/>
        <v/>
      </c>
      <c r="AF171" s="613"/>
      <c r="AG171" s="610" t="str">
        <f t="shared" si="51"/>
        <v/>
      </c>
      <c r="AH171" s="613"/>
      <c r="AI171" s="610" t="str">
        <f t="shared" si="52"/>
        <v/>
      </c>
      <c r="AJ171" s="613">
        <v>12694</v>
      </c>
      <c r="AK171" s="610">
        <f t="shared" si="53"/>
        <v>564.42863494886615</v>
      </c>
      <c r="AL171" s="613"/>
      <c r="AM171" s="610" t="str">
        <f t="shared" si="54"/>
        <v/>
      </c>
      <c r="AN171" s="613">
        <v>6317.4</v>
      </c>
      <c r="AO171" s="610">
        <f t="shared" si="55"/>
        <v>280.89817696754113</v>
      </c>
      <c r="AP171" s="613">
        <v>53338.61</v>
      </c>
      <c r="AQ171" s="610">
        <f t="shared" si="56"/>
        <v>2371.6589595375726</v>
      </c>
    </row>
    <row r="172" spans="1:43">
      <c r="A172" s="612"/>
      <c r="B172">
        <v>0.12</v>
      </c>
      <c r="D172" s="613">
        <v>995</v>
      </c>
      <c r="E172" s="610">
        <f t="shared" si="38"/>
        <v>8291.6666666666679</v>
      </c>
      <c r="F172" s="613"/>
      <c r="G172" s="610" t="str">
        <f t="shared" si="38"/>
        <v/>
      </c>
      <c r="H172" s="613"/>
      <c r="I172" s="610" t="str">
        <f t="shared" si="39"/>
        <v/>
      </c>
      <c r="J172" s="613"/>
      <c r="K172" s="610" t="str">
        <f t="shared" si="40"/>
        <v/>
      </c>
      <c r="L172" s="613"/>
      <c r="M172" s="610" t="str">
        <f t="shared" si="41"/>
        <v/>
      </c>
      <c r="N172" s="613"/>
      <c r="O172" s="610" t="str">
        <f t="shared" si="42"/>
        <v/>
      </c>
      <c r="P172" s="613"/>
      <c r="Q172" s="610" t="str">
        <f t="shared" si="43"/>
        <v/>
      </c>
      <c r="R172" s="613"/>
      <c r="S172" s="610" t="str">
        <f t="shared" si="44"/>
        <v/>
      </c>
      <c r="T172" s="613"/>
      <c r="U172" s="610" t="str">
        <f t="shared" si="45"/>
        <v/>
      </c>
      <c r="V172" s="613"/>
      <c r="W172" s="610" t="str">
        <f t="shared" si="46"/>
        <v/>
      </c>
      <c r="X172" s="613"/>
      <c r="Y172" s="610" t="str">
        <f t="shared" si="47"/>
        <v/>
      </c>
      <c r="Z172" s="613"/>
      <c r="AA172" s="610" t="str">
        <f t="shared" si="48"/>
        <v/>
      </c>
      <c r="AB172" s="613"/>
      <c r="AC172" s="610" t="str">
        <f t="shared" si="49"/>
        <v/>
      </c>
      <c r="AD172" s="613"/>
      <c r="AE172" s="610" t="str">
        <f t="shared" si="50"/>
        <v/>
      </c>
      <c r="AF172" s="613"/>
      <c r="AG172" s="610" t="str">
        <f t="shared" si="51"/>
        <v/>
      </c>
      <c r="AH172" s="613"/>
      <c r="AI172" s="610" t="str">
        <f t="shared" si="52"/>
        <v/>
      </c>
      <c r="AJ172" s="613"/>
      <c r="AK172" s="610" t="str">
        <f t="shared" si="53"/>
        <v/>
      </c>
      <c r="AL172" s="613"/>
      <c r="AM172" s="610" t="str">
        <f t="shared" si="54"/>
        <v/>
      </c>
      <c r="AN172" s="613"/>
      <c r="AO172" s="610" t="str">
        <f t="shared" si="55"/>
        <v/>
      </c>
      <c r="AP172" s="613"/>
      <c r="AQ172" s="610" t="str">
        <f t="shared" si="56"/>
        <v/>
      </c>
    </row>
    <row r="173" spans="1:43">
      <c r="A173" s="603" t="s">
        <v>539</v>
      </c>
      <c r="B173" s="608">
        <v>4</v>
      </c>
      <c r="D173" s="609">
        <v>423</v>
      </c>
      <c r="E173" s="610">
        <f t="shared" si="38"/>
        <v>105.75</v>
      </c>
      <c r="F173" s="609"/>
      <c r="G173" s="610" t="str">
        <f t="shared" si="38"/>
        <v/>
      </c>
      <c r="H173" s="609"/>
      <c r="I173" s="610" t="str">
        <f t="shared" si="39"/>
        <v/>
      </c>
      <c r="J173" s="609"/>
      <c r="K173" s="610" t="str">
        <f t="shared" si="40"/>
        <v/>
      </c>
      <c r="L173" s="609"/>
      <c r="M173" s="610" t="str">
        <f t="shared" si="41"/>
        <v/>
      </c>
      <c r="N173" s="609"/>
      <c r="O173" s="610" t="str">
        <f t="shared" si="42"/>
        <v/>
      </c>
      <c r="P173" s="609"/>
      <c r="Q173" s="610" t="str">
        <f t="shared" si="43"/>
        <v/>
      </c>
      <c r="R173" s="609"/>
      <c r="S173" s="610" t="str">
        <f t="shared" si="44"/>
        <v/>
      </c>
      <c r="T173" s="609"/>
      <c r="U173" s="610" t="str">
        <f t="shared" si="45"/>
        <v/>
      </c>
      <c r="V173" s="609"/>
      <c r="W173" s="610" t="str">
        <f t="shared" si="46"/>
        <v/>
      </c>
      <c r="X173" s="609"/>
      <c r="Y173" s="610" t="str">
        <f t="shared" si="47"/>
        <v/>
      </c>
      <c r="Z173" s="609"/>
      <c r="AA173" s="610" t="str">
        <f t="shared" si="48"/>
        <v/>
      </c>
      <c r="AB173" s="609"/>
      <c r="AC173" s="610" t="str">
        <f t="shared" si="49"/>
        <v/>
      </c>
      <c r="AD173" s="609"/>
      <c r="AE173" s="610" t="str">
        <f t="shared" si="50"/>
        <v/>
      </c>
      <c r="AF173" s="609"/>
      <c r="AG173" s="610" t="str">
        <f t="shared" si="51"/>
        <v/>
      </c>
      <c r="AH173" s="609"/>
      <c r="AI173" s="610" t="str">
        <f t="shared" si="52"/>
        <v/>
      </c>
      <c r="AJ173" s="609"/>
      <c r="AK173" s="610" t="str">
        <f t="shared" si="53"/>
        <v/>
      </c>
      <c r="AL173" s="609"/>
      <c r="AM173" s="610" t="str">
        <f t="shared" si="54"/>
        <v/>
      </c>
      <c r="AN173" s="609"/>
      <c r="AO173" s="610" t="str">
        <f t="shared" si="55"/>
        <v/>
      </c>
      <c r="AP173" s="609"/>
      <c r="AQ173" s="610" t="str">
        <f t="shared" si="56"/>
        <v/>
      </c>
    </row>
    <row r="174" spans="1:43">
      <c r="A174" s="603" t="s">
        <v>540</v>
      </c>
      <c r="B174" s="608">
        <v>4.25</v>
      </c>
      <c r="D174" s="609">
        <v>1860</v>
      </c>
      <c r="E174" s="610">
        <f t="shared" si="38"/>
        <v>437.64705882352939</v>
      </c>
      <c r="F174" s="609"/>
      <c r="G174" s="610" t="str">
        <f t="shared" si="38"/>
        <v/>
      </c>
      <c r="H174" s="609"/>
      <c r="I174" s="610" t="str">
        <f t="shared" si="39"/>
        <v/>
      </c>
      <c r="J174" s="609">
        <v>2005</v>
      </c>
      <c r="K174" s="610">
        <f t="shared" si="40"/>
        <v>471.76470588235293</v>
      </c>
      <c r="L174" s="609"/>
      <c r="M174" s="610" t="str">
        <f t="shared" si="41"/>
        <v/>
      </c>
      <c r="N174" s="609"/>
      <c r="O174" s="610" t="str">
        <f t="shared" si="42"/>
        <v/>
      </c>
      <c r="P174" s="609">
        <v>2418</v>
      </c>
      <c r="Q174" s="610">
        <f t="shared" si="43"/>
        <v>568.94117647058829</v>
      </c>
      <c r="R174" s="609"/>
      <c r="S174" s="610" t="str">
        <f t="shared" si="44"/>
        <v/>
      </c>
      <c r="T174" s="609">
        <v>150</v>
      </c>
      <c r="U174" s="610">
        <f t="shared" si="45"/>
        <v>35.294117647058826</v>
      </c>
      <c r="V174" s="609"/>
      <c r="W174" s="610" t="str">
        <f t="shared" si="46"/>
        <v/>
      </c>
      <c r="X174" s="609"/>
      <c r="Y174" s="610" t="str">
        <f t="shared" si="47"/>
        <v/>
      </c>
      <c r="Z174" s="609"/>
      <c r="AA174" s="610" t="str">
        <f t="shared" si="48"/>
        <v/>
      </c>
      <c r="AB174" s="609"/>
      <c r="AC174" s="610" t="str">
        <f t="shared" si="49"/>
        <v/>
      </c>
      <c r="AD174" s="609">
        <v>7219</v>
      </c>
      <c r="AE174" s="610">
        <f t="shared" si="50"/>
        <v>1698.5882352941176</v>
      </c>
      <c r="AF174" s="609"/>
      <c r="AG174" s="610" t="str">
        <f t="shared" si="51"/>
        <v/>
      </c>
      <c r="AH174" s="609"/>
      <c r="AI174" s="610" t="str">
        <f t="shared" si="52"/>
        <v/>
      </c>
      <c r="AJ174" s="609">
        <v>759</v>
      </c>
      <c r="AK174" s="610">
        <f t="shared" si="53"/>
        <v>178.58823529411765</v>
      </c>
      <c r="AL174" s="609"/>
      <c r="AM174" s="610" t="str">
        <f t="shared" si="54"/>
        <v/>
      </c>
      <c r="AN174" s="609"/>
      <c r="AO174" s="610" t="str">
        <f t="shared" si="55"/>
        <v/>
      </c>
      <c r="AP174" s="609">
        <v>12551</v>
      </c>
      <c r="AQ174" s="610">
        <f t="shared" si="56"/>
        <v>2953.1764705882351</v>
      </c>
    </row>
    <row r="175" spans="1:43">
      <c r="A175" s="612"/>
      <c r="B175">
        <v>22.25</v>
      </c>
      <c r="D175" s="613">
        <v>42550</v>
      </c>
      <c r="E175" s="610">
        <f t="shared" si="38"/>
        <v>1912.3595505617977</v>
      </c>
      <c r="F175" s="613"/>
      <c r="G175" s="610" t="str">
        <f t="shared" si="38"/>
        <v/>
      </c>
      <c r="H175" s="613"/>
      <c r="I175" s="610" t="str">
        <f t="shared" si="39"/>
        <v/>
      </c>
      <c r="J175" s="613">
        <v>12174</v>
      </c>
      <c r="K175" s="610">
        <f t="shared" si="40"/>
        <v>547.14606741573039</v>
      </c>
      <c r="L175" s="613"/>
      <c r="M175" s="610" t="str">
        <f t="shared" si="41"/>
        <v/>
      </c>
      <c r="N175" s="613"/>
      <c r="O175" s="610" t="str">
        <f t="shared" si="42"/>
        <v/>
      </c>
      <c r="P175" s="613">
        <v>32844</v>
      </c>
      <c r="Q175" s="610">
        <f t="shared" si="43"/>
        <v>1476.1348314606741</v>
      </c>
      <c r="R175" s="613"/>
      <c r="S175" s="610" t="str">
        <f t="shared" si="44"/>
        <v/>
      </c>
      <c r="T175" s="613">
        <v>8619</v>
      </c>
      <c r="U175" s="610">
        <f t="shared" si="45"/>
        <v>387.37078651685391</v>
      </c>
      <c r="V175" s="613"/>
      <c r="W175" s="610" t="str">
        <f t="shared" si="46"/>
        <v/>
      </c>
      <c r="X175" s="613"/>
      <c r="Y175" s="610" t="str">
        <f t="shared" si="47"/>
        <v/>
      </c>
      <c r="Z175" s="613">
        <v>577</v>
      </c>
      <c r="AA175" s="610">
        <f t="shared" si="48"/>
        <v>25.932584269662922</v>
      </c>
      <c r="AB175" s="613"/>
      <c r="AC175" s="610" t="str">
        <f t="shared" si="49"/>
        <v/>
      </c>
      <c r="AD175" s="613">
        <v>2384</v>
      </c>
      <c r="AE175" s="610">
        <f t="shared" si="50"/>
        <v>107.14606741573034</v>
      </c>
      <c r="AF175" s="613"/>
      <c r="AG175" s="610" t="str">
        <f t="shared" si="51"/>
        <v/>
      </c>
      <c r="AH175" s="613"/>
      <c r="AI175" s="610" t="str">
        <f t="shared" si="52"/>
        <v/>
      </c>
      <c r="AJ175" s="613">
        <v>39291</v>
      </c>
      <c r="AK175" s="610">
        <f t="shared" si="53"/>
        <v>1765.8876404494381</v>
      </c>
      <c r="AL175" s="613"/>
      <c r="AM175" s="610" t="str">
        <f t="shared" si="54"/>
        <v/>
      </c>
      <c r="AN175" s="613"/>
      <c r="AO175" s="610" t="str">
        <f t="shared" si="55"/>
        <v/>
      </c>
      <c r="AP175" s="613">
        <v>95889</v>
      </c>
      <c r="AQ175" s="610">
        <f t="shared" si="56"/>
        <v>4309.6179775280898</v>
      </c>
    </row>
    <row r="176" spans="1:43">
      <c r="A176" s="603" t="s">
        <v>493</v>
      </c>
      <c r="B176" s="608">
        <v>2.88</v>
      </c>
      <c r="D176" s="609">
        <v>10871</v>
      </c>
      <c r="E176" s="610">
        <f t="shared" si="38"/>
        <v>3774.6527777777778</v>
      </c>
      <c r="F176" s="609"/>
      <c r="G176" s="610" t="str">
        <f t="shared" si="38"/>
        <v/>
      </c>
      <c r="H176" s="609"/>
      <c r="I176" s="610" t="str">
        <f t="shared" si="39"/>
        <v/>
      </c>
      <c r="J176" s="609">
        <v>15236</v>
      </c>
      <c r="K176" s="610">
        <f t="shared" si="40"/>
        <v>5290.2777777777783</v>
      </c>
      <c r="L176" s="609"/>
      <c r="M176" s="610" t="str">
        <f t="shared" si="41"/>
        <v/>
      </c>
      <c r="N176" s="609">
        <v>114</v>
      </c>
      <c r="O176" s="610">
        <f t="shared" si="42"/>
        <v>39.583333333333336</v>
      </c>
      <c r="P176" s="609">
        <v>1051</v>
      </c>
      <c r="Q176" s="610">
        <f t="shared" si="43"/>
        <v>364.93055555555554</v>
      </c>
      <c r="R176" s="609"/>
      <c r="S176" s="610" t="str">
        <f t="shared" si="44"/>
        <v/>
      </c>
      <c r="T176" s="609"/>
      <c r="U176" s="610" t="str">
        <f t="shared" si="45"/>
        <v/>
      </c>
      <c r="V176" s="609">
        <v>3358</v>
      </c>
      <c r="W176" s="610">
        <f t="shared" si="46"/>
        <v>1165.9722222222222</v>
      </c>
      <c r="X176" s="609"/>
      <c r="Y176" s="610" t="str">
        <f t="shared" si="47"/>
        <v/>
      </c>
      <c r="Z176" s="609"/>
      <c r="AA176" s="610" t="str">
        <f t="shared" si="48"/>
        <v/>
      </c>
      <c r="AB176" s="609"/>
      <c r="AC176" s="610" t="str">
        <f t="shared" si="49"/>
        <v/>
      </c>
      <c r="AD176" s="609"/>
      <c r="AE176" s="610" t="str">
        <f t="shared" si="50"/>
        <v/>
      </c>
      <c r="AF176" s="609"/>
      <c r="AG176" s="610" t="str">
        <f t="shared" si="51"/>
        <v/>
      </c>
      <c r="AH176" s="609"/>
      <c r="AI176" s="610" t="str">
        <f t="shared" si="52"/>
        <v/>
      </c>
      <c r="AJ176" s="609">
        <v>544</v>
      </c>
      <c r="AK176" s="610">
        <f t="shared" si="53"/>
        <v>188.88888888888889</v>
      </c>
      <c r="AL176" s="609"/>
      <c r="AM176" s="610" t="str">
        <f t="shared" si="54"/>
        <v/>
      </c>
      <c r="AN176" s="609"/>
      <c r="AO176" s="610" t="str">
        <f t="shared" si="55"/>
        <v/>
      </c>
      <c r="AP176" s="609">
        <v>20303</v>
      </c>
      <c r="AQ176" s="610">
        <f t="shared" si="56"/>
        <v>7049.6527777777783</v>
      </c>
    </row>
    <row r="177" spans="1:43">
      <c r="A177" s="612"/>
      <c r="B177">
        <v>1.1200000000000001</v>
      </c>
      <c r="D177" s="613"/>
      <c r="E177" s="610" t="str">
        <f t="shared" si="38"/>
        <v/>
      </c>
      <c r="F177" s="613"/>
      <c r="G177" s="610" t="str">
        <f t="shared" si="38"/>
        <v/>
      </c>
      <c r="H177" s="613"/>
      <c r="I177" s="610" t="str">
        <f t="shared" si="39"/>
        <v/>
      </c>
      <c r="J177" s="613"/>
      <c r="K177" s="610" t="str">
        <f t="shared" si="40"/>
        <v/>
      </c>
      <c r="L177" s="613"/>
      <c r="M177" s="610" t="str">
        <f t="shared" si="41"/>
        <v/>
      </c>
      <c r="N177" s="613"/>
      <c r="O177" s="610" t="str">
        <f t="shared" si="42"/>
        <v/>
      </c>
      <c r="P177" s="613">
        <v>339</v>
      </c>
      <c r="Q177" s="610">
        <f t="shared" si="43"/>
        <v>302.67857142857139</v>
      </c>
      <c r="R177" s="613"/>
      <c r="S177" s="610" t="str">
        <f t="shared" si="44"/>
        <v/>
      </c>
      <c r="T177" s="613"/>
      <c r="U177" s="610" t="str">
        <f t="shared" si="45"/>
        <v/>
      </c>
      <c r="V177" s="613"/>
      <c r="W177" s="610" t="str">
        <f t="shared" si="46"/>
        <v/>
      </c>
      <c r="X177" s="613"/>
      <c r="Y177" s="610" t="str">
        <f t="shared" si="47"/>
        <v/>
      </c>
      <c r="Z177" s="613"/>
      <c r="AA177" s="610" t="str">
        <f t="shared" si="48"/>
        <v/>
      </c>
      <c r="AB177" s="613"/>
      <c r="AC177" s="610" t="str">
        <f t="shared" si="49"/>
        <v/>
      </c>
      <c r="AD177" s="613"/>
      <c r="AE177" s="610" t="str">
        <f t="shared" si="50"/>
        <v/>
      </c>
      <c r="AF177" s="613"/>
      <c r="AG177" s="610" t="str">
        <f t="shared" si="51"/>
        <v/>
      </c>
      <c r="AH177" s="613"/>
      <c r="AI177" s="610" t="str">
        <f t="shared" si="52"/>
        <v/>
      </c>
      <c r="AJ177" s="613"/>
      <c r="AK177" s="610" t="str">
        <f t="shared" si="53"/>
        <v/>
      </c>
      <c r="AL177" s="613"/>
      <c r="AM177" s="610" t="str">
        <f t="shared" si="54"/>
        <v/>
      </c>
      <c r="AN177" s="613"/>
      <c r="AO177" s="610" t="str">
        <f t="shared" si="55"/>
        <v/>
      </c>
      <c r="AP177" s="613">
        <v>339</v>
      </c>
      <c r="AQ177" s="610">
        <f t="shared" si="56"/>
        <v>302.67857142857139</v>
      </c>
    </row>
    <row r="178" spans="1:43">
      <c r="A178" s="603" t="s">
        <v>541</v>
      </c>
      <c r="B178" s="608">
        <v>0.41</v>
      </c>
      <c r="D178" s="609">
        <v>44</v>
      </c>
      <c r="E178" s="610">
        <f t="shared" si="38"/>
        <v>107.31707317073172</v>
      </c>
      <c r="F178" s="609">
        <v>1</v>
      </c>
      <c r="G178" s="610">
        <f t="shared" si="38"/>
        <v>2.4390243902439024</v>
      </c>
      <c r="H178" s="609"/>
      <c r="I178" s="610" t="str">
        <f t="shared" si="39"/>
        <v/>
      </c>
      <c r="J178" s="609"/>
      <c r="K178" s="610" t="str">
        <f t="shared" si="40"/>
        <v/>
      </c>
      <c r="L178" s="609"/>
      <c r="M178" s="610" t="str">
        <f t="shared" si="41"/>
        <v/>
      </c>
      <c r="N178" s="609"/>
      <c r="O178" s="610" t="str">
        <f t="shared" si="42"/>
        <v/>
      </c>
      <c r="P178" s="609">
        <v>915</v>
      </c>
      <c r="Q178" s="610">
        <f t="shared" si="43"/>
        <v>2231.707317073171</v>
      </c>
      <c r="R178" s="609"/>
      <c r="S178" s="610" t="str">
        <f t="shared" si="44"/>
        <v/>
      </c>
      <c r="T178" s="609"/>
      <c r="U178" s="610" t="str">
        <f t="shared" si="45"/>
        <v/>
      </c>
      <c r="V178" s="609"/>
      <c r="W178" s="610" t="str">
        <f t="shared" si="46"/>
        <v/>
      </c>
      <c r="X178" s="609"/>
      <c r="Y178" s="610" t="str">
        <f t="shared" si="47"/>
        <v/>
      </c>
      <c r="Z178" s="609"/>
      <c r="AA178" s="610" t="str">
        <f t="shared" si="48"/>
        <v/>
      </c>
      <c r="AB178" s="609"/>
      <c r="AC178" s="610" t="str">
        <f t="shared" si="49"/>
        <v/>
      </c>
      <c r="AD178" s="609"/>
      <c r="AE178" s="610" t="str">
        <f t="shared" si="50"/>
        <v/>
      </c>
      <c r="AF178" s="609"/>
      <c r="AG178" s="610" t="str">
        <f t="shared" si="51"/>
        <v/>
      </c>
      <c r="AH178" s="609"/>
      <c r="AI178" s="610" t="str">
        <f t="shared" si="52"/>
        <v/>
      </c>
      <c r="AJ178" s="609"/>
      <c r="AK178" s="610" t="str">
        <f t="shared" si="53"/>
        <v/>
      </c>
      <c r="AL178" s="609"/>
      <c r="AM178" s="610" t="str">
        <f t="shared" si="54"/>
        <v/>
      </c>
      <c r="AN178" s="609"/>
      <c r="AO178" s="610" t="str">
        <f t="shared" si="55"/>
        <v/>
      </c>
      <c r="AP178" s="609">
        <v>916</v>
      </c>
      <c r="AQ178" s="610">
        <f t="shared" si="56"/>
        <v>2234.146341463415</v>
      </c>
    </row>
    <row r="179" spans="1:43">
      <c r="A179" s="612"/>
      <c r="D179" s="613"/>
      <c r="E179" s="610" t="str">
        <f t="shared" si="38"/>
        <v/>
      </c>
      <c r="F179" s="613"/>
      <c r="G179" s="610" t="str">
        <f t="shared" si="38"/>
        <v/>
      </c>
      <c r="H179" s="613"/>
      <c r="I179" s="610" t="str">
        <f t="shared" si="39"/>
        <v/>
      </c>
      <c r="J179" s="613"/>
      <c r="K179" s="610" t="str">
        <f t="shared" si="40"/>
        <v/>
      </c>
      <c r="L179" s="613"/>
      <c r="M179" s="610" t="str">
        <f t="shared" si="41"/>
        <v/>
      </c>
      <c r="N179" s="613"/>
      <c r="O179" s="610" t="str">
        <f t="shared" si="42"/>
        <v/>
      </c>
      <c r="P179" s="613"/>
      <c r="Q179" s="610" t="str">
        <f t="shared" si="43"/>
        <v/>
      </c>
      <c r="R179" s="613"/>
      <c r="S179" s="610" t="str">
        <f t="shared" si="44"/>
        <v/>
      </c>
      <c r="T179" s="613"/>
      <c r="U179" s="610" t="str">
        <f t="shared" si="45"/>
        <v/>
      </c>
      <c r="V179" s="613"/>
      <c r="W179" s="610" t="str">
        <f t="shared" si="46"/>
        <v/>
      </c>
      <c r="X179" s="613"/>
      <c r="Y179" s="610" t="str">
        <f t="shared" si="47"/>
        <v/>
      </c>
      <c r="Z179" s="613"/>
      <c r="AA179" s="610" t="str">
        <f t="shared" si="48"/>
        <v/>
      </c>
      <c r="AB179" s="613"/>
      <c r="AC179" s="610" t="str">
        <f t="shared" si="49"/>
        <v/>
      </c>
      <c r="AD179" s="613"/>
      <c r="AE179" s="610" t="str">
        <f t="shared" si="50"/>
        <v/>
      </c>
      <c r="AF179" s="613"/>
      <c r="AG179" s="610" t="str">
        <f t="shared" si="51"/>
        <v/>
      </c>
      <c r="AH179" s="613"/>
      <c r="AI179" s="610" t="str">
        <f t="shared" si="52"/>
        <v/>
      </c>
      <c r="AJ179" s="613"/>
      <c r="AK179" s="610" t="str">
        <f t="shared" si="53"/>
        <v/>
      </c>
      <c r="AL179" s="613"/>
      <c r="AM179" s="610" t="str">
        <f t="shared" si="54"/>
        <v/>
      </c>
      <c r="AN179" s="613"/>
      <c r="AO179" s="610" t="str">
        <f t="shared" si="55"/>
        <v/>
      </c>
      <c r="AP179" s="613"/>
      <c r="AQ179" s="610" t="str">
        <f t="shared" si="56"/>
        <v/>
      </c>
    </row>
    <row r="180" spans="1:43">
      <c r="A180" s="603" t="s">
        <v>414</v>
      </c>
      <c r="B180" s="608">
        <v>16.100000000000001</v>
      </c>
      <c r="D180" s="609">
        <v>15808</v>
      </c>
      <c r="E180" s="610">
        <f t="shared" si="38"/>
        <v>981.86335403726696</v>
      </c>
      <c r="F180" s="609"/>
      <c r="G180" s="610" t="str">
        <f t="shared" si="38"/>
        <v/>
      </c>
      <c r="H180" s="609"/>
      <c r="I180" s="610" t="str">
        <f t="shared" si="39"/>
        <v/>
      </c>
      <c r="J180" s="609"/>
      <c r="K180" s="610" t="str">
        <f t="shared" si="40"/>
        <v/>
      </c>
      <c r="L180" s="609"/>
      <c r="M180" s="610" t="str">
        <f t="shared" si="41"/>
        <v/>
      </c>
      <c r="N180" s="609">
        <v>4404</v>
      </c>
      <c r="O180" s="610">
        <f t="shared" si="42"/>
        <v>273.54037267080741</v>
      </c>
      <c r="P180" s="609">
        <v>23908</v>
      </c>
      <c r="Q180" s="610">
        <f t="shared" si="43"/>
        <v>1484.9689440993789</v>
      </c>
      <c r="R180" s="609"/>
      <c r="S180" s="610" t="str">
        <f t="shared" si="44"/>
        <v/>
      </c>
      <c r="T180" s="609">
        <v>236</v>
      </c>
      <c r="U180" s="610">
        <f t="shared" si="45"/>
        <v>14.6583850931677</v>
      </c>
      <c r="V180" s="609">
        <v>18568</v>
      </c>
      <c r="W180" s="610">
        <f t="shared" si="46"/>
        <v>1153.2919254658384</v>
      </c>
      <c r="X180" s="609">
        <v>27592</v>
      </c>
      <c r="Y180" s="610">
        <f t="shared" si="47"/>
        <v>1713.7888198757762</v>
      </c>
      <c r="Z180" s="609">
        <v>44</v>
      </c>
      <c r="AA180" s="610">
        <f t="shared" si="48"/>
        <v>2.7329192546583849</v>
      </c>
      <c r="AB180" s="609"/>
      <c r="AC180" s="610" t="str">
        <f t="shared" si="49"/>
        <v/>
      </c>
      <c r="AD180" s="609">
        <v>1546</v>
      </c>
      <c r="AE180" s="610">
        <f t="shared" si="50"/>
        <v>96.024844720496887</v>
      </c>
      <c r="AF180" s="609"/>
      <c r="AG180" s="610" t="str">
        <f t="shared" si="51"/>
        <v/>
      </c>
      <c r="AH180" s="609"/>
      <c r="AI180" s="610" t="str">
        <f t="shared" si="52"/>
        <v/>
      </c>
      <c r="AJ180" s="609">
        <v>648</v>
      </c>
      <c r="AK180" s="610">
        <f t="shared" si="53"/>
        <v>40.24844720496894</v>
      </c>
      <c r="AL180" s="609"/>
      <c r="AM180" s="610" t="str">
        <f t="shared" si="54"/>
        <v/>
      </c>
      <c r="AN180" s="609"/>
      <c r="AO180" s="610" t="str">
        <f t="shared" si="55"/>
        <v/>
      </c>
      <c r="AP180" s="609">
        <v>76946</v>
      </c>
      <c r="AQ180" s="610">
        <f t="shared" si="56"/>
        <v>4779.2546583850926</v>
      </c>
    </row>
    <row r="181" spans="1:43">
      <c r="A181" s="612"/>
      <c r="B181">
        <v>3.24</v>
      </c>
      <c r="D181" s="613">
        <v>2656</v>
      </c>
      <c r="E181" s="610">
        <f t="shared" si="38"/>
        <v>819.753086419753</v>
      </c>
      <c r="F181" s="613"/>
      <c r="G181" s="610" t="str">
        <f t="shared" si="38"/>
        <v/>
      </c>
      <c r="H181" s="613"/>
      <c r="I181" s="610" t="str">
        <f t="shared" si="39"/>
        <v/>
      </c>
      <c r="J181" s="613"/>
      <c r="K181" s="610" t="str">
        <f t="shared" si="40"/>
        <v/>
      </c>
      <c r="L181" s="613"/>
      <c r="M181" s="610" t="str">
        <f t="shared" si="41"/>
        <v/>
      </c>
      <c r="N181" s="613">
        <v>932</v>
      </c>
      <c r="O181" s="610">
        <f t="shared" si="42"/>
        <v>287.65432098765433</v>
      </c>
      <c r="P181" s="613">
        <v>3280</v>
      </c>
      <c r="Q181" s="610">
        <f t="shared" si="43"/>
        <v>1012.3456790123456</v>
      </c>
      <c r="R181" s="613"/>
      <c r="S181" s="610" t="str">
        <f t="shared" si="44"/>
        <v/>
      </c>
      <c r="T181" s="613">
        <v>48</v>
      </c>
      <c r="U181" s="610">
        <f t="shared" si="45"/>
        <v>14.814814814814813</v>
      </c>
      <c r="V181" s="613">
        <v>1292</v>
      </c>
      <c r="W181" s="610">
        <f t="shared" si="46"/>
        <v>398.76543209876542</v>
      </c>
      <c r="X181" s="613"/>
      <c r="Y181" s="610" t="str">
        <f t="shared" si="47"/>
        <v/>
      </c>
      <c r="Z181" s="613">
        <v>10</v>
      </c>
      <c r="AA181" s="610">
        <f t="shared" si="48"/>
        <v>3.0864197530864197</v>
      </c>
      <c r="AB181" s="613"/>
      <c r="AC181" s="610" t="str">
        <f t="shared" si="49"/>
        <v/>
      </c>
      <c r="AD181" s="613">
        <v>320</v>
      </c>
      <c r="AE181" s="610">
        <f t="shared" si="50"/>
        <v>98.76543209876543</v>
      </c>
      <c r="AF181" s="613"/>
      <c r="AG181" s="610" t="str">
        <f t="shared" si="51"/>
        <v/>
      </c>
      <c r="AH181" s="613"/>
      <c r="AI181" s="610" t="str">
        <f t="shared" si="52"/>
        <v/>
      </c>
      <c r="AJ181" s="613">
        <v>324</v>
      </c>
      <c r="AK181" s="610">
        <f t="shared" si="53"/>
        <v>100</v>
      </c>
      <c r="AL181" s="613"/>
      <c r="AM181" s="610" t="str">
        <f t="shared" si="54"/>
        <v/>
      </c>
      <c r="AN181" s="613"/>
      <c r="AO181" s="610" t="str">
        <f t="shared" si="55"/>
        <v/>
      </c>
      <c r="AP181" s="613">
        <v>6206</v>
      </c>
      <c r="AQ181" s="610">
        <f t="shared" si="56"/>
        <v>1915.4320987654319</v>
      </c>
    </row>
    <row r="182" spans="1:43">
      <c r="A182" s="603" t="s">
        <v>454</v>
      </c>
      <c r="B182" s="608">
        <v>4.58</v>
      </c>
      <c r="D182" s="609">
        <v>3900</v>
      </c>
      <c r="E182" s="610">
        <f t="shared" si="38"/>
        <v>851.52838427947597</v>
      </c>
      <c r="F182" s="609"/>
      <c r="G182" s="610" t="str">
        <f t="shared" si="38"/>
        <v/>
      </c>
      <c r="H182" s="609"/>
      <c r="I182" s="610" t="str">
        <f t="shared" si="39"/>
        <v/>
      </c>
      <c r="J182" s="609"/>
      <c r="K182" s="610" t="str">
        <f t="shared" si="40"/>
        <v/>
      </c>
      <c r="L182" s="609"/>
      <c r="M182" s="610" t="str">
        <f t="shared" si="41"/>
        <v/>
      </c>
      <c r="N182" s="609">
        <v>72</v>
      </c>
      <c r="O182" s="610">
        <f t="shared" si="42"/>
        <v>15.720524017467248</v>
      </c>
      <c r="P182" s="609">
        <v>3955</v>
      </c>
      <c r="Q182" s="610">
        <f t="shared" si="43"/>
        <v>863.53711790393015</v>
      </c>
      <c r="R182" s="609"/>
      <c r="S182" s="610" t="str">
        <f t="shared" si="44"/>
        <v/>
      </c>
      <c r="T182" s="609"/>
      <c r="U182" s="610" t="str">
        <f t="shared" si="45"/>
        <v/>
      </c>
      <c r="V182" s="609"/>
      <c r="W182" s="610" t="str">
        <f t="shared" si="46"/>
        <v/>
      </c>
      <c r="X182" s="609"/>
      <c r="Y182" s="610" t="str">
        <f t="shared" si="47"/>
        <v/>
      </c>
      <c r="Z182" s="609"/>
      <c r="AA182" s="610" t="str">
        <f t="shared" si="48"/>
        <v/>
      </c>
      <c r="AB182" s="609"/>
      <c r="AC182" s="610" t="str">
        <f t="shared" si="49"/>
        <v/>
      </c>
      <c r="AD182" s="609"/>
      <c r="AE182" s="610" t="str">
        <f t="shared" si="50"/>
        <v/>
      </c>
      <c r="AF182" s="609"/>
      <c r="AG182" s="610" t="str">
        <f t="shared" si="51"/>
        <v/>
      </c>
      <c r="AH182" s="609"/>
      <c r="AI182" s="610" t="str">
        <f t="shared" si="52"/>
        <v/>
      </c>
      <c r="AJ182" s="609"/>
      <c r="AK182" s="610" t="str">
        <f t="shared" si="53"/>
        <v/>
      </c>
      <c r="AL182" s="609"/>
      <c r="AM182" s="610" t="str">
        <f t="shared" si="54"/>
        <v/>
      </c>
      <c r="AN182" s="609">
        <v>90</v>
      </c>
      <c r="AO182" s="610">
        <f t="shared" si="55"/>
        <v>19.650655021834062</v>
      </c>
      <c r="AP182" s="609">
        <v>4117</v>
      </c>
      <c r="AQ182" s="610">
        <f t="shared" si="56"/>
        <v>898.90829694323145</v>
      </c>
    </row>
    <row r="183" spans="1:43">
      <c r="A183" s="612"/>
      <c r="B183">
        <v>6.38</v>
      </c>
      <c r="D183" s="613">
        <v>65857</v>
      </c>
      <c r="E183" s="610">
        <f t="shared" si="38"/>
        <v>10322.413793103449</v>
      </c>
      <c r="F183" s="613"/>
      <c r="G183" s="610" t="str">
        <f t="shared" si="38"/>
        <v/>
      </c>
      <c r="H183" s="613"/>
      <c r="I183" s="610" t="str">
        <f t="shared" si="39"/>
        <v/>
      </c>
      <c r="J183" s="613"/>
      <c r="K183" s="610" t="str">
        <f t="shared" si="40"/>
        <v/>
      </c>
      <c r="L183" s="613"/>
      <c r="M183" s="610" t="str">
        <f t="shared" si="41"/>
        <v/>
      </c>
      <c r="N183" s="613">
        <v>1466</v>
      </c>
      <c r="O183" s="610">
        <f t="shared" si="42"/>
        <v>229.7805642633229</v>
      </c>
      <c r="P183" s="613">
        <v>20010</v>
      </c>
      <c r="Q183" s="610">
        <f t="shared" si="43"/>
        <v>3136.3636363636365</v>
      </c>
      <c r="R183" s="613"/>
      <c r="S183" s="610" t="str">
        <f t="shared" si="44"/>
        <v/>
      </c>
      <c r="T183" s="613"/>
      <c r="U183" s="610" t="str">
        <f t="shared" si="45"/>
        <v/>
      </c>
      <c r="V183" s="613">
        <v>120</v>
      </c>
      <c r="W183" s="610">
        <f t="shared" si="46"/>
        <v>18.808777429467085</v>
      </c>
      <c r="X183" s="613"/>
      <c r="Y183" s="610" t="str">
        <f t="shared" si="47"/>
        <v/>
      </c>
      <c r="Z183" s="613"/>
      <c r="AA183" s="610" t="str">
        <f t="shared" si="48"/>
        <v/>
      </c>
      <c r="AB183" s="613"/>
      <c r="AC183" s="610" t="str">
        <f t="shared" si="49"/>
        <v/>
      </c>
      <c r="AD183" s="613"/>
      <c r="AE183" s="610" t="str">
        <f t="shared" si="50"/>
        <v/>
      </c>
      <c r="AF183" s="613"/>
      <c r="AG183" s="610" t="str">
        <f t="shared" si="51"/>
        <v/>
      </c>
      <c r="AH183" s="613"/>
      <c r="AI183" s="610" t="str">
        <f t="shared" si="52"/>
        <v/>
      </c>
      <c r="AJ183" s="613">
        <v>5048</v>
      </c>
      <c r="AK183" s="610">
        <f t="shared" si="53"/>
        <v>791.22257053291537</v>
      </c>
      <c r="AL183" s="613"/>
      <c r="AM183" s="610" t="str">
        <f t="shared" si="54"/>
        <v/>
      </c>
      <c r="AN183" s="613">
        <v>16911</v>
      </c>
      <c r="AO183" s="610">
        <f t="shared" si="55"/>
        <v>2650.6269592476488</v>
      </c>
      <c r="AP183" s="613">
        <v>43555</v>
      </c>
      <c r="AQ183" s="610">
        <f t="shared" si="56"/>
        <v>6826.802507836991</v>
      </c>
    </row>
    <row r="184" spans="1:43">
      <c r="A184" s="603" t="s">
        <v>455</v>
      </c>
      <c r="B184" s="608">
        <v>22.6</v>
      </c>
      <c r="D184" s="609">
        <v>16680</v>
      </c>
      <c r="E184" s="610">
        <f t="shared" si="38"/>
        <v>738.05309734513264</v>
      </c>
      <c r="F184" s="609"/>
      <c r="G184" s="610" t="str">
        <f t="shared" si="38"/>
        <v/>
      </c>
      <c r="H184" s="609"/>
      <c r="I184" s="610" t="str">
        <f t="shared" si="39"/>
        <v/>
      </c>
      <c r="J184" s="609">
        <v>15972</v>
      </c>
      <c r="K184" s="610">
        <f t="shared" si="40"/>
        <v>706.7256637168141</v>
      </c>
      <c r="L184" s="609"/>
      <c r="M184" s="610" t="str">
        <f t="shared" si="41"/>
        <v/>
      </c>
      <c r="N184" s="609"/>
      <c r="O184" s="610" t="str">
        <f t="shared" si="42"/>
        <v/>
      </c>
      <c r="P184" s="609">
        <v>35014</v>
      </c>
      <c r="Q184" s="610">
        <f t="shared" si="43"/>
        <v>1549.2920353982299</v>
      </c>
      <c r="R184" s="609"/>
      <c r="S184" s="610" t="str">
        <f t="shared" si="44"/>
        <v/>
      </c>
      <c r="T184" s="609"/>
      <c r="U184" s="610" t="str">
        <f t="shared" si="45"/>
        <v/>
      </c>
      <c r="V184" s="609"/>
      <c r="W184" s="610" t="str">
        <f t="shared" si="46"/>
        <v/>
      </c>
      <c r="X184" s="609"/>
      <c r="Y184" s="610" t="str">
        <f t="shared" si="47"/>
        <v/>
      </c>
      <c r="Z184" s="609"/>
      <c r="AA184" s="610" t="str">
        <f t="shared" si="48"/>
        <v/>
      </c>
      <c r="AB184" s="609"/>
      <c r="AC184" s="610" t="str">
        <f t="shared" si="49"/>
        <v/>
      </c>
      <c r="AD184" s="609"/>
      <c r="AE184" s="610" t="str">
        <f t="shared" si="50"/>
        <v/>
      </c>
      <c r="AF184" s="609"/>
      <c r="AG184" s="610" t="str">
        <f t="shared" si="51"/>
        <v/>
      </c>
      <c r="AH184" s="609"/>
      <c r="AI184" s="610" t="str">
        <f t="shared" si="52"/>
        <v/>
      </c>
      <c r="AJ184" s="609">
        <v>13832</v>
      </c>
      <c r="AK184" s="610">
        <f t="shared" si="53"/>
        <v>612.0353982300885</v>
      </c>
      <c r="AL184" s="609"/>
      <c r="AM184" s="610" t="str">
        <f t="shared" si="54"/>
        <v/>
      </c>
      <c r="AN184" s="609"/>
      <c r="AO184" s="610" t="str">
        <f t="shared" si="55"/>
        <v/>
      </c>
      <c r="AP184" s="609">
        <v>64818</v>
      </c>
      <c r="AQ184" s="610">
        <f t="shared" si="56"/>
        <v>2868.0530973451328</v>
      </c>
    </row>
    <row r="185" spans="1:43">
      <c r="A185" s="603" t="s">
        <v>494</v>
      </c>
      <c r="B185" s="608">
        <v>2.8</v>
      </c>
      <c r="D185" s="609">
        <v>27237</v>
      </c>
      <c r="E185" s="610">
        <f t="shared" si="38"/>
        <v>9727.5</v>
      </c>
      <c r="F185" s="609"/>
      <c r="G185" s="610" t="str">
        <f t="shared" si="38"/>
        <v/>
      </c>
      <c r="H185" s="609"/>
      <c r="I185" s="610" t="str">
        <f t="shared" si="39"/>
        <v/>
      </c>
      <c r="J185" s="609">
        <v>25673</v>
      </c>
      <c r="K185" s="610">
        <f t="shared" si="40"/>
        <v>9168.9285714285725</v>
      </c>
      <c r="L185" s="609"/>
      <c r="M185" s="610" t="str">
        <f t="shared" si="41"/>
        <v/>
      </c>
      <c r="N185" s="609">
        <v>77</v>
      </c>
      <c r="O185" s="610">
        <f t="shared" si="42"/>
        <v>27.5</v>
      </c>
      <c r="P185" s="609">
        <v>12089</v>
      </c>
      <c r="Q185" s="610">
        <f t="shared" si="43"/>
        <v>4317.5</v>
      </c>
      <c r="R185" s="609"/>
      <c r="S185" s="610" t="str">
        <f t="shared" si="44"/>
        <v/>
      </c>
      <c r="T185" s="609">
        <v>1952</v>
      </c>
      <c r="U185" s="610">
        <f t="shared" si="45"/>
        <v>697.14285714285722</v>
      </c>
      <c r="V185" s="609"/>
      <c r="W185" s="610" t="str">
        <f t="shared" si="46"/>
        <v/>
      </c>
      <c r="X185" s="609"/>
      <c r="Y185" s="610" t="str">
        <f t="shared" si="47"/>
        <v/>
      </c>
      <c r="Z185" s="609"/>
      <c r="AA185" s="610" t="str">
        <f t="shared" si="48"/>
        <v/>
      </c>
      <c r="AB185" s="609"/>
      <c r="AC185" s="610" t="str">
        <f t="shared" si="49"/>
        <v/>
      </c>
      <c r="AD185" s="609">
        <v>1501</v>
      </c>
      <c r="AE185" s="610">
        <f t="shared" si="50"/>
        <v>536.07142857142856</v>
      </c>
      <c r="AF185" s="609"/>
      <c r="AG185" s="610" t="str">
        <f t="shared" si="51"/>
        <v/>
      </c>
      <c r="AH185" s="609"/>
      <c r="AI185" s="610" t="str">
        <f t="shared" si="52"/>
        <v/>
      </c>
      <c r="AJ185" s="609">
        <v>2737</v>
      </c>
      <c r="AK185" s="610">
        <f t="shared" si="53"/>
        <v>977.50000000000011</v>
      </c>
      <c r="AL185" s="609"/>
      <c r="AM185" s="610" t="str">
        <f t="shared" si="54"/>
        <v/>
      </c>
      <c r="AN185" s="609"/>
      <c r="AO185" s="610" t="str">
        <f t="shared" si="55"/>
        <v/>
      </c>
      <c r="AP185" s="609">
        <v>44029</v>
      </c>
      <c r="AQ185" s="610">
        <f t="shared" si="56"/>
        <v>15724.642857142859</v>
      </c>
    </row>
    <row r="186" spans="1:43">
      <c r="A186" s="603" t="s">
        <v>495</v>
      </c>
      <c r="B186" s="608">
        <v>0.65500000000000003</v>
      </c>
      <c r="D186" s="609">
        <v>1557</v>
      </c>
      <c r="E186" s="610">
        <f t="shared" si="38"/>
        <v>2377.0992366412211</v>
      </c>
      <c r="F186" s="609"/>
      <c r="G186" s="610" t="str">
        <f t="shared" si="38"/>
        <v/>
      </c>
      <c r="H186" s="609"/>
      <c r="I186" s="610" t="str">
        <f t="shared" si="39"/>
        <v/>
      </c>
      <c r="J186" s="609"/>
      <c r="K186" s="610" t="str">
        <f t="shared" si="40"/>
        <v/>
      </c>
      <c r="L186" s="609"/>
      <c r="M186" s="610" t="str">
        <f t="shared" si="41"/>
        <v/>
      </c>
      <c r="N186" s="609">
        <v>193</v>
      </c>
      <c r="O186" s="610">
        <f t="shared" si="42"/>
        <v>294.6564885496183</v>
      </c>
      <c r="P186" s="609">
        <v>303</v>
      </c>
      <c r="Q186" s="610">
        <f t="shared" si="43"/>
        <v>462.59541984732823</v>
      </c>
      <c r="R186" s="609"/>
      <c r="S186" s="610" t="str">
        <f t="shared" si="44"/>
        <v/>
      </c>
      <c r="T186" s="609"/>
      <c r="U186" s="610" t="str">
        <f t="shared" si="45"/>
        <v/>
      </c>
      <c r="V186" s="609"/>
      <c r="W186" s="610" t="str">
        <f t="shared" si="46"/>
        <v/>
      </c>
      <c r="X186" s="609"/>
      <c r="Y186" s="610" t="str">
        <f t="shared" si="47"/>
        <v/>
      </c>
      <c r="Z186" s="609"/>
      <c r="AA186" s="610" t="str">
        <f t="shared" si="48"/>
        <v/>
      </c>
      <c r="AB186" s="609"/>
      <c r="AC186" s="610" t="str">
        <f t="shared" si="49"/>
        <v/>
      </c>
      <c r="AD186" s="609"/>
      <c r="AE186" s="610" t="str">
        <f t="shared" si="50"/>
        <v/>
      </c>
      <c r="AF186" s="609"/>
      <c r="AG186" s="610" t="str">
        <f t="shared" si="51"/>
        <v/>
      </c>
      <c r="AH186" s="609"/>
      <c r="AI186" s="610" t="str">
        <f t="shared" si="52"/>
        <v/>
      </c>
      <c r="AJ186" s="609"/>
      <c r="AK186" s="610" t="str">
        <f t="shared" si="53"/>
        <v/>
      </c>
      <c r="AL186" s="609"/>
      <c r="AM186" s="610" t="str">
        <f t="shared" si="54"/>
        <v/>
      </c>
      <c r="AN186" s="609">
        <v>386</v>
      </c>
      <c r="AO186" s="610">
        <f t="shared" si="55"/>
        <v>589.3129770992366</v>
      </c>
      <c r="AP186" s="609">
        <v>882</v>
      </c>
      <c r="AQ186" s="610">
        <f t="shared" si="56"/>
        <v>1346.5648854961833</v>
      </c>
    </row>
    <row r="187" spans="1:43">
      <c r="A187" s="612"/>
      <c r="B187">
        <v>0.192</v>
      </c>
      <c r="D187" s="613">
        <v>837</v>
      </c>
      <c r="E187" s="610">
        <f t="shared" si="38"/>
        <v>4359.375</v>
      </c>
      <c r="F187" s="613"/>
      <c r="G187" s="610" t="str">
        <f t="shared" si="38"/>
        <v/>
      </c>
      <c r="H187" s="613"/>
      <c r="I187" s="610" t="str">
        <f t="shared" si="39"/>
        <v/>
      </c>
      <c r="J187" s="613"/>
      <c r="K187" s="610" t="str">
        <f t="shared" si="40"/>
        <v/>
      </c>
      <c r="L187" s="613"/>
      <c r="M187" s="610" t="str">
        <f t="shared" si="41"/>
        <v/>
      </c>
      <c r="N187" s="613">
        <v>82</v>
      </c>
      <c r="O187" s="610">
        <f t="shared" si="42"/>
        <v>427.08333333333331</v>
      </c>
      <c r="P187" s="613">
        <v>401</v>
      </c>
      <c r="Q187" s="610">
        <f t="shared" si="43"/>
        <v>2088.5416666666665</v>
      </c>
      <c r="R187" s="613"/>
      <c r="S187" s="610" t="str">
        <f t="shared" si="44"/>
        <v/>
      </c>
      <c r="T187" s="613"/>
      <c r="U187" s="610" t="str">
        <f t="shared" si="45"/>
        <v/>
      </c>
      <c r="V187" s="613"/>
      <c r="W187" s="610" t="str">
        <f t="shared" si="46"/>
        <v/>
      </c>
      <c r="X187" s="613"/>
      <c r="Y187" s="610" t="str">
        <f t="shared" si="47"/>
        <v/>
      </c>
      <c r="Z187" s="613"/>
      <c r="AA187" s="610" t="str">
        <f t="shared" si="48"/>
        <v/>
      </c>
      <c r="AB187" s="613"/>
      <c r="AC187" s="610" t="str">
        <f t="shared" si="49"/>
        <v/>
      </c>
      <c r="AD187" s="613"/>
      <c r="AE187" s="610" t="str">
        <f t="shared" si="50"/>
        <v/>
      </c>
      <c r="AF187" s="613"/>
      <c r="AG187" s="610" t="str">
        <f t="shared" si="51"/>
        <v/>
      </c>
      <c r="AH187" s="613"/>
      <c r="AI187" s="610" t="str">
        <f t="shared" si="52"/>
        <v/>
      </c>
      <c r="AJ187" s="613"/>
      <c r="AK187" s="610" t="str">
        <f t="shared" si="53"/>
        <v/>
      </c>
      <c r="AL187" s="613"/>
      <c r="AM187" s="610" t="str">
        <f t="shared" si="54"/>
        <v/>
      </c>
      <c r="AN187" s="613">
        <v>146</v>
      </c>
      <c r="AO187" s="610">
        <f t="shared" si="55"/>
        <v>760.41666666666663</v>
      </c>
      <c r="AP187" s="613">
        <v>629</v>
      </c>
      <c r="AQ187" s="610">
        <f t="shared" si="56"/>
        <v>3276.0416666666665</v>
      </c>
    </row>
    <row r="188" spans="1:43">
      <c r="A188" s="612"/>
      <c r="B188">
        <v>8.4589999999999996</v>
      </c>
      <c r="D188" s="613">
        <v>15109</v>
      </c>
      <c r="E188" s="610">
        <f t="shared" si="38"/>
        <v>1786.1449343894078</v>
      </c>
      <c r="F188" s="613"/>
      <c r="G188" s="610" t="str">
        <f t="shared" si="38"/>
        <v/>
      </c>
      <c r="H188" s="613"/>
      <c r="I188" s="610" t="str">
        <f t="shared" si="39"/>
        <v/>
      </c>
      <c r="J188" s="613"/>
      <c r="K188" s="610" t="str">
        <f t="shared" si="40"/>
        <v/>
      </c>
      <c r="L188" s="613"/>
      <c r="M188" s="610" t="str">
        <f t="shared" si="41"/>
        <v/>
      </c>
      <c r="N188" s="613">
        <v>2979</v>
      </c>
      <c r="O188" s="610">
        <f t="shared" si="42"/>
        <v>352.16928714978133</v>
      </c>
      <c r="P188" s="613">
        <v>21515</v>
      </c>
      <c r="Q188" s="610">
        <f t="shared" si="43"/>
        <v>2543.4448516373095</v>
      </c>
      <c r="R188" s="613"/>
      <c r="S188" s="610" t="str">
        <f t="shared" si="44"/>
        <v/>
      </c>
      <c r="T188" s="613"/>
      <c r="U188" s="610" t="str">
        <f t="shared" si="45"/>
        <v/>
      </c>
      <c r="V188" s="613">
        <v>6149</v>
      </c>
      <c r="W188" s="610">
        <f t="shared" si="46"/>
        <v>726.91807542262677</v>
      </c>
      <c r="X188" s="613">
        <v>1070</v>
      </c>
      <c r="Y188" s="610">
        <f t="shared" si="47"/>
        <v>126.49249320250621</v>
      </c>
      <c r="Z188" s="613"/>
      <c r="AA188" s="610" t="str">
        <f t="shared" si="48"/>
        <v/>
      </c>
      <c r="AB188" s="613"/>
      <c r="AC188" s="610" t="str">
        <f t="shared" si="49"/>
        <v/>
      </c>
      <c r="AD188" s="613"/>
      <c r="AE188" s="610" t="str">
        <f t="shared" si="50"/>
        <v/>
      </c>
      <c r="AF188" s="613"/>
      <c r="AG188" s="610" t="str">
        <f t="shared" si="51"/>
        <v/>
      </c>
      <c r="AH188" s="613"/>
      <c r="AI188" s="610" t="str">
        <f t="shared" si="52"/>
        <v/>
      </c>
      <c r="AJ188" s="613"/>
      <c r="AK188" s="610" t="str">
        <f t="shared" si="53"/>
        <v/>
      </c>
      <c r="AL188" s="613"/>
      <c r="AM188" s="610" t="str">
        <f t="shared" si="54"/>
        <v/>
      </c>
      <c r="AN188" s="613">
        <v>2619</v>
      </c>
      <c r="AO188" s="610">
        <f t="shared" si="55"/>
        <v>309.61106513772313</v>
      </c>
      <c r="AP188" s="613">
        <v>34332</v>
      </c>
      <c r="AQ188" s="610">
        <f t="shared" si="56"/>
        <v>4058.635772549947</v>
      </c>
    </row>
    <row r="189" spans="1:43">
      <c r="A189" s="612"/>
      <c r="B189">
        <v>1.2999999999999999E-2</v>
      </c>
      <c r="D189" s="613"/>
      <c r="E189" s="610" t="str">
        <f t="shared" si="38"/>
        <v/>
      </c>
      <c r="F189" s="613"/>
      <c r="G189" s="610" t="str">
        <f t="shared" si="38"/>
        <v/>
      </c>
      <c r="H189" s="613"/>
      <c r="I189" s="610" t="str">
        <f t="shared" si="39"/>
        <v/>
      </c>
      <c r="J189" s="613"/>
      <c r="K189" s="610" t="str">
        <f t="shared" si="40"/>
        <v/>
      </c>
      <c r="L189" s="613"/>
      <c r="M189" s="610" t="str">
        <f t="shared" si="41"/>
        <v/>
      </c>
      <c r="N189" s="613"/>
      <c r="O189" s="610" t="str">
        <f t="shared" si="42"/>
        <v/>
      </c>
      <c r="P189" s="613"/>
      <c r="Q189" s="610" t="str">
        <f t="shared" si="43"/>
        <v/>
      </c>
      <c r="R189" s="613"/>
      <c r="S189" s="610" t="str">
        <f t="shared" si="44"/>
        <v/>
      </c>
      <c r="T189" s="613"/>
      <c r="U189" s="610" t="str">
        <f t="shared" si="45"/>
        <v/>
      </c>
      <c r="V189" s="613"/>
      <c r="W189" s="610" t="str">
        <f t="shared" si="46"/>
        <v/>
      </c>
      <c r="X189" s="613"/>
      <c r="Y189" s="610" t="str">
        <f t="shared" si="47"/>
        <v/>
      </c>
      <c r="Z189" s="613"/>
      <c r="AA189" s="610" t="str">
        <f t="shared" si="48"/>
        <v/>
      </c>
      <c r="AB189" s="613"/>
      <c r="AC189" s="610" t="str">
        <f t="shared" si="49"/>
        <v/>
      </c>
      <c r="AD189" s="613"/>
      <c r="AE189" s="610" t="str">
        <f t="shared" si="50"/>
        <v/>
      </c>
      <c r="AF189" s="613"/>
      <c r="AG189" s="610" t="str">
        <f t="shared" si="51"/>
        <v/>
      </c>
      <c r="AH189" s="613"/>
      <c r="AI189" s="610" t="str">
        <f t="shared" si="52"/>
        <v/>
      </c>
      <c r="AJ189" s="613"/>
      <c r="AK189" s="610" t="str">
        <f t="shared" si="53"/>
        <v/>
      </c>
      <c r="AL189" s="613"/>
      <c r="AM189" s="610" t="str">
        <f t="shared" si="54"/>
        <v/>
      </c>
      <c r="AN189" s="613">
        <v>256</v>
      </c>
      <c r="AO189" s="610">
        <f t="shared" si="55"/>
        <v>19692.307692307691</v>
      </c>
      <c r="AP189" s="613">
        <v>256</v>
      </c>
      <c r="AQ189" s="610">
        <f t="shared" si="56"/>
        <v>19692.307692307691</v>
      </c>
    </row>
    <row r="190" spans="1:43">
      <c r="A190" s="603" t="s">
        <v>496</v>
      </c>
      <c r="B190" s="608">
        <v>0.8</v>
      </c>
      <c r="D190" s="609"/>
      <c r="E190" s="610" t="str">
        <f t="shared" si="38"/>
        <v/>
      </c>
      <c r="F190" s="609"/>
      <c r="G190" s="610" t="str">
        <f t="shared" si="38"/>
        <v/>
      </c>
      <c r="H190" s="609"/>
      <c r="I190" s="610" t="str">
        <f t="shared" si="39"/>
        <v/>
      </c>
      <c r="J190" s="609"/>
      <c r="K190" s="610" t="str">
        <f t="shared" si="40"/>
        <v/>
      </c>
      <c r="L190" s="609"/>
      <c r="M190" s="610" t="str">
        <f t="shared" si="41"/>
        <v/>
      </c>
      <c r="N190" s="609"/>
      <c r="O190" s="610" t="str">
        <f t="shared" si="42"/>
        <v/>
      </c>
      <c r="P190" s="609">
        <v>93</v>
      </c>
      <c r="Q190" s="610">
        <f t="shared" si="43"/>
        <v>116.25</v>
      </c>
      <c r="R190" s="609"/>
      <c r="S190" s="610" t="str">
        <f t="shared" si="44"/>
        <v/>
      </c>
      <c r="T190" s="609"/>
      <c r="U190" s="610" t="str">
        <f t="shared" si="45"/>
        <v/>
      </c>
      <c r="V190" s="609"/>
      <c r="W190" s="610" t="str">
        <f t="shared" si="46"/>
        <v/>
      </c>
      <c r="X190" s="609"/>
      <c r="Y190" s="610" t="str">
        <f t="shared" si="47"/>
        <v/>
      </c>
      <c r="Z190" s="609"/>
      <c r="AA190" s="610" t="str">
        <f t="shared" si="48"/>
        <v/>
      </c>
      <c r="AB190" s="609"/>
      <c r="AC190" s="610" t="str">
        <f t="shared" si="49"/>
        <v/>
      </c>
      <c r="AD190" s="609"/>
      <c r="AE190" s="610" t="str">
        <f t="shared" si="50"/>
        <v/>
      </c>
      <c r="AF190" s="609"/>
      <c r="AG190" s="610" t="str">
        <f t="shared" si="51"/>
        <v/>
      </c>
      <c r="AH190" s="609"/>
      <c r="AI190" s="610" t="str">
        <f t="shared" si="52"/>
        <v/>
      </c>
      <c r="AJ190" s="609"/>
      <c r="AK190" s="610" t="str">
        <f t="shared" si="53"/>
        <v/>
      </c>
      <c r="AL190" s="609"/>
      <c r="AM190" s="610" t="str">
        <f t="shared" si="54"/>
        <v/>
      </c>
      <c r="AN190" s="609"/>
      <c r="AO190" s="610" t="str">
        <f t="shared" si="55"/>
        <v/>
      </c>
      <c r="AP190" s="609">
        <v>93</v>
      </c>
      <c r="AQ190" s="610">
        <f t="shared" si="56"/>
        <v>116.25</v>
      </c>
    </row>
    <row r="191" spans="1:43">
      <c r="A191" s="603" t="s">
        <v>456</v>
      </c>
      <c r="B191" s="608">
        <v>19.96</v>
      </c>
      <c r="D191" s="609">
        <v>56437</v>
      </c>
      <c r="E191" s="610">
        <f t="shared" si="38"/>
        <v>2827.5050100200401</v>
      </c>
      <c r="F191" s="609"/>
      <c r="G191" s="610" t="str">
        <f t="shared" si="38"/>
        <v/>
      </c>
      <c r="H191" s="609"/>
      <c r="I191" s="610" t="str">
        <f t="shared" si="39"/>
        <v/>
      </c>
      <c r="J191" s="609"/>
      <c r="K191" s="610" t="str">
        <f t="shared" si="40"/>
        <v/>
      </c>
      <c r="L191" s="609"/>
      <c r="M191" s="610" t="str">
        <f t="shared" si="41"/>
        <v/>
      </c>
      <c r="N191" s="609">
        <v>10965</v>
      </c>
      <c r="O191" s="610">
        <f t="shared" si="42"/>
        <v>549.34869739478961</v>
      </c>
      <c r="P191" s="609">
        <v>34695</v>
      </c>
      <c r="Q191" s="610">
        <f t="shared" si="43"/>
        <v>1738.2264529058116</v>
      </c>
      <c r="R191" s="609">
        <v>1218</v>
      </c>
      <c r="S191" s="610">
        <f t="shared" si="44"/>
        <v>61.022044088176351</v>
      </c>
      <c r="T191" s="609">
        <v>5</v>
      </c>
      <c r="U191" s="610">
        <f t="shared" si="45"/>
        <v>0.25050100200400799</v>
      </c>
      <c r="V191" s="609">
        <v>11925</v>
      </c>
      <c r="W191" s="610">
        <f t="shared" si="46"/>
        <v>597.44488977955905</v>
      </c>
      <c r="X191" s="609"/>
      <c r="Y191" s="610" t="str">
        <f t="shared" si="47"/>
        <v/>
      </c>
      <c r="Z191" s="609"/>
      <c r="AA191" s="610" t="str">
        <f t="shared" si="48"/>
        <v/>
      </c>
      <c r="AB191" s="609"/>
      <c r="AC191" s="610" t="str">
        <f t="shared" si="49"/>
        <v/>
      </c>
      <c r="AD191" s="609">
        <v>5084</v>
      </c>
      <c r="AE191" s="610">
        <f t="shared" si="50"/>
        <v>254.70941883767534</v>
      </c>
      <c r="AF191" s="609"/>
      <c r="AG191" s="610" t="str">
        <f t="shared" si="51"/>
        <v/>
      </c>
      <c r="AH191" s="609"/>
      <c r="AI191" s="610" t="str">
        <f t="shared" si="52"/>
        <v/>
      </c>
      <c r="AJ191" s="609">
        <v>16968</v>
      </c>
      <c r="AK191" s="610">
        <f t="shared" si="53"/>
        <v>850.10020040080155</v>
      </c>
      <c r="AL191" s="609"/>
      <c r="AM191" s="610" t="str">
        <f t="shared" si="54"/>
        <v/>
      </c>
      <c r="AN191" s="609"/>
      <c r="AO191" s="610" t="str">
        <f t="shared" si="55"/>
        <v/>
      </c>
      <c r="AP191" s="609">
        <v>80860</v>
      </c>
      <c r="AQ191" s="610">
        <f t="shared" si="56"/>
        <v>4051.1022044088177</v>
      </c>
    </row>
    <row r="192" spans="1:43">
      <c r="A192" s="612"/>
      <c r="B192">
        <v>4</v>
      </c>
      <c r="D192" s="613">
        <v>136234</v>
      </c>
      <c r="E192" s="610">
        <f t="shared" si="38"/>
        <v>34058.5</v>
      </c>
      <c r="F192" s="613">
        <v>87838</v>
      </c>
      <c r="G192" s="610">
        <f t="shared" si="38"/>
        <v>21959.5</v>
      </c>
      <c r="H192" s="613"/>
      <c r="I192" s="610" t="str">
        <f t="shared" si="39"/>
        <v/>
      </c>
      <c r="J192" s="613"/>
      <c r="K192" s="610" t="str">
        <f t="shared" si="40"/>
        <v/>
      </c>
      <c r="L192" s="613"/>
      <c r="M192" s="610" t="str">
        <f t="shared" si="41"/>
        <v/>
      </c>
      <c r="N192" s="613"/>
      <c r="O192" s="610" t="str">
        <f t="shared" si="42"/>
        <v/>
      </c>
      <c r="P192" s="613">
        <v>8842</v>
      </c>
      <c r="Q192" s="610">
        <f t="shared" si="43"/>
        <v>2210.5</v>
      </c>
      <c r="R192" s="613">
        <v>10166</v>
      </c>
      <c r="S192" s="610">
        <f t="shared" si="44"/>
        <v>2541.5</v>
      </c>
      <c r="T192" s="613">
        <v>62</v>
      </c>
      <c r="U192" s="610">
        <f t="shared" si="45"/>
        <v>15.5</v>
      </c>
      <c r="V192" s="613">
        <v>2490</v>
      </c>
      <c r="W192" s="610">
        <f t="shared" si="46"/>
        <v>622.5</v>
      </c>
      <c r="X192" s="613"/>
      <c r="Y192" s="610" t="str">
        <f t="shared" si="47"/>
        <v/>
      </c>
      <c r="Z192" s="613">
        <v>404</v>
      </c>
      <c r="AA192" s="610">
        <f t="shared" si="48"/>
        <v>101</v>
      </c>
      <c r="AB192" s="613"/>
      <c r="AC192" s="610" t="str">
        <f t="shared" si="49"/>
        <v/>
      </c>
      <c r="AD192" s="613"/>
      <c r="AE192" s="610" t="str">
        <f t="shared" si="50"/>
        <v/>
      </c>
      <c r="AF192" s="613"/>
      <c r="AG192" s="610" t="str">
        <f t="shared" si="51"/>
        <v/>
      </c>
      <c r="AH192" s="613"/>
      <c r="AI192" s="610" t="str">
        <f t="shared" si="52"/>
        <v/>
      </c>
      <c r="AJ192" s="613">
        <v>7676</v>
      </c>
      <c r="AK192" s="610">
        <f t="shared" si="53"/>
        <v>1919</v>
      </c>
      <c r="AL192" s="613"/>
      <c r="AM192" s="610" t="str">
        <f t="shared" si="54"/>
        <v/>
      </c>
      <c r="AN192" s="613"/>
      <c r="AO192" s="610" t="str">
        <f t="shared" si="55"/>
        <v/>
      </c>
      <c r="AP192" s="613">
        <v>117478</v>
      </c>
      <c r="AQ192" s="610">
        <f t="shared" si="56"/>
        <v>29369.5</v>
      </c>
    </row>
    <row r="193" spans="1:43">
      <c r="A193" s="603" t="s">
        <v>497</v>
      </c>
      <c r="B193" s="608">
        <v>8.5350000000000001</v>
      </c>
      <c r="D193" s="609">
        <v>37962</v>
      </c>
      <c r="E193" s="610">
        <f t="shared" si="38"/>
        <v>4447.8031634446397</v>
      </c>
      <c r="F193" s="609">
        <v>500</v>
      </c>
      <c r="G193" s="610">
        <f t="shared" si="38"/>
        <v>58.582308142940832</v>
      </c>
      <c r="H193" s="609"/>
      <c r="I193" s="610" t="str">
        <f t="shared" si="39"/>
        <v/>
      </c>
      <c r="J193" s="609"/>
      <c r="K193" s="610" t="str">
        <f t="shared" si="40"/>
        <v/>
      </c>
      <c r="L193" s="609"/>
      <c r="M193" s="610" t="str">
        <f t="shared" si="41"/>
        <v/>
      </c>
      <c r="N193" s="609">
        <v>5320</v>
      </c>
      <c r="O193" s="610">
        <f t="shared" si="42"/>
        <v>623.31575864089041</v>
      </c>
      <c r="P193" s="609">
        <v>5584</v>
      </c>
      <c r="Q193" s="610">
        <f t="shared" si="43"/>
        <v>654.24721734036325</v>
      </c>
      <c r="R193" s="609">
        <v>3937</v>
      </c>
      <c r="S193" s="610">
        <f t="shared" si="44"/>
        <v>461.27709431751612</v>
      </c>
      <c r="T193" s="609"/>
      <c r="U193" s="610" t="str">
        <f t="shared" si="45"/>
        <v/>
      </c>
      <c r="V193" s="609">
        <v>192</v>
      </c>
      <c r="W193" s="610">
        <f t="shared" si="46"/>
        <v>22.495606326889281</v>
      </c>
      <c r="X193" s="609"/>
      <c r="Y193" s="610" t="str">
        <f t="shared" si="47"/>
        <v/>
      </c>
      <c r="Z193" s="609"/>
      <c r="AA193" s="610" t="str">
        <f t="shared" si="48"/>
        <v/>
      </c>
      <c r="AB193" s="609"/>
      <c r="AC193" s="610" t="str">
        <f t="shared" si="49"/>
        <v/>
      </c>
      <c r="AD193" s="609">
        <v>27</v>
      </c>
      <c r="AE193" s="610">
        <f t="shared" si="50"/>
        <v>3.1634446397188047</v>
      </c>
      <c r="AF193" s="609"/>
      <c r="AG193" s="610" t="str">
        <f t="shared" si="51"/>
        <v/>
      </c>
      <c r="AH193" s="609"/>
      <c r="AI193" s="610" t="str">
        <f t="shared" si="52"/>
        <v/>
      </c>
      <c r="AJ193" s="609">
        <v>5569</v>
      </c>
      <c r="AK193" s="610">
        <f t="shared" si="53"/>
        <v>652.489748096075</v>
      </c>
      <c r="AL193" s="609"/>
      <c r="AM193" s="610" t="str">
        <f t="shared" si="54"/>
        <v/>
      </c>
      <c r="AN193" s="609"/>
      <c r="AO193" s="610" t="str">
        <f t="shared" si="55"/>
        <v/>
      </c>
      <c r="AP193" s="609">
        <v>21129</v>
      </c>
      <c r="AQ193" s="610">
        <f t="shared" si="56"/>
        <v>2475.5711775043937</v>
      </c>
    </row>
    <row r="194" spans="1:43">
      <c r="A194" s="603" t="s">
        <v>457</v>
      </c>
      <c r="B194" s="608">
        <v>3.88</v>
      </c>
      <c r="D194" s="609">
        <v>93412.02</v>
      </c>
      <c r="E194" s="610">
        <f t="shared" si="38"/>
        <v>24075.262886597939</v>
      </c>
      <c r="F194" s="609">
        <v>1671</v>
      </c>
      <c r="G194" s="610">
        <f t="shared" si="38"/>
        <v>430.67010309278351</v>
      </c>
      <c r="H194" s="609"/>
      <c r="I194" s="610" t="str">
        <f t="shared" si="39"/>
        <v/>
      </c>
      <c r="J194" s="609">
        <v>127717</v>
      </c>
      <c r="K194" s="610">
        <f t="shared" si="40"/>
        <v>32916.752577319588</v>
      </c>
      <c r="L194" s="609"/>
      <c r="M194" s="610" t="str">
        <f t="shared" si="41"/>
        <v/>
      </c>
      <c r="N194" s="609">
        <v>723.84</v>
      </c>
      <c r="O194" s="610">
        <f t="shared" si="42"/>
        <v>186.55670103092785</v>
      </c>
      <c r="P194" s="609"/>
      <c r="Q194" s="610" t="str">
        <f t="shared" si="43"/>
        <v/>
      </c>
      <c r="R194" s="609">
        <v>26891.919999999998</v>
      </c>
      <c r="S194" s="610">
        <f t="shared" si="44"/>
        <v>6930.9072164948448</v>
      </c>
      <c r="T194" s="609">
        <v>8885</v>
      </c>
      <c r="U194" s="610">
        <f t="shared" si="45"/>
        <v>2289.9484536082473</v>
      </c>
      <c r="V194" s="609">
        <v>6144.38</v>
      </c>
      <c r="W194" s="610">
        <f t="shared" si="46"/>
        <v>1583.6030927835052</v>
      </c>
      <c r="X194" s="609"/>
      <c r="Y194" s="610" t="str">
        <f t="shared" si="47"/>
        <v/>
      </c>
      <c r="Z194" s="609">
        <v>600</v>
      </c>
      <c r="AA194" s="610">
        <f t="shared" si="48"/>
        <v>154.63917525773195</v>
      </c>
      <c r="AB194" s="609"/>
      <c r="AC194" s="610" t="str">
        <f t="shared" si="49"/>
        <v/>
      </c>
      <c r="AD194" s="609"/>
      <c r="AE194" s="610" t="str">
        <f t="shared" si="50"/>
        <v/>
      </c>
      <c r="AF194" s="609"/>
      <c r="AG194" s="610" t="str">
        <f t="shared" si="51"/>
        <v/>
      </c>
      <c r="AH194" s="609"/>
      <c r="AI194" s="610" t="str">
        <f t="shared" si="52"/>
        <v/>
      </c>
      <c r="AJ194" s="609">
        <v>12654.4</v>
      </c>
      <c r="AK194" s="610">
        <f t="shared" si="53"/>
        <v>3261.4432989690722</v>
      </c>
      <c r="AL194" s="609"/>
      <c r="AM194" s="610" t="str">
        <f t="shared" si="54"/>
        <v/>
      </c>
      <c r="AN194" s="609">
        <v>6119.85</v>
      </c>
      <c r="AO194" s="610">
        <f t="shared" si="55"/>
        <v>1577.2809278350517</v>
      </c>
      <c r="AP194" s="609">
        <v>191407.39</v>
      </c>
      <c r="AQ194" s="610">
        <f t="shared" si="56"/>
        <v>49331.801546391755</v>
      </c>
    </row>
    <row r="195" spans="1:43">
      <c r="A195" s="612"/>
      <c r="B195">
        <v>22.23</v>
      </c>
      <c r="D195" s="613">
        <v>520311.52</v>
      </c>
      <c r="E195" s="610">
        <f t="shared" si="38"/>
        <v>23405.826360773728</v>
      </c>
      <c r="F195" s="613">
        <v>64282.55</v>
      </c>
      <c r="G195" s="610">
        <f t="shared" si="38"/>
        <v>2891.7026540710754</v>
      </c>
      <c r="H195" s="613"/>
      <c r="I195" s="610" t="str">
        <f t="shared" si="39"/>
        <v/>
      </c>
      <c r="J195" s="613">
        <v>5262923.7699999996</v>
      </c>
      <c r="K195" s="610">
        <f t="shared" si="40"/>
        <v>236748.70760233916</v>
      </c>
      <c r="L195" s="613"/>
      <c r="M195" s="610" t="str">
        <f t="shared" si="41"/>
        <v/>
      </c>
      <c r="N195" s="613">
        <v>8597.94</v>
      </c>
      <c r="O195" s="610">
        <f t="shared" si="42"/>
        <v>386.77192982456143</v>
      </c>
      <c r="P195" s="613"/>
      <c r="Q195" s="610" t="str">
        <f t="shared" si="43"/>
        <v/>
      </c>
      <c r="R195" s="613">
        <v>31026.02</v>
      </c>
      <c r="S195" s="610">
        <f t="shared" si="44"/>
        <v>1395.6824111560954</v>
      </c>
      <c r="T195" s="613">
        <v>44470</v>
      </c>
      <c r="U195" s="610">
        <f t="shared" si="45"/>
        <v>2000.4498425551058</v>
      </c>
      <c r="V195" s="613">
        <v>66566.33</v>
      </c>
      <c r="W195" s="610">
        <f t="shared" si="46"/>
        <v>2994.4367971210077</v>
      </c>
      <c r="X195" s="613"/>
      <c r="Y195" s="610" t="str">
        <f t="shared" si="47"/>
        <v/>
      </c>
      <c r="Z195" s="613">
        <v>8410</v>
      </c>
      <c r="AA195" s="610">
        <f t="shared" si="48"/>
        <v>378.31758884390462</v>
      </c>
      <c r="AB195" s="613"/>
      <c r="AC195" s="610" t="str">
        <f t="shared" si="49"/>
        <v/>
      </c>
      <c r="AD195" s="613"/>
      <c r="AE195" s="610" t="str">
        <f t="shared" si="50"/>
        <v/>
      </c>
      <c r="AF195" s="613"/>
      <c r="AG195" s="610" t="str">
        <f t="shared" si="51"/>
        <v/>
      </c>
      <c r="AH195" s="613"/>
      <c r="AI195" s="610" t="str">
        <f t="shared" si="52"/>
        <v/>
      </c>
      <c r="AJ195" s="613">
        <v>55262.52</v>
      </c>
      <c r="AK195" s="610">
        <f t="shared" si="53"/>
        <v>2485.9433198380566</v>
      </c>
      <c r="AL195" s="613"/>
      <c r="AM195" s="610" t="str">
        <f t="shared" si="54"/>
        <v/>
      </c>
      <c r="AN195" s="613">
        <v>80493.78</v>
      </c>
      <c r="AO195" s="610">
        <f t="shared" si="55"/>
        <v>3620.9527665317137</v>
      </c>
      <c r="AP195" s="613">
        <v>5622032.9100000001</v>
      </c>
      <c r="AQ195" s="610">
        <f t="shared" si="56"/>
        <v>252902.9649122807</v>
      </c>
    </row>
    <row r="196" spans="1:43">
      <c r="A196" s="603" t="s">
        <v>498</v>
      </c>
      <c r="B196" s="608">
        <v>12.44</v>
      </c>
      <c r="D196" s="609">
        <v>341769</v>
      </c>
      <c r="E196" s="610">
        <f t="shared" si="38"/>
        <v>27473.392282958201</v>
      </c>
      <c r="F196" s="609">
        <v>285956</v>
      </c>
      <c r="G196" s="610">
        <f t="shared" si="38"/>
        <v>22986.816720257237</v>
      </c>
      <c r="H196" s="609"/>
      <c r="I196" s="610" t="str">
        <f t="shared" si="39"/>
        <v/>
      </c>
      <c r="J196" s="609">
        <v>35997</v>
      </c>
      <c r="K196" s="610">
        <f t="shared" si="40"/>
        <v>2893.6495176848875</v>
      </c>
      <c r="L196" s="609"/>
      <c r="M196" s="610" t="str">
        <f t="shared" si="41"/>
        <v/>
      </c>
      <c r="N196" s="609">
        <v>3795</v>
      </c>
      <c r="O196" s="610">
        <f t="shared" si="42"/>
        <v>305.06430868167206</v>
      </c>
      <c r="P196" s="609">
        <v>16113</v>
      </c>
      <c r="Q196" s="610">
        <f t="shared" si="43"/>
        <v>1295.2572347266882</v>
      </c>
      <c r="R196" s="609">
        <v>54627</v>
      </c>
      <c r="S196" s="610">
        <f t="shared" si="44"/>
        <v>4391.2379421221867</v>
      </c>
      <c r="T196" s="609">
        <v>4475</v>
      </c>
      <c r="U196" s="610">
        <f t="shared" si="45"/>
        <v>359.72668810289389</v>
      </c>
      <c r="V196" s="609">
        <v>7038</v>
      </c>
      <c r="W196" s="610">
        <f t="shared" si="46"/>
        <v>565.75562700964633</v>
      </c>
      <c r="X196" s="609"/>
      <c r="Y196" s="610" t="str">
        <f t="shared" si="47"/>
        <v/>
      </c>
      <c r="Z196" s="609">
        <v>26652</v>
      </c>
      <c r="AA196" s="610">
        <f t="shared" si="48"/>
        <v>2142.4437299035371</v>
      </c>
      <c r="AB196" s="609">
        <v>37070</v>
      </c>
      <c r="AC196" s="610">
        <f t="shared" si="49"/>
        <v>2979.903536977492</v>
      </c>
      <c r="AD196" s="609"/>
      <c r="AE196" s="610" t="str">
        <f t="shared" si="50"/>
        <v/>
      </c>
      <c r="AF196" s="609"/>
      <c r="AG196" s="610" t="str">
        <f t="shared" si="51"/>
        <v/>
      </c>
      <c r="AH196" s="609"/>
      <c r="AI196" s="610" t="str">
        <f t="shared" si="52"/>
        <v/>
      </c>
      <c r="AJ196" s="609">
        <v>26365</v>
      </c>
      <c r="AK196" s="610">
        <f t="shared" si="53"/>
        <v>2119.3729903536978</v>
      </c>
      <c r="AL196" s="609"/>
      <c r="AM196" s="610" t="str">
        <f t="shared" si="54"/>
        <v/>
      </c>
      <c r="AN196" s="609"/>
      <c r="AO196" s="610" t="str">
        <f t="shared" si="55"/>
        <v/>
      </c>
      <c r="AP196" s="609">
        <v>498088</v>
      </c>
      <c r="AQ196" s="610">
        <f t="shared" si="56"/>
        <v>40039.228295819936</v>
      </c>
    </row>
    <row r="197" spans="1:43">
      <c r="A197" s="612"/>
      <c r="B197">
        <v>4.5</v>
      </c>
      <c r="D197" s="613">
        <v>23010</v>
      </c>
      <c r="E197" s="610">
        <f t="shared" si="38"/>
        <v>5113.333333333333</v>
      </c>
      <c r="F197" s="613">
        <v>23702</v>
      </c>
      <c r="G197" s="610">
        <f t="shared" si="38"/>
        <v>5267.1111111111113</v>
      </c>
      <c r="H197" s="613"/>
      <c r="I197" s="610" t="str">
        <f t="shared" si="39"/>
        <v/>
      </c>
      <c r="J197" s="613">
        <v>32255</v>
      </c>
      <c r="K197" s="610">
        <f t="shared" si="40"/>
        <v>7167.7777777777774</v>
      </c>
      <c r="L197" s="613"/>
      <c r="M197" s="610" t="str">
        <f t="shared" si="41"/>
        <v/>
      </c>
      <c r="N197" s="613">
        <v>99</v>
      </c>
      <c r="O197" s="610">
        <f t="shared" si="42"/>
        <v>22</v>
      </c>
      <c r="P197" s="613">
        <v>2667</v>
      </c>
      <c r="Q197" s="610">
        <f t="shared" si="43"/>
        <v>592.66666666666663</v>
      </c>
      <c r="R197" s="613">
        <v>4320</v>
      </c>
      <c r="S197" s="610">
        <f t="shared" si="44"/>
        <v>960</v>
      </c>
      <c r="T197" s="613"/>
      <c r="U197" s="610" t="str">
        <f t="shared" si="45"/>
        <v/>
      </c>
      <c r="V197" s="613"/>
      <c r="W197" s="610" t="str">
        <f t="shared" si="46"/>
        <v/>
      </c>
      <c r="X197" s="613"/>
      <c r="Y197" s="610" t="str">
        <f t="shared" si="47"/>
        <v/>
      </c>
      <c r="Z197" s="613">
        <v>240</v>
      </c>
      <c r="AA197" s="610">
        <f t="shared" si="48"/>
        <v>53.333333333333336</v>
      </c>
      <c r="AB197" s="613">
        <v>13198</v>
      </c>
      <c r="AC197" s="610">
        <f t="shared" si="49"/>
        <v>2932.8888888888887</v>
      </c>
      <c r="AD197" s="613"/>
      <c r="AE197" s="610" t="str">
        <f t="shared" si="50"/>
        <v/>
      </c>
      <c r="AF197" s="613"/>
      <c r="AG197" s="610" t="str">
        <f t="shared" si="51"/>
        <v/>
      </c>
      <c r="AH197" s="613"/>
      <c r="AI197" s="610" t="str">
        <f t="shared" si="52"/>
        <v/>
      </c>
      <c r="AJ197" s="613">
        <v>423</v>
      </c>
      <c r="AK197" s="610">
        <f t="shared" si="53"/>
        <v>94</v>
      </c>
      <c r="AL197" s="613"/>
      <c r="AM197" s="610" t="str">
        <f t="shared" si="54"/>
        <v/>
      </c>
      <c r="AN197" s="613"/>
      <c r="AO197" s="610" t="str">
        <f t="shared" si="55"/>
        <v/>
      </c>
      <c r="AP197" s="613">
        <v>76904</v>
      </c>
      <c r="AQ197" s="610">
        <f t="shared" si="56"/>
        <v>17089.777777777777</v>
      </c>
    </row>
    <row r="198" spans="1:43">
      <c r="A198" s="603" t="s">
        <v>499</v>
      </c>
      <c r="B198" s="608">
        <v>0.86719999999999997</v>
      </c>
      <c r="D198" s="609"/>
      <c r="E198" s="610" t="str">
        <f t="shared" si="38"/>
        <v/>
      </c>
      <c r="F198" s="609">
        <v>15559.53</v>
      </c>
      <c r="G198" s="610">
        <f t="shared" si="38"/>
        <v>17942.26245387454</v>
      </c>
      <c r="H198" s="609"/>
      <c r="I198" s="610" t="str">
        <f t="shared" si="39"/>
        <v/>
      </c>
      <c r="J198" s="609"/>
      <c r="K198" s="610" t="str">
        <f t="shared" si="40"/>
        <v/>
      </c>
      <c r="L198" s="609"/>
      <c r="M198" s="610" t="str">
        <f t="shared" si="41"/>
        <v/>
      </c>
      <c r="N198" s="609"/>
      <c r="O198" s="610" t="str">
        <f t="shared" si="42"/>
        <v/>
      </c>
      <c r="P198" s="609">
        <v>6600</v>
      </c>
      <c r="Q198" s="610">
        <f t="shared" si="43"/>
        <v>7610.7011070110702</v>
      </c>
      <c r="R198" s="609"/>
      <c r="S198" s="610" t="str">
        <f t="shared" si="44"/>
        <v/>
      </c>
      <c r="T198" s="609"/>
      <c r="U198" s="610" t="str">
        <f t="shared" si="45"/>
        <v/>
      </c>
      <c r="V198" s="609"/>
      <c r="W198" s="610" t="str">
        <f t="shared" si="46"/>
        <v/>
      </c>
      <c r="X198" s="609"/>
      <c r="Y198" s="610" t="str">
        <f t="shared" si="47"/>
        <v/>
      </c>
      <c r="Z198" s="609"/>
      <c r="AA198" s="610" t="str">
        <f t="shared" si="48"/>
        <v/>
      </c>
      <c r="AB198" s="609"/>
      <c r="AC198" s="610" t="str">
        <f t="shared" si="49"/>
        <v/>
      </c>
      <c r="AD198" s="609"/>
      <c r="AE198" s="610" t="str">
        <f t="shared" si="50"/>
        <v/>
      </c>
      <c r="AF198" s="609"/>
      <c r="AG198" s="610" t="str">
        <f t="shared" si="51"/>
        <v/>
      </c>
      <c r="AH198" s="609"/>
      <c r="AI198" s="610" t="str">
        <f t="shared" si="52"/>
        <v/>
      </c>
      <c r="AJ198" s="609">
        <v>1008</v>
      </c>
      <c r="AK198" s="610">
        <f t="shared" si="53"/>
        <v>1162.3616236162361</v>
      </c>
      <c r="AL198" s="609"/>
      <c r="AM198" s="610" t="str">
        <f t="shared" si="54"/>
        <v/>
      </c>
      <c r="AN198" s="609"/>
      <c r="AO198" s="610" t="str">
        <f t="shared" si="55"/>
        <v/>
      </c>
      <c r="AP198" s="609">
        <v>23167.53</v>
      </c>
      <c r="AQ198" s="610">
        <f t="shared" si="56"/>
        <v>26715.325184501846</v>
      </c>
    </row>
    <row r="199" spans="1:43">
      <c r="A199" s="612"/>
      <c r="B199">
        <v>3.2786</v>
      </c>
      <c r="D199" s="613"/>
      <c r="E199" s="610" t="str">
        <f t="shared" si="38"/>
        <v/>
      </c>
      <c r="F199" s="613">
        <v>814</v>
      </c>
      <c r="G199" s="610">
        <f t="shared" si="38"/>
        <v>248.27670347099371</v>
      </c>
      <c r="H199" s="613"/>
      <c r="I199" s="610" t="str">
        <f t="shared" si="39"/>
        <v/>
      </c>
      <c r="J199" s="613"/>
      <c r="K199" s="610" t="str">
        <f t="shared" si="40"/>
        <v/>
      </c>
      <c r="L199" s="613"/>
      <c r="M199" s="610" t="str">
        <f t="shared" si="41"/>
        <v/>
      </c>
      <c r="N199" s="613">
        <v>14.95</v>
      </c>
      <c r="O199" s="610">
        <f t="shared" si="42"/>
        <v>4.5598731165741473</v>
      </c>
      <c r="P199" s="613">
        <v>5907</v>
      </c>
      <c r="Q199" s="610">
        <f t="shared" si="43"/>
        <v>1801.6836454584275</v>
      </c>
      <c r="R199" s="613"/>
      <c r="S199" s="610" t="str">
        <f t="shared" si="44"/>
        <v/>
      </c>
      <c r="T199" s="613"/>
      <c r="U199" s="610" t="str">
        <f t="shared" si="45"/>
        <v/>
      </c>
      <c r="V199" s="613"/>
      <c r="W199" s="610" t="str">
        <f t="shared" si="46"/>
        <v/>
      </c>
      <c r="X199" s="613"/>
      <c r="Y199" s="610" t="str">
        <f t="shared" si="47"/>
        <v/>
      </c>
      <c r="Z199" s="613"/>
      <c r="AA199" s="610" t="str">
        <f t="shared" si="48"/>
        <v/>
      </c>
      <c r="AB199" s="613"/>
      <c r="AC199" s="610" t="str">
        <f t="shared" si="49"/>
        <v/>
      </c>
      <c r="AD199" s="613"/>
      <c r="AE199" s="610" t="str">
        <f t="shared" si="50"/>
        <v/>
      </c>
      <c r="AF199" s="613"/>
      <c r="AG199" s="610" t="str">
        <f t="shared" si="51"/>
        <v/>
      </c>
      <c r="AH199" s="613"/>
      <c r="AI199" s="610" t="str">
        <f t="shared" si="52"/>
        <v/>
      </c>
      <c r="AJ199" s="613">
        <v>192</v>
      </c>
      <c r="AK199" s="610">
        <f t="shared" si="53"/>
        <v>58.561581162691397</v>
      </c>
      <c r="AL199" s="613"/>
      <c r="AM199" s="610" t="str">
        <f t="shared" si="54"/>
        <v/>
      </c>
      <c r="AN199" s="613"/>
      <c r="AO199" s="610" t="str">
        <f t="shared" si="55"/>
        <v/>
      </c>
      <c r="AP199" s="613">
        <v>6927.95</v>
      </c>
      <c r="AQ199" s="610">
        <f t="shared" si="56"/>
        <v>2113.0818032086868</v>
      </c>
    </row>
    <row r="200" spans="1:43">
      <c r="A200" s="603" t="s">
        <v>415</v>
      </c>
      <c r="B200" s="608">
        <v>1.22</v>
      </c>
      <c r="D200" s="609">
        <v>2923</v>
      </c>
      <c r="E200" s="610">
        <f t="shared" si="38"/>
        <v>2395.9016393442625</v>
      </c>
      <c r="F200" s="609"/>
      <c r="G200" s="610" t="str">
        <f t="shared" si="38"/>
        <v/>
      </c>
      <c r="H200" s="609"/>
      <c r="I200" s="610" t="str">
        <f t="shared" si="39"/>
        <v/>
      </c>
      <c r="J200" s="609"/>
      <c r="K200" s="610" t="str">
        <f t="shared" si="40"/>
        <v/>
      </c>
      <c r="L200" s="609"/>
      <c r="M200" s="610" t="str">
        <f t="shared" si="41"/>
        <v/>
      </c>
      <c r="N200" s="609">
        <v>689</v>
      </c>
      <c r="O200" s="610">
        <f t="shared" si="42"/>
        <v>564.7540983606558</v>
      </c>
      <c r="P200" s="609">
        <v>5801</v>
      </c>
      <c r="Q200" s="610">
        <f t="shared" si="43"/>
        <v>4754.9180327868853</v>
      </c>
      <c r="R200" s="609"/>
      <c r="S200" s="610" t="str">
        <f t="shared" si="44"/>
        <v/>
      </c>
      <c r="T200" s="609"/>
      <c r="U200" s="610" t="str">
        <f t="shared" si="45"/>
        <v/>
      </c>
      <c r="V200" s="609"/>
      <c r="W200" s="610" t="str">
        <f t="shared" si="46"/>
        <v/>
      </c>
      <c r="X200" s="609"/>
      <c r="Y200" s="610" t="str">
        <f t="shared" si="47"/>
        <v/>
      </c>
      <c r="Z200" s="609"/>
      <c r="AA200" s="610" t="str">
        <f t="shared" si="48"/>
        <v/>
      </c>
      <c r="AB200" s="609"/>
      <c r="AC200" s="610" t="str">
        <f t="shared" si="49"/>
        <v/>
      </c>
      <c r="AD200" s="609"/>
      <c r="AE200" s="610" t="str">
        <f t="shared" si="50"/>
        <v/>
      </c>
      <c r="AF200" s="609"/>
      <c r="AG200" s="610" t="str">
        <f t="shared" si="51"/>
        <v/>
      </c>
      <c r="AH200" s="609"/>
      <c r="AI200" s="610" t="str">
        <f t="shared" si="52"/>
        <v/>
      </c>
      <c r="AJ200" s="609">
        <v>827</v>
      </c>
      <c r="AK200" s="610">
        <f t="shared" si="53"/>
        <v>677.86885245901635</v>
      </c>
      <c r="AL200" s="609"/>
      <c r="AM200" s="610" t="str">
        <f t="shared" si="54"/>
        <v/>
      </c>
      <c r="AN200" s="609"/>
      <c r="AO200" s="610" t="str">
        <f t="shared" si="55"/>
        <v/>
      </c>
      <c r="AP200" s="609">
        <v>7317</v>
      </c>
      <c r="AQ200" s="610">
        <f t="shared" si="56"/>
        <v>5997.5409836065573</v>
      </c>
    </row>
    <row r="201" spans="1:43">
      <c r="A201" s="612"/>
      <c r="B201">
        <v>0.66</v>
      </c>
      <c r="D201" s="613">
        <v>2143</v>
      </c>
      <c r="E201" s="610">
        <f t="shared" si="38"/>
        <v>3246.969696969697</v>
      </c>
      <c r="F201" s="613"/>
      <c r="G201" s="610" t="str">
        <f t="shared" si="38"/>
        <v/>
      </c>
      <c r="H201" s="613"/>
      <c r="I201" s="610" t="str">
        <f t="shared" si="39"/>
        <v/>
      </c>
      <c r="J201" s="613"/>
      <c r="K201" s="610" t="str">
        <f t="shared" si="40"/>
        <v/>
      </c>
      <c r="L201" s="613"/>
      <c r="M201" s="610" t="str">
        <f t="shared" si="41"/>
        <v/>
      </c>
      <c r="N201" s="613">
        <v>197</v>
      </c>
      <c r="O201" s="610">
        <f t="shared" si="42"/>
        <v>298.4848484848485</v>
      </c>
      <c r="P201" s="613">
        <v>1590</v>
      </c>
      <c r="Q201" s="610">
        <f t="shared" si="43"/>
        <v>2409.090909090909</v>
      </c>
      <c r="R201" s="613"/>
      <c r="S201" s="610" t="str">
        <f t="shared" si="44"/>
        <v/>
      </c>
      <c r="T201" s="613"/>
      <c r="U201" s="610" t="str">
        <f t="shared" si="45"/>
        <v/>
      </c>
      <c r="V201" s="613"/>
      <c r="W201" s="610" t="str">
        <f t="shared" si="46"/>
        <v/>
      </c>
      <c r="X201" s="613"/>
      <c r="Y201" s="610" t="str">
        <f t="shared" si="47"/>
        <v/>
      </c>
      <c r="Z201" s="613"/>
      <c r="AA201" s="610" t="str">
        <f t="shared" si="48"/>
        <v/>
      </c>
      <c r="AB201" s="613"/>
      <c r="AC201" s="610" t="str">
        <f t="shared" si="49"/>
        <v/>
      </c>
      <c r="AD201" s="613"/>
      <c r="AE201" s="610" t="str">
        <f t="shared" si="50"/>
        <v/>
      </c>
      <c r="AF201" s="613"/>
      <c r="AG201" s="610" t="str">
        <f t="shared" si="51"/>
        <v/>
      </c>
      <c r="AH201" s="613"/>
      <c r="AI201" s="610" t="str">
        <f t="shared" si="52"/>
        <v/>
      </c>
      <c r="AJ201" s="613"/>
      <c r="AK201" s="610" t="str">
        <f t="shared" si="53"/>
        <v/>
      </c>
      <c r="AL201" s="613"/>
      <c r="AM201" s="610" t="str">
        <f t="shared" si="54"/>
        <v/>
      </c>
      <c r="AN201" s="613"/>
      <c r="AO201" s="610" t="str">
        <f t="shared" si="55"/>
        <v/>
      </c>
      <c r="AP201" s="613">
        <v>1787</v>
      </c>
      <c r="AQ201" s="610">
        <f t="shared" si="56"/>
        <v>2707.5757575757575</v>
      </c>
    </row>
    <row r="202" spans="1:43">
      <c r="A202" s="612"/>
      <c r="B202">
        <v>1.2</v>
      </c>
      <c r="D202" s="613">
        <v>10504</v>
      </c>
      <c r="E202" s="610">
        <f t="shared" si="38"/>
        <v>8753.3333333333339</v>
      </c>
      <c r="F202" s="613"/>
      <c r="G202" s="610" t="str">
        <f t="shared" si="38"/>
        <v/>
      </c>
      <c r="H202" s="613"/>
      <c r="I202" s="610" t="str">
        <f t="shared" si="39"/>
        <v/>
      </c>
      <c r="J202" s="613"/>
      <c r="K202" s="610" t="str">
        <f t="shared" si="40"/>
        <v/>
      </c>
      <c r="L202" s="613"/>
      <c r="M202" s="610" t="str">
        <f t="shared" si="41"/>
        <v/>
      </c>
      <c r="N202" s="613">
        <v>758</v>
      </c>
      <c r="O202" s="610">
        <f t="shared" si="42"/>
        <v>631.66666666666674</v>
      </c>
      <c r="P202" s="613">
        <v>5614</v>
      </c>
      <c r="Q202" s="610">
        <f t="shared" si="43"/>
        <v>4678.3333333333339</v>
      </c>
      <c r="R202" s="613"/>
      <c r="S202" s="610" t="str">
        <f t="shared" si="44"/>
        <v/>
      </c>
      <c r="T202" s="613"/>
      <c r="U202" s="610" t="str">
        <f t="shared" si="45"/>
        <v/>
      </c>
      <c r="V202" s="613"/>
      <c r="W202" s="610" t="str">
        <f t="shared" si="46"/>
        <v/>
      </c>
      <c r="X202" s="613"/>
      <c r="Y202" s="610" t="str">
        <f t="shared" si="47"/>
        <v/>
      </c>
      <c r="Z202" s="613"/>
      <c r="AA202" s="610" t="str">
        <f t="shared" si="48"/>
        <v/>
      </c>
      <c r="AB202" s="613"/>
      <c r="AC202" s="610" t="str">
        <f t="shared" si="49"/>
        <v/>
      </c>
      <c r="AD202" s="613"/>
      <c r="AE202" s="610" t="str">
        <f t="shared" si="50"/>
        <v/>
      </c>
      <c r="AF202" s="613"/>
      <c r="AG202" s="610" t="str">
        <f t="shared" si="51"/>
        <v/>
      </c>
      <c r="AH202" s="613"/>
      <c r="AI202" s="610" t="str">
        <f t="shared" si="52"/>
        <v/>
      </c>
      <c r="AJ202" s="613">
        <v>4032</v>
      </c>
      <c r="AK202" s="610">
        <f t="shared" si="53"/>
        <v>3360</v>
      </c>
      <c r="AL202" s="613"/>
      <c r="AM202" s="610" t="str">
        <f t="shared" si="54"/>
        <v/>
      </c>
      <c r="AN202" s="613">
        <v>8</v>
      </c>
      <c r="AO202" s="610">
        <f t="shared" si="55"/>
        <v>6.666666666666667</v>
      </c>
      <c r="AP202" s="613">
        <v>10412</v>
      </c>
      <c r="AQ202" s="610">
        <f t="shared" si="56"/>
        <v>8676.6666666666679</v>
      </c>
    </row>
    <row r="203" spans="1:43">
      <c r="A203" s="612"/>
      <c r="B203">
        <v>1.1200000000000001</v>
      </c>
      <c r="D203" s="613">
        <v>4306</v>
      </c>
      <c r="E203" s="610">
        <f t="shared" si="38"/>
        <v>3844.6428571428569</v>
      </c>
      <c r="F203" s="613"/>
      <c r="G203" s="610" t="str">
        <f t="shared" si="38"/>
        <v/>
      </c>
      <c r="H203" s="613"/>
      <c r="I203" s="610" t="str">
        <f t="shared" si="39"/>
        <v/>
      </c>
      <c r="J203" s="613"/>
      <c r="K203" s="610" t="str">
        <f t="shared" si="40"/>
        <v/>
      </c>
      <c r="L203" s="613"/>
      <c r="M203" s="610" t="str">
        <f t="shared" si="41"/>
        <v/>
      </c>
      <c r="N203" s="613">
        <v>352</v>
      </c>
      <c r="O203" s="610">
        <f t="shared" si="42"/>
        <v>314.28571428571428</v>
      </c>
      <c r="P203" s="613">
        <v>2807</v>
      </c>
      <c r="Q203" s="610">
        <f t="shared" si="43"/>
        <v>2506.2499999999995</v>
      </c>
      <c r="R203" s="613"/>
      <c r="S203" s="610" t="str">
        <f t="shared" si="44"/>
        <v/>
      </c>
      <c r="T203" s="613"/>
      <c r="U203" s="610" t="str">
        <f t="shared" si="45"/>
        <v/>
      </c>
      <c r="V203" s="613"/>
      <c r="W203" s="610" t="str">
        <f t="shared" si="46"/>
        <v/>
      </c>
      <c r="X203" s="613"/>
      <c r="Y203" s="610" t="str">
        <f t="shared" si="47"/>
        <v/>
      </c>
      <c r="Z203" s="613"/>
      <c r="AA203" s="610" t="str">
        <f t="shared" si="48"/>
        <v/>
      </c>
      <c r="AB203" s="613"/>
      <c r="AC203" s="610" t="str">
        <f t="shared" si="49"/>
        <v/>
      </c>
      <c r="AD203" s="613"/>
      <c r="AE203" s="610" t="str">
        <f t="shared" si="50"/>
        <v/>
      </c>
      <c r="AF203" s="613"/>
      <c r="AG203" s="610" t="str">
        <f t="shared" si="51"/>
        <v/>
      </c>
      <c r="AH203" s="613"/>
      <c r="AI203" s="610" t="str">
        <f t="shared" si="52"/>
        <v/>
      </c>
      <c r="AJ203" s="613">
        <v>17</v>
      </c>
      <c r="AK203" s="610">
        <f t="shared" si="53"/>
        <v>15.178571428571427</v>
      </c>
      <c r="AL203" s="613"/>
      <c r="AM203" s="610" t="str">
        <f t="shared" si="54"/>
        <v/>
      </c>
      <c r="AN203" s="613"/>
      <c r="AO203" s="610" t="str">
        <f t="shared" si="55"/>
        <v/>
      </c>
      <c r="AP203" s="613">
        <v>3176</v>
      </c>
      <c r="AQ203" s="610">
        <f t="shared" si="56"/>
        <v>2835.7142857142853</v>
      </c>
    </row>
    <row r="204" spans="1:43">
      <c r="A204" s="612"/>
      <c r="B204">
        <v>5.6</v>
      </c>
      <c r="D204" s="613">
        <v>22984</v>
      </c>
      <c r="E204" s="610">
        <f t="shared" si="38"/>
        <v>4104.2857142857147</v>
      </c>
      <c r="F204" s="613"/>
      <c r="G204" s="610" t="str">
        <f t="shared" si="38"/>
        <v/>
      </c>
      <c r="H204" s="613"/>
      <c r="I204" s="610" t="str">
        <f t="shared" si="39"/>
        <v/>
      </c>
      <c r="J204" s="613"/>
      <c r="K204" s="610" t="str">
        <f t="shared" si="40"/>
        <v/>
      </c>
      <c r="L204" s="613"/>
      <c r="M204" s="610" t="str">
        <f t="shared" si="41"/>
        <v/>
      </c>
      <c r="N204" s="613">
        <v>2250</v>
      </c>
      <c r="O204" s="610">
        <f t="shared" si="42"/>
        <v>401.78571428571433</v>
      </c>
      <c r="P204" s="613">
        <v>19090</v>
      </c>
      <c r="Q204" s="610">
        <f t="shared" si="43"/>
        <v>3408.9285714285716</v>
      </c>
      <c r="R204" s="613"/>
      <c r="S204" s="610" t="str">
        <f t="shared" si="44"/>
        <v/>
      </c>
      <c r="T204" s="613"/>
      <c r="U204" s="610" t="str">
        <f t="shared" si="45"/>
        <v/>
      </c>
      <c r="V204" s="613"/>
      <c r="W204" s="610" t="str">
        <f t="shared" si="46"/>
        <v/>
      </c>
      <c r="X204" s="613"/>
      <c r="Y204" s="610" t="str">
        <f t="shared" si="47"/>
        <v/>
      </c>
      <c r="Z204" s="613"/>
      <c r="AA204" s="610" t="str">
        <f t="shared" si="48"/>
        <v/>
      </c>
      <c r="AB204" s="613"/>
      <c r="AC204" s="610" t="str">
        <f t="shared" si="49"/>
        <v/>
      </c>
      <c r="AD204" s="613"/>
      <c r="AE204" s="610" t="str">
        <f t="shared" si="50"/>
        <v/>
      </c>
      <c r="AF204" s="613"/>
      <c r="AG204" s="610" t="str">
        <f t="shared" si="51"/>
        <v/>
      </c>
      <c r="AH204" s="613"/>
      <c r="AI204" s="610" t="str">
        <f t="shared" si="52"/>
        <v/>
      </c>
      <c r="AJ204" s="613"/>
      <c r="AK204" s="610" t="str">
        <f t="shared" si="53"/>
        <v/>
      </c>
      <c r="AL204" s="613"/>
      <c r="AM204" s="610" t="str">
        <f t="shared" si="54"/>
        <v/>
      </c>
      <c r="AN204" s="613"/>
      <c r="AO204" s="610" t="str">
        <f t="shared" si="55"/>
        <v/>
      </c>
      <c r="AP204" s="613">
        <v>21340</v>
      </c>
      <c r="AQ204" s="610">
        <f t="shared" si="56"/>
        <v>3810.7142857142858</v>
      </c>
    </row>
    <row r="205" spans="1:43">
      <c r="A205" s="603" t="s">
        <v>458</v>
      </c>
      <c r="B205" s="608">
        <v>3.51</v>
      </c>
      <c r="D205" s="609">
        <v>20551</v>
      </c>
      <c r="E205" s="610">
        <f t="shared" ref="E205:G268" si="57">IF(OR($B205=0,D205=0),"",D205/$B205)</f>
        <v>5854.9857549857552</v>
      </c>
      <c r="F205" s="609"/>
      <c r="G205" s="610" t="str">
        <f t="shared" si="57"/>
        <v/>
      </c>
      <c r="H205" s="609"/>
      <c r="I205" s="610" t="str">
        <f t="shared" ref="I205:I268" si="58">IF(OR($B205=0,H205=0),"",H205/$B205)</f>
        <v/>
      </c>
      <c r="J205" s="609"/>
      <c r="K205" s="610" t="str">
        <f t="shared" ref="K205:K268" si="59">IF(OR($B205=0,J205=0),"",J205/$B205)</f>
        <v/>
      </c>
      <c r="L205" s="609"/>
      <c r="M205" s="610" t="str">
        <f t="shared" ref="M205:M268" si="60">IF(OR($B205=0,L205=0),"",L205/$B205)</f>
        <v/>
      </c>
      <c r="N205" s="609">
        <v>30</v>
      </c>
      <c r="O205" s="610">
        <f t="shared" ref="O205:O268" si="61">IF(OR($B205=0,N205=0),"",N205/$B205)</f>
        <v>8.5470085470085468</v>
      </c>
      <c r="P205" s="609">
        <v>8069</v>
      </c>
      <c r="Q205" s="610">
        <f t="shared" ref="Q205:Q268" si="62">IF(OR($B205=0,P205=0),"",P205/$B205)</f>
        <v>2298.8603988603991</v>
      </c>
      <c r="R205" s="609"/>
      <c r="S205" s="610" t="str">
        <f t="shared" ref="S205:S268" si="63">IF(OR($B205=0,R205=0),"",R205/$B205)</f>
        <v/>
      </c>
      <c r="T205" s="609"/>
      <c r="U205" s="610" t="str">
        <f t="shared" ref="U205:U268" si="64">IF(OR($B205=0,T205=0),"",T205/$B205)</f>
        <v/>
      </c>
      <c r="V205" s="609"/>
      <c r="W205" s="610" t="str">
        <f t="shared" ref="W205:W268" si="65">IF(OR($B205=0,V205=0),"",V205/$B205)</f>
        <v/>
      </c>
      <c r="X205" s="609"/>
      <c r="Y205" s="610" t="str">
        <f t="shared" ref="Y205:Y268" si="66">IF(OR($B205=0,X205=0),"",X205/$B205)</f>
        <v/>
      </c>
      <c r="Z205" s="609"/>
      <c r="AA205" s="610" t="str">
        <f t="shared" ref="AA205:AA268" si="67">IF(OR($B205=0,Z205=0),"",Z205/$B205)</f>
        <v/>
      </c>
      <c r="AB205" s="609"/>
      <c r="AC205" s="610" t="str">
        <f t="shared" ref="AC205:AC268" si="68">IF(OR($B205=0,AB205=0),"",AB205/$B205)</f>
        <v/>
      </c>
      <c r="AD205" s="609">
        <v>23</v>
      </c>
      <c r="AE205" s="610">
        <f t="shared" ref="AE205:AE268" si="69">IF(OR($B205=0,AD205=0),"",AD205/$B205)</f>
        <v>6.5527065527065531</v>
      </c>
      <c r="AF205" s="609"/>
      <c r="AG205" s="610" t="str">
        <f t="shared" ref="AG205:AG268" si="70">IF(OR($B205=0,AF205=0),"",AF205/$B205)</f>
        <v/>
      </c>
      <c r="AH205" s="609"/>
      <c r="AI205" s="610" t="str">
        <f t="shared" ref="AI205:AI268" si="71">IF(OR($B205=0,AH205=0),"",AH205/$B205)</f>
        <v/>
      </c>
      <c r="AJ205" s="609">
        <v>3383</v>
      </c>
      <c r="AK205" s="610">
        <f t="shared" ref="AK205:AK268" si="72">IF(OR($B205=0,AJ205=0),"",AJ205/$B205)</f>
        <v>963.81766381766386</v>
      </c>
      <c r="AL205" s="609"/>
      <c r="AM205" s="610" t="str">
        <f t="shared" ref="AM205:AM268" si="73">IF(OR($B205=0,AL205=0),"",AL205/$B205)</f>
        <v/>
      </c>
      <c r="AN205" s="609">
        <v>3929</v>
      </c>
      <c r="AO205" s="610">
        <f t="shared" ref="AO205:AO268" si="74">IF(OR($B205=0,AN205=0),"",AN205/$B205)</f>
        <v>1119.3732193732194</v>
      </c>
      <c r="AP205" s="609">
        <v>15434</v>
      </c>
      <c r="AQ205" s="610">
        <f t="shared" ref="AQ205:AQ268" si="75">IF(OR($B205=0,AP205=0),"",AP205/$B205)</f>
        <v>4397.1509971509977</v>
      </c>
    </row>
    <row r="206" spans="1:43">
      <c r="A206" s="612"/>
      <c r="B206">
        <v>10.86</v>
      </c>
      <c r="D206" s="613">
        <v>27779</v>
      </c>
      <c r="E206" s="610">
        <f t="shared" si="57"/>
        <v>2557.9189686924497</v>
      </c>
      <c r="F206" s="613">
        <v>3750</v>
      </c>
      <c r="G206" s="610">
        <f t="shared" si="57"/>
        <v>345.30386740331494</v>
      </c>
      <c r="H206" s="613"/>
      <c r="I206" s="610" t="str">
        <f t="shared" si="58"/>
        <v/>
      </c>
      <c r="J206" s="613"/>
      <c r="K206" s="610" t="str">
        <f t="shared" si="59"/>
        <v/>
      </c>
      <c r="L206" s="613"/>
      <c r="M206" s="610" t="str">
        <f t="shared" si="60"/>
        <v/>
      </c>
      <c r="N206" s="613">
        <v>1092</v>
      </c>
      <c r="O206" s="610">
        <f t="shared" si="61"/>
        <v>100.5524861878453</v>
      </c>
      <c r="P206" s="613">
        <v>4408</v>
      </c>
      <c r="Q206" s="610">
        <f t="shared" si="62"/>
        <v>405.89318600368324</v>
      </c>
      <c r="R206" s="613"/>
      <c r="S206" s="610" t="str">
        <f t="shared" si="63"/>
        <v/>
      </c>
      <c r="T206" s="613"/>
      <c r="U206" s="610" t="str">
        <f t="shared" si="64"/>
        <v/>
      </c>
      <c r="V206" s="613">
        <v>30183</v>
      </c>
      <c r="W206" s="610">
        <f t="shared" si="65"/>
        <v>2779.2817679558011</v>
      </c>
      <c r="X206" s="613">
        <v>16121</v>
      </c>
      <c r="Y206" s="610">
        <f t="shared" si="66"/>
        <v>1484.438305709024</v>
      </c>
      <c r="Z206" s="613"/>
      <c r="AA206" s="610" t="str">
        <f t="shared" si="67"/>
        <v/>
      </c>
      <c r="AB206" s="613"/>
      <c r="AC206" s="610" t="str">
        <f t="shared" si="68"/>
        <v/>
      </c>
      <c r="AD206" s="613">
        <v>232</v>
      </c>
      <c r="AE206" s="610">
        <f t="shared" si="69"/>
        <v>21.36279926335175</v>
      </c>
      <c r="AF206" s="613"/>
      <c r="AG206" s="610" t="str">
        <f t="shared" si="70"/>
        <v/>
      </c>
      <c r="AH206" s="613"/>
      <c r="AI206" s="610" t="str">
        <f t="shared" si="71"/>
        <v/>
      </c>
      <c r="AJ206" s="613">
        <v>3626</v>
      </c>
      <c r="AK206" s="610">
        <f t="shared" si="72"/>
        <v>333.88581952117863</v>
      </c>
      <c r="AL206" s="613"/>
      <c r="AM206" s="610" t="str">
        <f t="shared" si="73"/>
        <v/>
      </c>
      <c r="AN206" s="613">
        <v>8793</v>
      </c>
      <c r="AO206" s="610">
        <f t="shared" si="74"/>
        <v>809.66850828729287</v>
      </c>
      <c r="AP206" s="613">
        <v>68205</v>
      </c>
      <c r="AQ206" s="610">
        <f t="shared" si="75"/>
        <v>6280.3867403314916</v>
      </c>
    </row>
    <row r="207" spans="1:43">
      <c r="A207" s="603" t="s">
        <v>416</v>
      </c>
      <c r="B207" s="608">
        <v>9.09</v>
      </c>
      <c r="D207" s="609"/>
      <c r="E207" s="610" t="str">
        <f t="shared" si="57"/>
        <v/>
      </c>
      <c r="F207" s="609">
        <v>1460</v>
      </c>
      <c r="G207" s="610">
        <f t="shared" si="57"/>
        <v>160.61606160616063</v>
      </c>
      <c r="H207" s="609"/>
      <c r="I207" s="610" t="str">
        <f t="shared" si="58"/>
        <v/>
      </c>
      <c r="J207" s="609"/>
      <c r="K207" s="610" t="str">
        <f t="shared" si="59"/>
        <v/>
      </c>
      <c r="L207" s="609"/>
      <c r="M207" s="610" t="str">
        <f t="shared" si="60"/>
        <v/>
      </c>
      <c r="N207" s="609">
        <v>850</v>
      </c>
      <c r="O207" s="610">
        <f t="shared" si="61"/>
        <v>93.509350935093508</v>
      </c>
      <c r="P207" s="609">
        <v>504</v>
      </c>
      <c r="Q207" s="610">
        <f t="shared" si="62"/>
        <v>55.445544554455445</v>
      </c>
      <c r="R207" s="609"/>
      <c r="S207" s="610" t="str">
        <f t="shared" si="63"/>
        <v/>
      </c>
      <c r="T207" s="609"/>
      <c r="U207" s="610" t="str">
        <f t="shared" si="64"/>
        <v/>
      </c>
      <c r="V207" s="609"/>
      <c r="W207" s="610" t="str">
        <f t="shared" si="65"/>
        <v/>
      </c>
      <c r="X207" s="609"/>
      <c r="Y207" s="610" t="str">
        <f t="shared" si="66"/>
        <v/>
      </c>
      <c r="Z207" s="609"/>
      <c r="AA207" s="610" t="str">
        <f t="shared" si="67"/>
        <v/>
      </c>
      <c r="AB207" s="609"/>
      <c r="AC207" s="610" t="str">
        <f t="shared" si="68"/>
        <v/>
      </c>
      <c r="AD207" s="609"/>
      <c r="AE207" s="610" t="str">
        <f t="shared" si="69"/>
        <v/>
      </c>
      <c r="AF207" s="609"/>
      <c r="AG207" s="610" t="str">
        <f t="shared" si="70"/>
        <v/>
      </c>
      <c r="AH207" s="609"/>
      <c r="AI207" s="610" t="str">
        <f t="shared" si="71"/>
        <v/>
      </c>
      <c r="AJ207" s="609"/>
      <c r="AK207" s="610" t="str">
        <f t="shared" si="72"/>
        <v/>
      </c>
      <c r="AL207" s="609"/>
      <c r="AM207" s="610" t="str">
        <f t="shared" si="73"/>
        <v/>
      </c>
      <c r="AN207" s="609"/>
      <c r="AO207" s="610" t="str">
        <f t="shared" si="74"/>
        <v/>
      </c>
      <c r="AP207" s="609">
        <v>2814</v>
      </c>
      <c r="AQ207" s="610">
        <f t="shared" si="75"/>
        <v>309.57095709570956</v>
      </c>
    </row>
    <row r="208" spans="1:43">
      <c r="A208" s="612"/>
      <c r="B208">
        <v>3.42</v>
      </c>
      <c r="D208" s="613">
        <v>259188</v>
      </c>
      <c r="E208" s="610">
        <f t="shared" si="57"/>
        <v>75785.964912280702</v>
      </c>
      <c r="F208" s="613"/>
      <c r="G208" s="610" t="str">
        <f t="shared" si="57"/>
        <v/>
      </c>
      <c r="H208" s="613"/>
      <c r="I208" s="610" t="str">
        <f t="shared" si="58"/>
        <v/>
      </c>
      <c r="J208" s="613"/>
      <c r="K208" s="610" t="str">
        <f t="shared" si="59"/>
        <v/>
      </c>
      <c r="L208" s="613"/>
      <c r="M208" s="610" t="str">
        <f t="shared" si="60"/>
        <v/>
      </c>
      <c r="N208" s="613"/>
      <c r="O208" s="610" t="str">
        <f t="shared" si="61"/>
        <v/>
      </c>
      <c r="P208" s="613">
        <v>4329</v>
      </c>
      <c r="Q208" s="610">
        <f t="shared" si="62"/>
        <v>1265.7894736842106</v>
      </c>
      <c r="R208" s="613"/>
      <c r="S208" s="610" t="str">
        <f t="shared" si="63"/>
        <v/>
      </c>
      <c r="T208" s="613"/>
      <c r="U208" s="610" t="str">
        <f t="shared" si="64"/>
        <v/>
      </c>
      <c r="V208" s="613"/>
      <c r="W208" s="610" t="str">
        <f t="shared" si="65"/>
        <v/>
      </c>
      <c r="X208" s="613"/>
      <c r="Y208" s="610" t="str">
        <f t="shared" si="66"/>
        <v/>
      </c>
      <c r="Z208" s="613"/>
      <c r="AA208" s="610" t="str">
        <f t="shared" si="67"/>
        <v/>
      </c>
      <c r="AB208" s="613"/>
      <c r="AC208" s="610" t="str">
        <f t="shared" si="68"/>
        <v/>
      </c>
      <c r="AD208" s="613"/>
      <c r="AE208" s="610" t="str">
        <f t="shared" si="69"/>
        <v/>
      </c>
      <c r="AF208" s="613"/>
      <c r="AG208" s="610" t="str">
        <f t="shared" si="70"/>
        <v/>
      </c>
      <c r="AH208" s="613"/>
      <c r="AI208" s="610" t="str">
        <f t="shared" si="71"/>
        <v/>
      </c>
      <c r="AJ208" s="613">
        <v>101772</v>
      </c>
      <c r="AK208" s="610">
        <f t="shared" si="72"/>
        <v>29757.894736842107</v>
      </c>
      <c r="AL208" s="613"/>
      <c r="AM208" s="610" t="str">
        <f t="shared" si="73"/>
        <v/>
      </c>
      <c r="AN208" s="613"/>
      <c r="AO208" s="610" t="str">
        <f t="shared" si="74"/>
        <v/>
      </c>
      <c r="AP208" s="613">
        <v>106101</v>
      </c>
      <c r="AQ208" s="610">
        <f t="shared" si="75"/>
        <v>31023.684210526317</v>
      </c>
    </row>
    <row r="209" spans="1:43">
      <c r="A209" s="612"/>
      <c r="B209">
        <v>10.119999999999999</v>
      </c>
      <c r="D209" s="613">
        <v>6354</v>
      </c>
      <c r="E209" s="610">
        <f t="shared" si="57"/>
        <v>627.86561264822137</v>
      </c>
      <c r="F209" s="613"/>
      <c r="G209" s="610" t="str">
        <f t="shared" si="57"/>
        <v/>
      </c>
      <c r="H209" s="613"/>
      <c r="I209" s="610" t="str">
        <f t="shared" si="58"/>
        <v/>
      </c>
      <c r="J209" s="613">
        <v>600</v>
      </c>
      <c r="K209" s="610">
        <f t="shared" si="59"/>
        <v>59.288537549407117</v>
      </c>
      <c r="L209" s="613"/>
      <c r="M209" s="610" t="str">
        <f t="shared" si="60"/>
        <v/>
      </c>
      <c r="N209" s="613">
        <v>179</v>
      </c>
      <c r="O209" s="610">
        <f t="shared" si="61"/>
        <v>17.687747035573125</v>
      </c>
      <c r="P209" s="613">
        <v>12987</v>
      </c>
      <c r="Q209" s="610">
        <f t="shared" si="62"/>
        <v>1283.300395256917</v>
      </c>
      <c r="R209" s="613"/>
      <c r="S209" s="610" t="str">
        <f t="shared" si="63"/>
        <v/>
      </c>
      <c r="T209" s="613"/>
      <c r="U209" s="610" t="str">
        <f t="shared" si="64"/>
        <v/>
      </c>
      <c r="V209" s="613"/>
      <c r="W209" s="610" t="str">
        <f t="shared" si="65"/>
        <v/>
      </c>
      <c r="X209" s="613"/>
      <c r="Y209" s="610" t="str">
        <f t="shared" si="66"/>
        <v/>
      </c>
      <c r="Z209" s="613"/>
      <c r="AA209" s="610" t="str">
        <f t="shared" si="67"/>
        <v/>
      </c>
      <c r="AB209" s="613"/>
      <c r="AC209" s="610" t="str">
        <f t="shared" si="68"/>
        <v/>
      </c>
      <c r="AD209" s="613"/>
      <c r="AE209" s="610" t="str">
        <f t="shared" si="69"/>
        <v/>
      </c>
      <c r="AF209" s="613"/>
      <c r="AG209" s="610" t="str">
        <f t="shared" si="70"/>
        <v/>
      </c>
      <c r="AH209" s="613"/>
      <c r="AI209" s="610" t="str">
        <f t="shared" si="71"/>
        <v/>
      </c>
      <c r="AJ209" s="613">
        <v>12048</v>
      </c>
      <c r="AK209" s="610">
        <f t="shared" si="72"/>
        <v>1190.513833992095</v>
      </c>
      <c r="AL209" s="613"/>
      <c r="AM209" s="610" t="str">
        <f t="shared" si="73"/>
        <v/>
      </c>
      <c r="AN209" s="613"/>
      <c r="AO209" s="610" t="str">
        <f t="shared" si="74"/>
        <v/>
      </c>
      <c r="AP209" s="613">
        <v>25814</v>
      </c>
      <c r="AQ209" s="610">
        <f t="shared" si="75"/>
        <v>2550.7905138339925</v>
      </c>
    </row>
    <row r="210" spans="1:43">
      <c r="A210" s="612"/>
      <c r="B210">
        <v>0.97</v>
      </c>
      <c r="D210" s="613"/>
      <c r="E210" s="610" t="str">
        <f t="shared" si="57"/>
        <v/>
      </c>
      <c r="F210" s="613"/>
      <c r="G210" s="610" t="str">
        <f t="shared" si="57"/>
        <v/>
      </c>
      <c r="H210" s="613"/>
      <c r="I210" s="610" t="str">
        <f t="shared" si="58"/>
        <v/>
      </c>
      <c r="J210" s="613"/>
      <c r="K210" s="610" t="str">
        <f t="shared" si="59"/>
        <v/>
      </c>
      <c r="L210" s="613"/>
      <c r="M210" s="610" t="str">
        <f t="shared" si="60"/>
        <v/>
      </c>
      <c r="N210" s="613"/>
      <c r="O210" s="610" t="str">
        <f t="shared" si="61"/>
        <v/>
      </c>
      <c r="P210" s="613">
        <v>295</v>
      </c>
      <c r="Q210" s="610">
        <f t="shared" si="62"/>
        <v>304.12371134020617</v>
      </c>
      <c r="R210" s="613"/>
      <c r="S210" s="610" t="str">
        <f t="shared" si="63"/>
        <v/>
      </c>
      <c r="T210" s="613"/>
      <c r="U210" s="610" t="str">
        <f t="shared" si="64"/>
        <v/>
      </c>
      <c r="V210" s="613"/>
      <c r="W210" s="610" t="str">
        <f t="shared" si="65"/>
        <v/>
      </c>
      <c r="X210" s="613"/>
      <c r="Y210" s="610" t="str">
        <f t="shared" si="66"/>
        <v/>
      </c>
      <c r="Z210" s="613"/>
      <c r="AA210" s="610" t="str">
        <f t="shared" si="67"/>
        <v/>
      </c>
      <c r="AB210" s="613"/>
      <c r="AC210" s="610" t="str">
        <f t="shared" si="68"/>
        <v/>
      </c>
      <c r="AD210" s="613"/>
      <c r="AE210" s="610" t="str">
        <f t="shared" si="69"/>
        <v/>
      </c>
      <c r="AF210" s="613"/>
      <c r="AG210" s="610" t="str">
        <f t="shared" si="70"/>
        <v/>
      </c>
      <c r="AH210" s="613"/>
      <c r="AI210" s="610" t="str">
        <f t="shared" si="71"/>
        <v/>
      </c>
      <c r="AJ210" s="613"/>
      <c r="AK210" s="610" t="str">
        <f t="shared" si="72"/>
        <v/>
      </c>
      <c r="AL210" s="613"/>
      <c r="AM210" s="610" t="str">
        <f t="shared" si="73"/>
        <v/>
      </c>
      <c r="AN210" s="613"/>
      <c r="AO210" s="610" t="str">
        <f t="shared" si="74"/>
        <v/>
      </c>
      <c r="AP210" s="613">
        <v>295</v>
      </c>
      <c r="AQ210" s="610">
        <f t="shared" si="75"/>
        <v>304.12371134020617</v>
      </c>
    </row>
    <row r="211" spans="1:43">
      <c r="A211" s="603" t="s">
        <v>618</v>
      </c>
      <c r="B211" s="608">
        <v>1.6</v>
      </c>
      <c r="D211" s="609"/>
      <c r="E211" s="610" t="str">
        <f t="shared" si="57"/>
        <v/>
      </c>
      <c r="F211" s="609"/>
      <c r="G211" s="610" t="str">
        <f t="shared" si="57"/>
        <v/>
      </c>
      <c r="H211" s="609"/>
      <c r="I211" s="610" t="str">
        <f t="shared" si="58"/>
        <v/>
      </c>
      <c r="J211" s="609"/>
      <c r="K211" s="610" t="str">
        <f t="shared" si="59"/>
        <v/>
      </c>
      <c r="L211" s="609"/>
      <c r="M211" s="610" t="str">
        <f t="shared" si="60"/>
        <v/>
      </c>
      <c r="N211" s="609">
        <v>146</v>
      </c>
      <c r="O211" s="610">
        <f t="shared" si="61"/>
        <v>91.25</v>
      </c>
      <c r="P211" s="609">
        <v>12157</v>
      </c>
      <c r="Q211" s="610">
        <f t="shared" si="62"/>
        <v>7598.125</v>
      </c>
      <c r="R211" s="609">
        <v>25</v>
      </c>
      <c r="S211" s="610">
        <f t="shared" si="63"/>
        <v>15.625</v>
      </c>
      <c r="T211" s="609"/>
      <c r="U211" s="610" t="str">
        <f t="shared" si="64"/>
        <v/>
      </c>
      <c r="V211" s="609"/>
      <c r="W211" s="610" t="str">
        <f t="shared" si="65"/>
        <v/>
      </c>
      <c r="X211" s="609"/>
      <c r="Y211" s="610" t="str">
        <f t="shared" si="66"/>
        <v/>
      </c>
      <c r="Z211" s="609"/>
      <c r="AA211" s="610" t="str">
        <f t="shared" si="67"/>
        <v/>
      </c>
      <c r="AB211" s="609"/>
      <c r="AC211" s="610" t="str">
        <f t="shared" si="68"/>
        <v/>
      </c>
      <c r="AD211" s="609"/>
      <c r="AE211" s="610" t="str">
        <f t="shared" si="69"/>
        <v/>
      </c>
      <c r="AF211" s="609"/>
      <c r="AG211" s="610" t="str">
        <f t="shared" si="70"/>
        <v/>
      </c>
      <c r="AH211" s="609"/>
      <c r="AI211" s="610" t="str">
        <f t="shared" si="71"/>
        <v/>
      </c>
      <c r="AJ211" s="609"/>
      <c r="AK211" s="610" t="str">
        <f t="shared" si="72"/>
        <v/>
      </c>
      <c r="AL211" s="609"/>
      <c r="AM211" s="610" t="str">
        <f t="shared" si="73"/>
        <v/>
      </c>
      <c r="AN211" s="609"/>
      <c r="AO211" s="610" t="str">
        <f t="shared" si="74"/>
        <v/>
      </c>
      <c r="AP211" s="609">
        <v>12328</v>
      </c>
      <c r="AQ211" s="610">
        <f t="shared" si="75"/>
        <v>7705</v>
      </c>
    </row>
    <row r="212" spans="1:43">
      <c r="A212" s="603" t="s">
        <v>417</v>
      </c>
      <c r="B212" s="608">
        <v>5.77</v>
      </c>
      <c r="D212" s="609">
        <v>978</v>
      </c>
      <c r="E212" s="610">
        <f t="shared" si="57"/>
        <v>169.49740034662045</v>
      </c>
      <c r="F212" s="609">
        <v>157877</v>
      </c>
      <c r="G212" s="610">
        <f t="shared" si="57"/>
        <v>27361.698440207976</v>
      </c>
      <c r="H212" s="609"/>
      <c r="I212" s="610" t="str">
        <f t="shared" si="58"/>
        <v/>
      </c>
      <c r="J212" s="609">
        <v>244</v>
      </c>
      <c r="K212" s="610">
        <f t="shared" si="59"/>
        <v>42.287694974003472</v>
      </c>
      <c r="L212" s="609"/>
      <c r="M212" s="610" t="str">
        <f t="shared" si="60"/>
        <v/>
      </c>
      <c r="N212" s="609"/>
      <c r="O212" s="610" t="str">
        <f t="shared" si="61"/>
        <v/>
      </c>
      <c r="P212" s="609">
        <v>7364</v>
      </c>
      <c r="Q212" s="610">
        <f t="shared" si="62"/>
        <v>1276.2564991334489</v>
      </c>
      <c r="R212" s="609">
        <v>150</v>
      </c>
      <c r="S212" s="610">
        <f t="shared" si="63"/>
        <v>25.996533795493935</v>
      </c>
      <c r="T212" s="609"/>
      <c r="U212" s="610" t="str">
        <f t="shared" si="64"/>
        <v/>
      </c>
      <c r="V212" s="609"/>
      <c r="W212" s="610" t="str">
        <f t="shared" si="65"/>
        <v/>
      </c>
      <c r="X212" s="609"/>
      <c r="Y212" s="610" t="str">
        <f t="shared" si="66"/>
        <v/>
      </c>
      <c r="Z212" s="609"/>
      <c r="AA212" s="610" t="str">
        <f t="shared" si="67"/>
        <v/>
      </c>
      <c r="AB212" s="609">
        <v>784</v>
      </c>
      <c r="AC212" s="610">
        <f t="shared" si="68"/>
        <v>135.87521663778165</v>
      </c>
      <c r="AD212" s="609"/>
      <c r="AE212" s="610" t="str">
        <f t="shared" si="69"/>
        <v/>
      </c>
      <c r="AF212" s="609"/>
      <c r="AG212" s="610" t="str">
        <f t="shared" si="70"/>
        <v/>
      </c>
      <c r="AH212" s="609"/>
      <c r="AI212" s="610" t="str">
        <f t="shared" si="71"/>
        <v/>
      </c>
      <c r="AJ212" s="609">
        <v>469</v>
      </c>
      <c r="AK212" s="610">
        <f t="shared" si="72"/>
        <v>81.282495667244376</v>
      </c>
      <c r="AL212" s="609"/>
      <c r="AM212" s="610" t="str">
        <f t="shared" si="73"/>
        <v/>
      </c>
      <c r="AN212" s="609">
        <v>837</v>
      </c>
      <c r="AO212" s="610">
        <f t="shared" si="74"/>
        <v>145.06065857885616</v>
      </c>
      <c r="AP212" s="609">
        <v>167725</v>
      </c>
      <c r="AQ212" s="610">
        <f t="shared" si="75"/>
        <v>29068.457538994804</v>
      </c>
    </row>
    <row r="213" spans="1:43">
      <c r="A213" s="612"/>
      <c r="B213">
        <v>0.83</v>
      </c>
      <c r="D213" s="613">
        <v>105</v>
      </c>
      <c r="E213" s="610">
        <f t="shared" si="57"/>
        <v>126.50602409638554</v>
      </c>
      <c r="F213" s="613"/>
      <c r="G213" s="610" t="str">
        <f t="shared" si="57"/>
        <v/>
      </c>
      <c r="H213" s="613"/>
      <c r="I213" s="610" t="str">
        <f t="shared" si="58"/>
        <v/>
      </c>
      <c r="J213" s="613"/>
      <c r="K213" s="610" t="str">
        <f t="shared" si="59"/>
        <v/>
      </c>
      <c r="L213" s="613"/>
      <c r="M213" s="610" t="str">
        <f t="shared" si="60"/>
        <v/>
      </c>
      <c r="N213" s="613"/>
      <c r="O213" s="610" t="str">
        <f t="shared" si="61"/>
        <v/>
      </c>
      <c r="P213" s="613">
        <v>6918</v>
      </c>
      <c r="Q213" s="610">
        <f t="shared" si="62"/>
        <v>8334.9397590361441</v>
      </c>
      <c r="R213" s="613"/>
      <c r="S213" s="610" t="str">
        <f t="shared" si="63"/>
        <v/>
      </c>
      <c r="T213" s="613"/>
      <c r="U213" s="610" t="str">
        <f t="shared" si="64"/>
        <v/>
      </c>
      <c r="V213" s="613"/>
      <c r="W213" s="610" t="str">
        <f t="shared" si="65"/>
        <v/>
      </c>
      <c r="X213" s="613"/>
      <c r="Y213" s="610" t="str">
        <f t="shared" si="66"/>
        <v/>
      </c>
      <c r="Z213" s="613"/>
      <c r="AA213" s="610" t="str">
        <f t="shared" si="67"/>
        <v/>
      </c>
      <c r="AB213" s="613">
        <v>3728</v>
      </c>
      <c r="AC213" s="610">
        <f t="shared" si="68"/>
        <v>4491.5662650602408</v>
      </c>
      <c r="AD213" s="613"/>
      <c r="AE213" s="610" t="str">
        <f t="shared" si="69"/>
        <v/>
      </c>
      <c r="AF213" s="613"/>
      <c r="AG213" s="610" t="str">
        <f t="shared" si="70"/>
        <v/>
      </c>
      <c r="AH213" s="613"/>
      <c r="AI213" s="610" t="str">
        <f t="shared" si="71"/>
        <v/>
      </c>
      <c r="AJ213" s="613"/>
      <c r="AK213" s="610" t="str">
        <f t="shared" si="72"/>
        <v/>
      </c>
      <c r="AL213" s="613"/>
      <c r="AM213" s="610" t="str">
        <f t="shared" si="73"/>
        <v/>
      </c>
      <c r="AN213" s="613"/>
      <c r="AO213" s="610" t="str">
        <f t="shared" si="74"/>
        <v/>
      </c>
      <c r="AP213" s="613">
        <v>10646</v>
      </c>
      <c r="AQ213" s="610">
        <f t="shared" si="75"/>
        <v>12826.506024096387</v>
      </c>
    </row>
    <row r="214" spans="1:43">
      <c r="A214" s="612"/>
      <c r="B214">
        <v>41.542000000000002</v>
      </c>
      <c r="D214" s="613">
        <v>13288</v>
      </c>
      <c r="E214" s="610">
        <f t="shared" si="57"/>
        <v>319.86904819219103</v>
      </c>
      <c r="F214" s="613">
        <v>2114</v>
      </c>
      <c r="G214" s="610">
        <f t="shared" si="57"/>
        <v>50.888257666939481</v>
      </c>
      <c r="H214" s="613"/>
      <c r="I214" s="610" t="str">
        <f t="shared" si="58"/>
        <v/>
      </c>
      <c r="J214" s="613"/>
      <c r="K214" s="610" t="str">
        <f t="shared" si="59"/>
        <v/>
      </c>
      <c r="L214" s="613"/>
      <c r="M214" s="610" t="str">
        <f t="shared" si="60"/>
        <v/>
      </c>
      <c r="N214" s="613">
        <v>82406</v>
      </c>
      <c r="O214" s="610">
        <f t="shared" si="61"/>
        <v>1983.6791680708679</v>
      </c>
      <c r="P214" s="613">
        <v>52148</v>
      </c>
      <c r="Q214" s="610">
        <f t="shared" si="62"/>
        <v>1255.3078811804919</v>
      </c>
      <c r="R214" s="613">
        <v>238</v>
      </c>
      <c r="S214" s="610">
        <f t="shared" si="63"/>
        <v>5.7291415916421933</v>
      </c>
      <c r="T214" s="613"/>
      <c r="U214" s="610" t="str">
        <f t="shared" si="64"/>
        <v/>
      </c>
      <c r="V214" s="613">
        <v>2082</v>
      </c>
      <c r="W214" s="610">
        <f t="shared" si="65"/>
        <v>50.117952915122046</v>
      </c>
      <c r="X214" s="613"/>
      <c r="Y214" s="610" t="str">
        <f t="shared" si="66"/>
        <v/>
      </c>
      <c r="Z214" s="613"/>
      <c r="AA214" s="610" t="str">
        <f t="shared" si="67"/>
        <v/>
      </c>
      <c r="AB214" s="613">
        <v>6658</v>
      </c>
      <c r="AC214" s="610">
        <f t="shared" si="68"/>
        <v>160.27153242501564</v>
      </c>
      <c r="AD214" s="613"/>
      <c r="AE214" s="610" t="str">
        <f t="shared" si="69"/>
        <v/>
      </c>
      <c r="AF214" s="613">
        <v>27220</v>
      </c>
      <c r="AG214" s="610">
        <f t="shared" si="70"/>
        <v>655.240479514708</v>
      </c>
      <c r="AH214" s="613"/>
      <c r="AI214" s="610" t="str">
        <f t="shared" si="71"/>
        <v/>
      </c>
      <c r="AJ214" s="613">
        <v>26740</v>
      </c>
      <c r="AK214" s="610">
        <f t="shared" si="72"/>
        <v>643.68590823744637</v>
      </c>
      <c r="AL214" s="613"/>
      <c r="AM214" s="610" t="str">
        <f t="shared" si="73"/>
        <v/>
      </c>
      <c r="AN214" s="613">
        <v>3892</v>
      </c>
      <c r="AO214" s="610">
        <f t="shared" si="74"/>
        <v>93.688315439795872</v>
      </c>
      <c r="AP214" s="613">
        <v>203498</v>
      </c>
      <c r="AQ214" s="610">
        <f t="shared" si="75"/>
        <v>4898.6086370420298</v>
      </c>
    </row>
    <row r="215" spans="1:43">
      <c r="A215" s="612"/>
      <c r="B215">
        <v>1.94</v>
      </c>
      <c r="D215" s="613">
        <v>244</v>
      </c>
      <c r="E215" s="610">
        <f t="shared" si="57"/>
        <v>125.77319587628867</v>
      </c>
      <c r="F215" s="613"/>
      <c r="G215" s="610" t="str">
        <f t="shared" si="57"/>
        <v/>
      </c>
      <c r="H215" s="613"/>
      <c r="I215" s="610" t="str">
        <f t="shared" si="58"/>
        <v/>
      </c>
      <c r="J215" s="613"/>
      <c r="K215" s="610" t="str">
        <f t="shared" si="59"/>
        <v/>
      </c>
      <c r="L215" s="613"/>
      <c r="M215" s="610" t="str">
        <f t="shared" si="60"/>
        <v/>
      </c>
      <c r="N215" s="613"/>
      <c r="O215" s="610" t="str">
        <f t="shared" si="61"/>
        <v/>
      </c>
      <c r="P215" s="613">
        <v>2662</v>
      </c>
      <c r="Q215" s="610">
        <f t="shared" si="62"/>
        <v>1372.1649484536083</v>
      </c>
      <c r="R215" s="613">
        <v>94</v>
      </c>
      <c r="S215" s="610">
        <f t="shared" si="63"/>
        <v>48.453608247422679</v>
      </c>
      <c r="T215" s="613"/>
      <c r="U215" s="610" t="str">
        <f t="shared" si="64"/>
        <v/>
      </c>
      <c r="V215" s="613"/>
      <c r="W215" s="610" t="str">
        <f t="shared" si="65"/>
        <v/>
      </c>
      <c r="X215" s="613"/>
      <c r="Y215" s="610" t="str">
        <f t="shared" si="66"/>
        <v/>
      </c>
      <c r="Z215" s="613"/>
      <c r="AA215" s="610" t="str">
        <f t="shared" si="67"/>
        <v/>
      </c>
      <c r="AB215" s="613"/>
      <c r="AC215" s="610" t="str">
        <f t="shared" si="68"/>
        <v/>
      </c>
      <c r="AD215" s="613"/>
      <c r="AE215" s="610" t="str">
        <f t="shared" si="69"/>
        <v/>
      </c>
      <c r="AF215" s="613"/>
      <c r="AG215" s="610" t="str">
        <f t="shared" si="70"/>
        <v/>
      </c>
      <c r="AH215" s="613"/>
      <c r="AI215" s="610" t="str">
        <f t="shared" si="71"/>
        <v/>
      </c>
      <c r="AJ215" s="613">
        <v>162</v>
      </c>
      <c r="AK215" s="610">
        <f t="shared" si="72"/>
        <v>83.505154639175259</v>
      </c>
      <c r="AL215" s="613"/>
      <c r="AM215" s="610" t="str">
        <f t="shared" si="73"/>
        <v/>
      </c>
      <c r="AN215" s="613">
        <v>562</v>
      </c>
      <c r="AO215" s="610">
        <f t="shared" si="74"/>
        <v>289.69072164948454</v>
      </c>
      <c r="AP215" s="613">
        <v>3480</v>
      </c>
      <c r="AQ215" s="610">
        <f t="shared" si="75"/>
        <v>1793.8144329896907</v>
      </c>
    </row>
    <row r="216" spans="1:43">
      <c r="A216" s="603" t="s">
        <v>500</v>
      </c>
      <c r="B216" s="608">
        <v>2.42</v>
      </c>
      <c r="D216" s="609">
        <v>17033</v>
      </c>
      <c r="E216" s="610">
        <f t="shared" si="57"/>
        <v>7038.4297520661157</v>
      </c>
      <c r="F216" s="609">
        <v>3863</v>
      </c>
      <c r="G216" s="610">
        <f t="shared" si="57"/>
        <v>1596.2809917355373</v>
      </c>
      <c r="H216" s="609"/>
      <c r="I216" s="610" t="str">
        <f t="shared" si="58"/>
        <v/>
      </c>
      <c r="J216" s="609"/>
      <c r="K216" s="610" t="str">
        <f t="shared" si="59"/>
        <v/>
      </c>
      <c r="L216" s="609"/>
      <c r="M216" s="610" t="str">
        <f t="shared" si="60"/>
        <v/>
      </c>
      <c r="N216" s="609"/>
      <c r="O216" s="610" t="str">
        <f t="shared" si="61"/>
        <v/>
      </c>
      <c r="P216" s="609"/>
      <c r="Q216" s="610" t="str">
        <f t="shared" si="62"/>
        <v/>
      </c>
      <c r="R216" s="609">
        <v>336</v>
      </c>
      <c r="S216" s="610">
        <f t="shared" si="63"/>
        <v>138.84297520661158</v>
      </c>
      <c r="T216" s="609"/>
      <c r="U216" s="610" t="str">
        <f t="shared" si="64"/>
        <v/>
      </c>
      <c r="V216" s="609"/>
      <c r="W216" s="610" t="str">
        <f t="shared" si="65"/>
        <v/>
      </c>
      <c r="X216" s="609"/>
      <c r="Y216" s="610" t="str">
        <f t="shared" si="66"/>
        <v/>
      </c>
      <c r="Z216" s="609"/>
      <c r="AA216" s="610" t="str">
        <f t="shared" si="67"/>
        <v/>
      </c>
      <c r="AB216" s="609"/>
      <c r="AC216" s="610" t="str">
        <f t="shared" si="68"/>
        <v/>
      </c>
      <c r="AD216" s="609"/>
      <c r="AE216" s="610" t="str">
        <f t="shared" si="69"/>
        <v/>
      </c>
      <c r="AF216" s="609"/>
      <c r="AG216" s="610" t="str">
        <f t="shared" si="70"/>
        <v/>
      </c>
      <c r="AH216" s="609"/>
      <c r="AI216" s="610" t="str">
        <f t="shared" si="71"/>
        <v/>
      </c>
      <c r="AJ216" s="609">
        <v>30</v>
      </c>
      <c r="AK216" s="610">
        <f t="shared" si="72"/>
        <v>12.396694214876034</v>
      </c>
      <c r="AL216" s="609"/>
      <c r="AM216" s="610" t="str">
        <f t="shared" si="73"/>
        <v/>
      </c>
      <c r="AN216" s="609"/>
      <c r="AO216" s="610" t="str">
        <f t="shared" si="74"/>
        <v/>
      </c>
      <c r="AP216" s="609">
        <v>4229</v>
      </c>
      <c r="AQ216" s="610">
        <f t="shared" si="75"/>
        <v>1747.5206611570247</v>
      </c>
    </row>
    <row r="217" spans="1:43">
      <c r="A217" s="603" t="s">
        <v>425</v>
      </c>
      <c r="B217" s="608">
        <v>12.26966</v>
      </c>
      <c r="D217" s="609">
        <v>39651.99</v>
      </c>
      <c r="E217" s="610">
        <f t="shared" si="57"/>
        <v>3231.710577147207</v>
      </c>
      <c r="F217" s="609">
        <v>17512</v>
      </c>
      <c r="G217" s="610">
        <f t="shared" si="57"/>
        <v>1427.2604130839811</v>
      </c>
      <c r="H217" s="609"/>
      <c r="I217" s="610" t="str">
        <f t="shared" si="58"/>
        <v/>
      </c>
      <c r="J217" s="609"/>
      <c r="K217" s="610" t="str">
        <f t="shared" si="59"/>
        <v/>
      </c>
      <c r="L217" s="609"/>
      <c r="M217" s="610" t="str">
        <f t="shared" si="60"/>
        <v/>
      </c>
      <c r="N217" s="609">
        <v>9635.6200000000008</v>
      </c>
      <c r="O217" s="610">
        <f t="shared" si="61"/>
        <v>785.32086463683595</v>
      </c>
      <c r="P217" s="609">
        <v>2776.71</v>
      </c>
      <c r="Q217" s="610">
        <f t="shared" si="62"/>
        <v>226.30700443207064</v>
      </c>
      <c r="R217" s="609">
        <v>3024.61</v>
      </c>
      <c r="S217" s="610">
        <f t="shared" si="63"/>
        <v>246.51131327192442</v>
      </c>
      <c r="T217" s="609"/>
      <c r="U217" s="610" t="str">
        <f t="shared" si="64"/>
        <v/>
      </c>
      <c r="V217" s="609">
        <v>14852.89</v>
      </c>
      <c r="W217" s="610">
        <f t="shared" si="65"/>
        <v>1210.5380263185777</v>
      </c>
      <c r="X217" s="609"/>
      <c r="Y217" s="610" t="str">
        <f t="shared" si="66"/>
        <v/>
      </c>
      <c r="Z217" s="609">
        <v>77.41</v>
      </c>
      <c r="AA217" s="610">
        <f t="shared" si="67"/>
        <v>6.3090582787135094</v>
      </c>
      <c r="AB217" s="609"/>
      <c r="AC217" s="610" t="str">
        <f t="shared" si="68"/>
        <v/>
      </c>
      <c r="AD217" s="609">
        <v>2826.54</v>
      </c>
      <c r="AE217" s="610">
        <f t="shared" si="69"/>
        <v>230.36824166276816</v>
      </c>
      <c r="AF217" s="609"/>
      <c r="AG217" s="610" t="str">
        <f t="shared" si="70"/>
        <v/>
      </c>
      <c r="AH217" s="609"/>
      <c r="AI217" s="610" t="str">
        <f t="shared" si="71"/>
        <v/>
      </c>
      <c r="AJ217" s="609">
        <v>4158.03</v>
      </c>
      <c r="AK217" s="610">
        <f t="shared" si="72"/>
        <v>338.887141126975</v>
      </c>
      <c r="AL217" s="609"/>
      <c r="AM217" s="610" t="str">
        <f t="shared" si="73"/>
        <v/>
      </c>
      <c r="AN217" s="609">
        <v>220.16</v>
      </c>
      <c r="AO217" s="610">
        <f t="shared" si="74"/>
        <v>17.943447495692627</v>
      </c>
      <c r="AP217" s="609">
        <v>55083.97</v>
      </c>
      <c r="AQ217" s="610">
        <f t="shared" si="75"/>
        <v>4489.4455103075388</v>
      </c>
    </row>
    <row r="218" spans="1:43">
      <c r="A218" s="612"/>
      <c r="B218">
        <v>0.28349999999999997</v>
      </c>
      <c r="D218" s="613">
        <v>2011.64</v>
      </c>
      <c r="E218" s="610">
        <f t="shared" si="57"/>
        <v>7095.7319223985896</v>
      </c>
      <c r="F218" s="613"/>
      <c r="G218" s="610" t="str">
        <f t="shared" si="57"/>
        <v/>
      </c>
      <c r="H218" s="613"/>
      <c r="I218" s="610" t="str">
        <f t="shared" si="58"/>
        <v/>
      </c>
      <c r="J218" s="613"/>
      <c r="K218" s="610" t="str">
        <f t="shared" si="59"/>
        <v/>
      </c>
      <c r="L218" s="613"/>
      <c r="M218" s="610" t="str">
        <f t="shared" si="60"/>
        <v/>
      </c>
      <c r="N218" s="613">
        <v>264.49</v>
      </c>
      <c r="O218" s="610">
        <f t="shared" si="61"/>
        <v>932.94532627865976</v>
      </c>
      <c r="P218" s="613">
        <v>2231.17</v>
      </c>
      <c r="Q218" s="610">
        <f t="shared" si="62"/>
        <v>7870.0881834215179</v>
      </c>
      <c r="R218" s="613"/>
      <c r="S218" s="610" t="str">
        <f t="shared" si="63"/>
        <v/>
      </c>
      <c r="T218" s="613"/>
      <c r="U218" s="610" t="str">
        <f t="shared" si="64"/>
        <v/>
      </c>
      <c r="V218" s="613"/>
      <c r="W218" s="610" t="str">
        <f t="shared" si="65"/>
        <v/>
      </c>
      <c r="X218" s="613"/>
      <c r="Y218" s="610" t="str">
        <f t="shared" si="66"/>
        <v/>
      </c>
      <c r="Z218" s="613"/>
      <c r="AA218" s="610" t="str">
        <f t="shared" si="67"/>
        <v/>
      </c>
      <c r="AB218" s="613"/>
      <c r="AC218" s="610" t="str">
        <f t="shared" si="68"/>
        <v/>
      </c>
      <c r="AD218" s="613">
        <v>16754.97</v>
      </c>
      <c r="AE218" s="610">
        <f t="shared" si="69"/>
        <v>59100.423280423289</v>
      </c>
      <c r="AF218" s="613"/>
      <c r="AG218" s="610" t="str">
        <f t="shared" si="70"/>
        <v/>
      </c>
      <c r="AH218" s="613"/>
      <c r="AI218" s="610" t="str">
        <f t="shared" si="71"/>
        <v/>
      </c>
      <c r="AJ218" s="613">
        <v>265.57</v>
      </c>
      <c r="AK218" s="610">
        <f t="shared" si="72"/>
        <v>936.7548500881835</v>
      </c>
      <c r="AL218" s="613"/>
      <c r="AM218" s="610" t="str">
        <f t="shared" si="73"/>
        <v/>
      </c>
      <c r="AN218" s="613"/>
      <c r="AO218" s="610" t="str">
        <f t="shared" si="74"/>
        <v/>
      </c>
      <c r="AP218" s="613">
        <v>19516.2</v>
      </c>
      <c r="AQ218" s="610">
        <f t="shared" si="75"/>
        <v>68840.211640211652</v>
      </c>
    </row>
    <row r="219" spans="1:43">
      <c r="A219" s="603" t="s">
        <v>459</v>
      </c>
      <c r="B219" s="608">
        <v>14.186033999999999</v>
      </c>
      <c r="D219" s="609"/>
      <c r="E219" s="610" t="str">
        <f t="shared" si="57"/>
        <v/>
      </c>
      <c r="F219" s="609">
        <v>87156</v>
      </c>
      <c r="G219" s="610">
        <f t="shared" si="57"/>
        <v>6143.7890251778617</v>
      </c>
      <c r="H219" s="609"/>
      <c r="I219" s="610" t="str">
        <f t="shared" si="58"/>
        <v/>
      </c>
      <c r="J219" s="609"/>
      <c r="K219" s="610" t="str">
        <f t="shared" si="59"/>
        <v/>
      </c>
      <c r="L219" s="609"/>
      <c r="M219" s="610" t="str">
        <f t="shared" si="60"/>
        <v/>
      </c>
      <c r="N219" s="609"/>
      <c r="O219" s="610" t="str">
        <f t="shared" si="61"/>
        <v/>
      </c>
      <c r="P219" s="609">
        <v>2590</v>
      </c>
      <c r="Q219" s="610">
        <f t="shared" si="62"/>
        <v>182.57393151602486</v>
      </c>
      <c r="R219" s="609"/>
      <c r="S219" s="610" t="str">
        <f t="shared" si="63"/>
        <v/>
      </c>
      <c r="T219" s="609"/>
      <c r="U219" s="610" t="str">
        <f t="shared" si="64"/>
        <v/>
      </c>
      <c r="V219" s="609"/>
      <c r="W219" s="610" t="str">
        <f t="shared" si="65"/>
        <v/>
      </c>
      <c r="X219" s="609"/>
      <c r="Y219" s="610" t="str">
        <f t="shared" si="66"/>
        <v/>
      </c>
      <c r="Z219" s="609"/>
      <c r="AA219" s="610" t="str">
        <f t="shared" si="67"/>
        <v/>
      </c>
      <c r="AB219" s="609"/>
      <c r="AC219" s="610" t="str">
        <f t="shared" si="68"/>
        <v/>
      </c>
      <c r="AD219" s="609"/>
      <c r="AE219" s="610" t="str">
        <f t="shared" si="69"/>
        <v/>
      </c>
      <c r="AF219" s="609"/>
      <c r="AG219" s="610" t="str">
        <f t="shared" si="70"/>
        <v/>
      </c>
      <c r="AH219" s="609"/>
      <c r="AI219" s="610" t="str">
        <f t="shared" si="71"/>
        <v/>
      </c>
      <c r="AJ219" s="609"/>
      <c r="AK219" s="610" t="str">
        <f t="shared" si="72"/>
        <v/>
      </c>
      <c r="AL219" s="609"/>
      <c r="AM219" s="610" t="str">
        <f t="shared" si="73"/>
        <v/>
      </c>
      <c r="AN219" s="609"/>
      <c r="AO219" s="610" t="str">
        <f t="shared" si="74"/>
        <v/>
      </c>
      <c r="AP219" s="609">
        <v>89746</v>
      </c>
      <c r="AQ219" s="610">
        <f t="shared" si="75"/>
        <v>6326.3629566938871</v>
      </c>
    </row>
    <row r="220" spans="1:43">
      <c r="A220" s="603" t="s">
        <v>502</v>
      </c>
      <c r="B220" s="608">
        <v>13.17</v>
      </c>
      <c r="D220" s="609">
        <v>19062</v>
      </c>
      <c r="E220" s="610">
        <f t="shared" si="57"/>
        <v>1447.380410022779</v>
      </c>
      <c r="F220" s="609">
        <v>6636</v>
      </c>
      <c r="G220" s="610">
        <f t="shared" si="57"/>
        <v>503.87243735763099</v>
      </c>
      <c r="H220" s="609"/>
      <c r="I220" s="610" t="str">
        <f t="shared" si="58"/>
        <v/>
      </c>
      <c r="J220" s="609"/>
      <c r="K220" s="610" t="str">
        <f t="shared" si="59"/>
        <v/>
      </c>
      <c r="L220" s="609"/>
      <c r="M220" s="610" t="str">
        <f t="shared" si="60"/>
        <v/>
      </c>
      <c r="N220" s="609">
        <v>1767</v>
      </c>
      <c r="O220" s="610">
        <f t="shared" si="61"/>
        <v>134.16856492027335</v>
      </c>
      <c r="P220" s="609">
        <v>15100</v>
      </c>
      <c r="Q220" s="610">
        <f t="shared" si="62"/>
        <v>1146.545178435839</v>
      </c>
      <c r="R220" s="609">
        <v>372</v>
      </c>
      <c r="S220" s="610">
        <f t="shared" si="63"/>
        <v>28.246013667425967</v>
      </c>
      <c r="T220" s="609"/>
      <c r="U220" s="610" t="str">
        <f t="shared" si="64"/>
        <v/>
      </c>
      <c r="V220" s="609">
        <v>1084</v>
      </c>
      <c r="W220" s="610">
        <f t="shared" si="65"/>
        <v>82.308276385725136</v>
      </c>
      <c r="X220" s="609"/>
      <c r="Y220" s="610" t="str">
        <f t="shared" si="66"/>
        <v/>
      </c>
      <c r="Z220" s="609"/>
      <c r="AA220" s="610" t="str">
        <f t="shared" si="67"/>
        <v/>
      </c>
      <c r="AB220" s="609">
        <v>241</v>
      </c>
      <c r="AC220" s="610">
        <f t="shared" si="68"/>
        <v>18.299164768413061</v>
      </c>
      <c r="AD220" s="609">
        <v>36505</v>
      </c>
      <c r="AE220" s="610">
        <f t="shared" si="69"/>
        <v>2771.8299164768414</v>
      </c>
      <c r="AF220" s="609"/>
      <c r="AG220" s="610" t="str">
        <f t="shared" si="70"/>
        <v/>
      </c>
      <c r="AH220" s="609"/>
      <c r="AI220" s="610" t="str">
        <f t="shared" si="71"/>
        <v/>
      </c>
      <c r="AJ220" s="609">
        <v>2909</v>
      </c>
      <c r="AK220" s="610">
        <f t="shared" si="72"/>
        <v>220.88078967350037</v>
      </c>
      <c r="AL220" s="609"/>
      <c r="AM220" s="610" t="str">
        <f t="shared" si="73"/>
        <v/>
      </c>
      <c r="AN220" s="609">
        <v>6550</v>
      </c>
      <c r="AO220" s="610">
        <f t="shared" si="74"/>
        <v>497.34244495064542</v>
      </c>
      <c r="AP220" s="609">
        <v>71164</v>
      </c>
      <c r="AQ220" s="610">
        <f t="shared" si="75"/>
        <v>5403.492786636295</v>
      </c>
    </row>
    <row r="221" spans="1:43">
      <c r="A221" s="603" t="s">
        <v>542</v>
      </c>
      <c r="B221" s="608">
        <v>7.56</v>
      </c>
      <c r="D221" s="609">
        <v>102584</v>
      </c>
      <c r="E221" s="610">
        <f t="shared" si="57"/>
        <v>13569.31216931217</v>
      </c>
      <c r="F221" s="609"/>
      <c r="G221" s="610" t="str">
        <f t="shared" si="57"/>
        <v/>
      </c>
      <c r="H221" s="609"/>
      <c r="I221" s="610" t="str">
        <f t="shared" si="58"/>
        <v/>
      </c>
      <c r="J221" s="609"/>
      <c r="K221" s="610" t="str">
        <f t="shared" si="59"/>
        <v/>
      </c>
      <c r="L221" s="609"/>
      <c r="M221" s="610" t="str">
        <f t="shared" si="60"/>
        <v/>
      </c>
      <c r="N221" s="609">
        <v>1256</v>
      </c>
      <c r="O221" s="610">
        <f t="shared" si="61"/>
        <v>166.13756613756615</v>
      </c>
      <c r="P221" s="609">
        <v>130</v>
      </c>
      <c r="Q221" s="610">
        <f t="shared" si="62"/>
        <v>17.195767195767196</v>
      </c>
      <c r="R221" s="609">
        <v>6345</v>
      </c>
      <c r="S221" s="610">
        <f t="shared" si="63"/>
        <v>839.28571428571433</v>
      </c>
      <c r="T221" s="609"/>
      <c r="U221" s="610" t="str">
        <f t="shared" si="64"/>
        <v/>
      </c>
      <c r="V221" s="609"/>
      <c r="W221" s="610" t="str">
        <f t="shared" si="65"/>
        <v/>
      </c>
      <c r="X221" s="609"/>
      <c r="Y221" s="610" t="str">
        <f t="shared" si="66"/>
        <v/>
      </c>
      <c r="Z221" s="609"/>
      <c r="AA221" s="610" t="str">
        <f t="shared" si="67"/>
        <v/>
      </c>
      <c r="AB221" s="609"/>
      <c r="AC221" s="610" t="str">
        <f t="shared" si="68"/>
        <v/>
      </c>
      <c r="AD221" s="609"/>
      <c r="AE221" s="610" t="str">
        <f t="shared" si="69"/>
        <v/>
      </c>
      <c r="AF221" s="609"/>
      <c r="AG221" s="610" t="str">
        <f t="shared" si="70"/>
        <v/>
      </c>
      <c r="AH221" s="609"/>
      <c r="AI221" s="610" t="str">
        <f t="shared" si="71"/>
        <v/>
      </c>
      <c r="AJ221" s="609">
        <v>29264</v>
      </c>
      <c r="AK221" s="610">
        <f t="shared" si="72"/>
        <v>3870.899470899471</v>
      </c>
      <c r="AL221" s="609"/>
      <c r="AM221" s="610" t="str">
        <f t="shared" si="73"/>
        <v/>
      </c>
      <c r="AN221" s="609"/>
      <c r="AO221" s="610" t="str">
        <f t="shared" si="74"/>
        <v/>
      </c>
      <c r="AP221" s="609">
        <v>36995</v>
      </c>
      <c r="AQ221" s="610">
        <f t="shared" si="75"/>
        <v>4893.5185185185192</v>
      </c>
    </row>
    <row r="222" spans="1:43">
      <c r="A222" s="612"/>
      <c r="B222">
        <v>0.97</v>
      </c>
      <c r="D222" s="613">
        <v>2119</v>
      </c>
      <c r="E222" s="610">
        <f t="shared" si="57"/>
        <v>2184.536082474227</v>
      </c>
      <c r="F222" s="613"/>
      <c r="G222" s="610" t="str">
        <f t="shared" si="57"/>
        <v/>
      </c>
      <c r="H222" s="613"/>
      <c r="I222" s="610" t="str">
        <f t="shared" si="58"/>
        <v/>
      </c>
      <c r="J222" s="613"/>
      <c r="K222" s="610" t="str">
        <f t="shared" si="59"/>
        <v/>
      </c>
      <c r="L222" s="613"/>
      <c r="M222" s="610" t="str">
        <f t="shared" si="60"/>
        <v/>
      </c>
      <c r="N222" s="613"/>
      <c r="O222" s="610" t="str">
        <f t="shared" si="61"/>
        <v/>
      </c>
      <c r="P222" s="613"/>
      <c r="Q222" s="610" t="str">
        <f t="shared" si="62"/>
        <v/>
      </c>
      <c r="R222" s="613"/>
      <c r="S222" s="610" t="str">
        <f t="shared" si="63"/>
        <v/>
      </c>
      <c r="T222" s="613"/>
      <c r="U222" s="610" t="str">
        <f t="shared" si="64"/>
        <v/>
      </c>
      <c r="V222" s="613"/>
      <c r="W222" s="610" t="str">
        <f t="shared" si="65"/>
        <v/>
      </c>
      <c r="X222" s="613"/>
      <c r="Y222" s="610" t="str">
        <f t="shared" si="66"/>
        <v/>
      </c>
      <c r="Z222" s="613"/>
      <c r="AA222" s="610" t="str">
        <f t="shared" si="67"/>
        <v/>
      </c>
      <c r="AB222" s="613"/>
      <c r="AC222" s="610" t="str">
        <f t="shared" si="68"/>
        <v/>
      </c>
      <c r="AD222" s="613"/>
      <c r="AE222" s="610" t="str">
        <f t="shared" si="69"/>
        <v/>
      </c>
      <c r="AF222" s="613"/>
      <c r="AG222" s="610" t="str">
        <f t="shared" si="70"/>
        <v/>
      </c>
      <c r="AH222" s="613"/>
      <c r="AI222" s="610" t="str">
        <f t="shared" si="71"/>
        <v/>
      </c>
      <c r="AJ222" s="613">
        <v>1592</v>
      </c>
      <c r="AK222" s="610">
        <f t="shared" si="72"/>
        <v>1641.2371134020618</v>
      </c>
      <c r="AL222" s="613"/>
      <c r="AM222" s="610" t="str">
        <f t="shared" si="73"/>
        <v/>
      </c>
      <c r="AN222" s="613"/>
      <c r="AO222" s="610" t="str">
        <f t="shared" si="74"/>
        <v/>
      </c>
      <c r="AP222" s="613">
        <v>1592</v>
      </c>
      <c r="AQ222" s="610">
        <f t="shared" si="75"/>
        <v>1641.2371134020618</v>
      </c>
    </row>
    <row r="223" spans="1:43">
      <c r="A223" s="603" t="s">
        <v>418</v>
      </c>
      <c r="B223" s="608">
        <v>0.04</v>
      </c>
      <c r="D223" s="609"/>
      <c r="E223" s="610" t="str">
        <f t="shared" si="57"/>
        <v/>
      </c>
      <c r="F223" s="609">
        <v>505</v>
      </c>
      <c r="G223" s="610">
        <f t="shared" si="57"/>
        <v>12625</v>
      </c>
      <c r="H223" s="609"/>
      <c r="I223" s="610" t="str">
        <f t="shared" si="58"/>
        <v/>
      </c>
      <c r="J223" s="609"/>
      <c r="K223" s="610" t="str">
        <f t="shared" si="59"/>
        <v/>
      </c>
      <c r="L223" s="609"/>
      <c r="M223" s="610" t="str">
        <f t="shared" si="60"/>
        <v/>
      </c>
      <c r="N223" s="609">
        <v>22</v>
      </c>
      <c r="O223" s="610">
        <f t="shared" si="61"/>
        <v>550</v>
      </c>
      <c r="P223" s="609">
        <v>77</v>
      </c>
      <c r="Q223" s="610">
        <f t="shared" si="62"/>
        <v>1925</v>
      </c>
      <c r="R223" s="609">
        <v>394</v>
      </c>
      <c r="S223" s="610">
        <f t="shared" si="63"/>
        <v>9850</v>
      </c>
      <c r="T223" s="609"/>
      <c r="U223" s="610" t="str">
        <f t="shared" si="64"/>
        <v/>
      </c>
      <c r="V223" s="609"/>
      <c r="W223" s="610" t="str">
        <f t="shared" si="65"/>
        <v/>
      </c>
      <c r="X223" s="609"/>
      <c r="Y223" s="610" t="str">
        <f t="shared" si="66"/>
        <v/>
      </c>
      <c r="Z223" s="609"/>
      <c r="AA223" s="610" t="str">
        <f t="shared" si="67"/>
        <v/>
      </c>
      <c r="AB223" s="609"/>
      <c r="AC223" s="610" t="str">
        <f t="shared" si="68"/>
        <v/>
      </c>
      <c r="AD223" s="609"/>
      <c r="AE223" s="610" t="str">
        <f t="shared" si="69"/>
        <v/>
      </c>
      <c r="AF223" s="609"/>
      <c r="AG223" s="610" t="str">
        <f t="shared" si="70"/>
        <v/>
      </c>
      <c r="AH223" s="609"/>
      <c r="AI223" s="610" t="str">
        <f t="shared" si="71"/>
        <v/>
      </c>
      <c r="AJ223" s="609">
        <v>3333</v>
      </c>
      <c r="AK223" s="610">
        <f t="shared" si="72"/>
        <v>83325</v>
      </c>
      <c r="AL223" s="609"/>
      <c r="AM223" s="610" t="str">
        <f t="shared" si="73"/>
        <v/>
      </c>
      <c r="AN223" s="609"/>
      <c r="AO223" s="610" t="str">
        <f t="shared" si="74"/>
        <v/>
      </c>
      <c r="AP223" s="609">
        <v>4331</v>
      </c>
      <c r="AQ223" s="610">
        <f t="shared" si="75"/>
        <v>108275</v>
      </c>
    </row>
    <row r="224" spans="1:43">
      <c r="A224" s="612"/>
      <c r="B224">
        <v>5.0999999999999996</v>
      </c>
      <c r="D224" s="613">
        <v>83353</v>
      </c>
      <c r="E224" s="610">
        <f t="shared" si="57"/>
        <v>16343.725490196079</v>
      </c>
      <c r="F224" s="613">
        <v>734</v>
      </c>
      <c r="G224" s="610">
        <f t="shared" si="57"/>
        <v>143.92156862745099</v>
      </c>
      <c r="H224" s="613"/>
      <c r="I224" s="610" t="str">
        <f t="shared" si="58"/>
        <v/>
      </c>
      <c r="J224" s="613"/>
      <c r="K224" s="610" t="str">
        <f t="shared" si="59"/>
        <v/>
      </c>
      <c r="L224" s="613"/>
      <c r="M224" s="610" t="str">
        <f t="shared" si="60"/>
        <v/>
      </c>
      <c r="N224" s="613">
        <v>3311</v>
      </c>
      <c r="O224" s="610">
        <f t="shared" si="61"/>
        <v>649.21568627450984</v>
      </c>
      <c r="P224" s="613">
        <v>5391</v>
      </c>
      <c r="Q224" s="610">
        <f t="shared" si="62"/>
        <v>1057.0588235294119</v>
      </c>
      <c r="R224" s="613">
        <v>468</v>
      </c>
      <c r="S224" s="610">
        <f t="shared" si="63"/>
        <v>91.764705882352942</v>
      </c>
      <c r="T224" s="613"/>
      <c r="U224" s="610" t="str">
        <f t="shared" si="64"/>
        <v/>
      </c>
      <c r="V224" s="613">
        <v>6365</v>
      </c>
      <c r="W224" s="610">
        <f t="shared" si="65"/>
        <v>1248.0392156862747</v>
      </c>
      <c r="X224" s="613">
        <v>1747</v>
      </c>
      <c r="Y224" s="610">
        <f t="shared" si="66"/>
        <v>342.54901960784315</v>
      </c>
      <c r="Z224" s="613"/>
      <c r="AA224" s="610" t="str">
        <f t="shared" si="67"/>
        <v/>
      </c>
      <c r="AB224" s="613">
        <v>629</v>
      </c>
      <c r="AC224" s="610">
        <f t="shared" si="68"/>
        <v>123.33333333333334</v>
      </c>
      <c r="AD224" s="613"/>
      <c r="AE224" s="610" t="str">
        <f t="shared" si="69"/>
        <v/>
      </c>
      <c r="AF224" s="613"/>
      <c r="AG224" s="610" t="str">
        <f t="shared" si="70"/>
        <v/>
      </c>
      <c r="AH224" s="613"/>
      <c r="AI224" s="610" t="str">
        <f t="shared" si="71"/>
        <v/>
      </c>
      <c r="AJ224" s="613">
        <v>20770</v>
      </c>
      <c r="AK224" s="610">
        <f t="shared" si="72"/>
        <v>4072.5490196078435</v>
      </c>
      <c r="AL224" s="613"/>
      <c r="AM224" s="610" t="str">
        <f t="shared" si="73"/>
        <v/>
      </c>
      <c r="AN224" s="613"/>
      <c r="AO224" s="610" t="str">
        <f t="shared" si="74"/>
        <v/>
      </c>
      <c r="AP224" s="613">
        <v>39415</v>
      </c>
      <c r="AQ224" s="610">
        <f t="shared" si="75"/>
        <v>7728.4313725490201</v>
      </c>
    </row>
    <row r="225" spans="1:43 2604:3083">
      <c r="A225" s="612"/>
      <c r="B225">
        <v>6.36</v>
      </c>
      <c r="D225" s="613">
        <v>13</v>
      </c>
      <c r="E225" s="610">
        <f t="shared" si="57"/>
        <v>2.0440251572327042</v>
      </c>
      <c r="F225" s="613">
        <v>5786</v>
      </c>
      <c r="G225" s="610">
        <f t="shared" si="57"/>
        <v>909.74842767295593</v>
      </c>
      <c r="H225" s="613"/>
      <c r="I225" s="610" t="str">
        <f t="shared" si="58"/>
        <v/>
      </c>
      <c r="J225" s="613"/>
      <c r="K225" s="610" t="str">
        <f t="shared" si="59"/>
        <v/>
      </c>
      <c r="L225" s="613"/>
      <c r="M225" s="610" t="str">
        <f t="shared" si="60"/>
        <v/>
      </c>
      <c r="N225" s="613">
        <v>768</v>
      </c>
      <c r="O225" s="610">
        <f t="shared" si="61"/>
        <v>120.75471698113206</v>
      </c>
      <c r="P225" s="613">
        <v>3367</v>
      </c>
      <c r="Q225" s="610">
        <f t="shared" si="62"/>
        <v>529.40251572327043</v>
      </c>
      <c r="R225" s="613">
        <v>69</v>
      </c>
      <c r="S225" s="610">
        <f t="shared" si="63"/>
        <v>10.849056603773585</v>
      </c>
      <c r="T225" s="613"/>
      <c r="U225" s="610" t="str">
        <f t="shared" si="64"/>
        <v/>
      </c>
      <c r="V225" s="613">
        <v>40</v>
      </c>
      <c r="W225" s="610">
        <f t="shared" si="65"/>
        <v>6.2893081761006284</v>
      </c>
      <c r="X225" s="613"/>
      <c r="Y225" s="610" t="str">
        <f t="shared" si="66"/>
        <v/>
      </c>
      <c r="Z225" s="613"/>
      <c r="AA225" s="610" t="str">
        <f t="shared" si="67"/>
        <v/>
      </c>
      <c r="AB225" s="613"/>
      <c r="AC225" s="610" t="str">
        <f t="shared" si="68"/>
        <v/>
      </c>
      <c r="AD225" s="613"/>
      <c r="AE225" s="610" t="str">
        <f t="shared" si="69"/>
        <v/>
      </c>
      <c r="AF225" s="613"/>
      <c r="AG225" s="610" t="str">
        <f t="shared" si="70"/>
        <v/>
      </c>
      <c r="AH225" s="613"/>
      <c r="AI225" s="610" t="str">
        <f t="shared" si="71"/>
        <v/>
      </c>
      <c r="AJ225" s="613">
        <v>76</v>
      </c>
      <c r="AK225" s="610">
        <f t="shared" si="72"/>
        <v>11.949685534591195</v>
      </c>
      <c r="AL225" s="613"/>
      <c r="AM225" s="610" t="str">
        <f t="shared" si="73"/>
        <v/>
      </c>
      <c r="AN225" s="613"/>
      <c r="AO225" s="610" t="str">
        <f t="shared" si="74"/>
        <v/>
      </c>
      <c r="AP225" s="613">
        <v>10106</v>
      </c>
      <c r="AQ225" s="610">
        <f t="shared" si="75"/>
        <v>1588.9937106918237</v>
      </c>
    </row>
    <row r="226" spans="1:43 2604:3083">
      <c r="A226" s="612"/>
      <c r="B226">
        <v>2.411</v>
      </c>
      <c r="D226" s="613">
        <v>9032</v>
      </c>
      <c r="E226" s="610">
        <f t="shared" si="57"/>
        <v>3746.1634176690168</v>
      </c>
      <c r="F226" s="613">
        <v>42</v>
      </c>
      <c r="G226" s="610">
        <f t="shared" si="57"/>
        <v>17.420157610949815</v>
      </c>
      <c r="H226" s="613"/>
      <c r="I226" s="610" t="str">
        <f t="shared" si="58"/>
        <v/>
      </c>
      <c r="J226" s="613"/>
      <c r="K226" s="610" t="str">
        <f t="shared" si="59"/>
        <v/>
      </c>
      <c r="L226" s="613"/>
      <c r="M226" s="610" t="str">
        <f t="shared" si="60"/>
        <v/>
      </c>
      <c r="N226" s="613">
        <v>40</v>
      </c>
      <c r="O226" s="610">
        <f t="shared" si="61"/>
        <v>16.59062629614268</v>
      </c>
      <c r="P226" s="613">
        <v>5872</v>
      </c>
      <c r="Q226" s="610">
        <f t="shared" si="62"/>
        <v>2435.5039402737452</v>
      </c>
      <c r="R226" s="613">
        <v>33</v>
      </c>
      <c r="S226" s="610">
        <f t="shared" si="63"/>
        <v>13.68726669431771</v>
      </c>
      <c r="T226" s="613"/>
      <c r="U226" s="610" t="str">
        <f t="shared" si="64"/>
        <v/>
      </c>
      <c r="V226" s="613">
        <v>331</v>
      </c>
      <c r="W226" s="610">
        <f t="shared" si="65"/>
        <v>137.28743260058067</v>
      </c>
      <c r="X226" s="613"/>
      <c r="Y226" s="610" t="str">
        <f t="shared" si="66"/>
        <v/>
      </c>
      <c r="Z226" s="613"/>
      <c r="AA226" s="610" t="str">
        <f t="shared" si="67"/>
        <v/>
      </c>
      <c r="AB226" s="613"/>
      <c r="AC226" s="610" t="str">
        <f t="shared" si="68"/>
        <v/>
      </c>
      <c r="AD226" s="613"/>
      <c r="AE226" s="610" t="str">
        <f t="shared" si="69"/>
        <v/>
      </c>
      <c r="AF226" s="613"/>
      <c r="AG226" s="610" t="str">
        <f t="shared" si="70"/>
        <v/>
      </c>
      <c r="AH226" s="613"/>
      <c r="AI226" s="610" t="str">
        <f t="shared" si="71"/>
        <v/>
      </c>
      <c r="AJ226" s="613">
        <v>932</v>
      </c>
      <c r="AK226" s="610">
        <f t="shared" si="72"/>
        <v>386.56159270012444</v>
      </c>
      <c r="AL226" s="613"/>
      <c r="AM226" s="610" t="str">
        <f t="shared" si="73"/>
        <v/>
      </c>
      <c r="AN226" s="613"/>
      <c r="AO226" s="610" t="str">
        <f t="shared" si="74"/>
        <v/>
      </c>
      <c r="AP226" s="613">
        <v>7250</v>
      </c>
      <c r="AQ226" s="610">
        <f t="shared" si="75"/>
        <v>3007.0510161758607</v>
      </c>
    </row>
    <row r="227" spans="1:43 2604:3083">
      <c r="A227" s="612"/>
      <c r="B227">
        <v>0.14199999999999999</v>
      </c>
      <c r="D227" s="613">
        <v>469</v>
      </c>
      <c r="E227" s="610">
        <f t="shared" si="57"/>
        <v>3302.816901408451</v>
      </c>
      <c r="F227" s="613">
        <v>3</v>
      </c>
      <c r="G227" s="610">
        <f t="shared" si="57"/>
        <v>21.126760563380284</v>
      </c>
      <c r="H227" s="613"/>
      <c r="I227" s="610" t="str">
        <f t="shared" si="58"/>
        <v/>
      </c>
      <c r="J227" s="613"/>
      <c r="K227" s="610" t="str">
        <f t="shared" si="59"/>
        <v/>
      </c>
      <c r="L227" s="613"/>
      <c r="M227" s="610" t="str">
        <f t="shared" si="60"/>
        <v/>
      </c>
      <c r="N227" s="613">
        <v>2</v>
      </c>
      <c r="O227" s="610">
        <f t="shared" si="61"/>
        <v>14.084507042253522</v>
      </c>
      <c r="P227" s="613">
        <v>362</v>
      </c>
      <c r="Q227" s="610">
        <f t="shared" si="62"/>
        <v>2549.2957746478874</v>
      </c>
      <c r="R227" s="613">
        <v>2</v>
      </c>
      <c r="S227" s="610">
        <f t="shared" si="63"/>
        <v>14.084507042253522</v>
      </c>
      <c r="T227" s="613"/>
      <c r="U227" s="610" t="str">
        <f t="shared" si="64"/>
        <v/>
      </c>
      <c r="V227" s="613">
        <v>20</v>
      </c>
      <c r="W227" s="610">
        <f t="shared" si="65"/>
        <v>140.84507042253523</v>
      </c>
      <c r="X227" s="613"/>
      <c r="Y227" s="610" t="str">
        <f t="shared" si="66"/>
        <v/>
      </c>
      <c r="Z227" s="613"/>
      <c r="AA227" s="610" t="str">
        <f t="shared" si="67"/>
        <v/>
      </c>
      <c r="AB227" s="613"/>
      <c r="AC227" s="610" t="str">
        <f t="shared" si="68"/>
        <v/>
      </c>
      <c r="AD227" s="613"/>
      <c r="AE227" s="610" t="str">
        <f t="shared" si="69"/>
        <v/>
      </c>
      <c r="AF227" s="613"/>
      <c r="AG227" s="610" t="str">
        <f t="shared" si="70"/>
        <v/>
      </c>
      <c r="AH227" s="613"/>
      <c r="AI227" s="610" t="str">
        <f t="shared" si="71"/>
        <v/>
      </c>
      <c r="AJ227" s="613">
        <v>57</v>
      </c>
      <c r="AK227" s="610">
        <f t="shared" si="72"/>
        <v>401.4084507042254</v>
      </c>
      <c r="AL227" s="613"/>
      <c r="AM227" s="610" t="str">
        <f t="shared" si="73"/>
        <v/>
      </c>
      <c r="AN227" s="613"/>
      <c r="AO227" s="610" t="str">
        <f t="shared" si="74"/>
        <v/>
      </c>
      <c r="AP227" s="613">
        <v>446</v>
      </c>
      <c r="AQ227" s="610">
        <f t="shared" si="75"/>
        <v>3140.8450704225356</v>
      </c>
    </row>
    <row r="228" spans="1:43 2604:3083">
      <c r="A228" s="612"/>
      <c r="B228">
        <v>9.0999999999999998E-2</v>
      </c>
      <c r="D228" s="613">
        <v>301</v>
      </c>
      <c r="E228" s="610">
        <f t="shared" si="57"/>
        <v>3307.6923076923076</v>
      </c>
      <c r="F228" s="613">
        <v>2</v>
      </c>
      <c r="G228" s="610">
        <f t="shared" si="57"/>
        <v>21.978021978021978</v>
      </c>
      <c r="H228" s="613"/>
      <c r="I228" s="610" t="str">
        <f t="shared" si="58"/>
        <v/>
      </c>
      <c r="J228" s="613"/>
      <c r="K228" s="610" t="str">
        <f t="shared" si="59"/>
        <v/>
      </c>
      <c r="L228" s="613"/>
      <c r="M228" s="610" t="str">
        <f t="shared" si="60"/>
        <v/>
      </c>
      <c r="N228" s="613">
        <v>704</v>
      </c>
      <c r="O228" s="610">
        <f t="shared" si="61"/>
        <v>7736.2637362637361</v>
      </c>
      <c r="P228" s="613">
        <v>231</v>
      </c>
      <c r="Q228" s="610">
        <f t="shared" si="62"/>
        <v>2538.4615384615386</v>
      </c>
      <c r="R228" s="613">
        <v>1</v>
      </c>
      <c r="S228" s="610">
        <f t="shared" si="63"/>
        <v>10.989010989010989</v>
      </c>
      <c r="T228" s="613"/>
      <c r="U228" s="610" t="str">
        <f t="shared" si="64"/>
        <v/>
      </c>
      <c r="V228" s="613">
        <v>13</v>
      </c>
      <c r="W228" s="610">
        <f t="shared" si="65"/>
        <v>142.85714285714286</v>
      </c>
      <c r="X228" s="613"/>
      <c r="Y228" s="610" t="str">
        <f t="shared" si="66"/>
        <v/>
      </c>
      <c r="Z228" s="613"/>
      <c r="AA228" s="610" t="str">
        <f t="shared" si="67"/>
        <v/>
      </c>
      <c r="AB228" s="613"/>
      <c r="AC228" s="610" t="str">
        <f t="shared" si="68"/>
        <v/>
      </c>
      <c r="AD228" s="613"/>
      <c r="AE228" s="610" t="str">
        <f t="shared" si="69"/>
        <v/>
      </c>
      <c r="AF228" s="613"/>
      <c r="AG228" s="610" t="str">
        <f t="shared" si="70"/>
        <v/>
      </c>
      <c r="AH228" s="613"/>
      <c r="AI228" s="610" t="str">
        <f t="shared" si="71"/>
        <v/>
      </c>
      <c r="AJ228" s="613">
        <v>37</v>
      </c>
      <c r="AK228" s="610">
        <f t="shared" si="72"/>
        <v>406.5934065934066</v>
      </c>
      <c r="AL228" s="613"/>
      <c r="AM228" s="610" t="str">
        <f t="shared" si="73"/>
        <v/>
      </c>
      <c r="AN228" s="613"/>
      <c r="AO228" s="610" t="str">
        <f t="shared" si="74"/>
        <v/>
      </c>
      <c r="AP228" s="613">
        <v>988</v>
      </c>
      <c r="AQ228" s="610">
        <f t="shared" si="75"/>
        <v>10857.142857142857</v>
      </c>
    </row>
    <row r="229" spans="1:43 2604:3083">
      <c r="A229" s="612"/>
      <c r="B229">
        <v>5.64</v>
      </c>
      <c r="D229" s="613">
        <v>38061</v>
      </c>
      <c r="E229" s="610">
        <f t="shared" si="57"/>
        <v>6748.4042553191493</v>
      </c>
      <c r="F229" s="613">
        <v>161</v>
      </c>
      <c r="G229" s="610">
        <f t="shared" si="57"/>
        <v>28.546099290780145</v>
      </c>
      <c r="H229" s="613"/>
      <c r="I229" s="610" t="str">
        <f t="shared" si="58"/>
        <v/>
      </c>
      <c r="J229" s="613"/>
      <c r="K229" s="610" t="str">
        <f t="shared" si="59"/>
        <v/>
      </c>
      <c r="L229" s="613"/>
      <c r="M229" s="610" t="str">
        <f t="shared" si="60"/>
        <v/>
      </c>
      <c r="N229" s="613">
        <v>882</v>
      </c>
      <c r="O229" s="610">
        <f t="shared" si="61"/>
        <v>156.38297872340428</v>
      </c>
      <c r="P229" s="613">
        <v>4218</v>
      </c>
      <c r="Q229" s="610">
        <f t="shared" si="62"/>
        <v>747.872340425532</v>
      </c>
      <c r="R229" s="613">
        <v>12886</v>
      </c>
      <c r="S229" s="610">
        <f t="shared" si="63"/>
        <v>2284.7517730496456</v>
      </c>
      <c r="T229" s="613"/>
      <c r="U229" s="610" t="str">
        <f t="shared" si="64"/>
        <v/>
      </c>
      <c r="V229" s="613">
        <v>549</v>
      </c>
      <c r="W229" s="610">
        <f t="shared" si="65"/>
        <v>97.340425531914903</v>
      </c>
      <c r="X229" s="613"/>
      <c r="Y229" s="610" t="str">
        <f t="shared" si="66"/>
        <v/>
      </c>
      <c r="Z229" s="613"/>
      <c r="AA229" s="610" t="str">
        <f t="shared" si="67"/>
        <v/>
      </c>
      <c r="AB229" s="613">
        <v>1542</v>
      </c>
      <c r="AC229" s="610">
        <f t="shared" si="68"/>
        <v>273.40425531914894</v>
      </c>
      <c r="AD229" s="613"/>
      <c r="AE229" s="610" t="str">
        <f t="shared" si="69"/>
        <v/>
      </c>
      <c r="AF229" s="613"/>
      <c r="AG229" s="610" t="str">
        <f t="shared" si="70"/>
        <v/>
      </c>
      <c r="AH229" s="613"/>
      <c r="AI229" s="610" t="str">
        <f t="shared" si="71"/>
        <v/>
      </c>
      <c r="AJ229" s="613">
        <v>3502</v>
      </c>
      <c r="AK229" s="610">
        <f t="shared" si="72"/>
        <v>620.92198581560285</v>
      </c>
      <c r="AL229" s="613"/>
      <c r="AM229" s="610" t="str">
        <f t="shared" si="73"/>
        <v/>
      </c>
      <c r="AN229" s="613"/>
      <c r="AO229" s="610" t="str">
        <f t="shared" si="74"/>
        <v/>
      </c>
      <c r="AP229" s="613">
        <v>23740</v>
      </c>
      <c r="AQ229" s="610">
        <f t="shared" si="75"/>
        <v>4209.2198581560287</v>
      </c>
    </row>
    <row r="230" spans="1:43 2604:3083">
      <c r="A230" s="612"/>
      <c r="B230">
        <v>1.0999999999999999E-2</v>
      </c>
      <c r="D230" s="613">
        <v>2</v>
      </c>
      <c r="E230" s="610">
        <f t="shared" si="57"/>
        <v>181.81818181818184</v>
      </c>
      <c r="F230" s="613">
        <v>4</v>
      </c>
      <c r="G230" s="610">
        <f t="shared" si="57"/>
        <v>363.63636363636368</v>
      </c>
      <c r="H230" s="613"/>
      <c r="I230" s="610" t="str">
        <f t="shared" si="58"/>
        <v/>
      </c>
      <c r="J230" s="613"/>
      <c r="K230" s="610" t="str">
        <f t="shared" si="59"/>
        <v/>
      </c>
      <c r="L230" s="613"/>
      <c r="M230" s="610" t="str">
        <f t="shared" si="60"/>
        <v/>
      </c>
      <c r="N230" s="613">
        <v>4</v>
      </c>
      <c r="O230" s="610">
        <f t="shared" si="61"/>
        <v>363.63636363636368</v>
      </c>
      <c r="P230" s="613">
        <v>13</v>
      </c>
      <c r="Q230" s="610">
        <f t="shared" si="62"/>
        <v>1181.818181818182</v>
      </c>
      <c r="R230" s="613">
        <v>7</v>
      </c>
      <c r="S230" s="610">
        <f t="shared" si="63"/>
        <v>636.36363636363637</v>
      </c>
      <c r="T230" s="613"/>
      <c r="U230" s="610" t="str">
        <f t="shared" si="64"/>
        <v/>
      </c>
      <c r="V230" s="613">
        <v>10</v>
      </c>
      <c r="W230" s="610">
        <f t="shared" si="65"/>
        <v>909.09090909090912</v>
      </c>
      <c r="X230" s="613"/>
      <c r="Y230" s="610" t="str">
        <f t="shared" si="66"/>
        <v/>
      </c>
      <c r="Z230" s="613"/>
      <c r="AA230" s="610" t="str">
        <f t="shared" si="67"/>
        <v/>
      </c>
      <c r="AB230" s="613">
        <v>87</v>
      </c>
      <c r="AC230" s="610">
        <f t="shared" si="68"/>
        <v>7909.0909090909099</v>
      </c>
      <c r="AD230" s="613"/>
      <c r="AE230" s="610" t="str">
        <f t="shared" si="69"/>
        <v/>
      </c>
      <c r="AF230" s="613"/>
      <c r="AG230" s="610" t="str">
        <f t="shared" si="70"/>
        <v/>
      </c>
      <c r="AH230" s="613"/>
      <c r="AI230" s="610" t="str">
        <f t="shared" si="71"/>
        <v/>
      </c>
      <c r="AJ230" s="613">
        <v>1</v>
      </c>
      <c r="AK230" s="610">
        <f t="shared" si="72"/>
        <v>90.909090909090921</v>
      </c>
      <c r="AL230" s="613"/>
      <c r="AM230" s="610" t="str">
        <f t="shared" si="73"/>
        <v/>
      </c>
      <c r="AN230" s="613"/>
      <c r="AO230" s="610" t="str">
        <f t="shared" si="74"/>
        <v/>
      </c>
      <c r="AP230" s="613">
        <v>126</v>
      </c>
      <c r="AQ230" s="610">
        <f t="shared" si="75"/>
        <v>11454.545454545456</v>
      </c>
    </row>
    <row r="231" spans="1:43 2604:3083">
      <c r="A231" s="612"/>
      <c r="B231">
        <v>2.1999999999999999E-2</v>
      </c>
      <c r="D231" s="613">
        <v>5</v>
      </c>
      <c r="E231" s="610">
        <f t="shared" si="57"/>
        <v>227.27272727272728</v>
      </c>
      <c r="F231" s="613">
        <v>10</v>
      </c>
      <c r="G231" s="610">
        <f t="shared" si="57"/>
        <v>454.54545454545456</v>
      </c>
      <c r="H231" s="613"/>
      <c r="I231" s="610" t="str">
        <f t="shared" si="58"/>
        <v/>
      </c>
      <c r="J231" s="613"/>
      <c r="K231" s="610" t="str">
        <f t="shared" si="59"/>
        <v/>
      </c>
      <c r="L231" s="613"/>
      <c r="M231" s="610" t="str">
        <f t="shared" si="60"/>
        <v/>
      </c>
      <c r="N231" s="613">
        <v>244</v>
      </c>
      <c r="O231" s="610">
        <f t="shared" si="61"/>
        <v>11090.909090909092</v>
      </c>
      <c r="P231" s="613">
        <v>34</v>
      </c>
      <c r="Q231" s="610">
        <f t="shared" si="62"/>
        <v>1545.4545454545455</v>
      </c>
      <c r="R231" s="613">
        <v>17</v>
      </c>
      <c r="S231" s="610">
        <f t="shared" si="63"/>
        <v>772.72727272727275</v>
      </c>
      <c r="T231" s="613"/>
      <c r="U231" s="610" t="str">
        <f t="shared" si="64"/>
        <v/>
      </c>
      <c r="V231" s="613">
        <v>27</v>
      </c>
      <c r="W231" s="610">
        <f t="shared" si="65"/>
        <v>1227.2727272727273</v>
      </c>
      <c r="X231" s="613">
        <v>225</v>
      </c>
      <c r="Y231" s="610">
        <f t="shared" si="66"/>
        <v>10227.272727272728</v>
      </c>
      <c r="Z231" s="613"/>
      <c r="AA231" s="610" t="str">
        <f t="shared" si="67"/>
        <v/>
      </c>
      <c r="AB231" s="613"/>
      <c r="AC231" s="610" t="str">
        <f t="shared" si="68"/>
        <v/>
      </c>
      <c r="AD231" s="613"/>
      <c r="AE231" s="610" t="str">
        <f t="shared" si="69"/>
        <v/>
      </c>
      <c r="AF231" s="613"/>
      <c r="AG231" s="610" t="str">
        <f t="shared" si="70"/>
        <v/>
      </c>
      <c r="AH231" s="613"/>
      <c r="AI231" s="610" t="str">
        <f t="shared" si="71"/>
        <v/>
      </c>
      <c r="AJ231" s="613">
        <v>2</v>
      </c>
      <c r="AK231" s="610">
        <f t="shared" si="72"/>
        <v>90.909090909090921</v>
      </c>
      <c r="AL231" s="613"/>
      <c r="AM231" s="610" t="str">
        <f t="shared" si="73"/>
        <v/>
      </c>
      <c r="AN231" s="613"/>
      <c r="AO231" s="610" t="str">
        <f t="shared" si="74"/>
        <v/>
      </c>
      <c r="AP231" s="613">
        <v>559</v>
      </c>
      <c r="AQ231" s="610">
        <f t="shared" si="75"/>
        <v>25409.090909090912</v>
      </c>
    </row>
    <row r="232" spans="1:43 2604:3083">
      <c r="E232" s="610" t="str">
        <f t="shared" si="57"/>
        <v/>
      </c>
      <c r="G232" s="610" t="str">
        <f t="shared" si="57"/>
        <v/>
      </c>
      <c r="I232" s="610" t="str">
        <f t="shared" si="58"/>
        <v/>
      </c>
      <c r="K232" s="610" t="str">
        <f t="shared" si="59"/>
        <v/>
      </c>
      <c r="M232" s="610" t="str">
        <f t="shared" si="60"/>
        <v/>
      </c>
      <c r="O232" s="610" t="str">
        <f t="shared" si="61"/>
        <v/>
      </c>
      <c r="Q232" s="610" t="str">
        <f t="shared" si="62"/>
        <v/>
      </c>
      <c r="S232" s="610" t="str">
        <f t="shared" si="63"/>
        <v/>
      </c>
      <c r="U232" s="610" t="str">
        <f t="shared" si="64"/>
        <v/>
      </c>
      <c r="W232" s="610" t="str">
        <f t="shared" si="65"/>
        <v/>
      </c>
      <c r="Y232" s="610" t="str">
        <f t="shared" si="66"/>
        <v/>
      </c>
      <c r="AA232" s="610" t="str">
        <f t="shared" si="67"/>
        <v/>
      </c>
      <c r="AC232" s="610" t="str">
        <f t="shared" si="68"/>
        <v/>
      </c>
      <c r="AE232" s="610" t="str">
        <f t="shared" si="69"/>
        <v/>
      </c>
      <c r="AG232" s="610" t="str">
        <f t="shared" si="70"/>
        <v/>
      </c>
      <c r="AI232" s="610" t="str">
        <f t="shared" si="71"/>
        <v/>
      </c>
      <c r="AK232" s="610" t="str">
        <f t="shared" si="72"/>
        <v/>
      </c>
      <c r="AM232" s="610" t="str">
        <f t="shared" si="73"/>
        <v/>
      </c>
      <c r="AO232" s="610" t="str">
        <f t="shared" si="74"/>
        <v/>
      </c>
      <c r="AQ232" s="610" t="str">
        <f t="shared" si="75"/>
        <v/>
      </c>
    </row>
    <row r="233" spans="1:43 2604:3083" ht="75">
      <c r="A233" s="472"/>
      <c r="B233" s="470"/>
      <c r="D233" s="469" t="s">
        <v>363</v>
      </c>
      <c r="E233" s="469" t="s">
        <v>364</v>
      </c>
      <c r="F233" s="469" t="s">
        <v>365</v>
      </c>
      <c r="G233" s="469" t="s">
        <v>366</v>
      </c>
      <c r="H233" s="469" t="s">
        <v>367</v>
      </c>
      <c r="I233" s="469" t="s">
        <v>368</v>
      </c>
      <c r="J233" s="469" t="s">
        <v>369</v>
      </c>
      <c r="K233" s="469" t="s">
        <v>370</v>
      </c>
      <c r="L233" s="469" t="s">
        <v>371</v>
      </c>
      <c r="M233" s="469" t="s">
        <v>372</v>
      </c>
      <c r="N233" s="469" t="s">
        <v>373</v>
      </c>
      <c r="O233" s="469" t="s">
        <v>374</v>
      </c>
      <c r="P233" s="469" t="s">
        <v>375</v>
      </c>
      <c r="Q233" s="469" t="s">
        <v>376</v>
      </c>
      <c r="R233" s="469" t="s">
        <v>377</v>
      </c>
      <c r="S233" s="469" t="s">
        <v>378</v>
      </c>
      <c r="T233" s="469" t="s">
        <v>379</v>
      </c>
      <c r="U233" s="469" t="s">
        <v>380</v>
      </c>
      <c r="V233" s="469" t="s">
        <v>381</v>
      </c>
      <c r="W233" s="469" t="s">
        <v>382</v>
      </c>
      <c r="X233" s="469" t="s">
        <v>383</v>
      </c>
      <c r="Y233" s="469" t="s">
        <v>384</v>
      </c>
      <c r="Z233" s="469" t="s">
        <v>385</v>
      </c>
      <c r="AA233" s="469" t="s">
        <v>386</v>
      </c>
      <c r="AB233" s="469" t="s">
        <v>387</v>
      </c>
      <c r="AC233" s="469" t="s">
        <v>388</v>
      </c>
      <c r="AD233" s="469" t="s">
        <v>389</v>
      </c>
      <c r="AE233" s="469" t="s">
        <v>390</v>
      </c>
      <c r="AF233" s="469" t="s">
        <v>391</v>
      </c>
      <c r="AG233" s="469" t="s">
        <v>392</v>
      </c>
      <c r="AH233" s="469" t="s">
        <v>393</v>
      </c>
      <c r="AI233" s="469" t="s">
        <v>394</v>
      </c>
      <c r="AJ233" s="469" t="s">
        <v>395</v>
      </c>
      <c r="AK233" s="469" t="s">
        <v>396</v>
      </c>
      <c r="AL233" s="469" t="s">
        <v>397</v>
      </c>
      <c r="AM233" s="469" t="s">
        <v>398</v>
      </c>
      <c r="AN233" s="469" t="s">
        <v>399</v>
      </c>
      <c r="AO233" s="469" t="s">
        <v>400</v>
      </c>
      <c r="AP233" s="469" t="s">
        <v>401</v>
      </c>
      <c r="AQ233" s="469" t="s">
        <v>402</v>
      </c>
      <c r="CVD233" s="598"/>
      <c r="CVE233" s="598"/>
      <c r="CVF233" s="598"/>
      <c r="CVG233" s="598"/>
      <c r="CVH233" s="598"/>
      <c r="CVI233" s="598"/>
      <c r="CVJ233" s="598"/>
      <c r="CVK233" s="598"/>
      <c r="CVL233" s="598"/>
      <c r="CVM233" s="598"/>
      <c r="CVN233" s="598"/>
      <c r="CVO233" s="598"/>
      <c r="CVP233" s="598"/>
      <c r="CVQ233" s="598"/>
      <c r="CVR233" s="598"/>
      <c r="CVS233" s="598"/>
      <c r="CVT233" s="598"/>
      <c r="CVU233" s="598"/>
      <c r="CVV233" s="598"/>
      <c r="CVW233" s="598"/>
      <c r="CVX233" s="598"/>
      <c r="CVY233" s="598"/>
      <c r="CVZ233" s="598"/>
      <c r="CWA233" s="598"/>
      <c r="CWB233" s="598"/>
      <c r="CWC233" s="598"/>
      <c r="CWD233" s="598"/>
      <c r="CWE233" s="598"/>
      <c r="CWF233" s="598"/>
      <c r="CWG233" s="598"/>
      <c r="CWH233" s="598"/>
      <c r="CWI233" s="598"/>
      <c r="CWJ233" s="598"/>
      <c r="CWK233" s="598"/>
      <c r="CWL233" s="598"/>
      <c r="CWM233" s="598"/>
      <c r="CWN233" s="598"/>
      <c r="CWO233" s="598"/>
      <c r="CWP233" s="598"/>
      <c r="CWQ233" s="598"/>
      <c r="CZT233"/>
      <c r="CZU233"/>
      <c r="CZV233"/>
      <c r="CZW233"/>
      <c r="CZX233"/>
      <c r="CZY233"/>
      <c r="CZZ233"/>
      <c r="DAA233"/>
      <c r="DAB233"/>
      <c r="DAC233"/>
      <c r="DAD233"/>
      <c r="DAE233"/>
      <c r="DAF233"/>
      <c r="DAG233"/>
      <c r="DAH233"/>
      <c r="DAI233"/>
      <c r="DAJ233"/>
      <c r="DAK233"/>
      <c r="DAL233"/>
      <c r="DAM233"/>
      <c r="DAN233"/>
      <c r="DAO233"/>
      <c r="DAP233"/>
      <c r="DAQ233"/>
      <c r="DAR233"/>
      <c r="DAS233"/>
      <c r="DAT233"/>
      <c r="DAU233"/>
      <c r="DAV233"/>
      <c r="DAW233"/>
      <c r="DAX233"/>
      <c r="DAY233"/>
      <c r="DAZ233"/>
      <c r="DBA233"/>
      <c r="DBB233"/>
      <c r="DBC233"/>
      <c r="DBD233"/>
      <c r="DBE233"/>
      <c r="DBF233"/>
      <c r="DBG233"/>
      <c r="DEJ233" s="599"/>
      <c r="DEK233" s="599"/>
      <c r="DEL233" s="599"/>
      <c r="DEM233" s="599"/>
      <c r="DEN233" s="599"/>
      <c r="DEO233" s="599"/>
      <c r="DEP233" s="599"/>
      <c r="DEQ233" s="599"/>
      <c r="DER233" s="599"/>
      <c r="DES233" s="599"/>
      <c r="DET233" s="599"/>
      <c r="DEU233" s="599"/>
      <c r="DEV233" s="599"/>
      <c r="DEW233" s="599"/>
      <c r="DEX233" s="599"/>
      <c r="DEY233" s="599"/>
      <c r="DEZ233" s="599"/>
      <c r="DFA233" s="599"/>
      <c r="DFB233" s="599"/>
      <c r="DFC233" s="599"/>
      <c r="DFD233" s="599"/>
      <c r="DFE233" s="599"/>
      <c r="DFF233" s="599"/>
      <c r="DFG233" s="599"/>
      <c r="DFH233" s="599"/>
      <c r="DFI233" s="599"/>
      <c r="DFJ233" s="599"/>
      <c r="DFK233" s="599"/>
      <c r="DFL233" s="599"/>
      <c r="DFM233" s="599"/>
      <c r="DFN233" s="599"/>
      <c r="DFO233" s="599"/>
      <c r="DFP233" s="599"/>
      <c r="DFQ233" s="599"/>
      <c r="DFR233" s="599"/>
      <c r="DFS233" s="599"/>
      <c r="DFT233" s="599"/>
      <c r="DFU233" s="599"/>
      <c r="DFV233" s="599"/>
      <c r="DFW233" s="599"/>
      <c r="DFX233" s="599"/>
      <c r="DFY233" s="599"/>
      <c r="DFZ233" s="599"/>
      <c r="DGA233" s="599"/>
      <c r="DGB233" s="599"/>
      <c r="DGC233" s="599"/>
      <c r="DGD233" s="599"/>
      <c r="DGE233" s="599"/>
      <c r="DGF233" s="599"/>
      <c r="DGG233" s="599"/>
      <c r="DGH233" s="599"/>
      <c r="DGI233" s="599"/>
      <c r="DGJ233" s="599"/>
      <c r="DGK233" s="599"/>
      <c r="DGL233" s="599"/>
      <c r="DGM233" s="599"/>
      <c r="DGN233" s="599"/>
      <c r="DGO233" s="599"/>
      <c r="DGP233" s="599"/>
      <c r="DGQ233" s="599"/>
      <c r="DGR233" s="599"/>
      <c r="DGS233" s="599"/>
      <c r="DGT233" s="599"/>
      <c r="DGU233" s="599"/>
      <c r="DGV233" s="599"/>
      <c r="DGW233" s="599"/>
      <c r="DGX233" s="599"/>
      <c r="DGY233" s="599"/>
      <c r="DGZ233" s="599"/>
      <c r="DHA233" s="599"/>
      <c r="DHB233" s="599"/>
      <c r="DHC233" s="599"/>
      <c r="DHD233" s="599"/>
      <c r="DHE233" s="599"/>
      <c r="DHF233" s="599"/>
      <c r="DHG233" s="599"/>
      <c r="DHH233" s="599"/>
      <c r="DHI233" s="599"/>
      <c r="DHJ233" s="599"/>
      <c r="DHK233" s="599"/>
      <c r="DHL233" s="599"/>
      <c r="DHM233" s="599"/>
      <c r="DHN233" s="599"/>
      <c r="DHO233" s="599"/>
      <c r="DHP233" s="599"/>
      <c r="DHQ233" s="599"/>
      <c r="DHR233" s="599"/>
      <c r="DHS233" s="599"/>
      <c r="DHT233" s="599"/>
      <c r="DHU233" s="599"/>
      <c r="DHV233" s="599"/>
      <c r="DHW233" s="599"/>
      <c r="DHX233" s="599"/>
      <c r="DHY233" s="599"/>
      <c r="DHZ233" s="599"/>
      <c r="DIA233" s="599"/>
      <c r="DIB233" s="599"/>
      <c r="DIC233" s="599"/>
      <c r="DID233" s="599"/>
      <c r="DIE233" s="599"/>
      <c r="DIF233" s="599"/>
      <c r="DIG233" s="599"/>
      <c r="DIH233" s="599"/>
      <c r="DII233" s="599"/>
      <c r="DIJ233" s="599"/>
      <c r="DIK233" s="599"/>
      <c r="DIL233" s="599"/>
      <c r="DIM233" s="599"/>
      <c r="DIN233" s="599"/>
      <c r="DIO233" s="599"/>
      <c r="DIP233" s="599"/>
      <c r="DIQ233" s="599"/>
      <c r="DIR233" s="599"/>
      <c r="DIS233" s="599"/>
      <c r="DIT233" s="599"/>
      <c r="DIU233" s="599"/>
      <c r="DIV233" s="599"/>
      <c r="DIW233" s="599"/>
      <c r="DIX233" s="599"/>
      <c r="DIY233" s="599"/>
      <c r="DIZ233"/>
      <c r="DJA233"/>
      <c r="DJB233"/>
      <c r="DJC233"/>
      <c r="DJD233"/>
      <c r="DJE233"/>
      <c r="DJF233"/>
      <c r="DJG233"/>
      <c r="DJH233"/>
      <c r="DJI233"/>
      <c r="DJJ233"/>
      <c r="DJK233"/>
      <c r="DJL233"/>
      <c r="DJM233"/>
      <c r="DJN233"/>
      <c r="DJO233"/>
      <c r="DJP233"/>
      <c r="DJQ233"/>
      <c r="DJR233"/>
      <c r="DJS233"/>
      <c r="DJT233"/>
      <c r="DJU233"/>
      <c r="DJV233"/>
      <c r="DJW233"/>
      <c r="DJX233"/>
      <c r="DJY233"/>
      <c r="DJZ233"/>
      <c r="DKA233"/>
      <c r="DKB233"/>
      <c r="DKC233"/>
      <c r="DKD233"/>
      <c r="DKE233"/>
      <c r="DKF233"/>
      <c r="DKG233"/>
      <c r="DKH233"/>
      <c r="DKI233"/>
      <c r="DKJ233"/>
      <c r="DKK233"/>
      <c r="DKL233"/>
      <c r="DKM233"/>
      <c r="DKN233"/>
      <c r="DKO233"/>
      <c r="DKP233"/>
      <c r="DKQ233"/>
      <c r="DKR233"/>
      <c r="DKS233"/>
      <c r="DKT233"/>
      <c r="DKU233"/>
      <c r="DKV233"/>
      <c r="DKW233"/>
      <c r="DKX233"/>
      <c r="DKY233"/>
      <c r="DKZ233"/>
      <c r="DLA233"/>
      <c r="DLB233"/>
      <c r="DLC233"/>
      <c r="DLD233"/>
      <c r="DLE233"/>
      <c r="DLF233"/>
      <c r="DLG233"/>
      <c r="DLH233"/>
      <c r="DLI233"/>
      <c r="DLJ233"/>
      <c r="DLK233"/>
      <c r="DLL233"/>
      <c r="DLM233"/>
      <c r="DLN233"/>
      <c r="DLO233"/>
      <c r="DLP233"/>
      <c r="DLQ233"/>
      <c r="DLR233"/>
      <c r="DLS233"/>
      <c r="DLT233"/>
      <c r="DLU233"/>
      <c r="DLV233"/>
      <c r="DLW233"/>
      <c r="DLX233"/>
      <c r="DLY233"/>
      <c r="DLZ233"/>
      <c r="DMA233"/>
      <c r="DMB233"/>
      <c r="DMC233"/>
      <c r="DMD233"/>
      <c r="DME233"/>
      <c r="DMF233"/>
      <c r="DMG233"/>
      <c r="DMH233"/>
      <c r="DMI233"/>
      <c r="DMJ233"/>
      <c r="DMK233"/>
      <c r="DML233"/>
      <c r="DMM233"/>
      <c r="DMN233"/>
      <c r="DMO233"/>
      <c r="DMP233"/>
      <c r="DMQ233"/>
      <c r="DMR233"/>
      <c r="DMS233"/>
      <c r="DMT233"/>
      <c r="DMU233"/>
      <c r="DMV233"/>
      <c r="DMW233"/>
      <c r="DMX233"/>
      <c r="DMY233"/>
      <c r="DMZ233"/>
      <c r="DNA233"/>
      <c r="DNB233"/>
      <c r="DNC233"/>
      <c r="DND233"/>
      <c r="DNE233"/>
      <c r="DNF233"/>
      <c r="DNG233"/>
      <c r="DNH233"/>
      <c r="DNI233"/>
      <c r="DNJ233"/>
      <c r="DNK233"/>
      <c r="DNL233"/>
      <c r="DNM233"/>
      <c r="DNN233"/>
      <c r="DNO233"/>
    </row>
    <row r="234" spans="1:43 2604:3083">
      <c r="A234" s="468"/>
      <c r="B234" s="471" t="s">
        <v>404</v>
      </c>
      <c r="D234" s="468" t="s">
        <v>405</v>
      </c>
      <c r="E234" s="468" t="s">
        <v>503</v>
      </c>
      <c r="F234" s="468" t="s">
        <v>405</v>
      </c>
      <c r="G234" s="468"/>
      <c r="H234" s="468" t="s">
        <v>405</v>
      </c>
      <c r="I234" s="468"/>
      <c r="J234" s="468" t="s">
        <v>405</v>
      </c>
      <c r="K234" s="468"/>
      <c r="L234" s="468" t="s">
        <v>405</v>
      </c>
      <c r="M234" s="468"/>
      <c r="N234" s="468" t="s">
        <v>405</v>
      </c>
      <c r="O234" s="468"/>
      <c r="P234" s="468" t="s">
        <v>405</v>
      </c>
      <c r="Q234" s="468"/>
      <c r="R234" s="468" t="s">
        <v>405</v>
      </c>
      <c r="S234" s="468"/>
      <c r="T234" s="468" t="s">
        <v>405</v>
      </c>
      <c r="U234" s="468"/>
      <c r="V234" s="468" t="s">
        <v>405</v>
      </c>
      <c r="W234" s="468"/>
      <c r="X234" s="468" t="s">
        <v>405</v>
      </c>
      <c r="Y234" s="468"/>
      <c r="Z234" s="468" t="s">
        <v>405</v>
      </c>
      <c r="AA234" s="468"/>
      <c r="AB234" s="468" t="s">
        <v>405</v>
      </c>
      <c r="AC234" s="468"/>
      <c r="AD234" s="468" t="s">
        <v>405</v>
      </c>
      <c r="AE234" s="468"/>
      <c r="AF234" s="468" t="s">
        <v>405</v>
      </c>
      <c r="AG234" s="468"/>
      <c r="AH234" s="468" t="s">
        <v>405</v>
      </c>
      <c r="AI234" s="468"/>
      <c r="AJ234" s="468" t="s">
        <v>405</v>
      </c>
      <c r="AK234" s="468"/>
      <c r="AL234" s="468" t="s">
        <v>405</v>
      </c>
      <c r="AM234" s="468"/>
      <c r="AN234" s="468" t="s">
        <v>405</v>
      </c>
      <c r="AO234" s="468"/>
      <c r="AP234" s="468" t="s">
        <v>405</v>
      </c>
      <c r="AQ234" s="468"/>
      <c r="CVD234" s="598"/>
      <c r="CVE234" s="598"/>
      <c r="CVF234" s="598"/>
      <c r="CVG234" s="598"/>
      <c r="CVH234" s="598"/>
      <c r="CVI234" s="598"/>
      <c r="CVJ234" s="598"/>
      <c r="CVK234" s="598"/>
      <c r="CVL234" s="598"/>
      <c r="CVM234" s="598"/>
      <c r="CVN234" s="598"/>
      <c r="CVO234" s="598"/>
      <c r="CVP234" s="598"/>
      <c r="CVQ234" s="598"/>
      <c r="CVR234" s="598"/>
      <c r="CVS234" s="598"/>
      <c r="CVT234" s="598"/>
      <c r="CVU234" s="598"/>
      <c r="CVV234" s="598"/>
      <c r="CVW234" s="598"/>
      <c r="CVX234" s="598"/>
      <c r="CVY234" s="598"/>
      <c r="CVZ234" s="598"/>
      <c r="CWA234" s="598"/>
      <c r="CWB234" s="598"/>
      <c r="CWC234" s="598"/>
      <c r="CWD234" s="598"/>
      <c r="CWE234" s="598"/>
      <c r="CWF234" s="598"/>
      <c r="CWG234" s="598"/>
      <c r="CWH234" s="598"/>
      <c r="CWI234" s="598"/>
      <c r="CWJ234" s="598"/>
      <c r="CWK234" s="598"/>
      <c r="CWL234" s="598"/>
      <c r="CWM234" s="598"/>
      <c r="CWN234" s="598"/>
      <c r="CWO234" s="598"/>
      <c r="CWP234" s="598"/>
      <c r="CWQ234" s="598"/>
      <c r="CZT234"/>
      <c r="CZU234"/>
      <c r="CZV234"/>
      <c r="CZW234"/>
      <c r="CZX234"/>
      <c r="CZY234"/>
      <c r="CZZ234"/>
      <c r="DAA234"/>
      <c r="DAB234"/>
      <c r="DAC234"/>
      <c r="DAD234"/>
      <c r="DAE234"/>
      <c r="DAF234"/>
      <c r="DAG234"/>
      <c r="DAH234"/>
      <c r="DAI234"/>
      <c r="DAJ234"/>
      <c r="DAK234"/>
      <c r="DAL234"/>
      <c r="DAM234"/>
      <c r="DAN234"/>
      <c r="DAO234"/>
      <c r="DAP234"/>
      <c r="DAQ234"/>
      <c r="DAR234"/>
      <c r="DAS234"/>
      <c r="DAT234"/>
      <c r="DAU234"/>
      <c r="DAV234"/>
      <c r="DAW234"/>
      <c r="DAX234"/>
      <c r="DAY234"/>
      <c r="DAZ234"/>
      <c r="DBA234"/>
      <c r="DBB234"/>
      <c r="DBC234"/>
      <c r="DBD234"/>
      <c r="DBE234"/>
      <c r="DBF234"/>
      <c r="DBG234"/>
      <c r="DEJ234" s="599"/>
      <c r="DEK234" s="599"/>
      <c r="DEL234" s="599"/>
      <c r="DEM234" s="599"/>
      <c r="DEN234" s="599"/>
      <c r="DEO234" s="599"/>
      <c r="DEP234" s="599"/>
      <c r="DEQ234" s="599"/>
      <c r="DER234" s="599"/>
      <c r="DES234" s="599"/>
      <c r="DET234" s="599"/>
      <c r="DEU234" s="599"/>
      <c r="DEV234" s="599"/>
      <c r="DEW234" s="599"/>
      <c r="DEX234" s="599"/>
      <c r="DEY234" s="599"/>
      <c r="DEZ234" s="599"/>
      <c r="DFA234" s="599"/>
      <c r="DFB234" s="599"/>
      <c r="DFC234" s="599"/>
      <c r="DFD234" s="599"/>
      <c r="DFE234" s="599"/>
      <c r="DFF234" s="599"/>
      <c r="DFG234" s="599"/>
      <c r="DFH234" s="599"/>
      <c r="DFI234" s="599"/>
      <c r="DFJ234" s="599"/>
      <c r="DFK234" s="599"/>
      <c r="DFL234" s="599"/>
      <c r="DFM234" s="599"/>
      <c r="DFN234" s="599"/>
      <c r="DFO234" s="599"/>
      <c r="DFP234" s="599"/>
      <c r="DFQ234" s="599"/>
      <c r="DFR234" s="599"/>
      <c r="DFS234" s="599"/>
      <c r="DFT234" s="599"/>
      <c r="DFU234" s="599"/>
      <c r="DFV234" s="599"/>
      <c r="DFW234" s="599"/>
      <c r="DFX234" s="599"/>
      <c r="DFY234" s="599"/>
      <c r="DFZ234" s="599"/>
      <c r="DGA234" s="599"/>
      <c r="DGB234" s="599"/>
      <c r="DGC234" s="599"/>
      <c r="DGD234" s="599"/>
      <c r="DGE234" s="599"/>
      <c r="DGF234" s="599"/>
      <c r="DGG234" s="599"/>
      <c r="DGH234" s="599"/>
      <c r="DGI234" s="599"/>
      <c r="DGJ234" s="599"/>
      <c r="DGK234" s="599"/>
      <c r="DGL234" s="599"/>
      <c r="DGM234" s="599"/>
      <c r="DGN234" s="599"/>
      <c r="DGO234" s="599"/>
      <c r="DGP234" s="599"/>
      <c r="DGQ234" s="599"/>
      <c r="DGR234" s="599"/>
      <c r="DGS234" s="599"/>
      <c r="DGT234" s="599"/>
      <c r="DGU234" s="599"/>
      <c r="DGV234" s="599"/>
      <c r="DGW234" s="599"/>
      <c r="DGX234" s="599"/>
      <c r="DGY234" s="599"/>
      <c r="DGZ234" s="599"/>
      <c r="DHA234" s="599"/>
      <c r="DHB234" s="599"/>
      <c r="DHC234" s="599"/>
      <c r="DHD234" s="599"/>
      <c r="DHE234" s="599"/>
      <c r="DHF234" s="599"/>
      <c r="DHG234" s="599"/>
      <c r="DHH234" s="599"/>
      <c r="DHI234" s="599"/>
      <c r="DHJ234" s="599"/>
      <c r="DHK234" s="599"/>
      <c r="DHL234" s="599"/>
      <c r="DHM234" s="599"/>
      <c r="DHN234" s="599"/>
      <c r="DHO234" s="599"/>
      <c r="DHP234" s="599"/>
      <c r="DHQ234" s="599"/>
      <c r="DHR234" s="599"/>
      <c r="DHS234" s="599"/>
      <c r="DHT234" s="599"/>
      <c r="DHU234" s="599"/>
      <c r="DHV234" s="599"/>
      <c r="DHW234" s="599"/>
      <c r="DHX234" s="599"/>
      <c r="DHY234" s="599"/>
      <c r="DHZ234" s="599"/>
      <c r="DIA234" s="599"/>
      <c r="DIB234" s="599"/>
      <c r="DIC234" s="599"/>
      <c r="DID234" s="599"/>
      <c r="DIE234" s="599"/>
      <c r="DIF234" s="599"/>
      <c r="DIG234" s="599"/>
      <c r="DIH234" s="599"/>
      <c r="DII234" s="599"/>
      <c r="DIJ234" s="599"/>
      <c r="DIK234" s="599"/>
      <c r="DIL234" s="599"/>
      <c r="DIM234" s="599"/>
      <c r="DIN234" s="599"/>
      <c r="DIO234" s="599"/>
      <c r="DIP234" s="599"/>
      <c r="DIQ234" s="599"/>
      <c r="DIR234" s="599"/>
      <c r="DIS234" s="599"/>
      <c r="DIT234" s="599"/>
      <c r="DIU234" s="599"/>
      <c r="DIV234" s="599"/>
      <c r="DIW234" s="599"/>
      <c r="DIX234" s="599"/>
      <c r="DIY234" s="599"/>
      <c r="DIZ234"/>
      <c r="DJA234"/>
      <c r="DJB234"/>
      <c r="DJC234"/>
      <c r="DJD234"/>
      <c r="DJE234"/>
      <c r="DJF234"/>
      <c r="DJG234"/>
      <c r="DJH234"/>
      <c r="DJI234"/>
      <c r="DJJ234"/>
      <c r="DJK234"/>
      <c r="DJL234"/>
      <c r="DJM234"/>
      <c r="DJN234"/>
      <c r="DJO234"/>
      <c r="DJP234"/>
      <c r="DJQ234"/>
      <c r="DJR234"/>
      <c r="DJS234"/>
      <c r="DJT234"/>
      <c r="DJU234"/>
      <c r="DJV234"/>
      <c r="DJW234"/>
      <c r="DJX234"/>
      <c r="DJY234"/>
      <c r="DJZ234"/>
      <c r="DKA234"/>
      <c r="DKB234"/>
      <c r="DKC234"/>
      <c r="DKD234"/>
      <c r="DKE234"/>
      <c r="DKF234"/>
      <c r="DKG234"/>
      <c r="DKH234"/>
      <c r="DKI234"/>
      <c r="DKJ234"/>
      <c r="DKK234"/>
      <c r="DKL234"/>
      <c r="DKM234"/>
      <c r="DKN234"/>
      <c r="DKO234"/>
      <c r="DKP234"/>
      <c r="DKQ234"/>
      <c r="DKR234"/>
      <c r="DKS234"/>
      <c r="DKT234"/>
      <c r="DKU234"/>
      <c r="DKV234"/>
      <c r="DKW234"/>
      <c r="DKX234"/>
      <c r="DKY234"/>
      <c r="DKZ234"/>
      <c r="DLA234"/>
      <c r="DLB234"/>
      <c r="DLC234"/>
      <c r="DLD234"/>
      <c r="DLE234"/>
      <c r="DLF234"/>
      <c r="DLG234"/>
      <c r="DLH234"/>
      <c r="DLI234"/>
      <c r="DLJ234"/>
      <c r="DLK234"/>
      <c r="DLL234"/>
      <c r="DLM234"/>
      <c r="DLN234"/>
      <c r="DLO234"/>
      <c r="DLP234"/>
      <c r="DLQ234"/>
      <c r="DLR234"/>
      <c r="DLS234"/>
      <c r="DLT234"/>
      <c r="DLU234"/>
      <c r="DLV234"/>
      <c r="DLW234"/>
      <c r="DLX234"/>
      <c r="DLY234"/>
      <c r="DLZ234"/>
      <c r="DMA234"/>
      <c r="DMB234"/>
      <c r="DMC234"/>
      <c r="DMD234"/>
      <c r="DME234"/>
      <c r="DMF234"/>
      <c r="DMG234"/>
      <c r="DMH234"/>
      <c r="DMI234"/>
      <c r="DMJ234"/>
      <c r="DMK234"/>
      <c r="DML234"/>
      <c r="DMM234"/>
      <c r="DMN234"/>
      <c r="DMO234"/>
      <c r="DMP234"/>
      <c r="DMQ234"/>
      <c r="DMR234"/>
      <c r="DMS234"/>
      <c r="DMT234"/>
      <c r="DMU234"/>
      <c r="DMV234"/>
      <c r="DMW234"/>
      <c r="DMX234"/>
      <c r="DMY234"/>
      <c r="DMZ234"/>
      <c r="DNA234"/>
      <c r="DNB234"/>
      <c r="DNC234"/>
      <c r="DND234"/>
      <c r="DNE234"/>
      <c r="DNF234"/>
      <c r="DNG234"/>
      <c r="DNH234"/>
      <c r="DNI234"/>
      <c r="DNJ234"/>
      <c r="DNK234"/>
      <c r="DNL234"/>
      <c r="DNM234"/>
      <c r="DNN234"/>
      <c r="DNO234"/>
    </row>
    <row r="235" spans="1:43 2604:3083">
      <c r="B235">
        <f>SUM(B13:B231)</f>
        <v>2374.3575951904832</v>
      </c>
      <c r="C235">
        <f>SUM(C177:C231)</f>
        <v>0</v>
      </c>
      <c r="D235" s="480"/>
      <c r="E235" s="480"/>
      <c r="N235" s="778">
        <f>SUM(N13:N232)</f>
        <v>383273.99740000005</v>
      </c>
      <c r="O235" s="480">
        <f>N235/B235</f>
        <v>161.42218770094394</v>
      </c>
      <c r="P235" s="778">
        <f>SUM(P13:P232)</f>
        <v>2606071.0168000003</v>
      </c>
      <c r="Q235" s="480">
        <f>P235/B235</f>
        <v>1097.5899426770752</v>
      </c>
      <c r="AJ235" s="480"/>
      <c r="CVD235" s="598"/>
      <c r="CVE235" s="598"/>
      <c r="CVF235" s="598"/>
      <c r="CVG235" s="598"/>
      <c r="CVH235" s="598"/>
      <c r="CVI235" s="598"/>
      <c r="CVJ235" s="598"/>
      <c r="CVK235" s="598"/>
      <c r="CVL235" s="598"/>
      <c r="CVM235" s="598"/>
      <c r="CVN235" s="598"/>
      <c r="CVO235" s="598"/>
      <c r="CVP235" s="598"/>
      <c r="CVQ235" s="598"/>
      <c r="CVR235" s="598"/>
      <c r="CVS235" s="598"/>
      <c r="CVT235" s="598"/>
      <c r="CVU235" s="598"/>
      <c r="CVV235" s="598"/>
      <c r="CVW235" s="598"/>
      <c r="CVX235" s="598"/>
      <c r="CVY235" s="598"/>
      <c r="CVZ235" s="598"/>
      <c r="CWA235" s="598"/>
      <c r="CWB235" s="598"/>
      <c r="CWC235" s="598"/>
      <c r="CWD235" s="598"/>
      <c r="CWE235" s="598"/>
      <c r="CWF235" s="598"/>
      <c r="CWG235" s="598"/>
      <c r="CWH235" s="598"/>
      <c r="CWI235" s="598"/>
      <c r="CWJ235" s="598"/>
      <c r="CWK235" s="598"/>
      <c r="CWL235" s="598"/>
      <c r="CWM235" s="598"/>
      <c r="CWN235" s="598"/>
      <c r="CWO235" s="598"/>
      <c r="CWP235" s="598"/>
      <c r="CWQ235" s="598"/>
      <c r="CZT235"/>
      <c r="CZU235"/>
      <c r="CZV235"/>
      <c r="CZW235"/>
      <c r="CZX235"/>
      <c r="CZY235"/>
      <c r="CZZ235"/>
      <c r="DAA235"/>
      <c r="DAB235"/>
      <c r="DAC235"/>
      <c r="DAD235"/>
      <c r="DAE235"/>
      <c r="DAF235"/>
      <c r="DAG235"/>
      <c r="DAH235"/>
      <c r="DAI235"/>
      <c r="DAJ235"/>
      <c r="DAK235"/>
      <c r="DAL235"/>
      <c r="DAM235"/>
      <c r="DAN235"/>
      <c r="DAO235"/>
      <c r="DAP235"/>
      <c r="DAQ235"/>
      <c r="DAR235"/>
      <c r="DAS235"/>
      <c r="DAT235"/>
      <c r="DAU235"/>
      <c r="DAV235"/>
      <c r="DAW235"/>
      <c r="DAX235"/>
      <c r="DAY235"/>
      <c r="DAZ235"/>
      <c r="DBA235"/>
      <c r="DBB235"/>
      <c r="DBC235"/>
      <c r="DBD235"/>
      <c r="DBE235"/>
      <c r="DBF235"/>
      <c r="DBG235"/>
      <c r="DEJ235" s="599"/>
      <c r="DEK235" s="599"/>
      <c r="DEL235" s="599"/>
      <c r="DEM235" s="599"/>
      <c r="DEN235" s="599"/>
      <c r="DEO235" s="599"/>
      <c r="DEP235" s="599"/>
      <c r="DEQ235" s="599"/>
      <c r="DER235" s="599"/>
      <c r="DES235" s="599"/>
      <c r="DET235" s="599"/>
      <c r="DEU235" s="599"/>
      <c r="DEV235" s="599"/>
      <c r="DEW235" s="599"/>
      <c r="DEX235" s="599"/>
      <c r="DEY235" s="599"/>
      <c r="DEZ235" s="599"/>
      <c r="DFA235" s="599"/>
      <c r="DFB235" s="599"/>
      <c r="DFC235" s="599"/>
      <c r="DFD235" s="599"/>
      <c r="DFE235" s="599"/>
      <c r="DFF235" s="599"/>
      <c r="DFG235" s="599"/>
      <c r="DFH235" s="599"/>
      <c r="DFI235" s="599"/>
      <c r="DFJ235" s="599"/>
      <c r="DFK235" s="599"/>
      <c r="DFL235" s="599"/>
      <c r="DFM235" s="599"/>
      <c r="DFN235" s="599"/>
      <c r="DFO235" s="599"/>
      <c r="DFP235" s="599"/>
      <c r="DFQ235" s="599"/>
      <c r="DFR235" s="599"/>
      <c r="DFS235" s="599"/>
      <c r="DFT235" s="599"/>
      <c r="DFU235" s="599"/>
      <c r="DFV235" s="599"/>
      <c r="DFW235" s="599"/>
      <c r="DFX235" s="599"/>
      <c r="DFY235" s="599"/>
      <c r="DFZ235" s="599"/>
      <c r="DGA235" s="599"/>
      <c r="DGB235" s="599"/>
      <c r="DGC235" s="599"/>
      <c r="DGD235" s="599"/>
      <c r="DGE235" s="599"/>
      <c r="DGF235" s="599"/>
      <c r="DGG235" s="599"/>
      <c r="DGH235" s="599"/>
      <c r="DGI235" s="599"/>
      <c r="DGJ235" s="599"/>
      <c r="DGK235" s="599"/>
      <c r="DGL235" s="599"/>
      <c r="DGM235" s="599"/>
      <c r="DGN235" s="599"/>
      <c r="DGO235" s="599"/>
      <c r="DGP235" s="599"/>
      <c r="DGQ235" s="599"/>
      <c r="DGR235" s="599"/>
      <c r="DGS235" s="599"/>
      <c r="DGT235" s="599"/>
      <c r="DGU235" s="599"/>
      <c r="DGV235" s="599"/>
      <c r="DGW235" s="599"/>
      <c r="DGX235" s="599"/>
      <c r="DGY235" s="599"/>
      <c r="DGZ235" s="599"/>
      <c r="DHA235" s="599"/>
      <c r="DHB235" s="599"/>
      <c r="DHC235" s="599"/>
      <c r="DHD235" s="599"/>
      <c r="DHE235" s="599"/>
      <c r="DHF235" s="599"/>
      <c r="DHG235" s="599"/>
      <c r="DHH235" s="599"/>
      <c r="DHI235" s="599"/>
      <c r="DHJ235" s="599"/>
      <c r="DHK235" s="599"/>
      <c r="DHL235" s="599"/>
      <c r="DHM235" s="599"/>
      <c r="DHN235" s="599"/>
      <c r="DHO235" s="599"/>
      <c r="DHP235" s="599"/>
      <c r="DHQ235" s="599"/>
      <c r="DHR235" s="599"/>
      <c r="DHS235" s="599"/>
      <c r="DHT235" s="599"/>
      <c r="DHU235" s="599"/>
      <c r="DHV235" s="599"/>
      <c r="DHW235" s="599"/>
      <c r="DHX235" s="599"/>
      <c r="DHY235" s="599"/>
      <c r="DHZ235" s="599"/>
      <c r="DIA235" s="599"/>
      <c r="DIB235" s="599"/>
      <c r="DIC235" s="599"/>
      <c r="DID235" s="599"/>
      <c r="DIE235" s="599"/>
      <c r="DIF235" s="599"/>
      <c r="DIG235" s="599"/>
      <c r="DIH235" s="599"/>
      <c r="DII235" s="599"/>
      <c r="DIJ235" s="599"/>
      <c r="DIK235" s="599"/>
      <c r="DIL235" s="599"/>
      <c r="DIM235" s="599"/>
      <c r="DIN235" s="599"/>
      <c r="DIO235" s="599"/>
      <c r="DIP235" s="599"/>
      <c r="DIQ235" s="599"/>
      <c r="DIR235" s="599"/>
      <c r="DIS235" s="599"/>
      <c r="DIT235" s="599"/>
      <c r="DIU235" s="599"/>
      <c r="DIV235" s="599"/>
      <c r="DIW235" s="599"/>
      <c r="DIX235" s="599"/>
      <c r="DIY235" s="599"/>
      <c r="DIZ235"/>
      <c r="DJA235"/>
      <c r="DJB235"/>
      <c r="DJC235"/>
      <c r="DJD235"/>
      <c r="DJE235"/>
      <c r="DJF235"/>
      <c r="DJG235"/>
      <c r="DJH235"/>
      <c r="DJI235"/>
      <c r="DJJ235"/>
      <c r="DJK235"/>
      <c r="DJL235"/>
      <c r="DJM235"/>
      <c r="DJN235"/>
      <c r="DJO235"/>
      <c r="DJP235"/>
      <c r="DJQ235"/>
      <c r="DJR235"/>
      <c r="DJS235"/>
      <c r="DJT235"/>
      <c r="DJU235"/>
      <c r="DJV235"/>
      <c r="DJW235"/>
      <c r="DJX235"/>
      <c r="DJY235"/>
      <c r="DJZ235"/>
      <c r="DKA235"/>
      <c r="DKB235"/>
      <c r="DKC235"/>
      <c r="DKD235"/>
      <c r="DKE235"/>
      <c r="DKF235"/>
      <c r="DKG235"/>
      <c r="DKH235"/>
      <c r="DKI235"/>
      <c r="DKJ235"/>
      <c r="DKK235"/>
      <c r="DKL235"/>
      <c r="DKM235"/>
      <c r="DKN235"/>
      <c r="DKO235"/>
      <c r="DKP235"/>
      <c r="DKQ235"/>
      <c r="DKR235"/>
      <c r="DKS235"/>
      <c r="DKT235"/>
      <c r="DKU235"/>
      <c r="DKV235"/>
      <c r="DKW235"/>
      <c r="DKX235"/>
      <c r="DKY235"/>
      <c r="DKZ235"/>
      <c r="DLA235"/>
      <c r="DLB235"/>
      <c r="DLC235"/>
      <c r="DLD235"/>
      <c r="DLE235"/>
      <c r="DLF235"/>
      <c r="DLG235"/>
      <c r="DLH235"/>
      <c r="DLI235"/>
      <c r="DLJ235"/>
      <c r="DLK235"/>
      <c r="DLL235"/>
      <c r="DLM235"/>
      <c r="DLN235"/>
      <c r="DLO235"/>
      <c r="DLP235"/>
      <c r="DLQ235"/>
      <c r="DLR235"/>
      <c r="DLS235"/>
      <c r="DLT235"/>
      <c r="DLU235"/>
      <c r="DLV235"/>
      <c r="DLW235"/>
      <c r="DLX235"/>
      <c r="DLY235"/>
      <c r="DLZ235"/>
      <c r="DMA235"/>
      <c r="DMB235"/>
      <c r="DMC235"/>
      <c r="DMD235"/>
      <c r="DME235"/>
      <c r="DMF235"/>
      <c r="DMG235"/>
      <c r="DMH235"/>
      <c r="DMI235"/>
      <c r="DMJ235"/>
      <c r="DMK235"/>
      <c r="DML235"/>
      <c r="DMM235"/>
      <c r="DMN235"/>
      <c r="DMO235"/>
      <c r="DMP235"/>
      <c r="DMQ235"/>
      <c r="DMR235"/>
      <c r="DMS235"/>
      <c r="DMT235"/>
      <c r="DMU235"/>
      <c r="DMV235"/>
      <c r="DMW235"/>
      <c r="DMX235"/>
      <c r="DMY235"/>
      <c r="DMZ235"/>
      <c r="DNA235"/>
      <c r="DNB235"/>
      <c r="DNC235"/>
      <c r="DND235"/>
      <c r="DNE235"/>
      <c r="DNF235"/>
      <c r="DNG235"/>
      <c r="DNH235"/>
      <c r="DNI235"/>
      <c r="DNJ235"/>
      <c r="DNK235"/>
      <c r="DNL235"/>
      <c r="DNM235"/>
      <c r="DNN235"/>
      <c r="DNO235"/>
    </row>
    <row r="236" spans="1:43 2604:3083">
      <c r="E236" s="610" t="str">
        <f t="shared" si="57"/>
        <v/>
      </c>
      <c r="G236" s="610" t="str">
        <f t="shared" si="57"/>
        <v/>
      </c>
      <c r="I236" s="610" t="str">
        <f t="shared" si="58"/>
        <v/>
      </c>
      <c r="K236" s="610" t="str">
        <f t="shared" si="59"/>
        <v/>
      </c>
      <c r="M236" s="610" t="str">
        <f t="shared" si="60"/>
        <v/>
      </c>
      <c r="O236" s="610" t="str">
        <f t="shared" si="61"/>
        <v/>
      </c>
      <c r="Q236" s="610" t="str">
        <f t="shared" si="62"/>
        <v/>
      </c>
      <c r="S236" s="610" t="str">
        <f t="shared" si="63"/>
        <v/>
      </c>
      <c r="U236" s="610" t="str">
        <f t="shared" si="64"/>
        <v/>
      </c>
      <c r="W236" s="610" t="str">
        <f t="shared" si="65"/>
        <v/>
      </c>
      <c r="Y236" s="610" t="str">
        <f t="shared" si="66"/>
        <v/>
      </c>
      <c r="AA236" s="610" t="str">
        <f t="shared" si="67"/>
        <v/>
      </c>
      <c r="AC236" s="610" t="str">
        <f t="shared" si="68"/>
        <v/>
      </c>
      <c r="AE236" s="610" t="str">
        <f t="shared" si="69"/>
        <v/>
      </c>
      <c r="AG236" s="610" t="str">
        <f t="shared" si="70"/>
        <v/>
      </c>
      <c r="AI236" s="610" t="str">
        <f t="shared" si="71"/>
        <v/>
      </c>
      <c r="AK236" s="610" t="str">
        <f t="shared" si="72"/>
        <v/>
      </c>
      <c r="AM236" s="610" t="str">
        <f t="shared" si="73"/>
        <v/>
      </c>
      <c r="AO236" s="610" t="str">
        <f t="shared" si="74"/>
        <v/>
      </c>
      <c r="AQ236" s="610" t="str">
        <f t="shared" si="75"/>
        <v/>
      </c>
    </row>
    <row r="237" spans="1:43 2604:3083">
      <c r="E237" s="610" t="str">
        <f t="shared" si="57"/>
        <v/>
      </c>
      <c r="G237" s="610" t="str">
        <f t="shared" si="57"/>
        <v/>
      </c>
      <c r="I237" s="610" t="str">
        <f t="shared" si="58"/>
        <v/>
      </c>
      <c r="K237" s="610" t="str">
        <f t="shared" si="59"/>
        <v/>
      </c>
      <c r="M237" s="610" t="str">
        <f t="shared" si="60"/>
        <v/>
      </c>
      <c r="O237" s="610" t="str">
        <f t="shared" si="61"/>
        <v/>
      </c>
      <c r="Q237" s="610" t="str">
        <f t="shared" si="62"/>
        <v/>
      </c>
      <c r="S237" s="610" t="str">
        <f t="shared" si="63"/>
        <v/>
      </c>
      <c r="U237" s="610" t="str">
        <f t="shared" si="64"/>
        <v/>
      </c>
      <c r="W237" s="610" t="str">
        <f t="shared" si="65"/>
        <v/>
      </c>
      <c r="Y237" s="610" t="str">
        <f t="shared" si="66"/>
        <v/>
      </c>
      <c r="AA237" s="610" t="str">
        <f t="shared" si="67"/>
        <v/>
      </c>
      <c r="AC237" s="610" t="str">
        <f t="shared" si="68"/>
        <v/>
      </c>
      <c r="AE237" s="610" t="str">
        <f t="shared" si="69"/>
        <v/>
      </c>
      <c r="AG237" s="610" t="str">
        <f t="shared" si="70"/>
        <v/>
      </c>
      <c r="AI237" s="610" t="str">
        <f t="shared" si="71"/>
        <v/>
      </c>
      <c r="AK237" s="610" t="str">
        <f t="shared" si="72"/>
        <v/>
      </c>
      <c r="AM237" s="610" t="str">
        <f t="shared" si="73"/>
        <v/>
      </c>
      <c r="AO237" s="610" t="str">
        <f t="shared" si="74"/>
        <v/>
      </c>
      <c r="AQ237" s="610" t="str">
        <f t="shared" si="75"/>
        <v/>
      </c>
    </row>
    <row r="238" spans="1:43 2604:3083">
      <c r="E238" s="610" t="str">
        <f t="shared" si="57"/>
        <v/>
      </c>
      <c r="G238" s="610" t="str">
        <f t="shared" si="57"/>
        <v/>
      </c>
      <c r="I238" s="610" t="str">
        <f t="shared" si="58"/>
        <v/>
      </c>
      <c r="K238" s="610" t="str">
        <f t="shared" si="59"/>
        <v/>
      </c>
      <c r="M238" s="610" t="str">
        <f t="shared" si="60"/>
        <v/>
      </c>
      <c r="O238" s="610" t="str">
        <f t="shared" si="61"/>
        <v/>
      </c>
      <c r="Q238" s="610" t="str">
        <f t="shared" si="62"/>
        <v/>
      </c>
      <c r="S238" s="610" t="str">
        <f t="shared" si="63"/>
        <v/>
      </c>
      <c r="U238" s="610" t="str">
        <f t="shared" si="64"/>
        <v/>
      </c>
      <c r="W238" s="610" t="str">
        <f t="shared" si="65"/>
        <v/>
      </c>
      <c r="Y238" s="610" t="str">
        <f t="shared" si="66"/>
        <v/>
      </c>
      <c r="AA238" s="610" t="str">
        <f t="shared" si="67"/>
        <v/>
      </c>
      <c r="AC238" s="610" t="str">
        <f t="shared" si="68"/>
        <v/>
      </c>
      <c r="AE238" s="610" t="str">
        <f t="shared" si="69"/>
        <v/>
      </c>
      <c r="AG238" s="610" t="str">
        <f t="shared" si="70"/>
        <v/>
      </c>
      <c r="AI238" s="610" t="str">
        <f t="shared" si="71"/>
        <v/>
      </c>
      <c r="AK238" s="610" t="str">
        <f t="shared" si="72"/>
        <v/>
      </c>
      <c r="AM238" s="610" t="str">
        <f t="shared" si="73"/>
        <v/>
      </c>
      <c r="AO238" s="610" t="str">
        <f t="shared" si="74"/>
        <v/>
      </c>
      <c r="AQ238" s="610" t="str">
        <f t="shared" si="75"/>
        <v/>
      </c>
    </row>
    <row r="239" spans="1:43 2604:3083">
      <c r="E239" s="610" t="str">
        <f t="shared" si="57"/>
        <v/>
      </c>
      <c r="G239" s="610" t="str">
        <f t="shared" si="57"/>
        <v/>
      </c>
      <c r="I239" s="610" t="str">
        <f t="shared" si="58"/>
        <v/>
      </c>
      <c r="K239" s="610" t="str">
        <f t="shared" si="59"/>
        <v/>
      </c>
      <c r="M239" s="610" t="str">
        <f t="shared" si="60"/>
        <v/>
      </c>
      <c r="O239" s="610" t="str">
        <f t="shared" si="61"/>
        <v/>
      </c>
      <c r="Q239" s="610" t="str">
        <f t="shared" si="62"/>
        <v/>
      </c>
      <c r="S239" s="610" t="str">
        <f t="shared" si="63"/>
        <v/>
      </c>
      <c r="U239" s="610" t="str">
        <f t="shared" si="64"/>
        <v/>
      </c>
      <c r="W239" s="610" t="str">
        <f t="shared" si="65"/>
        <v/>
      </c>
      <c r="Y239" s="610" t="str">
        <f t="shared" si="66"/>
        <v/>
      </c>
      <c r="AA239" s="610" t="str">
        <f t="shared" si="67"/>
        <v/>
      </c>
      <c r="AC239" s="610" t="str">
        <f t="shared" si="68"/>
        <v/>
      </c>
      <c r="AE239" s="610" t="str">
        <f t="shared" si="69"/>
        <v/>
      </c>
      <c r="AG239" s="610" t="str">
        <f t="shared" si="70"/>
        <v/>
      </c>
      <c r="AI239" s="610" t="str">
        <f t="shared" si="71"/>
        <v/>
      </c>
      <c r="AK239" s="610" t="str">
        <f t="shared" si="72"/>
        <v/>
      </c>
      <c r="AM239" s="610" t="str">
        <f t="shared" si="73"/>
        <v/>
      </c>
      <c r="AO239" s="610" t="str">
        <f t="shared" si="74"/>
        <v/>
      </c>
      <c r="AQ239" s="610" t="str">
        <f t="shared" si="75"/>
        <v/>
      </c>
    </row>
    <row r="240" spans="1:43 2604:3083">
      <c r="E240" s="610" t="str">
        <f t="shared" si="57"/>
        <v/>
      </c>
      <c r="G240" s="610" t="str">
        <f t="shared" si="57"/>
        <v/>
      </c>
      <c r="I240" s="610" t="str">
        <f t="shared" si="58"/>
        <v/>
      </c>
      <c r="K240" s="610" t="str">
        <f t="shared" si="59"/>
        <v/>
      </c>
      <c r="M240" s="610" t="str">
        <f t="shared" si="60"/>
        <v/>
      </c>
      <c r="O240" s="610" t="str">
        <f t="shared" si="61"/>
        <v/>
      </c>
      <c r="Q240" s="610" t="str">
        <f t="shared" si="62"/>
        <v/>
      </c>
      <c r="S240" s="610" t="str">
        <f t="shared" si="63"/>
        <v/>
      </c>
      <c r="U240" s="610" t="str">
        <f t="shared" si="64"/>
        <v/>
      </c>
      <c r="W240" s="610" t="str">
        <f t="shared" si="65"/>
        <v/>
      </c>
      <c r="Y240" s="610" t="str">
        <f t="shared" si="66"/>
        <v/>
      </c>
      <c r="AA240" s="610" t="str">
        <f t="shared" si="67"/>
        <v/>
      </c>
      <c r="AC240" s="610" t="str">
        <f t="shared" si="68"/>
        <v/>
      </c>
      <c r="AE240" s="610" t="str">
        <f t="shared" si="69"/>
        <v/>
      </c>
      <c r="AG240" s="610" t="str">
        <f t="shared" si="70"/>
        <v/>
      </c>
      <c r="AI240" s="610" t="str">
        <f t="shared" si="71"/>
        <v/>
      </c>
      <c r="AK240" s="610" t="str">
        <f t="shared" si="72"/>
        <v/>
      </c>
      <c r="AM240" s="610" t="str">
        <f t="shared" si="73"/>
        <v/>
      </c>
      <c r="AO240" s="610" t="str">
        <f t="shared" si="74"/>
        <v/>
      </c>
      <c r="AQ240" s="610" t="str">
        <f t="shared" si="75"/>
        <v/>
      </c>
    </row>
    <row r="241" spans="5:43">
      <c r="E241" s="610" t="str">
        <f t="shared" si="57"/>
        <v/>
      </c>
      <c r="G241" s="610" t="str">
        <f t="shared" si="57"/>
        <v/>
      </c>
      <c r="I241" s="610" t="str">
        <f t="shared" si="58"/>
        <v/>
      </c>
      <c r="K241" s="610" t="str">
        <f t="shared" si="59"/>
        <v/>
      </c>
      <c r="M241" s="610" t="str">
        <f t="shared" si="60"/>
        <v/>
      </c>
      <c r="O241" s="610" t="str">
        <f t="shared" si="61"/>
        <v/>
      </c>
      <c r="Q241" s="610" t="str">
        <f t="shared" si="62"/>
        <v/>
      </c>
      <c r="S241" s="610" t="str">
        <f t="shared" si="63"/>
        <v/>
      </c>
      <c r="U241" s="610" t="str">
        <f t="shared" si="64"/>
        <v/>
      </c>
      <c r="W241" s="610" t="str">
        <f t="shared" si="65"/>
        <v/>
      </c>
      <c r="Y241" s="610" t="str">
        <f t="shared" si="66"/>
        <v/>
      </c>
      <c r="AA241" s="610" t="str">
        <f t="shared" si="67"/>
        <v/>
      </c>
      <c r="AC241" s="610" t="str">
        <f t="shared" si="68"/>
        <v/>
      </c>
      <c r="AE241" s="610" t="str">
        <f t="shared" si="69"/>
        <v/>
      </c>
      <c r="AG241" s="610" t="str">
        <f t="shared" si="70"/>
        <v/>
      </c>
      <c r="AI241" s="610" t="str">
        <f t="shared" si="71"/>
        <v/>
      </c>
      <c r="AK241" s="610" t="str">
        <f t="shared" si="72"/>
        <v/>
      </c>
      <c r="AM241" s="610" t="str">
        <f t="shared" si="73"/>
        <v/>
      </c>
      <c r="AO241" s="610" t="str">
        <f t="shared" si="74"/>
        <v/>
      </c>
      <c r="AQ241" s="610" t="str">
        <f t="shared" si="75"/>
        <v/>
      </c>
    </row>
    <row r="242" spans="5:43">
      <c r="E242" s="610" t="str">
        <f t="shared" si="57"/>
        <v/>
      </c>
      <c r="G242" s="610" t="str">
        <f t="shared" si="57"/>
        <v/>
      </c>
      <c r="I242" s="610" t="str">
        <f t="shared" si="58"/>
        <v/>
      </c>
      <c r="K242" s="610" t="str">
        <f t="shared" si="59"/>
        <v/>
      </c>
      <c r="M242" s="610" t="str">
        <f t="shared" si="60"/>
        <v/>
      </c>
      <c r="O242" s="610" t="str">
        <f t="shared" si="61"/>
        <v/>
      </c>
      <c r="Q242" s="610" t="str">
        <f t="shared" si="62"/>
        <v/>
      </c>
      <c r="S242" s="610" t="str">
        <f t="shared" si="63"/>
        <v/>
      </c>
      <c r="U242" s="610" t="str">
        <f t="shared" si="64"/>
        <v/>
      </c>
      <c r="W242" s="610" t="str">
        <f t="shared" si="65"/>
        <v/>
      </c>
      <c r="Y242" s="610" t="str">
        <f t="shared" si="66"/>
        <v/>
      </c>
      <c r="AA242" s="610" t="str">
        <f t="shared" si="67"/>
        <v/>
      </c>
      <c r="AC242" s="610" t="str">
        <f t="shared" si="68"/>
        <v/>
      </c>
      <c r="AE242" s="610" t="str">
        <f t="shared" si="69"/>
        <v/>
      </c>
      <c r="AG242" s="610" t="str">
        <f t="shared" si="70"/>
        <v/>
      </c>
      <c r="AI242" s="610" t="str">
        <f t="shared" si="71"/>
        <v/>
      </c>
      <c r="AK242" s="610" t="str">
        <f t="shared" si="72"/>
        <v/>
      </c>
      <c r="AM242" s="610" t="str">
        <f t="shared" si="73"/>
        <v/>
      </c>
      <c r="AO242" s="610" t="str">
        <f t="shared" si="74"/>
        <v/>
      </c>
      <c r="AQ242" s="610" t="str">
        <f t="shared" si="75"/>
        <v/>
      </c>
    </row>
    <row r="243" spans="5:43">
      <c r="E243" s="610" t="str">
        <f t="shared" si="57"/>
        <v/>
      </c>
      <c r="G243" s="610" t="str">
        <f t="shared" si="57"/>
        <v/>
      </c>
      <c r="I243" s="610" t="str">
        <f t="shared" si="58"/>
        <v/>
      </c>
      <c r="K243" s="610" t="str">
        <f t="shared" si="59"/>
        <v/>
      </c>
      <c r="M243" s="610" t="str">
        <f t="shared" si="60"/>
        <v/>
      </c>
      <c r="O243" s="610" t="str">
        <f t="shared" si="61"/>
        <v/>
      </c>
      <c r="Q243" s="610" t="str">
        <f t="shared" si="62"/>
        <v/>
      </c>
      <c r="S243" s="610" t="str">
        <f t="shared" si="63"/>
        <v/>
      </c>
      <c r="U243" s="610" t="str">
        <f t="shared" si="64"/>
        <v/>
      </c>
      <c r="W243" s="610" t="str">
        <f t="shared" si="65"/>
        <v/>
      </c>
      <c r="Y243" s="610" t="str">
        <f t="shared" si="66"/>
        <v/>
      </c>
      <c r="AA243" s="610" t="str">
        <f t="shared" si="67"/>
        <v/>
      </c>
      <c r="AC243" s="610" t="str">
        <f t="shared" si="68"/>
        <v/>
      </c>
      <c r="AE243" s="610" t="str">
        <f t="shared" si="69"/>
        <v/>
      </c>
      <c r="AG243" s="610" t="str">
        <f t="shared" si="70"/>
        <v/>
      </c>
      <c r="AI243" s="610" t="str">
        <f t="shared" si="71"/>
        <v/>
      </c>
      <c r="AK243" s="610" t="str">
        <f t="shared" si="72"/>
        <v/>
      </c>
      <c r="AM243" s="610" t="str">
        <f t="shared" si="73"/>
        <v/>
      </c>
      <c r="AO243" s="610" t="str">
        <f t="shared" si="74"/>
        <v/>
      </c>
      <c r="AQ243" s="610" t="str">
        <f t="shared" si="75"/>
        <v/>
      </c>
    </row>
    <row r="244" spans="5:43">
      <c r="E244" s="610" t="str">
        <f t="shared" si="57"/>
        <v/>
      </c>
      <c r="G244" s="610" t="str">
        <f t="shared" si="57"/>
        <v/>
      </c>
      <c r="I244" s="610" t="str">
        <f t="shared" si="58"/>
        <v/>
      </c>
      <c r="K244" s="610" t="str">
        <f t="shared" si="59"/>
        <v/>
      </c>
      <c r="M244" s="610" t="str">
        <f t="shared" si="60"/>
        <v/>
      </c>
      <c r="O244" s="610" t="str">
        <f t="shared" si="61"/>
        <v/>
      </c>
      <c r="Q244" s="610" t="str">
        <f t="shared" si="62"/>
        <v/>
      </c>
      <c r="S244" s="610" t="str">
        <f t="shared" si="63"/>
        <v/>
      </c>
      <c r="U244" s="610" t="str">
        <f t="shared" si="64"/>
        <v/>
      </c>
      <c r="W244" s="610" t="str">
        <f t="shared" si="65"/>
        <v/>
      </c>
      <c r="Y244" s="610" t="str">
        <f t="shared" si="66"/>
        <v/>
      </c>
      <c r="AA244" s="610" t="str">
        <f t="shared" si="67"/>
        <v/>
      </c>
      <c r="AC244" s="610" t="str">
        <f t="shared" si="68"/>
        <v/>
      </c>
      <c r="AE244" s="610" t="str">
        <f t="shared" si="69"/>
        <v/>
      </c>
      <c r="AG244" s="610" t="str">
        <f t="shared" si="70"/>
        <v/>
      </c>
      <c r="AI244" s="610" t="str">
        <f t="shared" si="71"/>
        <v/>
      </c>
      <c r="AK244" s="610" t="str">
        <f t="shared" si="72"/>
        <v/>
      </c>
      <c r="AM244" s="610" t="str">
        <f t="shared" si="73"/>
        <v/>
      </c>
      <c r="AO244" s="610" t="str">
        <f t="shared" si="74"/>
        <v/>
      </c>
      <c r="AQ244" s="610" t="str">
        <f t="shared" si="75"/>
        <v/>
      </c>
    </row>
    <row r="245" spans="5:43">
      <c r="E245" s="610" t="str">
        <f t="shared" si="57"/>
        <v/>
      </c>
      <c r="G245" s="610" t="str">
        <f t="shared" si="57"/>
        <v/>
      </c>
      <c r="I245" s="610" t="str">
        <f t="shared" si="58"/>
        <v/>
      </c>
      <c r="K245" s="610" t="str">
        <f t="shared" si="59"/>
        <v/>
      </c>
      <c r="M245" s="610" t="str">
        <f t="shared" si="60"/>
        <v/>
      </c>
      <c r="O245" s="610" t="str">
        <f t="shared" si="61"/>
        <v/>
      </c>
      <c r="Q245" s="610" t="str">
        <f t="shared" si="62"/>
        <v/>
      </c>
      <c r="S245" s="610" t="str">
        <f t="shared" si="63"/>
        <v/>
      </c>
      <c r="U245" s="610" t="str">
        <f t="shared" si="64"/>
        <v/>
      </c>
      <c r="W245" s="610" t="str">
        <f t="shared" si="65"/>
        <v/>
      </c>
      <c r="Y245" s="610" t="str">
        <f t="shared" si="66"/>
        <v/>
      </c>
      <c r="AA245" s="610" t="str">
        <f t="shared" si="67"/>
        <v/>
      </c>
      <c r="AC245" s="610" t="str">
        <f t="shared" si="68"/>
        <v/>
      </c>
      <c r="AE245" s="610" t="str">
        <f t="shared" si="69"/>
        <v/>
      </c>
      <c r="AG245" s="610" t="str">
        <f t="shared" si="70"/>
        <v/>
      </c>
      <c r="AI245" s="610" t="str">
        <f t="shared" si="71"/>
        <v/>
      </c>
      <c r="AK245" s="610" t="str">
        <f t="shared" si="72"/>
        <v/>
      </c>
      <c r="AM245" s="610" t="str">
        <f t="shared" si="73"/>
        <v/>
      </c>
      <c r="AO245" s="610" t="str">
        <f t="shared" si="74"/>
        <v/>
      </c>
      <c r="AQ245" s="610" t="str">
        <f t="shared" si="75"/>
        <v/>
      </c>
    </row>
    <row r="246" spans="5:43">
      <c r="E246" s="610" t="str">
        <f t="shared" si="57"/>
        <v/>
      </c>
      <c r="G246" s="610" t="str">
        <f t="shared" si="57"/>
        <v/>
      </c>
      <c r="I246" s="610" t="str">
        <f t="shared" si="58"/>
        <v/>
      </c>
      <c r="K246" s="610" t="str">
        <f t="shared" si="59"/>
        <v/>
      </c>
      <c r="M246" s="610" t="str">
        <f t="shared" si="60"/>
        <v/>
      </c>
      <c r="O246" s="610" t="str">
        <f t="shared" si="61"/>
        <v/>
      </c>
      <c r="Q246" s="610" t="str">
        <f t="shared" si="62"/>
        <v/>
      </c>
      <c r="S246" s="610" t="str">
        <f t="shared" si="63"/>
        <v/>
      </c>
      <c r="U246" s="610" t="str">
        <f t="shared" si="64"/>
        <v/>
      </c>
      <c r="W246" s="610" t="str">
        <f t="shared" si="65"/>
        <v/>
      </c>
      <c r="Y246" s="610" t="str">
        <f t="shared" si="66"/>
        <v/>
      </c>
      <c r="AA246" s="610" t="str">
        <f t="shared" si="67"/>
        <v/>
      </c>
      <c r="AC246" s="610" t="str">
        <f t="shared" si="68"/>
        <v/>
      </c>
      <c r="AE246" s="610" t="str">
        <f t="shared" si="69"/>
        <v/>
      </c>
      <c r="AG246" s="610" t="str">
        <f t="shared" si="70"/>
        <v/>
      </c>
      <c r="AI246" s="610" t="str">
        <f t="shared" si="71"/>
        <v/>
      </c>
      <c r="AK246" s="610" t="str">
        <f t="shared" si="72"/>
        <v/>
      </c>
      <c r="AM246" s="610" t="str">
        <f t="shared" si="73"/>
        <v/>
      </c>
      <c r="AO246" s="610" t="str">
        <f t="shared" si="74"/>
        <v/>
      </c>
      <c r="AQ246" s="610" t="str">
        <f t="shared" si="75"/>
        <v/>
      </c>
    </row>
    <row r="247" spans="5:43">
      <c r="E247" s="610" t="str">
        <f t="shared" si="57"/>
        <v/>
      </c>
      <c r="G247" s="610" t="str">
        <f t="shared" si="57"/>
        <v/>
      </c>
      <c r="I247" s="610" t="str">
        <f t="shared" si="58"/>
        <v/>
      </c>
      <c r="K247" s="610" t="str">
        <f t="shared" si="59"/>
        <v/>
      </c>
      <c r="M247" s="610" t="str">
        <f t="shared" si="60"/>
        <v/>
      </c>
      <c r="O247" s="610" t="str">
        <f t="shared" si="61"/>
        <v/>
      </c>
      <c r="Q247" s="610" t="str">
        <f t="shared" si="62"/>
        <v/>
      </c>
      <c r="S247" s="610" t="str">
        <f t="shared" si="63"/>
        <v/>
      </c>
      <c r="U247" s="610" t="str">
        <f t="shared" si="64"/>
        <v/>
      </c>
      <c r="W247" s="610" t="str">
        <f t="shared" si="65"/>
        <v/>
      </c>
      <c r="Y247" s="610" t="str">
        <f t="shared" si="66"/>
        <v/>
      </c>
      <c r="AA247" s="610" t="str">
        <f t="shared" si="67"/>
        <v/>
      </c>
      <c r="AC247" s="610" t="str">
        <f t="shared" si="68"/>
        <v/>
      </c>
      <c r="AE247" s="610" t="str">
        <f t="shared" si="69"/>
        <v/>
      </c>
      <c r="AG247" s="610" t="str">
        <f t="shared" si="70"/>
        <v/>
      </c>
      <c r="AI247" s="610" t="str">
        <f t="shared" si="71"/>
        <v/>
      </c>
      <c r="AK247" s="610" t="str">
        <f t="shared" si="72"/>
        <v/>
      </c>
      <c r="AM247" s="610" t="str">
        <f t="shared" si="73"/>
        <v/>
      </c>
      <c r="AO247" s="610" t="str">
        <f t="shared" si="74"/>
        <v/>
      </c>
      <c r="AQ247" s="610" t="str">
        <f t="shared" si="75"/>
        <v/>
      </c>
    </row>
    <row r="248" spans="5:43">
      <c r="E248" s="610" t="str">
        <f t="shared" si="57"/>
        <v/>
      </c>
      <c r="G248" s="610" t="str">
        <f t="shared" si="57"/>
        <v/>
      </c>
      <c r="I248" s="610" t="str">
        <f t="shared" si="58"/>
        <v/>
      </c>
      <c r="K248" s="610" t="str">
        <f t="shared" si="59"/>
        <v/>
      </c>
      <c r="M248" s="610" t="str">
        <f t="shared" si="60"/>
        <v/>
      </c>
      <c r="O248" s="610" t="str">
        <f t="shared" si="61"/>
        <v/>
      </c>
      <c r="Q248" s="610" t="str">
        <f t="shared" si="62"/>
        <v/>
      </c>
      <c r="S248" s="610" t="str">
        <f t="shared" si="63"/>
        <v/>
      </c>
      <c r="U248" s="610" t="str">
        <f t="shared" si="64"/>
        <v/>
      </c>
      <c r="W248" s="610" t="str">
        <f t="shared" si="65"/>
        <v/>
      </c>
      <c r="Y248" s="610" t="str">
        <f t="shared" si="66"/>
        <v/>
      </c>
      <c r="AA248" s="610" t="str">
        <f t="shared" si="67"/>
        <v/>
      </c>
      <c r="AC248" s="610" t="str">
        <f t="shared" si="68"/>
        <v/>
      </c>
      <c r="AE248" s="610" t="str">
        <f t="shared" si="69"/>
        <v/>
      </c>
      <c r="AG248" s="610" t="str">
        <f t="shared" si="70"/>
        <v/>
      </c>
      <c r="AI248" s="610" t="str">
        <f t="shared" si="71"/>
        <v/>
      </c>
      <c r="AK248" s="610" t="str">
        <f t="shared" si="72"/>
        <v/>
      </c>
      <c r="AM248" s="610" t="str">
        <f t="shared" si="73"/>
        <v/>
      </c>
      <c r="AO248" s="610" t="str">
        <f t="shared" si="74"/>
        <v/>
      </c>
      <c r="AQ248" s="610" t="str">
        <f t="shared" si="75"/>
        <v/>
      </c>
    </row>
    <row r="249" spans="5:43">
      <c r="E249" s="610" t="str">
        <f t="shared" si="57"/>
        <v/>
      </c>
      <c r="G249" s="610" t="str">
        <f t="shared" si="57"/>
        <v/>
      </c>
      <c r="I249" s="610" t="str">
        <f t="shared" si="58"/>
        <v/>
      </c>
      <c r="K249" s="610" t="str">
        <f t="shared" si="59"/>
        <v/>
      </c>
      <c r="M249" s="610" t="str">
        <f t="shared" si="60"/>
        <v/>
      </c>
      <c r="O249" s="610" t="str">
        <f t="shared" si="61"/>
        <v/>
      </c>
      <c r="Q249" s="610" t="str">
        <f t="shared" si="62"/>
        <v/>
      </c>
      <c r="S249" s="610" t="str">
        <f t="shared" si="63"/>
        <v/>
      </c>
      <c r="U249" s="610" t="str">
        <f t="shared" si="64"/>
        <v/>
      </c>
      <c r="W249" s="610" t="str">
        <f t="shared" si="65"/>
        <v/>
      </c>
      <c r="Y249" s="610" t="str">
        <f t="shared" si="66"/>
        <v/>
      </c>
      <c r="AA249" s="610" t="str">
        <f t="shared" si="67"/>
        <v/>
      </c>
      <c r="AC249" s="610" t="str">
        <f t="shared" si="68"/>
        <v/>
      </c>
      <c r="AE249" s="610" t="str">
        <f t="shared" si="69"/>
        <v/>
      </c>
      <c r="AG249" s="610" t="str">
        <f t="shared" si="70"/>
        <v/>
      </c>
      <c r="AI249" s="610" t="str">
        <f t="shared" si="71"/>
        <v/>
      </c>
      <c r="AK249" s="610" t="str">
        <f t="shared" si="72"/>
        <v/>
      </c>
      <c r="AM249" s="610" t="str">
        <f t="shared" si="73"/>
        <v/>
      </c>
      <c r="AO249" s="610" t="str">
        <f t="shared" si="74"/>
        <v/>
      </c>
      <c r="AQ249" s="610" t="str">
        <f t="shared" si="75"/>
        <v/>
      </c>
    </row>
    <row r="250" spans="5:43">
      <c r="E250" s="610" t="str">
        <f t="shared" si="57"/>
        <v/>
      </c>
      <c r="G250" s="610" t="str">
        <f t="shared" si="57"/>
        <v/>
      </c>
      <c r="I250" s="610" t="str">
        <f t="shared" si="58"/>
        <v/>
      </c>
      <c r="K250" s="610" t="str">
        <f t="shared" si="59"/>
        <v/>
      </c>
      <c r="M250" s="610" t="str">
        <f t="shared" si="60"/>
        <v/>
      </c>
      <c r="O250" s="610" t="str">
        <f t="shared" si="61"/>
        <v/>
      </c>
      <c r="Q250" s="610" t="str">
        <f t="shared" si="62"/>
        <v/>
      </c>
      <c r="S250" s="610" t="str">
        <f t="shared" si="63"/>
        <v/>
      </c>
      <c r="U250" s="610" t="str">
        <f t="shared" si="64"/>
        <v/>
      </c>
      <c r="W250" s="610" t="str">
        <f t="shared" si="65"/>
        <v/>
      </c>
      <c r="Y250" s="610" t="str">
        <f t="shared" si="66"/>
        <v/>
      </c>
      <c r="AA250" s="610" t="str">
        <f t="shared" si="67"/>
        <v/>
      </c>
      <c r="AC250" s="610" t="str">
        <f t="shared" si="68"/>
        <v/>
      </c>
      <c r="AE250" s="610" t="str">
        <f t="shared" si="69"/>
        <v/>
      </c>
      <c r="AG250" s="610" t="str">
        <f t="shared" si="70"/>
        <v/>
      </c>
      <c r="AI250" s="610" t="str">
        <f t="shared" si="71"/>
        <v/>
      </c>
      <c r="AK250" s="610" t="str">
        <f t="shared" si="72"/>
        <v/>
      </c>
      <c r="AM250" s="610" t="str">
        <f t="shared" si="73"/>
        <v/>
      </c>
      <c r="AO250" s="610" t="str">
        <f t="shared" si="74"/>
        <v/>
      </c>
      <c r="AQ250" s="610" t="str">
        <f t="shared" si="75"/>
        <v/>
      </c>
    </row>
    <row r="251" spans="5:43">
      <c r="E251" s="610" t="str">
        <f t="shared" si="57"/>
        <v/>
      </c>
      <c r="G251" s="610" t="str">
        <f t="shared" si="57"/>
        <v/>
      </c>
      <c r="I251" s="610" t="str">
        <f t="shared" si="58"/>
        <v/>
      </c>
      <c r="K251" s="610" t="str">
        <f t="shared" si="59"/>
        <v/>
      </c>
      <c r="M251" s="610" t="str">
        <f t="shared" si="60"/>
        <v/>
      </c>
      <c r="O251" s="610" t="str">
        <f t="shared" si="61"/>
        <v/>
      </c>
      <c r="Q251" s="610" t="str">
        <f t="shared" si="62"/>
        <v/>
      </c>
      <c r="S251" s="610" t="str">
        <f t="shared" si="63"/>
        <v/>
      </c>
      <c r="U251" s="610" t="str">
        <f t="shared" si="64"/>
        <v/>
      </c>
      <c r="W251" s="610" t="str">
        <f t="shared" si="65"/>
        <v/>
      </c>
      <c r="Y251" s="610" t="str">
        <f t="shared" si="66"/>
        <v/>
      </c>
      <c r="AA251" s="610" t="str">
        <f t="shared" si="67"/>
        <v/>
      </c>
      <c r="AC251" s="610" t="str">
        <f t="shared" si="68"/>
        <v/>
      </c>
      <c r="AE251" s="610" t="str">
        <f t="shared" si="69"/>
        <v/>
      </c>
      <c r="AG251" s="610" t="str">
        <f t="shared" si="70"/>
        <v/>
      </c>
      <c r="AI251" s="610" t="str">
        <f t="shared" si="71"/>
        <v/>
      </c>
      <c r="AK251" s="610" t="str">
        <f t="shared" si="72"/>
        <v/>
      </c>
      <c r="AM251" s="610" t="str">
        <f t="shared" si="73"/>
        <v/>
      </c>
      <c r="AO251" s="610" t="str">
        <f t="shared" si="74"/>
        <v/>
      </c>
      <c r="AQ251" s="610" t="str">
        <f t="shared" si="75"/>
        <v/>
      </c>
    </row>
    <row r="252" spans="5:43">
      <c r="E252" s="610" t="str">
        <f t="shared" si="57"/>
        <v/>
      </c>
      <c r="G252" s="610" t="str">
        <f t="shared" si="57"/>
        <v/>
      </c>
      <c r="I252" s="610" t="str">
        <f t="shared" si="58"/>
        <v/>
      </c>
      <c r="K252" s="610" t="str">
        <f t="shared" si="59"/>
        <v/>
      </c>
      <c r="M252" s="610" t="str">
        <f t="shared" si="60"/>
        <v/>
      </c>
      <c r="O252" s="610" t="str">
        <f t="shared" si="61"/>
        <v/>
      </c>
      <c r="Q252" s="610" t="str">
        <f t="shared" si="62"/>
        <v/>
      </c>
      <c r="S252" s="610" t="str">
        <f t="shared" si="63"/>
        <v/>
      </c>
      <c r="U252" s="610" t="str">
        <f t="shared" si="64"/>
        <v/>
      </c>
      <c r="W252" s="610" t="str">
        <f t="shared" si="65"/>
        <v/>
      </c>
      <c r="Y252" s="610" t="str">
        <f t="shared" si="66"/>
        <v/>
      </c>
      <c r="AA252" s="610" t="str">
        <f t="shared" si="67"/>
        <v/>
      </c>
      <c r="AC252" s="610" t="str">
        <f t="shared" si="68"/>
        <v/>
      </c>
      <c r="AE252" s="610" t="str">
        <f t="shared" si="69"/>
        <v/>
      </c>
      <c r="AG252" s="610" t="str">
        <f t="shared" si="70"/>
        <v/>
      </c>
      <c r="AI252" s="610" t="str">
        <f t="shared" si="71"/>
        <v/>
      </c>
      <c r="AK252" s="610" t="str">
        <f t="shared" si="72"/>
        <v/>
      </c>
      <c r="AM252" s="610" t="str">
        <f t="shared" si="73"/>
        <v/>
      </c>
      <c r="AO252" s="610" t="str">
        <f t="shared" si="74"/>
        <v/>
      </c>
      <c r="AQ252" s="610" t="str">
        <f t="shared" si="75"/>
        <v/>
      </c>
    </row>
    <row r="253" spans="5:43">
      <c r="E253" s="610" t="str">
        <f t="shared" si="57"/>
        <v/>
      </c>
      <c r="G253" s="610" t="str">
        <f t="shared" si="57"/>
        <v/>
      </c>
      <c r="I253" s="610" t="str">
        <f t="shared" si="58"/>
        <v/>
      </c>
      <c r="K253" s="610" t="str">
        <f t="shared" si="59"/>
        <v/>
      </c>
      <c r="M253" s="610" t="str">
        <f t="shared" si="60"/>
        <v/>
      </c>
      <c r="O253" s="610" t="str">
        <f t="shared" si="61"/>
        <v/>
      </c>
      <c r="Q253" s="610" t="str">
        <f t="shared" si="62"/>
        <v/>
      </c>
      <c r="S253" s="610" t="str">
        <f t="shared" si="63"/>
        <v/>
      </c>
      <c r="U253" s="610" t="str">
        <f t="shared" si="64"/>
        <v/>
      </c>
      <c r="W253" s="610" t="str">
        <f t="shared" si="65"/>
        <v/>
      </c>
      <c r="Y253" s="610" t="str">
        <f t="shared" si="66"/>
        <v/>
      </c>
      <c r="AA253" s="610" t="str">
        <f t="shared" si="67"/>
        <v/>
      </c>
      <c r="AC253" s="610" t="str">
        <f t="shared" si="68"/>
        <v/>
      </c>
      <c r="AE253" s="610" t="str">
        <f t="shared" si="69"/>
        <v/>
      </c>
      <c r="AG253" s="610" t="str">
        <f t="shared" si="70"/>
        <v/>
      </c>
      <c r="AI253" s="610" t="str">
        <f t="shared" si="71"/>
        <v/>
      </c>
      <c r="AK253" s="610" t="str">
        <f t="shared" si="72"/>
        <v/>
      </c>
      <c r="AM253" s="610" t="str">
        <f t="shared" si="73"/>
        <v/>
      </c>
      <c r="AO253" s="610" t="str">
        <f t="shared" si="74"/>
        <v/>
      </c>
      <c r="AQ253" s="610" t="str">
        <f t="shared" si="75"/>
        <v/>
      </c>
    </row>
    <row r="254" spans="5:43">
      <c r="E254" s="610" t="str">
        <f t="shared" si="57"/>
        <v/>
      </c>
      <c r="G254" s="610" t="str">
        <f t="shared" si="57"/>
        <v/>
      </c>
      <c r="I254" s="610" t="str">
        <f t="shared" si="58"/>
        <v/>
      </c>
      <c r="K254" s="610" t="str">
        <f t="shared" si="59"/>
        <v/>
      </c>
      <c r="M254" s="610" t="str">
        <f t="shared" si="60"/>
        <v/>
      </c>
      <c r="O254" s="610" t="str">
        <f t="shared" si="61"/>
        <v/>
      </c>
      <c r="Q254" s="610" t="str">
        <f t="shared" si="62"/>
        <v/>
      </c>
      <c r="S254" s="610" t="str">
        <f t="shared" si="63"/>
        <v/>
      </c>
      <c r="U254" s="610" t="str">
        <f t="shared" si="64"/>
        <v/>
      </c>
      <c r="W254" s="610" t="str">
        <f t="shared" si="65"/>
        <v/>
      </c>
      <c r="Y254" s="610" t="str">
        <f t="shared" si="66"/>
        <v/>
      </c>
      <c r="AA254" s="610" t="str">
        <f t="shared" si="67"/>
        <v/>
      </c>
      <c r="AC254" s="610" t="str">
        <f t="shared" si="68"/>
        <v/>
      </c>
      <c r="AE254" s="610" t="str">
        <f t="shared" si="69"/>
        <v/>
      </c>
      <c r="AG254" s="610" t="str">
        <f t="shared" si="70"/>
        <v/>
      </c>
      <c r="AI254" s="610" t="str">
        <f t="shared" si="71"/>
        <v/>
      </c>
      <c r="AK254" s="610" t="str">
        <f t="shared" si="72"/>
        <v/>
      </c>
      <c r="AM254" s="610" t="str">
        <f t="shared" si="73"/>
        <v/>
      </c>
      <c r="AO254" s="610" t="str">
        <f t="shared" si="74"/>
        <v/>
      </c>
      <c r="AQ254" s="610" t="str">
        <f t="shared" si="75"/>
        <v/>
      </c>
    </row>
    <row r="255" spans="5:43">
      <c r="E255" s="610" t="str">
        <f t="shared" si="57"/>
        <v/>
      </c>
      <c r="G255" s="610" t="str">
        <f t="shared" si="57"/>
        <v/>
      </c>
      <c r="I255" s="610" t="str">
        <f t="shared" si="58"/>
        <v/>
      </c>
      <c r="K255" s="610" t="str">
        <f t="shared" si="59"/>
        <v/>
      </c>
      <c r="M255" s="610" t="str">
        <f t="shared" si="60"/>
        <v/>
      </c>
      <c r="O255" s="610" t="str">
        <f t="shared" si="61"/>
        <v/>
      </c>
      <c r="Q255" s="610" t="str">
        <f t="shared" si="62"/>
        <v/>
      </c>
      <c r="S255" s="610" t="str">
        <f t="shared" si="63"/>
        <v/>
      </c>
      <c r="U255" s="610" t="str">
        <f t="shared" si="64"/>
        <v/>
      </c>
      <c r="W255" s="610" t="str">
        <f t="shared" si="65"/>
        <v/>
      </c>
      <c r="Y255" s="610" t="str">
        <f t="shared" si="66"/>
        <v/>
      </c>
      <c r="AA255" s="610" t="str">
        <f t="shared" si="67"/>
        <v/>
      </c>
      <c r="AC255" s="610" t="str">
        <f t="shared" si="68"/>
        <v/>
      </c>
      <c r="AE255" s="610" t="str">
        <f t="shared" si="69"/>
        <v/>
      </c>
      <c r="AG255" s="610" t="str">
        <f t="shared" si="70"/>
        <v/>
      </c>
      <c r="AI255" s="610" t="str">
        <f t="shared" si="71"/>
        <v/>
      </c>
      <c r="AK255" s="610" t="str">
        <f t="shared" si="72"/>
        <v/>
      </c>
      <c r="AM255" s="610" t="str">
        <f t="shared" si="73"/>
        <v/>
      </c>
      <c r="AO255" s="610" t="str">
        <f t="shared" si="74"/>
        <v/>
      </c>
      <c r="AQ255" s="610" t="str">
        <f t="shared" si="75"/>
        <v/>
      </c>
    </row>
    <row r="256" spans="5:43">
      <c r="E256" s="610" t="str">
        <f t="shared" si="57"/>
        <v/>
      </c>
      <c r="G256" s="610" t="str">
        <f t="shared" si="57"/>
        <v/>
      </c>
      <c r="I256" s="610" t="str">
        <f t="shared" si="58"/>
        <v/>
      </c>
      <c r="K256" s="610" t="str">
        <f t="shared" si="59"/>
        <v/>
      </c>
      <c r="M256" s="610" t="str">
        <f t="shared" si="60"/>
        <v/>
      </c>
      <c r="O256" s="610" t="str">
        <f t="shared" si="61"/>
        <v/>
      </c>
      <c r="Q256" s="610" t="str">
        <f t="shared" si="62"/>
        <v/>
      </c>
      <c r="S256" s="610" t="str">
        <f t="shared" si="63"/>
        <v/>
      </c>
      <c r="U256" s="610" t="str">
        <f t="shared" si="64"/>
        <v/>
      </c>
      <c r="W256" s="610" t="str">
        <f t="shared" si="65"/>
        <v/>
      </c>
      <c r="Y256" s="610" t="str">
        <f t="shared" si="66"/>
        <v/>
      </c>
      <c r="AA256" s="610" t="str">
        <f t="shared" si="67"/>
        <v/>
      </c>
      <c r="AC256" s="610" t="str">
        <f t="shared" si="68"/>
        <v/>
      </c>
      <c r="AE256" s="610" t="str">
        <f t="shared" si="69"/>
        <v/>
      </c>
      <c r="AG256" s="610" t="str">
        <f t="shared" si="70"/>
        <v/>
      </c>
      <c r="AI256" s="610" t="str">
        <f t="shared" si="71"/>
        <v/>
      </c>
      <c r="AK256" s="610" t="str">
        <f t="shared" si="72"/>
        <v/>
      </c>
      <c r="AM256" s="610" t="str">
        <f t="shared" si="73"/>
        <v/>
      </c>
      <c r="AO256" s="610" t="str">
        <f t="shared" si="74"/>
        <v/>
      </c>
      <c r="AQ256" s="610" t="str">
        <f t="shared" si="75"/>
        <v/>
      </c>
    </row>
    <row r="257" spans="5:43">
      <c r="E257" s="610" t="str">
        <f t="shared" si="57"/>
        <v/>
      </c>
      <c r="G257" s="610" t="str">
        <f t="shared" si="57"/>
        <v/>
      </c>
      <c r="I257" s="610" t="str">
        <f t="shared" si="58"/>
        <v/>
      </c>
      <c r="K257" s="610" t="str">
        <f t="shared" si="59"/>
        <v/>
      </c>
      <c r="M257" s="610" t="str">
        <f t="shared" si="60"/>
        <v/>
      </c>
      <c r="O257" s="610" t="str">
        <f t="shared" si="61"/>
        <v/>
      </c>
      <c r="Q257" s="610" t="str">
        <f t="shared" si="62"/>
        <v/>
      </c>
      <c r="S257" s="610" t="str">
        <f t="shared" si="63"/>
        <v/>
      </c>
      <c r="U257" s="610" t="str">
        <f t="shared" si="64"/>
        <v/>
      </c>
      <c r="W257" s="610" t="str">
        <f t="shared" si="65"/>
        <v/>
      </c>
      <c r="Y257" s="610" t="str">
        <f t="shared" si="66"/>
        <v/>
      </c>
      <c r="AA257" s="610" t="str">
        <f t="shared" si="67"/>
        <v/>
      </c>
      <c r="AC257" s="610" t="str">
        <f t="shared" si="68"/>
        <v/>
      </c>
      <c r="AE257" s="610" t="str">
        <f t="shared" si="69"/>
        <v/>
      </c>
      <c r="AG257" s="610" t="str">
        <f t="shared" si="70"/>
        <v/>
      </c>
      <c r="AI257" s="610" t="str">
        <f t="shared" si="71"/>
        <v/>
      </c>
      <c r="AK257" s="610" t="str">
        <f t="shared" si="72"/>
        <v/>
      </c>
      <c r="AM257" s="610" t="str">
        <f t="shared" si="73"/>
        <v/>
      </c>
      <c r="AO257" s="610" t="str">
        <f t="shared" si="74"/>
        <v/>
      </c>
      <c r="AQ257" s="610" t="str">
        <f t="shared" si="75"/>
        <v/>
      </c>
    </row>
    <row r="258" spans="5:43">
      <c r="E258" s="610" t="str">
        <f t="shared" si="57"/>
        <v/>
      </c>
      <c r="G258" s="610" t="str">
        <f t="shared" si="57"/>
        <v/>
      </c>
      <c r="I258" s="610" t="str">
        <f t="shared" si="58"/>
        <v/>
      </c>
      <c r="K258" s="610" t="str">
        <f t="shared" si="59"/>
        <v/>
      </c>
      <c r="M258" s="610" t="str">
        <f t="shared" si="60"/>
        <v/>
      </c>
      <c r="O258" s="610" t="str">
        <f t="shared" si="61"/>
        <v/>
      </c>
      <c r="Q258" s="610" t="str">
        <f t="shared" si="62"/>
        <v/>
      </c>
      <c r="S258" s="610" t="str">
        <f t="shared" si="63"/>
        <v/>
      </c>
      <c r="U258" s="610" t="str">
        <f t="shared" si="64"/>
        <v/>
      </c>
      <c r="W258" s="610" t="str">
        <f t="shared" si="65"/>
        <v/>
      </c>
      <c r="Y258" s="610" t="str">
        <f t="shared" si="66"/>
        <v/>
      </c>
      <c r="AA258" s="610" t="str">
        <f t="shared" si="67"/>
        <v/>
      </c>
      <c r="AC258" s="610" t="str">
        <f t="shared" si="68"/>
        <v/>
      </c>
      <c r="AE258" s="610" t="str">
        <f t="shared" si="69"/>
        <v/>
      </c>
      <c r="AG258" s="610" t="str">
        <f t="shared" si="70"/>
        <v/>
      </c>
      <c r="AI258" s="610" t="str">
        <f t="shared" si="71"/>
        <v/>
      </c>
      <c r="AK258" s="610" t="str">
        <f t="shared" si="72"/>
        <v/>
      </c>
      <c r="AM258" s="610" t="str">
        <f t="shared" si="73"/>
        <v/>
      </c>
      <c r="AO258" s="610" t="str">
        <f t="shared" si="74"/>
        <v/>
      </c>
      <c r="AQ258" s="610" t="str">
        <f t="shared" si="75"/>
        <v/>
      </c>
    </row>
    <row r="259" spans="5:43">
      <c r="E259" s="610" t="str">
        <f t="shared" si="57"/>
        <v/>
      </c>
      <c r="G259" s="610" t="str">
        <f t="shared" si="57"/>
        <v/>
      </c>
      <c r="I259" s="610" t="str">
        <f t="shared" si="58"/>
        <v/>
      </c>
      <c r="K259" s="610" t="str">
        <f t="shared" si="59"/>
        <v/>
      </c>
      <c r="M259" s="610" t="str">
        <f t="shared" si="60"/>
        <v/>
      </c>
      <c r="O259" s="610" t="str">
        <f t="shared" si="61"/>
        <v/>
      </c>
      <c r="Q259" s="610" t="str">
        <f t="shared" si="62"/>
        <v/>
      </c>
      <c r="S259" s="610" t="str">
        <f t="shared" si="63"/>
        <v/>
      </c>
      <c r="U259" s="610" t="str">
        <f t="shared" si="64"/>
        <v/>
      </c>
      <c r="W259" s="610" t="str">
        <f t="shared" si="65"/>
        <v/>
      </c>
      <c r="Y259" s="610" t="str">
        <f t="shared" si="66"/>
        <v/>
      </c>
      <c r="AA259" s="610" t="str">
        <f t="shared" si="67"/>
        <v/>
      </c>
      <c r="AC259" s="610" t="str">
        <f t="shared" si="68"/>
        <v/>
      </c>
      <c r="AE259" s="610" t="str">
        <f t="shared" si="69"/>
        <v/>
      </c>
      <c r="AG259" s="610" t="str">
        <f t="shared" si="70"/>
        <v/>
      </c>
      <c r="AI259" s="610" t="str">
        <f t="shared" si="71"/>
        <v/>
      </c>
      <c r="AK259" s="610" t="str">
        <f t="shared" si="72"/>
        <v/>
      </c>
      <c r="AM259" s="610" t="str">
        <f t="shared" si="73"/>
        <v/>
      </c>
      <c r="AO259" s="610" t="str">
        <f t="shared" si="74"/>
        <v/>
      </c>
      <c r="AQ259" s="610" t="str">
        <f t="shared" si="75"/>
        <v/>
      </c>
    </row>
    <row r="260" spans="5:43">
      <c r="E260" s="610" t="str">
        <f t="shared" si="57"/>
        <v/>
      </c>
      <c r="G260" s="610" t="str">
        <f t="shared" si="57"/>
        <v/>
      </c>
      <c r="I260" s="610" t="str">
        <f t="shared" si="58"/>
        <v/>
      </c>
      <c r="K260" s="610" t="str">
        <f t="shared" si="59"/>
        <v/>
      </c>
      <c r="M260" s="610" t="str">
        <f t="shared" si="60"/>
        <v/>
      </c>
      <c r="O260" s="610" t="str">
        <f t="shared" si="61"/>
        <v/>
      </c>
      <c r="Q260" s="610" t="str">
        <f t="shared" si="62"/>
        <v/>
      </c>
      <c r="S260" s="610" t="str">
        <f t="shared" si="63"/>
        <v/>
      </c>
      <c r="U260" s="610" t="str">
        <f t="shared" si="64"/>
        <v/>
      </c>
      <c r="W260" s="610" t="str">
        <f t="shared" si="65"/>
        <v/>
      </c>
      <c r="Y260" s="610" t="str">
        <f t="shared" si="66"/>
        <v/>
      </c>
      <c r="AA260" s="610" t="str">
        <f t="shared" si="67"/>
        <v/>
      </c>
      <c r="AC260" s="610" t="str">
        <f t="shared" si="68"/>
        <v/>
      </c>
      <c r="AE260" s="610" t="str">
        <f t="shared" si="69"/>
        <v/>
      </c>
      <c r="AG260" s="610" t="str">
        <f t="shared" si="70"/>
        <v/>
      </c>
      <c r="AI260" s="610" t="str">
        <f t="shared" si="71"/>
        <v/>
      </c>
      <c r="AK260" s="610" t="str">
        <f t="shared" si="72"/>
        <v/>
      </c>
      <c r="AM260" s="610" t="str">
        <f t="shared" si="73"/>
        <v/>
      </c>
      <c r="AO260" s="610" t="str">
        <f t="shared" si="74"/>
        <v/>
      </c>
      <c r="AQ260" s="610" t="str">
        <f t="shared" si="75"/>
        <v/>
      </c>
    </row>
    <row r="261" spans="5:43">
      <c r="E261" s="610" t="str">
        <f t="shared" si="57"/>
        <v/>
      </c>
      <c r="G261" s="610" t="str">
        <f t="shared" si="57"/>
        <v/>
      </c>
      <c r="I261" s="610" t="str">
        <f t="shared" si="58"/>
        <v/>
      </c>
      <c r="K261" s="610" t="str">
        <f t="shared" si="59"/>
        <v/>
      </c>
      <c r="M261" s="610" t="str">
        <f t="shared" si="60"/>
        <v/>
      </c>
      <c r="O261" s="610" t="str">
        <f t="shared" si="61"/>
        <v/>
      </c>
      <c r="Q261" s="610" t="str">
        <f t="shared" si="62"/>
        <v/>
      </c>
      <c r="S261" s="610" t="str">
        <f t="shared" si="63"/>
        <v/>
      </c>
      <c r="U261" s="610" t="str">
        <f t="shared" si="64"/>
        <v/>
      </c>
      <c r="W261" s="610" t="str">
        <f t="shared" si="65"/>
        <v/>
      </c>
      <c r="Y261" s="610" t="str">
        <f t="shared" si="66"/>
        <v/>
      </c>
      <c r="AA261" s="610" t="str">
        <f t="shared" si="67"/>
        <v/>
      </c>
      <c r="AC261" s="610" t="str">
        <f t="shared" si="68"/>
        <v/>
      </c>
      <c r="AE261" s="610" t="str">
        <f t="shared" si="69"/>
        <v/>
      </c>
      <c r="AG261" s="610" t="str">
        <f t="shared" si="70"/>
        <v/>
      </c>
      <c r="AI261" s="610" t="str">
        <f t="shared" si="71"/>
        <v/>
      </c>
      <c r="AK261" s="610" t="str">
        <f t="shared" si="72"/>
        <v/>
      </c>
      <c r="AM261" s="610" t="str">
        <f t="shared" si="73"/>
        <v/>
      </c>
      <c r="AO261" s="610" t="str">
        <f t="shared" si="74"/>
        <v/>
      </c>
      <c r="AQ261" s="610" t="str">
        <f t="shared" si="75"/>
        <v/>
      </c>
    </row>
    <row r="262" spans="5:43">
      <c r="E262" s="610" t="str">
        <f t="shared" si="57"/>
        <v/>
      </c>
      <c r="G262" s="610" t="str">
        <f t="shared" si="57"/>
        <v/>
      </c>
      <c r="I262" s="610" t="str">
        <f t="shared" si="58"/>
        <v/>
      </c>
      <c r="K262" s="610" t="str">
        <f t="shared" si="59"/>
        <v/>
      </c>
      <c r="M262" s="610" t="str">
        <f t="shared" si="60"/>
        <v/>
      </c>
      <c r="O262" s="610" t="str">
        <f t="shared" si="61"/>
        <v/>
      </c>
      <c r="Q262" s="610" t="str">
        <f t="shared" si="62"/>
        <v/>
      </c>
      <c r="S262" s="610" t="str">
        <f t="shared" si="63"/>
        <v/>
      </c>
      <c r="U262" s="610" t="str">
        <f t="shared" si="64"/>
        <v/>
      </c>
      <c r="W262" s="610" t="str">
        <f t="shared" si="65"/>
        <v/>
      </c>
      <c r="Y262" s="610" t="str">
        <f t="shared" si="66"/>
        <v/>
      </c>
      <c r="AA262" s="610" t="str">
        <f t="shared" si="67"/>
        <v/>
      </c>
      <c r="AC262" s="610" t="str">
        <f t="shared" si="68"/>
        <v/>
      </c>
      <c r="AE262" s="610" t="str">
        <f t="shared" si="69"/>
        <v/>
      </c>
      <c r="AG262" s="610" t="str">
        <f t="shared" si="70"/>
        <v/>
      </c>
      <c r="AI262" s="610" t="str">
        <f t="shared" si="71"/>
        <v/>
      </c>
      <c r="AK262" s="610" t="str">
        <f t="shared" si="72"/>
        <v/>
      </c>
      <c r="AM262" s="610" t="str">
        <f t="shared" si="73"/>
        <v/>
      </c>
      <c r="AO262" s="610" t="str">
        <f t="shared" si="74"/>
        <v/>
      </c>
      <c r="AQ262" s="610" t="str">
        <f t="shared" si="75"/>
        <v/>
      </c>
    </row>
    <row r="263" spans="5:43">
      <c r="E263" s="610" t="str">
        <f t="shared" si="57"/>
        <v/>
      </c>
      <c r="G263" s="610" t="str">
        <f t="shared" si="57"/>
        <v/>
      </c>
      <c r="I263" s="610" t="str">
        <f t="shared" si="58"/>
        <v/>
      </c>
      <c r="K263" s="610" t="str">
        <f t="shared" si="59"/>
        <v/>
      </c>
      <c r="M263" s="610" t="str">
        <f t="shared" si="60"/>
        <v/>
      </c>
      <c r="O263" s="610" t="str">
        <f t="shared" si="61"/>
        <v/>
      </c>
      <c r="Q263" s="610" t="str">
        <f t="shared" si="62"/>
        <v/>
      </c>
      <c r="S263" s="610" t="str">
        <f t="shared" si="63"/>
        <v/>
      </c>
      <c r="U263" s="610" t="str">
        <f t="shared" si="64"/>
        <v/>
      </c>
      <c r="W263" s="610" t="str">
        <f t="shared" si="65"/>
        <v/>
      </c>
      <c r="Y263" s="610" t="str">
        <f t="shared" si="66"/>
        <v/>
      </c>
      <c r="AA263" s="610" t="str">
        <f t="shared" si="67"/>
        <v/>
      </c>
      <c r="AC263" s="610" t="str">
        <f t="shared" si="68"/>
        <v/>
      </c>
      <c r="AE263" s="610" t="str">
        <f t="shared" si="69"/>
        <v/>
      </c>
      <c r="AG263" s="610" t="str">
        <f t="shared" si="70"/>
        <v/>
      </c>
      <c r="AI263" s="610" t="str">
        <f t="shared" si="71"/>
        <v/>
      </c>
      <c r="AK263" s="610" t="str">
        <f t="shared" si="72"/>
        <v/>
      </c>
      <c r="AM263" s="610" t="str">
        <f t="shared" si="73"/>
        <v/>
      </c>
      <c r="AO263" s="610" t="str">
        <f t="shared" si="74"/>
        <v/>
      </c>
      <c r="AQ263" s="610" t="str">
        <f t="shared" si="75"/>
        <v/>
      </c>
    </row>
    <row r="264" spans="5:43">
      <c r="E264" s="610" t="str">
        <f t="shared" si="57"/>
        <v/>
      </c>
      <c r="G264" s="610" t="str">
        <f t="shared" si="57"/>
        <v/>
      </c>
      <c r="I264" s="610" t="str">
        <f t="shared" si="58"/>
        <v/>
      </c>
      <c r="K264" s="610" t="str">
        <f t="shared" si="59"/>
        <v/>
      </c>
      <c r="M264" s="610" t="str">
        <f t="shared" si="60"/>
        <v/>
      </c>
      <c r="O264" s="610" t="str">
        <f t="shared" si="61"/>
        <v/>
      </c>
      <c r="Q264" s="610" t="str">
        <f t="shared" si="62"/>
        <v/>
      </c>
      <c r="S264" s="610" t="str">
        <f t="shared" si="63"/>
        <v/>
      </c>
      <c r="U264" s="610" t="str">
        <f t="shared" si="64"/>
        <v/>
      </c>
      <c r="W264" s="610" t="str">
        <f t="shared" si="65"/>
        <v/>
      </c>
      <c r="Y264" s="610" t="str">
        <f t="shared" si="66"/>
        <v/>
      </c>
      <c r="AA264" s="610" t="str">
        <f t="shared" si="67"/>
        <v/>
      </c>
      <c r="AC264" s="610" t="str">
        <f t="shared" si="68"/>
        <v/>
      </c>
      <c r="AE264" s="610" t="str">
        <f t="shared" si="69"/>
        <v/>
      </c>
      <c r="AG264" s="610" t="str">
        <f t="shared" si="70"/>
        <v/>
      </c>
      <c r="AI264" s="610" t="str">
        <f t="shared" si="71"/>
        <v/>
      </c>
      <c r="AK264" s="610" t="str">
        <f t="shared" si="72"/>
        <v/>
      </c>
      <c r="AM264" s="610" t="str">
        <f t="shared" si="73"/>
        <v/>
      </c>
      <c r="AO264" s="610" t="str">
        <f t="shared" si="74"/>
        <v/>
      </c>
      <c r="AQ264" s="610" t="str">
        <f t="shared" si="75"/>
        <v/>
      </c>
    </row>
    <row r="265" spans="5:43">
      <c r="E265" s="610" t="str">
        <f t="shared" si="57"/>
        <v/>
      </c>
      <c r="G265" s="610" t="str">
        <f t="shared" si="57"/>
        <v/>
      </c>
      <c r="I265" s="610" t="str">
        <f t="shared" si="58"/>
        <v/>
      </c>
      <c r="K265" s="610" t="str">
        <f t="shared" si="59"/>
        <v/>
      </c>
      <c r="M265" s="610" t="str">
        <f t="shared" si="60"/>
        <v/>
      </c>
      <c r="O265" s="610" t="str">
        <f t="shared" si="61"/>
        <v/>
      </c>
      <c r="Q265" s="610" t="str">
        <f t="shared" si="62"/>
        <v/>
      </c>
      <c r="S265" s="610" t="str">
        <f t="shared" si="63"/>
        <v/>
      </c>
      <c r="U265" s="610" t="str">
        <f t="shared" si="64"/>
        <v/>
      </c>
      <c r="W265" s="610" t="str">
        <f t="shared" si="65"/>
        <v/>
      </c>
      <c r="Y265" s="610" t="str">
        <f t="shared" si="66"/>
        <v/>
      </c>
      <c r="AA265" s="610" t="str">
        <f t="shared" si="67"/>
        <v/>
      </c>
      <c r="AC265" s="610" t="str">
        <f t="shared" si="68"/>
        <v/>
      </c>
      <c r="AE265" s="610" t="str">
        <f t="shared" si="69"/>
        <v/>
      </c>
      <c r="AG265" s="610" t="str">
        <f t="shared" si="70"/>
        <v/>
      </c>
      <c r="AI265" s="610" t="str">
        <f t="shared" si="71"/>
        <v/>
      </c>
      <c r="AK265" s="610" t="str">
        <f t="shared" si="72"/>
        <v/>
      </c>
      <c r="AM265" s="610" t="str">
        <f t="shared" si="73"/>
        <v/>
      </c>
      <c r="AO265" s="610" t="str">
        <f t="shared" si="74"/>
        <v/>
      </c>
      <c r="AQ265" s="610" t="str">
        <f t="shared" si="75"/>
        <v/>
      </c>
    </row>
    <row r="266" spans="5:43">
      <c r="E266" s="610" t="str">
        <f t="shared" si="57"/>
        <v/>
      </c>
      <c r="G266" s="610" t="str">
        <f t="shared" si="57"/>
        <v/>
      </c>
      <c r="I266" s="610" t="str">
        <f t="shared" si="58"/>
        <v/>
      </c>
      <c r="K266" s="610" t="str">
        <f t="shared" si="59"/>
        <v/>
      </c>
      <c r="M266" s="610" t="str">
        <f t="shared" si="60"/>
        <v/>
      </c>
      <c r="O266" s="610" t="str">
        <f t="shared" si="61"/>
        <v/>
      </c>
      <c r="Q266" s="610" t="str">
        <f t="shared" si="62"/>
        <v/>
      </c>
      <c r="S266" s="610" t="str">
        <f t="shared" si="63"/>
        <v/>
      </c>
      <c r="U266" s="610" t="str">
        <f t="shared" si="64"/>
        <v/>
      </c>
      <c r="W266" s="610" t="str">
        <f t="shared" si="65"/>
        <v/>
      </c>
      <c r="Y266" s="610" t="str">
        <f t="shared" si="66"/>
        <v/>
      </c>
      <c r="AA266" s="610" t="str">
        <f t="shared" si="67"/>
        <v/>
      </c>
      <c r="AC266" s="610" t="str">
        <f t="shared" si="68"/>
        <v/>
      </c>
      <c r="AE266" s="610" t="str">
        <f t="shared" si="69"/>
        <v/>
      </c>
      <c r="AG266" s="610" t="str">
        <f t="shared" si="70"/>
        <v/>
      </c>
      <c r="AI266" s="610" t="str">
        <f t="shared" si="71"/>
        <v/>
      </c>
      <c r="AK266" s="610" t="str">
        <f t="shared" si="72"/>
        <v/>
      </c>
      <c r="AM266" s="610" t="str">
        <f t="shared" si="73"/>
        <v/>
      </c>
      <c r="AO266" s="610" t="str">
        <f t="shared" si="74"/>
        <v/>
      </c>
      <c r="AQ266" s="610" t="str">
        <f t="shared" si="75"/>
        <v/>
      </c>
    </row>
    <row r="267" spans="5:43">
      <c r="E267" s="610" t="str">
        <f t="shared" si="57"/>
        <v/>
      </c>
      <c r="G267" s="610" t="str">
        <f t="shared" si="57"/>
        <v/>
      </c>
      <c r="I267" s="610" t="str">
        <f t="shared" si="58"/>
        <v/>
      </c>
      <c r="K267" s="610" t="str">
        <f t="shared" si="59"/>
        <v/>
      </c>
      <c r="M267" s="610" t="str">
        <f t="shared" si="60"/>
        <v/>
      </c>
      <c r="O267" s="610" t="str">
        <f t="shared" si="61"/>
        <v/>
      </c>
      <c r="Q267" s="610" t="str">
        <f t="shared" si="62"/>
        <v/>
      </c>
      <c r="S267" s="610" t="str">
        <f t="shared" si="63"/>
        <v/>
      </c>
      <c r="U267" s="610" t="str">
        <f t="shared" si="64"/>
        <v/>
      </c>
      <c r="W267" s="610" t="str">
        <f t="shared" si="65"/>
        <v/>
      </c>
      <c r="Y267" s="610" t="str">
        <f t="shared" si="66"/>
        <v/>
      </c>
      <c r="AA267" s="610" t="str">
        <f t="shared" si="67"/>
        <v/>
      </c>
      <c r="AC267" s="610" t="str">
        <f t="shared" si="68"/>
        <v/>
      </c>
      <c r="AE267" s="610" t="str">
        <f t="shared" si="69"/>
        <v/>
      </c>
      <c r="AG267" s="610" t="str">
        <f t="shared" si="70"/>
        <v/>
      </c>
      <c r="AI267" s="610" t="str">
        <f t="shared" si="71"/>
        <v/>
      </c>
      <c r="AK267" s="610" t="str">
        <f t="shared" si="72"/>
        <v/>
      </c>
      <c r="AM267" s="610" t="str">
        <f t="shared" si="73"/>
        <v/>
      </c>
      <c r="AO267" s="610" t="str">
        <f t="shared" si="74"/>
        <v/>
      </c>
      <c r="AQ267" s="610" t="str">
        <f t="shared" si="75"/>
        <v/>
      </c>
    </row>
    <row r="268" spans="5:43">
      <c r="E268" s="610" t="str">
        <f t="shared" si="57"/>
        <v/>
      </c>
      <c r="G268" s="610" t="str">
        <f t="shared" si="57"/>
        <v/>
      </c>
      <c r="I268" s="610" t="str">
        <f t="shared" si="58"/>
        <v/>
      </c>
      <c r="K268" s="610" t="str">
        <f t="shared" si="59"/>
        <v/>
      </c>
      <c r="M268" s="610" t="str">
        <f t="shared" si="60"/>
        <v/>
      </c>
      <c r="O268" s="610" t="str">
        <f t="shared" si="61"/>
        <v/>
      </c>
      <c r="Q268" s="610" t="str">
        <f t="shared" si="62"/>
        <v/>
      </c>
      <c r="S268" s="610" t="str">
        <f t="shared" si="63"/>
        <v/>
      </c>
      <c r="U268" s="610" t="str">
        <f t="shared" si="64"/>
        <v/>
      </c>
      <c r="W268" s="610" t="str">
        <f t="shared" si="65"/>
        <v/>
      </c>
      <c r="Y268" s="610" t="str">
        <f t="shared" si="66"/>
        <v/>
      </c>
      <c r="AA268" s="610" t="str">
        <f t="shared" si="67"/>
        <v/>
      </c>
      <c r="AC268" s="610" t="str">
        <f t="shared" si="68"/>
        <v/>
      </c>
      <c r="AE268" s="610" t="str">
        <f t="shared" si="69"/>
        <v/>
      </c>
      <c r="AG268" s="610" t="str">
        <f t="shared" si="70"/>
        <v/>
      </c>
      <c r="AI268" s="610" t="str">
        <f t="shared" si="71"/>
        <v/>
      </c>
      <c r="AK268" s="610" t="str">
        <f t="shared" si="72"/>
        <v/>
      </c>
      <c r="AM268" s="610" t="str">
        <f t="shared" si="73"/>
        <v/>
      </c>
      <c r="AO268" s="610" t="str">
        <f t="shared" si="74"/>
        <v/>
      </c>
      <c r="AQ268" s="610" t="str">
        <f t="shared" si="75"/>
        <v/>
      </c>
    </row>
    <row r="269" spans="5:43">
      <c r="E269" s="610" t="str">
        <f t="shared" ref="E269:G300" si="76">IF(OR($B269=0,D269=0),"",D269/$B269)</f>
        <v/>
      </c>
      <c r="G269" s="610" t="str">
        <f t="shared" si="76"/>
        <v/>
      </c>
      <c r="I269" s="610" t="str">
        <f t="shared" ref="I269:I300" si="77">IF(OR($B269=0,H269=0),"",H269/$B269)</f>
        <v/>
      </c>
      <c r="K269" s="610" t="str">
        <f t="shared" ref="K269:K300" si="78">IF(OR($B269=0,J269=0),"",J269/$B269)</f>
        <v/>
      </c>
      <c r="M269" s="610" t="str">
        <f t="shared" ref="M269:M300" si="79">IF(OR($B269=0,L269=0),"",L269/$B269)</f>
        <v/>
      </c>
      <c r="O269" s="610" t="str">
        <f t="shared" ref="O269:O300" si="80">IF(OR($B269=0,N269=0),"",N269/$B269)</f>
        <v/>
      </c>
      <c r="Q269" s="610" t="str">
        <f t="shared" ref="Q269:Q300" si="81">IF(OR($B269=0,P269=0),"",P269/$B269)</f>
        <v/>
      </c>
      <c r="S269" s="610" t="str">
        <f t="shared" ref="S269:S300" si="82">IF(OR($B269=0,R269=0),"",R269/$B269)</f>
        <v/>
      </c>
      <c r="U269" s="610" t="str">
        <f t="shared" ref="U269:U300" si="83">IF(OR($B269=0,T269=0),"",T269/$B269)</f>
        <v/>
      </c>
      <c r="W269" s="610" t="str">
        <f t="shared" ref="W269:W300" si="84">IF(OR($B269=0,V269=0),"",V269/$B269)</f>
        <v/>
      </c>
      <c r="Y269" s="610" t="str">
        <f t="shared" ref="Y269:Y300" si="85">IF(OR($B269=0,X269=0),"",X269/$B269)</f>
        <v/>
      </c>
      <c r="AA269" s="610" t="str">
        <f t="shared" ref="AA269:AA300" si="86">IF(OR($B269=0,Z269=0),"",Z269/$B269)</f>
        <v/>
      </c>
      <c r="AC269" s="610" t="str">
        <f t="shared" ref="AC269:AC300" si="87">IF(OR($B269=0,AB269=0),"",AB269/$B269)</f>
        <v/>
      </c>
      <c r="AE269" s="610" t="str">
        <f t="shared" ref="AE269:AE300" si="88">IF(OR($B269=0,AD269=0),"",AD269/$B269)</f>
        <v/>
      </c>
      <c r="AG269" s="610" t="str">
        <f t="shared" ref="AG269:AG300" si="89">IF(OR($B269=0,AF269=0),"",AF269/$B269)</f>
        <v/>
      </c>
      <c r="AI269" s="610" t="str">
        <f t="shared" ref="AI269:AI300" si="90">IF(OR($B269=0,AH269=0),"",AH269/$B269)</f>
        <v/>
      </c>
      <c r="AK269" s="610" t="str">
        <f t="shared" ref="AK269:AK300" si="91">IF(OR($B269=0,AJ269=0),"",AJ269/$B269)</f>
        <v/>
      </c>
      <c r="AM269" s="610" t="str">
        <f t="shared" ref="AM269:AM300" si="92">IF(OR($B269=0,AL269=0),"",AL269/$B269)</f>
        <v/>
      </c>
      <c r="AO269" s="610" t="str">
        <f t="shared" ref="AO269:AO300" si="93">IF(OR($B269=0,AN269=0),"",AN269/$B269)</f>
        <v/>
      </c>
      <c r="AQ269" s="610" t="str">
        <f t="shared" ref="AQ269:AQ300" si="94">IF(OR($B269=0,AP269=0),"",AP269/$B269)</f>
        <v/>
      </c>
    </row>
    <row r="270" spans="5:43">
      <c r="E270" s="610" t="str">
        <f t="shared" si="76"/>
        <v/>
      </c>
      <c r="G270" s="610" t="str">
        <f t="shared" si="76"/>
        <v/>
      </c>
      <c r="I270" s="610" t="str">
        <f t="shared" si="77"/>
        <v/>
      </c>
      <c r="K270" s="610" t="str">
        <f t="shared" si="78"/>
        <v/>
      </c>
      <c r="M270" s="610" t="str">
        <f t="shared" si="79"/>
        <v/>
      </c>
      <c r="O270" s="610" t="str">
        <f t="shared" si="80"/>
        <v/>
      </c>
      <c r="Q270" s="610" t="str">
        <f t="shared" si="81"/>
        <v/>
      </c>
      <c r="S270" s="610" t="str">
        <f t="shared" si="82"/>
        <v/>
      </c>
      <c r="U270" s="610" t="str">
        <f t="shared" si="83"/>
        <v/>
      </c>
      <c r="W270" s="610" t="str">
        <f t="shared" si="84"/>
        <v/>
      </c>
      <c r="Y270" s="610" t="str">
        <f t="shared" si="85"/>
        <v/>
      </c>
      <c r="AA270" s="610" t="str">
        <f t="shared" si="86"/>
        <v/>
      </c>
      <c r="AC270" s="610" t="str">
        <f t="shared" si="87"/>
        <v/>
      </c>
      <c r="AE270" s="610" t="str">
        <f t="shared" si="88"/>
        <v/>
      </c>
      <c r="AG270" s="610" t="str">
        <f t="shared" si="89"/>
        <v/>
      </c>
      <c r="AI270" s="610" t="str">
        <f t="shared" si="90"/>
        <v/>
      </c>
      <c r="AK270" s="610" t="str">
        <f t="shared" si="91"/>
        <v/>
      </c>
      <c r="AM270" s="610" t="str">
        <f t="shared" si="92"/>
        <v/>
      </c>
      <c r="AO270" s="610" t="str">
        <f t="shared" si="93"/>
        <v/>
      </c>
      <c r="AQ270" s="610" t="str">
        <f t="shared" si="94"/>
        <v/>
      </c>
    </row>
    <row r="271" spans="5:43">
      <c r="E271" s="610" t="str">
        <f t="shared" si="76"/>
        <v/>
      </c>
      <c r="G271" s="610" t="str">
        <f t="shared" si="76"/>
        <v/>
      </c>
      <c r="I271" s="610" t="str">
        <f t="shared" si="77"/>
        <v/>
      </c>
      <c r="K271" s="610" t="str">
        <f t="shared" si="78"/>
        <v/>
      </c>
      <c r="M271" s="610" t="str">
        <f t="shared" si="79"/>
        <v/>
      </c>
      <c r="O271" s="610" t="str">
        <f t="shared" si="80"/>
        <v/>
      </c>
      <c r="Q271" s="610" t="str">
        <f t="shared" si="81"/>
        <v/>
      </c>
      <c r="S271" s="610" t="str">
        <f t="shared" si="82"/>
        <v/>
      </c>
      <c r="U271" s="610" t="str">
        <f t="shared" si="83"/>
        <v/>
      </c>
      <c r="W271" s="610" t="str">
        <f t="shared" si="84"/>
        <v/>
      </c>
      <c r="Y271" s="610" t="str">
        <f t="shared" si="85"/>
        <v/>
      </c>
      <c r="AA271" s="610" t="str">
        <f t="shared" si="86"/>
        <v/>
      </c>
      <c r="AC271" s="610" t="str">
        <f t="shared" si="87"/>
        <v/>
      </c>
      <c r="AE271" s="610" t="str">
        <f t="shared" si="88"/>
        <v/>
      </c>
      <c r="AG271" s="610" t="str">
        <f t="shared" si="89"/>
        <v/>
      </c>
      <c r="AI271" s="610" t="str">
        <f t="shared" si="90"/>
        <v/>
      </c>
      <c r="AK271" s="610" t="str">
        <f t="shared" si="91"/>
        <v/>
      </c>
      <c r="AM271" s="610" t="str">
        <f t="shared" si="92"/>
        <v/>
      </c>
      <c r="AO271" s="610" t="str">
        <f t="shared" si="93"/>
        <v/>
      </c>
      <c r="AQ271" s="610" t="str">
        <f t="shared" si="94"/>
        <v/>
      </c>
    </row>
    <row r="272" spans="5:43">
      <c r="E272" s="610" t="str">
        <f t="shared" si="76"/>
        <v/>
      </c>
      <c r="G272" s="610" t="str">
        <f t="shared" si="76"/>
        <v/>
      </c>
      <c r="I272" s="610" t="str">
        <f t="shared" si="77"/>
        <v/>
      </c>
      <c r="K272" s="610" t="str">
        <f t="shared" si="78"/>
        <v/>
      </c>
      <c r="M272" s="610" t="str">
        <f t="shared" si="79"/>
        <v/>
      </c>
      <c r="O272" s="610" t="str">
        <f t="shared" si="80"/>
        <v/>
      </c>
      <c r="Q272" s="610" t="str">
        <f t="shared" si="81"/>
        <v/>
      </c>
      <c r="S272" s="610" t="str">
        <f t="shared" si="82"/>
        <v/>
      </c>
      <c r="U272" s="610" t="str">
        <f t="shared" si="83"/>
        <v/>
      </c>
      <c r="W272" s="610" t="str">
        <f t="shared" si="84"/>
        <v/>
      </c>
      <c r="Y272" s="610" t="str">
        <f t="shared" si="85"/>
        <v/>
      </c>
      <c r="AA272" s="610" t="str">
        <f t="shared" si="86"/>
        <v/>
      </c>
      <c r="AC272" s="610" t="str">
        <f t="shared" si="87"/>
        <v/>
      </c>
      <c r="AE272" s="610" t="str">
        <f t="shared" si="88"/>
        <v/>
      </c>
      <c r="AG272" s="610" t="str">
        <f t="shared" si="89"/>
        <v/>
      </c>
      <c r="AI272" s="610" t="str">
        <f t="shared" si="90"/>
        <v/>
      </c>
      <c r="AK272" s="610" t="str">
        <f t="shared" si="91"/>
        <v/>
      </c>
      <c r="AM272" s="610" t="str">
        <f t="shared" si="92"/>
        <v/>
      </c>
      <c r="AO272" s="610" t="str">
        <f t="shared" si="93"/>
        <v/>
      </c>
      <c r="AQ272" s="610" t="str">
        <f t="shared" si="94"/>
        <v/>
      </c>
    </row>
    <row r="273" spans="5:43">
      <c r="E273" s="610" t="str">
        <f t="shared" si="76"/>
        <v/>
      </c>
      <c r="G273" s="610" t="str">
        <f t="shared" si="76"/>
        <v/>
      </c>
      <c r="I273" s="610" t="str">
        <f t="shared" si="77"/>
        <v/>
      </c>
      <c r="K273" s="610" t="str">
        <f t="shared" si="78"/>
        <v/>
      </c>
      <c r="M273" s="610" t="str">
        <f t="shared" si="79"/>
        <v/>
      </c>
      <c r="O273" s="610" t="str">
        <f t="shared" si="80"/>
        <v/>
      </c>
      <c r="Q273" s="610" t="str">
        <f t="shared" si="81"/>
        <v/>
      </c>
      <c r="S273" s="610" t="str">
        <f t="shared" si="82"/>
        <v/>
      </c>
      <c r="U273" s="610" t="str">
        <f t="shared" si="83"/>
        <v/>
      </c>
      <c r="W273" s="610" t="str">
        <f t="shared" si="84"/>
        <v/>
      </c>
      <c r="Y273" s="610" t="str">
        <f t="shared" si="85"/>
        <v/>
      </c>
      <c r="AA273" s="610" t="str">
        <f t="shared" si="86"/>
        <v/>
      </c>
      <c r="AC273" s="610" t="str">
        <f t="shared" si="87"/>
        <v/>
      </c>
      <c r="AE273" s="610" t="str">
        <f t="shared" si="88"/>
        <v/>
      </c>
      <c r="AG273" s="610" t="str">
        <f t="shared" si="89"/>
        <v/>
      </c>
      <c r="AI273" s="610" t="str">
        <f t="shared" si="90"/>
        <v/>
      </c>
      <c r="AK273" s="610" t="str">
        <f t="shared" si="91"/>
        <v/>
      </c>
      <c r="AM273" s="610" t="str">
        <f t="shared" si="92"/>
        <v/>
      </c>
      <c r="AO273" s="610" t="str">
        <f t="shared" si="93"/>
        <v/>
      </c>
      <c r="AQ273" s="610" t="str">
        <f t="shared" si="94"/>
        <v/>
      </c>
    </row>
    <row r="274" spans="5:43">
      <c r="E274" s="610" t="str">
        <f t="shared" si="76"/>
        <v/>
      </c>
      <c r="G274" s="610" t="str">
        <f t="shared" si="76"/>
        <v/>
      </c>
      <c r="I274" s="610" t="str">
        <f t="shared" si="77"/>
        <v/>
      </c>
      <c r="K274" s="610" t="str">
        <f t="shared" si="78"/>
        <v/>
      </c>
      <c r="M274" s="610" t="str">
        <f t="shared" si="79"/>
        <v/>
      </c>
      <c r="O274" s="610" t="str">
        <f t="shared" si="80"/>
        <v/>
      </c>
      <c r="Q274" s="610" t="str">
        <f t="shared" si="81"/>
        <v/>
      </c>
      <c r="S274" s="610" t="str">
        <f t="shared" si="82"/>
        <v/>
      </c>
      <c r="U274" s="610" t="str">
        <f t="shared" si="83"/>
        <v/>
      </c>
      <c r="W274" s="610" t="str">
        <f t="shared" si="84"/>
        <v/>
      </c>
      <c r="Y274" s="610" t="str">
        <f t="shared" si="85"/>
        <v/>
      </c>
      <c r="AA274" s="610" t="str">
        <f t="shared" si="86"/>
        <v/>
      </c>
      <c r="AC274" s="610" t="str">
        <f t="shared" si="87"/>
        <v/>
      </c>
      <c r="AE274" s="610" t="str">
        <f t="shared" si="88"/>
        <v/>
      </c>
      <c r="AG274" s="610" t="str">
        <f t="shared" si="89"/>
        <v/>
      </c>
      <c r="AI274" s="610" t="str">
        <f t="shared" si="90"/>
        <v/>
      </c>
      <c r="AK274" s="610" t="str">
        <f t="shared" si="91"/>
        <v/>
      </c>
      <c r="AM274" s="610" t="str">
        <f t="shared" si="92"/>
        <v/>
      </c>
      <c r="AO274" s="610" t="str">
        <f t="shared" si="93"/>
        <v/>
      </c>
      <c r="AQ274" s="610" t="str">
        <f t="shared" si="94"/>
        <v/>
      </c>
    </row>
    <row r="275" spans="5:43">
      <c r="E275" s="610" t="str">
        <f t="shared" si="76"/>
        <v/>
      </c>
      <c r="G275" s="610" t="str">
        <f t="shared" si="76"/>
        <v/>
      </c>
      <c r="I275" s="610" t="str">
        <f t="shared" si="77"/>
        <v/>
      </c>
      <c r="K275" s="610" t="str">
        <f t="shared" si="78"/>
        <v/>
      </c>
      <c r="M275" s="610" t="str">
        <f t="shared" si="79"/>
        <v/>
      </c>
      <c r="O275" s="610" t="str">
        <f t="shared" si="80"/>
        <v/>
      </c>
      <c r="Q275" s="610" t="str">
        <f t="shared" si="81"/>
        <v/>
      </c>
      <c r="S275" s="610" t="str">
        <f t="shared" si="82"/>
        <v/>
      </c>
      <c r="U275" s="610" t="str">
        <f t="shared" si="83"/>
        <v/>
      </c>
      <c r="W275" s="610" t="str">
        <f t="shared" si="84"/>
        <v/>
      </c>
      <c r="Y275" s="610" t="str">
        <f t="shared" si="85"/>
        <v/>
      </c>
      <c r="AA275" s="610" t="str">
        <f t="shared" si="86"/>
        <v/>
      </c>
      <c r="AC275" s="610" t="str">
        <f t="shared" si="87"/>
        <v/>
      </c>
      <c r="AE275" s="610" t="str">
        <f t="shared" si="88"/>
        <v/>
      </c>
      <c r="AG275" s="610" t="str">
        <f t="shared" si="89"/>
        <v/>
      </c>
      <c r="AI275" s="610" t="str">
        <f t="shared" si="90"/>
        <v/>
      </c>
      <c r="AK275" s="610" t="str">
        <f t="shared" si="91"/>
        <v/>
      </c>
      <c r="AM275" s="610" t="str">
        <f t="shared" si="92"/>
        <v/>
      </c>
      <c r="AO275" s="610" t="str">
        <f t="shared" si="93"/>
        <v/>
      </c>
      <c r="AQ275" s="610" t="str">
        <f t="shared" si="94"/>
        <v/>
      </c>
    </row>
    <row r="276" spans="5:43">
      <c r="E276" s="610" t="str">
        <f t="shared" si="76"/>
        <v/>
      </c>
      <c r="G276" s="610" t="str">
        <f t="shared" si="76"/>
        <v/>
      </c>
      <c r="I276" s="610" t="str">
        <f t="shared" si="77"/>
        <v/>
      </c>
      <c r="K276" s="610" t="str">
        <f t="shared" si="78"/>
        <v/>
      </c>
      <c r="M276" s="610" t="str">
        <f t="shared" si="79"/>
        <v/>
      </c>
      <c r="O276" s="610" t="str">
        <f t="shared" si="80"/>
        <v/>
      </c>
      <c r="Q276" s="610" t="str">
        <f t="shared" si="81"/>
        <v/>
      </c>
      <c r="S276" s="610" t="str">
        <f t="shared" si="82"/>
        <v/>
      </c>
      <c r="U276" s="610" t="str">
        <f t="shared" si="83"/>
        <v/>
      </c>
      <c r="W276" s="610" t="str">
        <f t="shared" si="84"/>
        <v/>
      </c>
      <c r="Y276" s="610" t="str">
        <f t="shared" si="85"/>
        <v/>
      </c>
      <c r="AA276" s="610" t="str">
        <f t="shared" si="86"/>
        <v/>
      </c>
      <c r="AC276" s="610" t="str">
        <f t="shared" si="87"/>
        <v/>
      </c>
      <c r="AE276" s="610" t="str">
        <f t="shared" si="88"/>
        <v/>
      </c>
      <c r="AG276" s="610" t="str">
        <f t="shared" si="89"/>
        <v/>
      </c>
      <c r="AI276" s="610" t="str">
        <f t="shared" si="90"/>
        <v/>
      </c>
      <c r="AK276" s="610" t="str">
        <f t="shared" si="91"/>
        <v/>
      </c>
      <c r="AM276" s="610" t="str">
        <f t="shared" si="92"/>
        <v/>
      </c>
      <c r="AO276" s="610" t="str">
        <f t="shared" si="93"/>
        <v/>
      </c>
      <c r="AQ276" s="610" t="str">
        <f t="shared" si="94"/>
        <v/>
      </c>
    </row>
    <row r="277" spans="5:43">
      <c r="E277" s="610" t="str">
        <f t="shared" si="76"/>
        <v/>
      </c>
      <c r="G277" s="610" t="str">
        <f t="shared" si="76"/>
        <v/>
      </c>
      <c r="I277" s="610" t="str">
        <f t="shared" si="77"/>
        <v/>
      </c>
      <c r="K277" s="610" t="str">
        <f t="shared" si="78"/>
        <v/>
      </c>
      <c r="M277" s="610" t="str">
        <f t="shared" si="79"/>
        <v/>
      </c>
      <c r="O277" s="610" t="str">
        <f t="shared" si="80"/>
        <v/>
      </c>
      <c r="Q277" s="610" t="str">
        <f t="shared" si="81"/>
        <v/>
      </c>
      <c r="S277" s="610" t="str">
        <f t="shared" si="82"/>
        <v/>
      </c>
      <c r="U277" s="610" t="str">
        <f t="shared" si="83"/>
        <v/>
      </c>
      <c r="W277" s="610" t="str">
        <f t="shared" si="84"/>
        <v/>
      </c>
      <c r="Y277" s="610" t="str">
        <f t="shared" si="85"/>
        <v/>
      </c>
      <c r="AA277" s="610" t="str">
        <f t="shared" si="86"/>
        <v/>
      </c>
      <c r="AC277" s="610" t="str">
        <f t="shared" si="87"/>
        <v/>
      </c>
      <c r="AE277" s="610" t="str">
        <f t="shared" si="88"/>
        <v/>
      </c>
      <c r="AG277" s="610" t="str">
        <f t="shared" si="89"/>
        <v/>
      </c>
      <c r="AI277" s="610" t="str">
        <f t="shared" si="90"/>
        <v/>
      </c>
      <c r="AK277" s="610" t="str">
        <f t="shared" si="91"/>
        <v/>
      </c>
      <c r="AM277" s="610" t="str">
        <f t="shared" si="92"/>
        <v/>
      </c>
      <c r="AO277" s="610" t="str">
        <f t="shared" si="93"/>
        <v/>
      </c>
      <c r="AQ277" s="610" t="str">
        <f t="shared" si="94"/>
        <v/>
      </c>
    </row>
    <row r="278" spans="5:43">
      <c r="E278" s="610" t="str">
        <f t="shared" si="76"/>
        <v/>
      </c>
      <c r="G278" s="610" t="str">
        <f t="shared" si="76"/>
        <v/>
      </c>
      <c r="I278" s="610" t="str">
        <f t="shared" si="77"/>
        <v/>
      </c>
      <c r="K278" s="610" t="str">
        <f t="shared" si="78"/>
        <v/>
      </c>
      <c r="M278" s="610" t="str">
        <f t="shared" si="79"/>
        <v/>
      </c>
      <c r="O278" s="610" t="str">
        <f t="shared" si="80"/>
        <v/>
      </c>
      <c r="Q278" s="610" t="str">
        <f t="shared" si="81"/>
        <v/>
      </c>
      <c r="S278" s="610" t="str">
        <f t="shared" si="82"/>
        <v/>
      </c>
      <c r="U278" s="610" t="str">
        <f t="shared" si="83"/>
        <v/>
      </c>
      <c r="W278" s="610" t="str">
        <f t="shared" si="84"/>
        <v/>
      </c>
      <c r="Y278" s="610" t="str">
        <f t="shared" si="85"/>
        <v/>
      </c>
      <c r="AA278" s="610" t="str">
        <f t="shared" si="86"/>
        <v/>
      </c>
      <c r="AC278" s="610" t="str">
        <f t="shared" si="87"/>
        <v/>
      </c>
      <c r="AE278" s="610" t="str">
        <f t="shared" si="88"/>
        <v/>
      </c>
      <c r="AG278" s="610" t="str">
        <f t="shared" si="89"/>
        <v/>
      </c>
      <c r="AI278" s="610" t="str">
        <f t="shared" si="90"/>
        <v/>
      </c>
      <c r="AK278" s="610" t="str">
        <f t="shared" si="91"/>
        <v/>
      </c>
      <c r="AM278" s="610" t="str">
        <f t="shared" si="92"/>
        <v/>
      </c>
      <c r="AO278" s="610" t="str">
        <f t="shared" si="93"/>
        <v/>
      </c>
      <c r="AQ278" s="610" t="str">
        <f t="shared" si="94"/>
        <v/>
      </c>
    </row>
    <row r="279" spans="5:43">
      <c r="E279" s="610" t="str">
        <f t="shared" si="76"/>
        <v/>
      </c>
      <c r="G279" s="610" t="str">
        <f t="shared" si="76"/>
        <v/>
      </c>
      <c r="I279" s="610" t="str">
        <f t="shared" si="77"/>
        <v/>
      </c>
      <c r="K279" s="610" t="str">
        <f t="shared" si="78"/>
        <v/>
      </c>
      <c r="M279" s="610" t="str">
        <f t="shared" si="79"/>
        <v/>
      </c>
      <c r="O279" s="610" t="str">
        <f t="shared" si="80"/>
        <v/>
      </c>
      <c r="Q279" s="610" t="str">
        <f t="shared" si="81"/>
        <v/>
      </c>
      <c r="S279" s="610" t="str">
        <f t="shared" si="82"/>
        <v/>
      </c>
      <c r="U279" s="610" t="str">
        <f t="shared" si="83"/>
        <v/>
      </c>
      <c r="W279" s="610" t="str">
        <f t="shared" si="84"/>
        <v/>
      </c>
      <c r="Y279" s="610" t="str">
        <f t="shared" si="85"/>
        <v/>
      </c>
      <c r="AA279" s="610" t="str">
        <f t="shared" si="86"/>
        <v/>
      </c>
      <c r="AC279" s="610" t="str">
        <f t="shared" si="87"/>
        <v/>
      </c>
      <c r="AE279" s="610" t="str">
        <f t="shared" si="88"/>
        <v/>
      </c>
      <c r="AG279" s="610" t="str">
        <f t="shared" si="89"/>
        <v/>
      </c>
      <c r="AI279" s="610" t="str">
        <f t="shared" si="90"/>
        <v/>
      </c>
      <c r="AK279" s="610" t="str">
        <f t="shared" si="91"/>
        <v/>
      </c>
      <c r="AM279" s="610" t="str">
        <f t="shared" si="92"/>
        <v/>
      </c>
      <c r="AO279" s="610" t="str">
        <f t="shared" si="93"/>
        <v/>
      </c>
      <c r="AQ279" s="610" t="str">
        <f t="shared" si="94"/>
        <v/>
      </c>
    </row>
    <row r="280" spans="5:43">
      <c r="E280" s="610" t="str">
        <f t="shared" si="76"/>
        <v/>
      </c>
      <c r="G280" s="610" t="str">
        <f t="shared" si="76"/>
        <v/>
      </c>
      <c r="I280" s="610" t="str">
        <f t="shared" si="77"/>
        <v/>
      </c>
      <c r="K280" s="610" t="str">
        <f t="shared" si="78"/>
        <v/>
      </c>
      <c r="M280" s="610" t="str">
        <f t="shared" si="79"/>
        <v/>
      </c>
      <c r="O280" s="610" t="str">
        <f t="shared" si="80"/>
        <v/>
      </c>
      <c r="Q280" s="610" t="str">
        <f t="shared" si="81"/>
        <v/>
      </c>
      <c r="S280" s="610" t="str">
        <f t="shared" si="82"/>
        <v/>
      </c>
      <c r="U280" s="610" t="str">
        <f t="shared" si="83"/>
        <v/>
      </c>
      <c r="W280" s="610" t="str">
        <f t="shared" si="84"/>
        <v/>
      </c>
      <c r="Y280" s="610" t="str">
        <f t="shared" si="85"/>
        <v/>
      </c>
      <c r="AA280" s="610" t="str">
        <f t="shared" si="86"/>
        <v/>
      </c>
      <c r="AC280" s="610" t="str">
        <f t="shared" si="87"/>
        <v/>
      </c>
      <c r="AE280" s="610" t="str">
        <f t="shared" si="88"/>
        <v/>
      </c>
      <c r="AG280" s="610" t="str">
        <f t="shared" si="89"/>
        <v/>
      </c>
      <c r="AI280" s="610" t="str">
        <f t="shared" si="90"/>
        <v/>
      </c>
      <c r="AK280" s="610" t="str">
        <f t="shared" si="91"/>
        <v/>
      </c>
      <c r="AM280" s="610" t="str">
        <f t="shared" si="92"/>
        <v/>
      </c>
      <c r="AO280" s="610" t="str">
        <f t="shared" si="93"/>
        <v/>
      </c>
      <c r="AQ280" s="610" t="str">
        <f t="shared" si="94"/>
        <v/>
      </c>
    </row>
    <row r="281" spans="5:43">
      <c r="E281" s="610" t="str">
        <f t="shared" si="76"/>
        <v/>
      </c>
      <c r="G281" s="610" t="str">
        <f t="shared" si="76"/>
        <v/>
      </c>
      <c r="I281" s="610" t="str">
        <f t="shared" si="77"/>
        <v/>
      </c>
      <c r="K281" s="610" t="str">
        <f t="shared" si="78"/>
        <v/>
      </c>
      <c r="M281" s="610" t="str">
        <f t="shared" si="79"/>
        <v/>
      </c>
      <c r="O281" s="610" t="str">
        <f t="shared" si="80"/>
        <v/>
      </c>
      <c r="Q281" s="610" t="str">
        <f t="shared" si="81"/>
        <v/>
      </c>
      <c r="S281" s="610" t="str">
        <f t="shared" si="82"/>
        <v/>
      </c>
      <c r="U281" s="610" t="str">
        <f t="shared" si="83"/>
        <v/>
      </c>
      <c r="W281" s="610" t="str">
        <f t="shared" si="84"/>
        <v/>
      </c>
      <c r="Y281" s="610" t="str">
        <f t="shared" si="85"/>
        <v/>
      </c>
      <c r="AA281" s="610" t="str">
        <f t="shared" si="86"/>
        <v/>
      </c>
      <c r="AC281" s="610" t="str">
        <f t="shared" si="87"/>
        <v/>
      </c>
      <c r="AE281" s="610" t="str">
        <f t="shared" si="88"/>
        <v/>
      </c>
      <c r="AG281" s="610" t="str">
        <f t="shared" si="89"/>
        <v/>
      </c>
      <c r="AI281" s="610" t="str">
        <f t="shared" si="90"/>
        <v/>
      </c>
      <c r="AK281" s="610" t="str">
        <f t="shared" si="91"/>
        <v/>
      </c>
      <c r="AM281" s="610" t="str">
        <f t="shared" si="92"/>
        <v/>
      </c>
      <c r="AO281" s="610" t="str">
        <f t="shared" si="93"/>
        <v/>
      </c>
      <c r="AQ281" s="610" t="str">
        <f t="shared" si="94"/>
        <v/>
      </c>
    </row>
    <row r="282" spans="5:43">
      <c r="E282" s="610" t="str">
        <f t="shared" si="76"/>
        <v/>
      </c>
      <c r="G282" s="610" t="str">
        <f t="shared" si="76"/>
        <v/>
      </c>
      <c r="I282" s="610" t="str">
        <f t="shared" si="77"/>
        <v/>
      </c>
      <c r="K282" s="610" t="str">
        <f t="shared" si="78"/>
        <v/>
      </c>
      <c r="M282" s="610" t="str">
        <f t="shared" si="79"/>
        <v/>
      </c>
      <c r="O282" s="610" t="str">
        <f t="shared" si="80"/>
        <v/>
      </c>
      <c r="Q282" s="610" t="str">
        <f t="shared" si="81"/>
        <v/>
      </c>
      <c r="S282" s="610" t="str">
        <f t="shared" si="82"/>
        <v/>
      </c>
      <c r="U282" s="610" t="str">
        <f t="shared" si="83"/>
        <v/>
      </c>
      <c r="W282" s="610" t="str">
        <f t="shared" si="84"/>
        <v/>
      </c>
      <c r="Y282" s="610" t="str">
        <f t="shared" si="85"/>
        <v/>
      </c>
      <c r="AA282" s="610" t="str">
        <f t="shared" si="86"/>
        <v/>
      </c>
      <c r="AC282" s="610" t="str">
        <f t="shared" si="87"/>
        <v/>
      </c>
      <c r="AE282" s="610" t="str">
        <f t="shared" si="88"/>
        <v/>
      </c>
      <c r="AG282" s="610" t="str">
        <f t="shared" si="89"/>
        <v/>
      </c>
      <c r="AI282" s="610" t="str">
        <f t="shared" si="90"/>
        <v/>
      </c>
      <c r="AK282" s="610" t="str">
        <f t="shared" si="91"/>
        <v/>
      </c>
      <c r="AM282" s="610" t="str">
        <f t="shared" si="92"/>
        <v/>
      </c>
      <c r="AO282" s="610" t="str">
        <f t="shared" si="93"/>
        <v/>
      </c>
      <c r="AQ282" s="610" t="str">
        <f t="shared" si="94"/>
        <v/>
      </c>
    </row>
    <row r="283" spans="5:43">
      <c r="E283" s="610" t="str">
        <f t="shared" si="76"/>
        <v/>
      </c>
      <c r="G283" s="610" t="str">
        <f t="shared" si="76"/>
        <v/>
      </c>
      <c r="I283" s="610" t="str">
        <f t="shared" si="77"/>
        <v/>
      </c>
      <c r="K283" s="610" t="str">
        <f t="shared" si="78"/>
        <v/>
      </c>
      <c r="M283" s="610" t="str">
        <f t="shared" si="79"/>
        <v/>
      </c>
      <c r="O283" s="610" t="str">
        <f t="shared" si="80"/>
        <v/>
      </c>
      <c r="Q283" s="610" t="str">
        <f t="shared" si="81"/>
        <v/>
      </c>
      <c r="S283" s="610" t="str">
        <f t="shared" si="82"/>
        <v/>
      </c>
      <c r="U283" s="610" t="str">
        <f t="shared" si="83"/>
        <v/>
      </c>
      <c r="W283" s="610" t="str">
        <f t="shared" si="84"/>
        <v/>
      </c>
      <c r="Y283" s="610" t="str">
        <f t="shared" si="85"/>
        <v/>
      </c>
      <c r="AA283" s="610" t="str">
        <f t="shared" si="86"/>
        <v/>
      </c>
      <c r="AC283" s="610" t="str">
        <f t="shared" si="87"/>
        <v/>
      </c>
      <c r="AE283" s="610" t="str">
        <f t="shared" si="88"/>
        <v/>
      </c>
      <c r="AG283" s="610" t="str">
        <f t="shared" si="89"/>
        <v/>
      </c>
      <c r="AI283" s="610" t="str">
        <f t="shared" si="90"/>
        <v/>
      </c>
      <c r="AK283" s="610" t="str">
        <f t="shared" si="91"/>
        <v/>
      </c>
      <c r="AM283" s="610" t="str">
        <f t="shared" si="92"/>
        <v/>
      </c>
      <c r="AO283" s="610" t="str">
        <f t="shared" si="93"/>
        <v/>
      </c>
      <c r="AQ283" s="610" t="str">
        <f t="shared" si="94"/>
        <v/>
      </c>
    </row>
    <row r="284" spans="5:43">
      <c r="E284" s="610" t="str">
        <f t="shared" si="76"/>
        <v/>
      </c>
      <c r="G284" s="610" t="str">
        <f t="shared" si="76"/>
        <v/>
      </c>
      <c r="I284" s="610" t="str">
        <f t="shared" si="77"/>
        <v/>
      </c>
      <c r="K284" s="610" t="str">
        <f t="shared" si="78"/>
        <v/>
      </c>
      <c r="M284" s="610" t="str">
        <f t="shared" si="79"/>
        <v/>
      </c>
      <c r="O284" s="610" t="str">
        <f t="shared" si="80"/>
        <v/>
      </c>
      <c r="Q284" s="610" t="str">
        <f t="shared" si="81"/>
        <v/>
      </c>
      <c r="S284" s="610" t="str">
        <f t="shared" si="82"/>
        <v/>
      </c>
      <c r="U284" s="610" t="str">
        <f t="shared" si="83"/>
        <v/>
      </c>
      <c r="W284" s="610" t="str">
        <f t="shared" si="84"/>
        <v/>
      </c>
      <c r="Y284" s="610" t="str">
        <f t="shared" si="85"/>
        <v/>
      </c>
      <c r="AA284" s="610" t="str">
        <f t="shared" si="86"/>
        <v/>
      </c>
      <c r="AC284" s="610" t="str">
        <f t="shared" si="87"/>
        <v/>
      </c>
      <c r="AE284" s="610" t="str">
        <f t="shared" si="88"/>
        <v/>
      </c>
      <c r="AG284" s="610" t="str">
        <f t="shared" si="89"/>
        <v/>
      </c>
      <c r="AI284" s="610" t="str">
        <f t="shared" si="90"/>
        <v/>
      </c>
      <c r="AK284" s="610" t="str">
        <f t="shared" si="91"/>
        <v/>
      </c>
      <c r="AM284" s="610" t="str">
        <f t="shared" si="92"/>
        <v/>
      </c>
      <c r="AO284" s="610" t="str">
        <f t="shared" si="93"/>
        <v/>
      </c>
      <c r="AQ284" s="610" t="str">
        <f t="shared" si="94"/>
        <v/>
      </c>
    </row>
    <row r="285" spans="5:43">
      <c r="E285" s="610" t="str">
        <f t="shared" si="76"/>
        <v/>
      </c>
      <c r="G285" s="610" t="str">
        <f t="shared" si="76"/>
        <v/>
      </c>
      <c r="I285" s="610" t="str">
        <f t="shared" si="77"/>
        <v/>
      </c>
      <c r="K285" s="610" t="str">
        <f t="shared" si="78"/>
        <v/>
      </c>
      <c r="M285" s="610" t="str">
        <f t="shared" si="79"/>
        <v/>
      </c>
      <c r="O285" s="610" t="str">
        <f t="shared" si="80"/>
        <v/>
      </c>
      <c r="Q285" s="610" t="str">
        <f t="shared" si="81"/>
        <v/>
      </c>
      <c r="S285" s="610" t="str">
        <f t="shared" si="82"/>
        <v/>
      </c>
      <c r="U285" s="610" t="str">
        <f t="shared" si="83"/>
        <v/>
      </c>
      <c r="W285" s="610" t="str">
        <f t="shared" si="84"/>
        <v/>
      </c>
      <c r="Y285" s="610" t="str">
        <f t="shared" si="85"/>
        <v/>
      </c>
      <c r="AA285" s="610" t="str">
        <f t="shared" si="86"/>
        <v/>
      </c>
      <c r="AC285" s="610" t="str">
        <f t="shared" si="87"/>
        <v/>
      </c>
      <c r="AE285" s="610" t="str">
        <f t="shared" si="88"/>
        <v/>
      </c>
      <c r="AG285" s="610" t="str">
        <f t="shared" si="89"/>
        <v/>
      </c>
      <c r="AI285" s="610" t="str">
        <f t="shared" si="90"/>
        <v/>
      </c>
      <c r="AK285" s="610" t="str">
        <f t="shared" si="91"/>
        <v/>
      </c>
      <c r="AM285" s="610" t="str">
        <f t="shared" si="92"/>
        <v/>
      </c>
      <c r="AO285" s="610" t="str">
        <f t="shared" si="93"/>
        <v/>
      </c>
      <c r="AQ285" s="610" t="str">
        <f t="shared" si="94"/>
        <v/>
      </c>
    </row>
    <row r="286" spans="5:43">
      <c r="E286" s="610" t="str">
        <f t="shared" si="76"/>
        <v/>
      </c>
      <c r="G286" s="610" t="str">
        <f t="shared" si="76"/>
        <v/>
      </c>
      <c r="I286" s="610" t="str">
        <f t="shared" si="77"/>
        <v/>
      </c>
      <c r="K286" s="610" t="str">
        <f t="shared" si="78"/>
        <v/>
      </c>
      <c r="M286" s="610" t="str">
        <f t="shared" si="79"/>
        <v/>
      </c>
      <c r="O286" s="610" t="str">
        <f t="shared" si="80"/>
        <v/>
      </c>
      <c r="Q286" s="610" t="str">
        <f t="shared" si="81"/>
        <v/>
      </c>
      <c r="S286" s="610" t="str">
        <f t="shared" si="82"/>
        <v/>
      </c>
      <c r="U286" s="610" t="str">
        <f t="shared" si="83"/>
        <v/>
      </c>
      <c r="W286" s="610" t="str">
        <f t="shared" si="84"/>
        <v/>
      </c>
      <c r="Y286" s="610" t="str">
        <f t="shared" si="85"/>
        <v/>
      </c>
      <c r="AA286" s="610" t="str">
        <f t="shared" si="86"/>
        <v/>
      </c>
      <c r="AC286" s="610" t="str">
        <f t="shared" si="87"/>
        <v/>
      </c>
      <c r="AE286" s="610" t="str">
        <f t="shared" si="88"/>
        <v/>
      </c>
      <c r="AG286" s="610" t="str">
        <f t="shared" si="89"/>
        <v/>
      </c>
      <c r="AI286" s="610" t="str">
        <f t="shared" si="90"/>
        <v/>
      </c>
      <c r="AK286" s="610" t="str">
        <f t="shared" si="91"/>
        <v/>
      </c>
      <c r="AM286" s="610" t="str">
        <f t="shared" si="92"/>
        <v/>
      </c>
      <c r="AO286" s="610" t="str">
        <f t="shared" si="93"/>
        <v/>
      </c>
      <c r="AQ286" s="610" t="str">
        <f t="shared" si="94"/>
        <v/>
      </c>
    </row>
    <row r="287" spans="5:43">
      <c r="E287" s="610" t="str">
        <f t="shared" si="76"/>
        <v/>
      </c>
      <c r="G287" s="610" t="str">
        <f t="shared" si="76"/>
        <v/>
      </c>
      <c r="I287" s="610" t="str">
        <f t="shared" si="77"/>
        <v/>
      </c>
      <c r="K287" s="610" t="str">
        <f t="shared" si="78"/>
        <v/>
      </c>
      <c r="M287" s="610" t="str">
        <f t="shared" si="79"/>
        <v/>
      </c>
      <c r="O287" s="610" t="str">
        <f t="shared" si="80"/>
        <v/>
      </c>
      <c r="Q287" s="610" t="str">
        <f t="shared" si="81"/>
        <v/>
      </c>
      <c r="S287" s="610" t="str">
        <f t="shared" si="82"/>
        <v/>
      </c>
      <c r="U287" s="610" t="str">
        <f t="shared" si="83"/>
        <v/>
      </c>
      <c r="W287" s="610" t="str">
        <f t="shared" si="84"/>
        <v/>
      </c>
      <c r="Y287" s="610" t="str">
        <f t="shared" si="85"/>
        <v/>
      </c>
      <c r="AA287" s="610" t="str">
        <f t="shared" si="86"/>
        <v/>
      </c>
      <c r="AC287" s="610" t="str">
        <f t="shared" si="87"/>
        <v/>
      </c>
      <c r="AE287" s="610" t="str">
        <f t="shared" si="88"/>
        <v/>
      </c>
      <c r="AG287" s="610" t="str">
        <f t="shared" si="89"/>
        <v/>
      </c>
      <c r="AI287" s="610" t="str">
        <f t="shared" si="90"/>
        <v/>
      </c>
      <c r="AK287" s="610" t="str">
        <f t="shared" si="91"/>
        <v/>
      </c>
      <c r="AM287" s="610" t="str">
        <f t="shared" si="92"/>
        <v/>
      </c>
      <c r="AO287" s="610" t="str">
        <f t="shared" si="93"/>
        <v/>
      </c>
      <c r="AQ287" s="610" t="str">
        <f t="shared" si="94"/>
        <v/>
      </c>
    </row>
    <row r="288" spans="5:43">
      <c r="E288" s="610" t="str">
        <f t="shared" si="76"/>
        <v/>
      </c>
      <c r="G288" s="610" t="str">
        <f t="shared" si="76"/>
        <v/>
      </c>
      <c r="I288" s="610" t="str">
        <f t="shared" si="77"/>
        <v/>
      </c>
      <c r="K288" s="610" t="str">
        <f t="shared" si="78"/>
        <v/>
      </c>
      <c r="M288" s="610" t="str">
        <f t="shared" si="79"/>
        <v/>
      </c>
      <c r="O288" s="610" t="str">
        <f t="shared" si="80"/>
        <v/>
      </c>
      <c r="Q288" s="610" t="str">
        <f t="shared" si="81"/>
        <v/>
      </c>
      <c r="S288" s="610" t="str">
        <f t="shared" si="82"/>
        <v/>
      </c>
      <c r="U288" s="610" t="str">
        <f t="shared" si="83"/>
        <v/>
      </c>
      <c r="W288" s="610" t="str">
        <f t="shared" si="84"/>
        <v/>
      </c>
      <c r="Y288" s="610" t="str">
        <f t="shared" si="85"/>
        <v/>
      </c>
      <c r="AA288" s="610" t="str">
        <f t="shared" si="86"/>
        <v/>
      </c>
      <c r="AC288" s="610" t="str">
        <f t="shared" si="87"/>
        <v/>
      </c>
      <c r="AE288" s="610" t="str">
        <f t="shared" si="88"/>
        <v/>
      </c>
      <c r="AG288" s="610" t="str">
        <f t="shared" si="89"/>
        <v/>
      </c>
      <c r="AI288" s="610" t="str">
        <f t="shared" si="90"/>
        <v/>
      </c>
      <c r="AK288" s="610" t="str">
        <f t="shared" si="91"/>
        <v/>
      </c>
      <c r="AM288" s="610" t="str">
        <f t="shared" si="92"/>
        <v/>
      </c>
      <c r="AO288" s="610" t="str">
        <f t="shared" si="93"/>
        <v/>
      </c>
      <c r="AQ288" s="610" t="str">
        <f t="shared" si="94"/>
        <v/>
      </c>
    </row>
    <row r="289" spans="5:43">
      <c r="E289" s="610" t="str">
        <f t="shared" si="76"/>
        <v/>
      </c>
      <c r="G289" s="610" t="str">
        <f t="shared" si="76"/>
        <v/>
      </c>
      <c r="I289" s="610" t="str">
        <f t="shared" si="77"/>
        <v/>
      </c>
      <c r="K289" s="610" t="str">
        <f t="shared" si="78"/>
        <v/>
      </c>
      <c r="M289" s="610" t="str">
        <f t="shared" si="79"/>
        <v/>
      </c>
      <c r="O289" s="610" t="str">
        <f t="shared" si="80"/>
        <v/>
      </c>
      <c r="Q289" s="610" t="str">
        <f t="shared" si="81"/>
        <v/>
      </c>
      <c r="S289" s="610" t="str">
        <f t="shared" si="82"/>
        <v/>
      </c>
      <c r="U289" s="610" t="str">
        <f t="shared" si="83"/>
        <v/>
      </c>
      <c r="W289" s="610" t="str">
        <f t="shared" si="84"/>
        <v/>
      </c>
      <c r="Y289" s="610" t="str">
        <f t="shared" si="85"/>
        <v/>
      </c>
      <c r="AA289" s="610" t="str">
        <f t="shared" si="86"/>
        <v/>
      </c>
      <c r="AC289" s="610" t="str">
        <f t="shared" si="87"/>
        <v/>
      </c>
      <c r="AE289" s="610" t="str">
        <f t="shared" si="88"/>
        <v/>
      </c>
      <c r="AG289" s="610" t="str">
        <f t="shared" si="89"/>
        <v/>
      </c>
      <c r="AI289" s="610" t="str">
        <f t="shared" si="90"/>
        <v/>
      </c>
      <c r="AK289" s="610" t="str">
        <f t="shared" si="91"/>
        <v/>
      </c>
      <c r="AM289" s="610" t="str">
        <f t="shared" si="92"/>
        <v/>
      </c>
      <c r="AO289" s="610" t="str">
        <f t="shared" si="93"/>
        <v/>
      </c>
      <c r="AQ289" s="610" t="str">
        <f t="shared" si="94"/>
        <v/>
      </c>
    </row>
    <row r="290" spans="5:43">
      <c r="E290" s="610" t="str">
        <f t="shared" si="76"/>
        <v/>
      </c>
      <c r="G290" s="610" t="str">
        <f t="shared" si="76"/>
        <v/>
      </c>
      <c r="I290" s="610" t="str">
        <f t="shared" si="77"/>
        <v/>
      </c>
      <c r="K290" s="610" t="str">
        <f t="shared" si="78"/>
        <v/>
      </c>
      <c r="M290" s="610" t="str">
        <f t="shared" si="79"/>
        <v/>
      </c>
      <c r="O290" s="610" t="str">
        <f t="shared" si="80"/>
        <v/>
      </c>
      <c r="Q290" s="610" t="str">
        <f t="shared" si="81"/>
        <v/>
      </c>
      <c r="S290" s="610" t="str">
        <f t="shared" si="82"/>
        <v/>
      </c>
      <c r="U290" s="610" t="str">
        <f t="shared" si="83"/>
        <v/>
      </c>
      <c r="W290" s="610" t="str">
        <f t="shared" si="84"/>
        <v/>
      </c>
      <c r="Y290" s="610" t="str">
        <f t="shared" si="85"/>
        <v/>
      </c>
      <c r="AA290" s="610" t="str">
        <f t="shared" si="86"/>
        <v/>
      </c>
      <c r="AC290" s="610" t="str">
        <f t="shared" si="87"/>
        <v/>
      </c>
      <c r="AE290" s="610" t="str">
        <f t="shared" si="88"/>
        <v/>
      </c>
      <c r="AG290" s="610" t="str">
        <f t="shared" si="89"/>
        <v/>
      </c>
      <c r="AI290" s="610" t="str">
        <f t="shared" si="90"/>
        <v/>
      </c>
      <c r="AK290" s="610" t="str">
        <f t="shared" si="91"/>
        <v/>
      </c>
      <c r="AM290" s="610" t="str">
        <f t="shared" si="92"/>
        <v/>
      </c>
      <c r="AO290" s="610" t="str">
        <f t="shared" si="93"/>
        <v/>
      </c>
      <c r="AQ290" s="610" t="str">
        <f t="shared" si="94"/>
        <v/>
      </c>
    </row>
    <row r="291" spans="5:43">
      <c r="E291" s="610" t="str">
        <f t="shared" si="76"/>
        <v/>
      </c>
      <c r="G291" s="610" t="str">
        <f t="shared" si="76"/>
        <v/>
      </c>
      <c r="I291" s="610" t="str">
        <f t="shared" si="77"/>
        <v/>
      </c>
      <c r="K291" s="610" t="str">
        <f t="shared" si="78"/>
        <v/>
      </c>
      <c r="M291" s="610" t="str">
        <f t="shared" si="79"/>
        <v/>
      </c>
      <c r="O291" s="610" t="str">
        <f t="shared" si="80"/>
        <v/>
      </c>
      <c r="Q291" s="610" t="str">
        <f t="shared" si="81"/>
        <v/>
      </c>
      <c r="S291" s="610" t="str">
        <f t="shared" si="82"/>
        <v/>
      </c>
      <c r="U291" s="610" t="str">
        <f t="shared" si="83"/>
        <v/>
      </c>
      <c r="W291" s="610" t="str">
        <f t="shared" si="84"/>
        <v/>
      </c>
      <c r="Y291" s="610" t="str">
        <f t="shared" si="85"/>
        <v/>
      </c>
      <c r="AA291" s="610" t="str">
        <f t="shared" si="86"/>
        <v/>
      </c>
      <c r="AC291" s="610" t="str">
        <f t="shared" si="87"/>
        <v/>
      </c>
      <c r="AE291" s="610" t="str">
        <f t="shared" si="88"/>
        <v/>
      </c>
      <c r="AG291" s="610" t="str">
        <f t="shared" si="89"/>
        <v/>
      </c>
      <c r="AI291" s="610" t="str">
        <f t="shared" si="90"/>
        <v/>
      </c>
      <c r="AK291" s="610" t="str">
        <f t="shared" si="91"/>
        <v/>
      </c>
      <c r="AM291" s="610" t="str">
        <f t="shared" si="92"/>
        <v/>
      </c>
      <c r="AO291" s="610" t="str">
        <f t="shared" si="93"/>
        <v/>
      </c>
      <c r="AQ291" s="610" t="str">
        <f t="shared" si="94"/>
        <v/>
      </c>
    </row>
    <row r="292" spans="5:43">
      <c r="E292" s="610" t="str">
        <f t="shared" si="76"/>
        <v/>
      </c>
      <c r="G292" s="610" t="str">
        <f t="shared" si="76"/>
        <v/>
      </c>
      <c r="I292" s="610" t="str">
        <f t="shared" si="77"/>
        <v/>
      </c>
      <c r="K292" s="610" t="str">
        <f t="shared" si="78"/>
        <v/>
      </c>
      <c r="M292" s="610" t="str">
        <f t="shared" si="79"/>
        <v/>
      </c>
      <c r="O292" s="610" t="str">
        <f t="shared" si="80"/>
        <v/>
      </c>
      <c r="Q292" s="610" t="str">
        <f t="shared" si="81"/>
        <v/>
      </c>
      <c r="S292" s="610" t="str">
        <f t="shared" si="82"/>
        <v/>
      </c>
      <c r="U292" s="610" t="str">
        <f t="shared" si="83"/>
        <v/>
      </c>
      <c r="W292" s="610" t="str">
        <f t="shared" si="84"/>
        <v/>
      </c>
      <c r="Y292" s="610" t="str">
        <f t="shared" si="85"/>
        <v/>
      </c>
      <c r="AA292" s="610" t="str">
        <f t="shared" si="86"/>
        <v/>
      </c>
      <c r="AC292" s="610" t="str">
        <f t="shared" si="87"/>
        <v/>
      </c>
      <c r="AE292" s="610" t="str">
        <f t="shared" si="88"/>
        <v/>
      </c>
      <c r="AG292" s="610" t="str">
        <f t="shared" si="89"/>
        <v/>
      </c>
      <c r="AI292" s="610" t="str">
        <f t="shared" si="90"/>
        <v/>
      </c>
      <c r="AK292" s="610" t="str">
        <f t="shared" si="91"/>
        <v/>
      </c>
      <c r="AM292" s="610" t="str">
        <f t="shared" si="92"/>
        <v/>
      </c>
      <c r="AO292" s="610" t="str">
        <f t="shared" si="93"/>
        <v/>
      </c>
      <c r="AQ292" s="610" t="str">
        <f t="shared" si="94"/>
        <v/>
      </c>
    </row>
    <row r="293" spans="5:43">
      <c r="E293" s="610" t="str">
        <f t="shared" si="76"/>
        <v/>
      </c>
      <c r="G293" s="610" t="str">
        <f t="shared" si="76"/>
        <v/>
      </c>
      <c r="I293" s="610" t="str">
        <f t="shared" si="77"/>
        <v/>
      </c>
      <c r="K293" s="610" t="str">
        <f t="shared" si="78"/>
        <v/>
      </c>
      <c r="M293" s="610" t="str">
        <f t="shared" si="79"/>
        <v/>
      </c>
      <c r="O293" s="610" t="str">
        <f t="shared" si="80"/>
        <v/>
      </c>
      <c r="Q293" s="610" t="str">
        <f t="shared" si="81"/>
        <v/>
      </c>
      <c r="S293" s="610" t="str">
        <f t="shared" si="82"/>
        <v/>
      </c>
      <c r="U293" s="610" t="str">
        <f t="shared" si="83"/>
        <v/>
      </c>
      <c r="W293" s="610" t="str">
        <f t="shared" si="84"/>
        <v/>
      </c>
      <c r="Y293" s="610" t="str">
        <f t="shared" si="85"/>
        <v/>
      </c>
      <c r="AA293" s="610" t="str">
        <f t="shared" si="86"/>
        <v/>
      </c>
      <c r="AC293" s="610" t="str">
        <f t="shared" si="87"/>
        <v/>
      </c>
      <c r="AE293" s="610" t="str">
        <f t="shared" si="88"/>
        <v/>
      </c>
      <c r="AG293" s="610" t="str">
        <f t="shared" si="89"/>
        <v/>
      </c>
      <c r="AI293" s="610" t="str">
        <f t="shared" si="90"/>
        <v/>
      </c>
      <c r="AK293" s="610" t="str">
        <f t="shared" si="91"/>
        <v/>
      </c>
      <c r="AM293" s="610" t="str">
        <f t="shared" si="92"/>
        <v/>
      </c>
      <c r="AO293" s="610" t="str">
        <f t="shared" si="93"/>
        <v/>
      </c>
      <c r="AQ293" s="610" t="str">
        <f t="shared" si="94"/>
        <v/>
      </c>
    </row>
    <row r="294" spans="5:43">
      <c r="E294" s="610" t="str">
        <f t="shared" si="76"/>
        <v/>
      </c>
      <c r="G294" s="610" t="str">
        <f t="shared" si="76"/>
        <v/>
      </c>
      <c r="I294" s="610" t="str">
        <f t="shared" si="77"/>
        <v/>
      </c>
      <c r="K294" s="610" t="str">
        <f t="shared" si="78"/>
        <v/>
      </c>
      <c r="M294" s="610" t="str">
        <f t="shared" si="79"/>
        <v/>
      </c>
      <c r="O294" s="610" t="str">
        <f t="shared" si="80"/>
        <v/>
      </c>
      <c r="Q294" s="610" t="str">
        <f t="shared" si="81"/>
        <v/>
      </c>
      <c r="S294" s="610" t="str">
        <f t="shared" si="82"/>
        <v/>
      </c>
      <c r="U294" s="610" t="str">
        <f t="shared" si="83"/>
        <v/>
      </c>
      <c r="W294" s="610" t="str">
        <f t="shared" si="84"/>
        <v/>
      </c>
      <c r="Y294" s="610" t="str">
        <f t="shared" si="85"/>
        <v/>
      </c>
      <c r="AA294" s="610" t="str">
        <f t="shared" si="86"/>
        <v/>
      </c>
      <c r="AC294" s="610" t="str">
        <f t="shared" si="87"/>
        <v/>
      </c>
      <c r="AE294" s="610" t="str">
        <f t="shared" si="88"/>
        <v/>
      </c>
      <c r="AG294" s="610" t="str">
        <f t="shared" si="89"/>
        <v/>
      </c>
      <c r="AI294" s="610" t="str">
        <f t="shared" si="90"/>
        <v/>
      </c>
      <c r="AK294" s="610" t="str">
        <f t="shared" si="91"/>
        <v/>
      </c>
      <c r="AM294" s="610" t="str">
        <f t="shared" si="92"/>
        <v/>
      </c>
      <c r="AO294" s="610" t="str">
        <f t="shared" si="93"/>
        <v/>
      </c>
      <c r="AQ294" s="610" t="str">
        <f t="shared" si="94"/>
        <v/>
      </c>
    </row>
    <row r="295" spans="5:43">
      <c r="E295" s="610" t="str">
        <f t="shared" si="76"/>
        <v/>
      </c>
      <c r="G295" s="610" t="str">
        <f t="shared" si="76"/>
        <v/>
      </c>
      <c r="I295" s="610" t="str">
        <f t="shared" si="77"/>
        <v/>
      </c>
      <c r="K295" s="610" t="str">
        <f t="shared" si="78"/>
        <v/>
      </c>
      <c r="M295" s="610" t="str">
        <f t="shared" si="79"/>
        <v/>
      </c>
      <c r="O295" s="610" t="str">
        <f t="shared" si="80"/>
        <v/>
      </c>
      <c r="Q295" s="610" t="str">
        <f t="shared" si="81"/>
        <v/>
      </c>
      <c r="S295" s="610" t="str">
        <f t="shared" si="82"/>
        <v/>
      </c>
      <c r="U295" s="610" t="str">
        <f t="shared" si="83"/>
        <v/>
      </c>
      <c r="W295" s="610" t="str">
        <f t="shared" si="84"/>
        <v/>
      </c>
      <c r="Y295" s="610" t="str">
        <f t="shared" si="85"/>
        <v/>
      </c>
      <c r="AA295" s="610" t="str">
        <f t="shared" si="86"/>
        <v/>
      </c>
      <c r="AC295" s="610" t="str">
        <f t="shared" si="87"/>
        <v/>
      </c>
      <c r="AE295" s="610" t="str">
        <f t="shared" si="88"/>
        <v/>
      </c>
      <c r="AG295" s="610" t="str">
        <f t="shared" si="89"/>
        <v/>
      </c>
      <c r="AI295" s="610" t="str">
        <f t="shared" si="90"/>
        <v/>
      </c>
      <c r="AK295" s="610" t="str">
        <f t="shared" si="91"/>
        <v/>
      </c>
      <c r="AM295" s="610" t="str">
        <f t="shared" si="92"/>
        <v/>
      </c>
      <c r="AO295" s="610" t="str">
        <f t="shared" si="93"/>
        <v/>
      </c>
      <c r="AQ295" s="610" t="str">
        <f t="shared" si="94"/>
        <v/>
      </c>
    </row>
    <row r="296" spans="5:43">
      <c r="E296" s="610" t="str">
        <f t="shared" si="76"/>
        <v/>
      </c>
      <c r="G296" s="610" t="str">
        <f t="shared" si="76"/>
        <v/>
      </c>
      <c r="I296" s="610" t="str">
        <f t="shared" si="77"/>
        <v/>
      </c>
      <c r="K296" s="610" t="str">
        <f t="shared" si="78"/>
        <v/>
      </c>
      <c r="M296" s="610" t="str">
        <f t="shared" si="79"/>
        <v/>
      </c>
      <c r="O296" s="610" t="str">
        <f t="shared" si="80"/>
        <v/>
      </c>
      <c r="Q296" s="610" t="str">
        <f t="shared" si="81"/>
        <v/>
      </c>
      <c r="S296" s="610" t="str">
        <f t="shared" si="82"/>
        <v/>
      </c>
      <c r="U296" s="610" t="str">
        <f t="shared" si="83"/>
        <v/>
      </c>
      <c r="W296" s="610" t="str">
        <f t="shared" si="84"/>
        <v/>
      </c>
      <c r="Y296" s="610" t="str">
        <f t="shared" si="85"/>
        <v/>
      </c>
      <c r="AA296" s="610" t="str">
        <f t="shared" si="86"/>
        <v/>
      </c>
      <c r="AC296" s="610" t="str">
        <f t="shared" si="87"/>
        <v/>
      </c>
      <c r="AE296" s="610" t="str">
        <f t="shared" si="88"/>
        <v/>
      </c>
      <c r="AG296" s="610" t="str">
        <f t="shared" si="89"/>
        <v/>
      </c>
      <c r="AI296" s="610" t="str">
        <f t="shared" si="90"/>
        <v/>
      </c>
      <c r="AK296" s="610" t="str">
        <f t="shared" si="91"/>
        <v/>
      </c>
      <c r="AM296" s="610" t="str">
        <f t="shared" si="92"/>
        <v/>
      </c>
      <c r="AO296" s="610" t="str">
        <f t="shared" si="93"/>
        <v/>
      </c>
      <c r="AQ296" s="610" t="str">
        <f t="shared" si="94"/>
        <v/>
      </c>
    </row>
    <row r="297" spans="5:43">
      <c r="E297" s="610" t="str">
        <f t="shared" si="76"/>
        <v/>
      </c>
      <c r="G297" s="610" t="str">
        <f t="shared" si="76"/>
        <v/>
      </c>
      <c r="I297" s="610" t="str">
        <f t="shared" si="77"/>
        <v/>
      </c>
      <c r="K297" s="610" t="str">
        <f t="shared" si="78"/>
        <v/>
      </c>
      <c r="M297" s="610" t="str">
        <f t="shared" si="79"/>
        <v/>
      </c>
      <c r="O297" s="610" t="str">
        <f t="shared" si="80"/>
        <v/>
      </c>
      <c r="Q297" s="610" t="str">
        <f t="shared" si="81"/>
        <v/>
      </c>
      <c r="S297" s="610" t="str">
        <f t="shared" si="82"/>
        <v/>
      </c>
      <c r="U297" s="610" t="str">
        <f t="shared" si="83"/>
        <v/>
      </c>
      <c r="W297" s="610" t="str">
        <f t="shared" si="84"/>
        <v/>
      </c>
      <c r="Y297" s="610" t="str">
        <f t="shared" si="85"/>
        <v/>
      </c>
      <c r="AA297" s="610" t="str">
        <f t="shared" si="86"/>
        <v/>
      </c>
      <c r="AC297" s="610" t="str">
        <f t="shared" si="87"/>
        <v/>
      </c>
      <c r="AE297" s="610" t="str">
        <f t="shared" si="88"/>
        <v/>
      </c>
      <c r="AG297" s="610" t="str">
        <f t="shared" si="89"/>
        <v/>
      </c>
      <c r="AI297" s="610" t="str">
        <f t="shared" si="90"/>
        <v/>
      </c>
      <c r="AK297" s="610" t="str">
        <f t="shared" si="91"/>
        <v/>
      </c>
      <c r="AM297" s="610" t="str">
        <f t="shared" si="92"/>
        <v/>
      </c>
      <c r="AO297" s="610" t="str">
        <f t="shared" si="93"/>
        <v/>
      </c>
      <c r="AQ297" s="610" t="str">
        <f t="shared" si="94"/>
        <v/>
      </c>
    </row>
    <row r="298" spans="5:43">
      <c r="E298" s="610" t="str">
        <f t="shared" si="76"/>
        <v/>
      </c>
      <c r="G298" s="610" t="str">
        <f t="shared" si="76"/>
        <v/>
      </c>
      <c r="I298" s="610" t="str">
        <f t="shared" si="77"/>
        <v/>
      </c>
      <c r="K298" s="610" t="str">
        <f t="shared" si="78"/>
        <v/>
      </c>
      <c r="M298" s="610" t="str">
        <f t="shared" si="79"/>
        <v/>
      </c>
      <c r="O298" s="610" t="str">
        <f t="shared" si="80"/>
        <v/>
      </c>
      <c r="Q298" s="610" t="str">
        <f t="shared" si="81"/>
        <v/>
      </c>
      <c r="S298" s="610" t="str">
        <f t="shared" si="82"/>
        <v/>
      </c>
      <c r="U298" s="610" t="str">
        <f t="shared" si="83"/>
        <v/>
      </c>
      <c r="W298" s="610" t="str">
        <f t="shared" si="84"/>
        <v/>
      </c>
      <c r="Y298" s="610" t="str">
        <f t="shared" si="85"/>
        <v/>
      </c>
      <c r="AA298" s="610" t="str">
        <f t="shared" si="86"/>
        <v/>
      </c>
      <c r="AC298" s="610" t="str">
        <f t="shared" si="87"/>
        <v/>
      </c>
      <c r="AE298" s="610" t="str">
        <f t="shared" si="88"/>
        <v/>
      </c>
      <c r="AG298" s="610" t="str">
        <f t="shared" si="89"/>
        <v/>
      </c>
      <c r="AI298" s="610" t="str">
        <f t="shared" si="90"/>
        <v/>
      </c>
      <c r="AK298" s="610" t="str">
        <f t="shared" si="91"/>
        <v/>
      </c>
      <c r="AM298" s="610" t="str">
        <f t="shared" si="92"/>
        <v/>
      </c>
      <c r="AO298" s="610" t="str">
        <f t="shared" si="93"/>
        <v/>
      </c>
      <c r="AQ298" s="610" t="str">
        <f t="shared" si="94"/>
        <v/>
      </c>
    </row>
    <row r="299" spans="5:43">
      <c r="E299" s="610" t="str">
        <f t="shared" si="76"/>
        <v/>
      </c>
      <c r="G299" s="610" t="str">
        <f t="shared" si="76"/>
        <v/>
      </c>
      <c r="I299" s="610" t="str">
        <f t="shared" si="77"/>
        <v/>
      </c>
      <c r="K299" s="610" t="str">
        <f t="shared" si="78"/>
        <v/>
      </c>
      <c r="M299" s="610" t="str">
        <f t="shared" si="79"/>
        <v/>
      </c>
      <c r="O299" s="610" t="str">
        <f t="shared" si="80"/>
        <v/>
      </c>
      <c r="Q299" s="610" t="str">
        <f t="shared" si="81"/>
        <v/>
      </c>
      <c r="S299" s="610" t="str">
        <f t="shared" si="82"/>
        <v/>
      </c>
      <c r="U299" s="610" t="str">
        <f t="shared" si="83"/>
        <v/>
      </c>
      <c r="W299" s="610" t="str">
        <f t="shared" si="84"/>
        <v/>
      </c>
      <c r="Y299" s="610" t="str">
        <f t="shared" si="85"/>
        <v/>
      </c>
      <c r="AA299" s="610" t="str">
        <f t="shared" si="86"/>
        <v/>
      </c>
      <c r="AC299" s="610" t="str">
        <f t="shared" si="87"/>
        <v/>
      </c>
      <c r="AE299" s="610" t="str">
        <f t="shared" si="88"/>
        <v/>
      </c>
      <c r="AG299" s="610" t="str">
        <f t="shared" si="89"/>
        <v/>
      </c>
      <c r="AI299" s="610" t="str">
        <f t="shared" si="90"/>
        <v/>
      </c>
      <c r="AK299" s="610" t="str">
        <f t="shared" si="91"/>
        <v/>
      </c>
      <c r="AM299" s="610" t="str">
        <f t="shared" si="92"/>
        <v/>
      </c>
      <c r="AO299" s="610" t="str">
        <f t="shared" si="93"/>
        <v/>
      </c>
      <c r="AQ299" s="610" t="str">
        <f t="shared" si="94"/>
        <v/>
      </c>
    </row>
    <row r="300" spans="5:43">
      <c r="E300" s="610" t="str">
        <f t="shared" si="76"/>
        <v/>
      </c>
      <c r="G300" s="610" t="str">
        <f t="shared" si="76"/>
        <v/>
      </c>
      <c r="I300" s="610" t="str">
        <f t="shared" si="77"/>
        <v/>
      </c>
      <c r="K300" s="610" t="str">
        <f t="shared" si="78"/>
        <v/>
      </c>
      <c r="M300" s="610" t="str">
        <f t="shared" si="79"/>
        <v/>
      </c>
      <c r="O300" s="610" t="str">
        <f t="shared" si="80"/>
        <v/>
      </c>
      <c r="Q300" s="610" t="str">
        <f t="shared" si="81"/>
        <v/>
      </c>
      <c r="S300" s="610" t="str">
        <f t="shared" si="82"/>
        <v/>
      </c>
      <c r="U300" s="610" t="str">
        <f t="shared" si="83"/>
        <v/>
      </c>
      <c r="W300" s="610" t="str">
        <f t="shared" si="84"/>
        <v/>
      </c>
      <c r="Y300" s="610" t="str">
        <f t="shared" si="85"/>
        <v/>
      </c>
      <c r="AA300" s="610" t="str">
        <f t="shared" si="86"/>
        <v/>
      </c>
      <c r="AC300" s="610" t="str">
        <f t="shared" si="87"/>
        <v/>
      </c>
      <c r="AE300" s="610" t="str">
        <f t="shared" si="88"/>
        <v/>
      </c>
      <c r="AG300" s="610" t="str">
        <f t="shared" si="89"/>
        <v/>
      </c>
      <c r="AI300" s="610" t="str">
        <f t="shared" si="90"/>
        <v/>
      </c>
      <c r="AK300" s="610" t="str">
        <f t="shared" si="91"/>
        <v/>
      </c>
      <c r="AM300" s="610" t="str">
        <f t="shared" si="92"/>
        <v/>
      </c>
      <c r="AO300" s="610" t="str">
        <f t="shared" si="93"/>
        <v/>
      </c>
      <c r="AQ300" s="610" t="str">
        <f t="shared" si="94"/>
        <v/>
      </c>
    </row>
  </sheetData>
  <mergeCells count="1">
    <mergeCell ref="A3:A6"/>
  </mergeCells>
  <conditionalFormatting sqref="E12:E300">
    <cfRule type="expression" dxfId="1" priority="2">
      <formula>AND(LEN(E12)&gt;0,OR(E12&lt;E$2,E12&gt;E$3))</formula>
    </cfRule>
  </conditionalFormatting>
  <conditionalFormatting sqref="G12:G300 I12:I300 K12:K300 M12:M300 O12:O300 Q12:Q300 S12:S300 U12:U300 W12:W300 Y12:Y300 AA12:AA300 AC12:AC300 AE12:AE300 AG12:AG300 AI12:AI300 AK12:AK300 AM12:AM300 AO12:AO300 AQ12:AQ300">
    <cfRule type="expression" dxfId="0" priority="1">
      <formula>AND(LEN(G12)&gt;0,OR(G12&lt;G$2,G12&gt;G$3))</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5001B5-A96E-46DD-9267-E97B0391D34C}">
  <sheetPr>
    <pageSetUpPr fitToPage="1"/>
  </sheetPr>
  <dimension ref="B1:F58"/>
  <sheetViews>
    <sheetView showGridLines="0" topLeftCell="A17" zoomScale="50" zoomScaleNormal="50" workbookViewId="0">
      <selection activeCell="E50" sqref="E50"/>
    </sheetView>
  </sheetViews>
  <sheetFormatPr defaultRowHeight="26.25"/>
  <cols>
    <col min="1" max="1" width="5.5703125" style="614" customWidth="1"/>
    <col min="2" max="2" width="78.7109375" style="614" customWidth="1"/>
    <col min="3" max="3" width="25.85546875" style="614" customWidth="1"/>
    <col min="4" max="4" width="71.5703125" style="614" customWidth="1"/>
    <col min="5" max="5" width="69.140625" style="616" customWidth="1"/>
    <col min="6" max="6" width="46.140625" style="616" customWidth="1"/>
    <col min="7" max="230" width="9.140625" style="614"/>
    <col min="231" max="231" width="5.5703125" style="614" customWidth="1"/>
    <col min="232" max="232" width="58" style="614" customWidth="1"/>
    <col min="233" max="233" width="24.140625" style="614" customWidth="1"/>
    <col min="234" max="235" width="0" style="614" hidden="1" customWidth="1"/>
    <col min="236" max="236" width="61.42578125" style="614" customWidth="1"/>
    <col min="237" max="237" width="62.140625" style="614" customWidth="1"/>
    <col min="238" max="241" width="0" style="614" hidden="1" customWidth="1"/>
    <col min="242" max="486" width="9.140625" style="614"/>
    <col min="487" max="487" width="5.5703125" style="614" customWidth="1"/>
    <col min="488" max="488" width="58" style="614" customWidth="1"/>
    <col min="489" max="489" width="24.140625" style="614" customWidth="1"/>
    <col min="490" max="491" width="0" style="614" hidden="1" customWidth="1"/>
    <col min="492" max="492" width="61.42578125" style="614" customWidth="1"/>
    <col min="493" max="493" width="62.140625" style="614" customWidth="1"/>
    <col min="494" max="497" width="0" style="614" hidden="1" customWidth="1"/>
    <col min="498" max="742" width="9.140625" style="614"/>
    <col min="743" max="743" width="5.5703125" style="614" customWidth="1"/>
    <col min="744" max="744" width="58" style="614" customWidth="1"/>
    <col min="745" max="745" width="24.140625" style="614" customWidth="1"/>
    <col min="746" max="747" width="0" style="614" hidden="1" customWidth="1"/>
    <col min="748" max="748" width="61.42578125" style="614" customWidth="1"/>
    <col min="749" max="749" width="62.140625" style="614" customWidth="1"/>
    <col min="750" max="753" width="0" style="614" hidden="1" customWidth="1"/>
    <col min="754" max="998" width="9.140625" style="614"/>
    <col min="999" max="999" width="5.5703125" style="614" customWidth="1"/>
    <col min="1000" max="1000" width="58" style="614" customWidth="1"/>
    <col min="1001" max="1001" width="24.140625" style="614" customWidth="1"/>
    <col min="1002" max="1003" width="0" style="614" hidden="1" customWidth="1"/>
    <col min="1004" max="1004" width="61.42578125" style="614" customWidth="1"/>
    <col min="1005" max="1005" width="62.140625" style="614" customWidth="1"/>
    <col min="1006" max="1009" width="0" style="614" hidden="1" customWidth="1"/>
    <col min="1010" max="1254" width="9.140625" style="614"/>
    <col min="1255" max="1255" width="5.5703125" style="614" customWidth="1"/>
    <col min="1256" max="1256" width="58" style="614" customWidth="1"/>
    <col min="1257" max="1257" width="24.140625" style="614" customWidth="1"/>
    <col min="1258" max="1259" width="0" style="614" hidden="1" customWidth="1"/>
    <col min="1260" max="1260" width="61.42578125" style="614" customWidth="1"/>
    <col min="1261" max="1261" width="62.140625" style="614" customWidth="1"/>
    <col min="1262" max="1265" width="0" style="614" hidden="1" customWidth="1"/>
    <col min="1266" max="1510" width="9.140625" style="614"/>
    <col min="1511" max="1511" width="5.5703125" style="614" customWidth="1"/>
    <col min="1512" max="1512" width="58" style="614" customWidth="1"/>
    <col min="1513" max="1513" width="24.140625" style="614" customWidth="1"/>
    <col min="1514" max="1515" width="0" style="614" hidden="1" customWidth="1"/>
    <col min="1516" max="1516" width="61.42578125" style="614" customWidth="1"/>
    <col min="1517" max="1517" width="62.140625" style="614" customWidth="1"/>
    <col min="1518" max="1521" width="0" style="614" hidden="1" customWidth="1"/>
    <col min="1522" max="1766" width="9.140625" style="614"/>
    <col min="1767" max="1767" width="5.5703125" style="614" customWidth="1"/>
    <col min="1768" max="1768" width="58" style="614" customWidth="1"/>
    <col min="1769" max="1769" width="24.140625" style="614" customWidth="1"/>
    <col min="1770" max="1771" width="0" style="614" hidden="1" customWidth="1"/>
    <col min="1772" max="1772" width="61.42578125" style="614" customWidth="1"/>
    <col min="1773" max="1773" width="62.140625" style="614" customWidth="1"/>
    <col min="1774" max="1777" width="0" style="614" hidden="1" customWidth="1"/>
    <col min="1778" max="2022" width="9.140625" style="614"/>
    <col min="2023" max="2023" width="5.5703125" style="614" customWidth="1"/>
    <col min="2024" max="2024" width="58" style="614" customWidth="1"/>
    <col min="2025" max="2025" width="24.140625" style="614" customWidth="1"/>
    <col min="2026" max="2027" width="0" style="614" hidden="1" customWidth="1"/>
    <col min="2028" max="2028" width="61.42578125" style="614" customWidth="1"/>
    <col min="2029" max="2029" width="62.140625" style="614" customWidth="1"/>
    <col min="2030" max="2033" width="0" style="614" hidden="1" customWidth="1"/>
    <col min="2034" max="2278" width="9.140625" style="614"/>
    <col min="2279" max="2279" width="5.5703125" style="614" customWidth="1"/>
    <col min="2280" max="2280" width="58" style="614" customWidth="1"/>
    <col min="2281" max="2281" width="24.140625" style="614" customWidth="1"/>
    <col min="2282" max="2283" width="0" style="614" hidden="1" customWidth="1"/>
    <col min="2284" max="2284" width="61.42578125" style="614" customWidth="1"/>
    <col min="2285" max="2285" width="62.140625" style="614" customWidth="1"/>
    <col min="2286" max="2289" width="0" style="614" hidden="1" customWidth="1"/>
    <col min="2290" max="2534" width="9.140625" style="614"/>
    <col min="2535" max="2535" width="5.5703125" style="614" customWidth="1"/>
    <col min="2536" max="2536" width="58" style="614" customWidth="1"/>
    <col min="2537" max="2537" width="24.140625" style="614" customWidth="1"/>
    <col min="2538" max="2539" width="0" style="614" hidden="1" customWidth="1"/>
    <col min="2540" max="2540" width="61.42578125" style="614" customWidth="1"/>
    <col min="2541" max="2541" width="62.140625" style="614" customWidth="1"/>
    <col min="2542" max="2545" width="0" style="614" hidden="1" customWidth="1"/>
    <col min="2546" max="2790" width="9.140625" style="614"/>
    <col min="2791" max="2791" width="5.5703125" style="614" customWidth="1"/>
    <col min="2792" max="2792" width="58" style="614" customWidth="1"/>
    <col min="2793" max="2793" width="24.140625" style="614" customWidth="1"/>
    <col min="2794" max="2795" width="0" style="614" hidden="1" customWidth="1"/>
    <col min="2796" max="2796" width="61.42578125" style="614" customWidth="1"/>
    <col min="2797" max="2797" width="62.140625" style="614" customWidth="1"/>
    <col min="2798" max="2801" width="0" style="614" hidden="1" customWidth="1"/>
    <col min="2802" max="3046" width="9.140625" style="614"/>
    <col min="3047" max="3047" width="5.5703125" style="614" customWidth="1"/>
    <col min="3048" max="3048" width="58" style="614" customWidth="1"/>
    <col min="3049" max="3049" width="24.140625" style="614" customWidth="1"/>
    <col min="3050" max="3051" width="0" style="614" hidden="1" customWidth="1"/>
    <col min="3052" max="3052" width="61.42578125" style="614" customWidth="1"/>
    <col min="3053" max="3053" width="62.140625" style="614" customWidth="1"/>
    <col min="3054" max="3057" width="0" style="614" hidden="1" customWidth="1"/>
    <col min="3058" max="3302" width="9.140625" style="614"/>
    <col min="3303" max="3303" width="5.5703125" style="614" customWidth="1"/>
    <col min="3304" max="3304" width="58" style="614" customWidth="1"/>
    <col min="3305" max="3305" width="24.140625" style="614" customWidth="1"/>
    <col min="3306" max="3307" width="0" style="614" hidden="1" customWidth="1"/>
    <col min="3308" max="3308" width="61.42578125" style="614" customWidth="1"/>
    <col min="3309" max="3309" width="62.140625" style="614" customWidth="1"/>
    <col min="3310" max="3313" width="0" style="614" hidden="1" customWidth="1"/>
    <col min="3314" max="3558" width="9.140625" style="614"/>
    <col min="3559" max="3559" width="5.5703125" style="614" customWidth="1"/>
    <col min="3560" max="3560" width="58" style="614" customWidth="1"/>
    <col min="3561" max="3561" width="24.140625" style="614" customWidth="1"/>
    <col min="3562" max="3563" width="0" style="614" hidden="1" customWidth="1"/>
    <col min="3564" max="3564" width="61.42578125" style="614" customWidth="1"/>
    <col min="3565" max="3565" width="62.140625" style="614" customWidth="1"/>
    <col min="3566" max="3569" width="0" style="614" hidden="1" customWidth="1"/>
    <col min="3570" max="3814" width="9.140625" style="614"/>
    <col min="3815" max="3815" width="5.5703125" style="614" customWidth="1"/>
    <col min="3816" max="3816" width="58" style="614" customWidth="1"/>
    <col min="3817" max="3817" width="24.140625" style="614" customWidth="1"/>
    <col min="3818" max="3819" width="0" style="614" hidden="1" customWidth="1"/>
    <col min="3820" max="3820" width="61.42578125" style="614" customWidth="1"/>
    <col min="3821" max="3821" width="62.140625" style="614" customWidth="1"/>
    <col min="3822" max="3825" width="0" style="614" hidden="1" customWidth="1"/>
    <col min="3826" max="4070" width="9.140625" style="614"/>
    <col min="4071" max="4071" width="5.5703125" style="614" customWidth="1"/>
    <col min="4072" max="4072" width="58" style="614" customWidth="1"/>
    <col min="4073" max="4073" width="24.140625" style="614" customWidth="1"/>
    <col min="4074" max="4075" width="0" style="614" hidden="1" customWidth="1"/>
    <col min="4076" max="4076" width="61.42578125" style="614" customWidth="1"/>
    <col min="4077" max="4077" width="62.140625" style="614" customWidth="1"/>
    <col min="4078" max="4081" width="0" style="614" hidden="1" customWidth="1"/>
    <col min="4082" max="4326" width="9.140625" style="614"/>
    <col min="4327" max="4327" width="5.5703125" style="614" customWidth="1"/>
    <col min="4328" max="4328" width="58" style="614" customWidth="1"/>
    <col min="4329" max="4329" width="24.140625" style="614" customWidth="1"/>
    <col min="4330" max="4331" width="0" style="614" hidden="1" customWidth="1"/>
    <col min="4332" max="4332" width="61.42578125" style="614" customWidth="1"/>
    <col min="4333" max="4333" width="62.140625" style="614" customWidth="1"/>
    <col min="4334" max="4337" width="0" style="614" hidden="1" customWidth="1"/>
    <col min="4338" max="4582" width="9.140625" style="614"/>
    <col min="4583" max="4583" width="5.5703125" style="614" customWidth="1"/>
    <col min="4584" max="4584" width="58" style="614" customWidth="1"/>
    <col min="4585" max="4585" width="24.140625" style="614" customWidth="1"/>
    <col min="4586" max="4587" width="0" style="614" hidden="1" customWidth="1"/>
    <col min="4588" max="4588" width="61.42578125" style="614" customWidth="1"/>
    <col min="4589" max="4589" width="62.140625" style="614" customWidth="1"/>
    <col min="4590" max="4593" width="0" style="614" hidden="1" customWidth="1"/>
    <col min="4594" max="4838" width="9.140625" style="614"/>
    <col min="4839" max="4839" width="5.5703125" style="614" customWidth="1"/>
    <col min="4840" max="4840" width="58" style="614" customWidth="1"/>
    <col min="4841" max="4841" width="24.140625" style="614" customWidth="1"/>
    <col min="4842" max="4843" width="0" style="614" hidden="1" customWidth="1"/>
    <col min="4844" max="4844" width="61.42578125" style="614" customWidth="1"/>
    <col min="4845" max="4845" width="62.140625" style="614" customWidth="1"/>
    <col min="4846" max="4849" width="0" style="614" hidden="1" customWidth="1"/>
    <col min="4850" max="5094" width="9.140625" style="614"/>
    <col min="5095" max="5095" width="5.5703125" style="614" customWidth="1"/>
    <col min="5096" max="5096" width="58" style="614" customWidth="1"/>
    <col min="5097" max="5097" width="24.140625" style="614" customWidth="1"/>
    <col min="5098" max="5099" width="0" style="614" hidden="1" customWidth="1"/>
    <col min="5100" max="5100" width="61.42578125" style="614" customWidth="1"/>
    <col min="5101" max="5101" width="62.140625" style="614" customWidth="1"/>
    <col min="5102" max="5105" width="0" style="614" hidden="1" customWidth="1"/>
    <col min="5106" max="5350" width="9.140625" style="614"/>
    <col min="5351" max="5351" width="5.5703125" style="614" customWidth="1"/>
    <col min="5352" max="5352" width="58" style="614" customWidth="1"/>
    <col min="5353" max="5353" width="24.140625" style="614" customWidth="1"/>
    <col min="5354" max="5355" width="0" style="614" hidden="1" customWidth="1"/>
    <col min="5356" max="5356" width="61.42578125" style="614" customWidth="1"/>
    <col min="5357" max="5357" width="62.140625" style="614" customWidth="1"/>
    <col min="5358" max="5361" width="0" style="614" hidden="1" customWidth="1"/>
    <col min="5362" max="5606" width="9.140625" style="614"/>
    <col min="5607" max="5607" width="5.5703125" style="614" customWidth="1"/>
    <col min="5608" max="5608" width="58" style="614" customWidth="1"/>
    <col min="5609" max="5609" width="24.140625" style="614" customWidth="1"/>
    <col min="5610" max="5611" width="0" style="614" hidden="1" customWidth="1"/>
    <col min="5612" max="5612" width="61.42578125" style="614" customWidth="1"/>
    <col min="5613" max="5613" width="62.140625" style="614" customWidth="1"/>
    <col min="5614" max="5617" width="0" style="614" hidden="1" customWidth="1"/>
    <col min="5618" max="5862" width="9.140625" style="614"/>
    <col min="5863" max="5863" width="5.5703125" style="614" customWidth="1"/>
    <col min="5864" max="5864" width="58" style="614" customWidth="1"/>
    <col min="5865" max="5865" width="24.140625" style="614" customWidth="1"/>
    <col min="5866" max="5867" width="0" style="614" hidden="1" customWidth="1"/>
    <col min="5868" max="5868" width="61.42578125" style="614" customWidth="1"/>
    <col min="5869" max="5869" width="62.140625" style="614" customWidth="1"/>
    <col min="5870" max="5873" width="0" style="614" hidden="1" customWidth="1"/>
    <col min="5874" max="6118" width="9.140625" style="614"/>
    <col min="6119" max="6119" width="5.5703125" style="614" customWidth="1"/>
    <col min="6120" max="6120" width="58" style="614" customWidth="1"/>
    <col min="6121" max="6121" width="24.140625" style="614" customWidth="1"/>
    <col min="6122" max="6123" width="0" style="614" hidden="1" customWidth="1"/>
    <col min="6124" max="6124" width="61.42578125" style="614" customWidth="1"/>
    <col min="6125" max="6125" width="62.140625" style="614" customWidth="1"/>
    <col min="6126" max="6129" width="0" style="614" hidden="1" customWidth="1"/>
    <col min="6130" max="6374" width="9.140625" style="614"/>
    <col min="6375" max="6375" width="5.5703125" style="614" customWidth="1"/>
    <col min="6376" max="6376" width="58" style="614" customWidth="1"/>
    <col min="6377" max="6377" width="24.140625" style="614" customWidth="1"/>
    <col min="6378" max="6379" width="0" style="614" hidden="1" customWidth="1"/>
    <col min="6380" max="6380" width="61.42578125" style="614" customWidth="1"/>
    <col min="6381" max="6381" width="62.140625" style="614" customWidth="1"/>
    <col min="6382" max="6385" width="0" style="614" hidden="1" customWidth="1"/>
    <col min="6386" max="6630" width="9.140625" style="614"/>
    <col min="6631" max="6631" width="5.5703125" style="614" customWidth="1"/>
    <col min="6632" max="6632" width="58" style="614" customWidth="1"/>
    <col min="6633" max="6633" width="24.140625" style="614" customWidth="1"/>
    <col min="6634" max="6635" width="0" style="614" hidden="1" customWidth="1"/>
    <col min="6636" max="6636" width="61.42578125" style="614" customWidth="1"/>
    <col min="6637" max="6637" width="62.140625" style="614" customWidth="1"/>
    <col min="6638" max="6641" width="0" style="614" hidden="1" customWidth="1"/>
    <col min="6642" max="6886" width="9.140625" style="614"/>
    <col min="6887" max="6887" width="5.5703125" style="614" customWidth="1"/>
    <col min="6888" max="6888" width="58" style="614" customWidth="1"/>
    <col min="6889" max="6889" width="24.140625" style="614" customWidth="1"/>
    <col min="6890" max="6891" width="0" style="614" hidden="1" customWidth="1"/>
    <col min="6892" max="6892" width="61.42578125" style="614" customWidth="1"/>
    <col min="6893" max="6893" width="62.140625" style="614" customWidth="1"/>
    <col min="6894" max="6897" width="0" style="614" hidden="1" customWidth="1"/>
    <col min="6898" max="7142" width="9.140625" style="614"/>
    <col min="7143" max="7143" width="5.5703125" style="614" customWidth="1"/>
    <col min="7144" max="7144" width="58" style="614" customWidth="1"/>
    <col min="7145" max="7145" width="24.140625" style="614" customWidth="1"/>
    <col min="7146" max="7147" width="0" style="614" hidden="1" customWidth="1"/>
    <col min="7148" max="7148" width="61.42578125" style="614" customWidth="1"/>
    <col min="7149" max="7149" width="62.140625" style="614" customWidth="1"/>
    <col min="7150" max="7153" width="0" style="614" hidden="1" customWidth="1"/>
    <col min="7154" max="7398" width="9.140625" style="614"/>
    <col min="7399" max="7399" width="5.5703125" style="614" customWidth="1"/>
    <col min="7400" max="7400" width="58" style="614" customWidth="1"/>
    <col min="7401" max="7401" width="24.140625" style="614" customWidth="1"/>
    <col min="7402" max="7403" width="0" style="614" hidden="1" customWidth="1"/>
    <col min="7404" max="7404" width="61.42578125" style="614" customWidth="1"/>
    <col min="7405" max="7405" width="62.140625" style="614" customWidth="1"/>
    <col min="7406" max="7409" width="0" style="614" hidden="1" customWidth="1"/>
    <col min="7410" max="7654" width="9.140625" style="614"/>
    <col min="7655" max="7655" width="5.5703125" style="614" customWidth="1"/>
    <col min="7656" max="7656" width="58" style="614" customWidth="1"/>
    <col min="7657" max="7657" width="24.140625" style="614" customWidth="1"/>
    <col min="7658" max="7659" width="0" style="614" hidden="1" customWidth="1"/>
    <col min="7660" max="7660" width="61.42578125" style="614" customWidth="1"/>
    <col min="7661" max="7661" width="62.140625" style="614" customWidth="1"/>
    <col min="7662" max="7665" width="0" style="614" hidden="1" customWidth="1"/>
    <col min="7666" max="7910" width="9.140625" style="614"/>
    <col min="7911" max="7911" width="5.5703125" style="614" customWidth="1"/>
    <col min="7912" max="7912" width="58" style="614" customWidth="1"/>
    <col min="7913" max="7913" width="24.140625" style="614" customWidth="1"/>
    <col min="7914" max="7915" width="0" style="614" hidden="1" customWidth="1"/>
    <col min="7916" max="7916" width="61.42578125" style="614" customWidth="1"/>
    <col min="7917" max="7917" width="62.140625" style="614" customWidth="1"/>
    <col min="7918" max="7921" width="0" style="614" hidden="1" customWidth="1"/>
    <col min="7922" max="8166" width="9.140625" style="614"/>
    <col min="8167" max="8167" width="5.5703125" style="614" customWidth="1"/>
    <col min="8168" max="8168" width="58" style="614" customWidth="1"/>
    <col min="8169" max="8169" width="24.140625" style="614" customWidth="1"/>
    <col min="8170" max="8171" width="0" style="614" hidden="1" customWidth="1"/>
    <col min="8172" max="8172" width="61.42578125" style="614" customWidth="1"/>
    <col min="8173" max="8173" width="62.140625" style="614" customWidth="1"/>
    <col min="8174" max="8177" width="0" style="614" hidden="1" customWidth="1"/>
    <col min="8178" max="8422" width="9.140625" style="614"/>
    <col min="8423" max="8423" width="5.5703125" style="614" customWidth="1"/>
    <col min="8424" max="8424" width="58" style="614" customWidth="1"/>
    <col min="8425" max="8425" width="24.140625" style="614" customWidth="1"/>
    <col min="8426" max="8427" width="0" style="614" hidden="1" customWidth="1"/>
    <col min="8428" max="8428" width="61.42578125" style="614" customWidth="1"/>
    <col min="8429" max="8429" width="62.140625" style="614" customWidth="1"/>
    <col min="8430" max="8433" width="0" style="614" hidden="1" customWidth="1"/>
    <col min="8434" max="8678" width="9.140625" style="614"/>
    <col min="8679" max="8679" width="5.5703125" style="614" customWidth="1"/>
    <col min="8680" max="8680" width="58" style="614" customWidth="1"/>
    <col min="8681" max="8681" width="24.140625" style="614" customWidth="1"/>
    <col min="8682" max="8683" width="0" style="614" hidden="1" customWidth="1"/>
    <col min="8684" max="8684" width="61.42578125" style="614" customWidth="1"/>
    <col min="8685" max="8685" width="62.140625" style="614" customWidth="1"/>
    <col min="8686" max="8689" width="0" style="614" hidden="1" customWidth="1"/>
    <col min="8690" max="8934" width="9.140625" style="614"/>
    <col min="8935" max="8935" width="5.5703125" style="614" customWidth="1"/>
    <col min="8936" max="8936" width="58" style="614" customWidth="1"/>
    <col min="8937" max="8937" width="24.140625" style="614" customWidth="1"/>
    <col min="8938" max="8939" width="0" style="614" hidden="1" customWidth="1"/>
    <col min="8940" max="8940" width="61.42578125" style="614" customWidth="1"/>
    <col min="8941" max="8941" width="62.140625" style="614" customWidth="1"/>
    <col min="8942" max="8945" width="0" style="614" hidden="1" customWidth="1"/>
    <col min="8946" max="9190" width="9.140625" style="614"/>
    <col min="9191" max="9191" width="5.5703125" style="614" customWidth="1"/>
    <col min="9192" max="9192" width="58" style="614" customWidth="1"/>
    <col min="9193" max="9193" width="24.140625" style="614" customWidth="1"/>
    <col min="9194" max="9195" width="0" style="614" hidden="1" customWidth="1"/>
    <col min="9196" max="9196" width="61.42578125" style="614" customWidth="1"/>
    <col min="9197" max="9197" width="62.140625" style="614" customWidth="1"/>
    <col min="9198" max="9201" width="0" style="614" hidden="1" customWidth="1"/>
    <col min="9202" max="9446" width="9.140625" style="614"/>
    <col min="9447" max="9447" width="5.5703125" style="614" customWidth="1"/>
    <col min="9448" max="9448" width="58" style="614" customWidth="1"/>
    <col min="9449" max="9449" width="24.140625" style="614" customWidth="1"/>
    <col min="9450" max="9451" width="0" style="614" hidden="1" customWidth="1"/>
    <col min="9452" max="9452" width="61.42578125" style="614" customWidth="1"/>
    <col min="9453" max="9453" width="62.140625" style="614" customWidth="1"/>
    <col min="9454" max="9457" width="0" style="614" hidden="1" customWidth="1"/>
    <col min="9458" max="9702" width="9.140625" style="614"/>
    <col min="9703" max="9703" width="5.5703125" style="614" customWidth="1"/>
    <col min="9704" max="9704" width="58" style="614" customWidth="1"/>
    <col min="9705" max="9705" width="24.140625" style="614" customWidth="1"/>
    <col min="9706" max="9707" width="0" style="614" hidden="1" customWidth="1"/>
    <col min="9708" max="9708" width="61.42578125" style="614" customWidth="1"/>
    <col min="9709" max="9709" width="62.140625" style="614" customWidth="1"/>
    <col min="9710" max="9713" width="0" style="614" hidden="1" customWidth="1"/>
    <col min="9714" max="9958" width="9.140625" style="614"/>
    <col min="9959" max="9959" width="5.5703125" style="614" customWidth="1"/>
    <col min="9960" max="9960" width="58" style="614" customWidth="1"/>
    <col min="9961" max="9961" width="24.140625" style="614" customWidth="1"/>
    <col min="9962" max="9963" width="0" style="614" hidden="1" customWidth="1"/>
    <col min="9964" max="9964" width="61.42578125" style="614" customWidth="1"/>
    <col min="9965" max="9965" width="62.140625" style="614" customWidth="1"/>
    <col min="9966" max="9969" width="0" style="614" hidden="1" customWidth="1"/>
    <col min="9970" max="10214" width="9.140625" style="614"/>
    <col min="10215" max="10215" width="5.5703125" style="614" customWidth="1"/>
    <col min="10216" max="10216" width="58" style="614" customWidth="1"/>
    <col min="10217" max="10217" width="24.140625" style="614" customWidth="1"/>
    <col min="10218" max="10219" width="0" style="614" hidden="1" customWidth="1"/>
    <col min="10220" max="10220" width="61.42578125" style="614" customWidth="1"/>
    <col min="10221" max="10221" width="62.140625" style="614" customWidth="1"/>
    <col min="10222" max="10225" width="0" style="614" hidden="1" customWidth="1"/>
    <col min="10226" max="10470" width="9.140625" style="614"/>
    <col min="10471" max="10471" width="5.5703125" style="614" customWidth="1"/>
    <col min="10472" max="10472" width="58" style="614" customWidth="1"/>
    <col min="10473" max="10473" width="24.140625" style="614" customWidth="1"/>
    <col min="10474" max="10475" width="0" style="614" hidden="1" customWidth="1"/>
    <col min="10476" max="10476" width="61.42578125" style="614" customWidth="1"/>
    <col min="10477" max="10477" width="62.140625" style="614" customWidth="1"/>
    <col min="10478" max="10481" width="0" style="614" hidden="1" customWidth="1"/>
    <col min="10482" max="10726" width="9.140625" style="614"/>
    <col min="10727" max="10727" width="5.5703125" style="614" customWidth="1"/>
    <col min="10728" max="10728" width="58" style="614" customWidth="1"/>
    <col min="10729" max="10729" width="24.140625" style="614" customWidth="1"/>
    <col min="10730" max="10731" width="0" style="614" hidden="1" customWidth="1"/>
    <col min="10732" max="10732" width="61.42578125" style="614" customWidth="1"/>
    <col min="10733" max="10733" width="62.140625" style="614" customWidth="1"/>
    <col min="10734" max="10737" width="0" style="614" hidden="1" customWidth="1"/>
    <col min="10738" max="10982" width="9.140625" style="614"/>
    <col min="10983" max="10983" width="5.5703125" style="614" customWidth="1"/>
    <col min="10984" max="10984" width="58" style="614" customWidth="1"/>
    <col min="10985" max="10985" width="24.140625" style="614" customWidth="1"/>
    <col min="10986" max="10987" width="0" style="614" hidden="1" customWidth="1"/>
    <col min="10988" max="10988" width="61.42578125" style="614" customWidth="1"/>
    <col min="10989" max="10989" width="62.140625" style="614" customWidth="1"/>
    <col min="10990" max="10993" width="0" style="614" hidden="1" customWidth="1"/>
    <col min="10994" max="11238" width="9.140625" style="614"/>
    <col min="11239" max="11239" width="5.5703125" style="614" customWidth="1"/>
    <col min="11240" max="11240" width="58" style="614" customWidth="1"/>
    <col min="11241" max="11241" width="24.140625" style="614" customWidth="1"/>
    <col min="11242" max="11243" width="0" style="614" hidden="1" customWidth="1"/>
    <col min="11244" max="11244" width="61.42578125" style="614" customWidth="1"/>
    <col min="11245" max="11245" width="62.140625" style="614" customWidth="1"/>
    <col min="11246" max="11249" width="0" style="614" hidden="1" customWidth="1"/>
    <col min="11250" max="11494" width="9.140625" style="614"/>
    <col min="11495" max="11495" width="5.5703125" style="614" customWidth="1"/>
    <col min="11496" max="11496" width="58" style="614" customWidth="1"/>
    <col min="11497" max="11497" width="24.140625" style="614" customWidth="1"/>
    <col min="11498" max="11499" width="0" style="614" hidden="1" customWidth="1"/>
    <col min="11500" max="11500" width="61.42578125" style="614" customWidth="1"/>
    <col min="11501" max="11501" width="62.140625" style="614" customWidth="1"/>
    <col min="11502" max="11505" width="0" style="614" hidden="1" customWidth="1"/>
    <col min="11506" max="11750" width="9.140625" style="614"/>
    <col min="11751" max="11751" width="5.5703125" style="614" customWidth="1"/>
    <col min="11752" max="11752" width="58" style="614" customWidth="1"/>
    <col min="11753" max="11753" width="24.140625" style="614" customWidth="1"/>
    <col min="11754" max="11755" width="0" style="614" hidden="1" customWidth="1"/>
    <col min="11756" max="11756" width="61.42578125" style="614" customWidth="1"/>
    <col min="11757" max="11757" width="62.140625" style="614" customWidth="1"/>
    <col min="11758" max="11761" width="0" style="614" hidden="1" customWidth="1"/>
    <col min="11762" max="12006" width="9.140625" style="614"/>
    <col min="12007" max="12007" width="5.5703125" style="614" customWidth="1"/>
    <col min="12008" max="12008" width="58" style="614" customWidth="1"/>
    <col min="12009" max="12009" width="24.140625" style="614" customWidth="1"/>
    <col min="12010" max="12011" width="0" style="614" hidden="1" customWidth="1"/>
    <col min="12012" max="12012" width="61.42578125" style="614" customWidth="1"/>
    <col min="12013" max="12013" width="62.140625" style="614" customWidth="1"/>
    <col min="12014" max="12017" width="0" style="614" hidden="1" customWidth="1"/>
    <col min="12018" max="12262" width="9.140625" style="614"/>
    <col min="12263" max="12263" width="5.5703125" style="614" customWidth="1"/>
    <col min="12264" max="12264" width="58" style="614" customWidth="1"/>
    <col min="12265" max="12265" width="24.140625" style="614" customWidth="1"/>
    <col min="12266" max="12267" width="0" style="614" hidden="1" customWidth="1"/>
    <col min="12268" max="12268" width="61.42578125" style="614" customWidth="1"/>
    <col min="12269" max="12269" width="62.140625" style="614" customWidth="1"/>
    <col min="12270" max="12273" width="0" style="614" hidden="1" customWidth="1"/>
    <col min="12274" max="12518" width="9.140625" style="614"/>
    <col min="12519" max="12519" width="5.5703125" style="614" customWidth="1"/>
    <col min="12520" max="12520" width="58" style="614" customWidth="1"/>
    <col min="12521" max="12521" width="24.140625" style="614" customWidth="1"/>
    <col min="12522" max="12523" width="0" style="614" hidden="1" customWidth="1"/>
    <col min="12524" max="12524" width="61.42578125" style="614" customWidth="1"/>
    <col min="12525" max="12525" width="62.140625" style="614" customWidth="1"/>
    <col min="12526" max="12529" width="0" style="614" hidden="1" customWidth="1"/>
    <col min="12530" max="12774" width="9.140625" style="614"/>
    <col min="12775" max="12775" width="5.5703125" style="614" customWidth="1"/>
    <col min="12776" max="12776" width="58" style="614" customWidth="1"/>
    <col min="12777" max="12777" width="24.140625" style="614" customWidth="1"/>
    <col min="12778" max="12779" width="0" style="614" hidden="1" customWidth="1"/>
    <col min="12780" max="12780" width="61.42578125" style="614" customWidth="1"/>
    <col min="12781" max="12781" width="62.140625" style="614" customWidth="1"/>
    <col min="12782" max="12785" width="0" style="614" hidden="1" customWidth="1"/>
    <col min="12786" max="13030" width="9.140625" style="614"/>
    <col min="13031" max="13031" width="5.5703125" style="614" customWidth="1"/>
    <col min="13032" max="13032" width="58" style="614" customWidth="1"/>
    <col min="13033" max="13033" width="24.140625" style="614" customWidth="1"/>
    <col min="13034" max="13035" width="0" style="614" hidden="1" customWidth="1"/>
    <col min="13036" max="13036" width="61.42578125" style="614" customWidth="1"/>
    <col min="13037" max="13037" width="62.140625" style="614" customWidth="1"/>
    <col min="13038" max="13041" width="0" style="614" hidden="1" customWidth="1"/>
    <col min="13042" max="13286" width="9.140625" style="614"/>
    <col min="13287" max="13287" width="5.5703125" style="614" customWidth="1"/>
    <col min="13288" max="13288" width="58" style="614" customWidth="1"/>
    <col min="13289" max="13289" width="24.140625" style="614" customWidth="1"/>
    <col min="13290" max="13291" width="0" style="614" hidden="1" customWidth="1"/>
    <col min="13292" max="13292" width="61.42578125" style="614" customWidth="1"/>
    <col min="13293" max="13293" width="62.140625" style="614" customWidth="1"/>
    <col min="13294" max="13297" width="0" style="614" hidden="1" customWidth="1"/>
    <col min="13298" max="13542" width="9.140625" style="614"/>
    <col min="13543" max="13543" width="5.5703125" style="614" customWidth="1"/>
    <col min="13544" max="13544" width="58" style="614" customWidth="1"/>
    <col min="13545" max="13545" width="24.140625" style="614" customWidth="1"/>
    <col min="13546" max="13547" width="0" style="614" hidden="1" customWidth="1"/>
    <col min="13548" max="13548" width="61.42578125" style="614" customWidth="1"/>
    <col min="13549" max="13549" width="62.140625" style="614" customWidth="1"/>
    <col min="13550" max="13553" width="0" style="614" hidden="1" customWidth="1"/>
    <col min="13554" max="13798" width="9.140625" style="614"/>
    <col min="13799" max="13799" width="5.5703125" style="614" customWidth="1"/>
    <col min="13800" max="13800" width="58" style="614" customWidth="1"/>
    <col min="13801" max="13801" width="24.140625" style="614" customWidth="1"/>
    <col min="13802" max="13803" width="0" style="614" hidden="1" customWidth="1"/>
    <col min="13804" max="13804" width="61.42578125" style="614" customWidth="1"/>
    <col min="13805" max="13805" width="62.140625" style="614" customWidth="1"/>
    <col min="13806" max="13809" width="0" style="614" hidden="1" customWidth="1"/>
    <col min="13810" max="14054" width="9.140625" style="614"/>
    <col min="14055" max="14055" width="5.5703125" style="614" customWidth="1"/>
    <col min="14056" max="14056" width="58" style="614" customWidth="1"/>
    <col min="14057" max="14057" width="24.140625" style="614" customWidth="1"/>
    <col min="14058" max="14059" width="0" style="614" hidden="1" customWidth="1"/>
    <col min="14060" max="14060" width="61.42578125" style="614" customWidth="1"/>
    <col min="14061" max="14061" width="62.140625" style="614" customWidth="1"/>
    <col min="14062" max="14065" width="0" style="614" hidden="1" customWidth="1"/>
    <col min="14066" max="14310" width="9.140625" style="614"/>
    <col min="14311" max="14311" width="5.5703125" style="614" customWidth="1"/>
    <col min="14312" max="14312" width="58" style="614" customWidth="1"/>
    <col min="14313" max="14313" width="24.140625" style="614" customWidth="1"/>
    <col min="14314" max="14315" width="0" style="614" hidden="1" customWidth="1"/>
    <col min="14316" max="14316" width="61.42578125" style="614" customWidth="1"/>
    <col min="14317" max="14317" width="62.140625" style="614" customWidth="1"/>
    <col min="14318" max="14321" width="0" style="614" hidden="1" customWidth="1"/>
    <col min="14322" max="14566" width="9.140625" style="614"/>
    <col min="14567" max="14567" width="5.5703125" style="614" customWidth="1"/>
    <col min="14568" max="14568" width="58" style="614" customWidth="1"/>
    <col min="14569" max="14569" width="24.140625" style="614" customWidth="1"/>
    <col min="14570" max="14571" width="0" style="614" hidden="1" customWidth="1"/>
    <col min="14572" max="14572" width="61.42578125" style="614" customWidth="1"/>
    <col min="14573" max="14573" width="62.140625" style="614" customWidth="1"/>
    <col min="14574" max="14577" width="0" style="614" hidden="1" customWidth="1"/>
    <col min="14578" max="14822" width="9.140625" style="614"/>
    <col min="14823" max="14823" width="5.5703125" style="614" customWidth="1"/>
    <col min="14824" max="14824" width="58" style="614" customWidth="1"/>
    <col min="14825" max="14825" width="24.140625" style="614" customWidth="1"/>
    <col min="14826" max="14827" width="0" style="614" hidden="1" customWidth="1"/>
    <col min="14828" max="14828" width="61.42578125" style="614" customWidth="1"/>
    <col min="14829" max="14829" width="62.140625" style="614" customWidth="1"/>
    <col min="14830" max="14833" width="0" style="614" hidden="1" customWidth="1"/>
    <col min="14834" max="15078" width="9.140625" style="614"/>
    <col min="15079" max="15079" width="5.5703125" style="614" customWidth="1"/>
    <col min="15080" max="15080" width="58" style="614" customWidth="1"/>
    <col min="15081" max="15081" width="24.140625" style="614" customWidth="1"/>
    <col min="15082" max="15083" width="0" style="614" hidden="1" customWidth="1"/>
    <col min="15084" max="15084" width="61.42578125" style="614" customWidth="1"/>
    <col min="15085" max="15085" width="62.140625" style="614" customWidth="1"/>
    <col min="15086" max="15089" width="0" style="614" hidden="1" customWidth="1"/>
    <col min="15090" max="15334" width="9.140625" style="614"/>
    <col min="15335" max="15335" width="5.5703125" style="614" customWidth="1"/>
    <col min="15336" max="15336" width="58" style="614" customWidth="1"/>
    <col min="15337" max="15337" width="24.140625" style="614" customWidth="1"/>
    <col min="15338" max="15339" width="0" style="614" hidden="1" customWidth="1"/>
    <col min="15340" max="15340" width="61.42578125" style="614" customWidth="1"/>
    <col min="15341" max="15341" width="62.140625" style="614" customWidth="1"/>
    <col min="15342" max="15345" width="0" style="614" hidden="1" customWidth="1"/>
    <col min="15346" max="15590" width="9.140625" style="614"/>
    <col min="15591" max="15591" width="5.5703125" style="614" customWidth="1"/>
    <col min="15592" max="15592" width="58" style="614" customWidth="1"/>
    <col min="15593" max="15593" width="24.140625" style="614" customWidth="1"/>
    <col min="15594" max="15595" width="0" style="614" hidden="1" customWidth="1"/>
    <col min="15596" max="15596" width="61.42578125" style="614" customWidth="1"/>
    <col min="15597" max="15597" width="62.140625" style="614" customWidth="1"/>
    <col min="15598" max="15601" width="0" style="614" hidden="1" customWidth="1"/>
    <col min="15602" max="15846" width="9.140625" style="614"/>
    <col min="15847" max="15847" width="5.5703125" style="614" customWidth="1"/>
    <col min="15848" max="15848" width="58" style="614" customWidth="1"/>
    <col min="15849" max="15849" width="24.140625" style="614" customWidth="1"/>
    <col min="15850" max="15851" width="0" style="614" hidden="1" customWidth="1"/>
    <col min="15852" max="15852" width="61.42578125" style="614" customWidth="1"/>
    <col min="15853" max="15853" width="62.140625" style="614" customWidth="1"/>
    <col min="15854" max="15857" width="0" style="614" hidden="1" customWidth="1"/>
    <col min="15858" max="16102" width="9.140625" style="614"/>
    <col min="16103" max="16103" width="5.5703125" style="614" customWidth="1"/>
    <col min="16104" max="16104" width="58" style="614" customWidth="1"/>
    <col min="16105" max="16105" width="24.140625" style="614" customWidth="1"/>
    <col min="16106" max="16107" width="0" style="614" hidden="1" customWidth="1"/>
    <col min="16108" max="16108" width="61.42578125" style="614" customWidth="1"/>
    <col min="16109" max="16109" width="62.140625" style="614" customWidth="1"/>
    <col min="16110" max="16113" width="0" style="614" hidden="1" customWidth="1"/>
    <col min="16114" max="16357" width="9.140625" style="614"/>
    <col min="16358" max="16384" width="8.85546875" style="614" customWidth="1"/>
  </cols>
  <sheetData>
    <row r="1" spans="2:6">
      <c r="C1" s="615" t="s">
        <v>208</v>
      </c>
    </row>
    <row r="2" spans="2:6">
      <c r="C2" s="617">
        <v>44682</v>
      </c>
    </row>
    <row r="3" spans="2:6">
      <c r="B3" s="618"/>
      <c r="C3" s="619" t="s">
        <v>209</v>
      </c>
    </row>
    <row r="4" spans="2:6" ht="24.95" customHeight="1" thickBot="1">
      <c r="B4" s="620" t="s">
        <v>86</v>
      </c>
      <c r="C4" s="621" t="s">
        <v>509</v>
      </c>
      <c r="D4" s="620" t="s">
        <v>210</v>
      </c>
      <c r="E4" s="622" t="s">
        <v>211</v>
      </c>
      <c r="F4" s="622" t="s">
        <v>212</v>
      </c>
    </row>
    <row r="5" spans="2:6" ht="39.950000000000003" customHeight="1">
      <c r="B5" s="623" t="s">
        <v>213</v>
      </c>
      <c r="C5" s="624">
        <v>20</v>
      </c>
      <c r="D5" s="918" t="s">
        <v>214</v>
      </c>
      <c r="E5" s="911" t="s">
        <v>215</v>
      </c>
      <c r="F5" s="911" t="s">
        <v>543</v>
      </c>
    </row>
    <row r="6" spans="2:6" ht="42.6" customHeight="1" thickBot="1">
      <c r="B6" s="625" t="s">
        <v>216</v>
      </c>
      <c r="C6" s="626">
        <f>C5*2080</f>
        <v>41600</v>
      </c>
      <c r="D6" s="919"/>
      <c r="E6" s="912"/>
      <c r="F6" s="912"/>
    </row>
    <row r="7" spans="2:6">
      <c r="B7" s="627" t="s">
        <v>217</v>
      </c>
      <c r="C7" s="624">
        <f>'[16]DC  CNA  DC III'!I19</f>
        <v>25.580080000000002</v>
      </c>
      <c r="D7" s="628" t="s">
        <v>218</v>
      </c>
      <c r="E7" s="911" t="s">
        <v>219</v>
      </c>
      <c r="F7" s="911" t="s">
        <v>510</v>
      </c>
    </row>
    <row r="8" spans="2:6" ht="46.5" customHeight="1" thickBot="1">
      <c r="B8" s="629" t="s">
        <v>220</v>
      </c>
      <c r="C8" s="630">
        <f>C7*2080</f>
        <v>53206.566400000003</v>
      </c>
      <c r="D8" s="616" t="s">
        <v>544</v>
      </c>
      <c r="E8" s="917"/>
      <c r="F8" s="917"/>
    </row>
    <row r="9" spans="2:6" ht="26.1" customHeight="1">
      <c r="B9" s="627" t="s">
        <v>221</v>
      </c>
      <c r="C9" s="624">
        <f>'[16]DC  CNA  DC III'!I11</f>
        <v>19.121599999999997</v>
      </c>
      <c r="D9" s="628"/>
      <c r="E9" s="911" t="s">
        <v>222</v>
      </c>
      <c r="F9" s="911" t="s">
        <v>223</v>
      </c>
    </row>
    <row r="10" spans="2:6" ht="27" thickBot="1">
      <c r="B10" s="631" t="s">
        <v>224</v>
      </c>
      <c r="C10" s="626">
        <f>'[16]DC  CNA  DC III'!J11</f>
        <v>39772.927999999993</v>
      </c>
      <c r="D10" s="632"/>
      <c r="E10" s="912"/>
      <c r="F10" s="912"/>
    </row>
    <row r="11" spans="2:6">
      <c r="B11" s="627" t="s">
        <v>225</v>
      </c>
      <c r="C11" s="624">
        <f>'[16]Case Social Worker.Manager'!J4</f>
        <v>28.180799999999998</v>
      </c>
      <c r="D11" s="628" t="s">
        <v>226</v>
      </c>
      <c r="E11" s="911" t="s">
        <v>227</v>
      </c>
      <c r="F11" s="911" t="s">
        <v>228</v>
      </c>
    </row>
    <row r="12" spans="2:6" ht="27" thickBot="1">
      <c r="B12" s="629" t="s">
        <v>229</v>
      </c>
      <c r="C12" s="630">
        <f>C11*2080</f>
        <v>58616.063999999998</v>
      </c>
      <c r="D12" s="614" t="s">
        <v>230</v>
      </c>
      <c r="E12" s="917"/>
      <c r="F12" s="917"/>
    </row>
    <row r="13" spans="2:6" ht="52.5">
      <c r="B13" s="633" t="s">
        <v>231</v>
      </c>
      <c r="C13" s="624">
        <f>'[16]Case Social Worker.Manager'!J11</f>
        <v>30.9283</v>
      </c>
      <c r="D13" s="628" t="s">
        <v>232</v>
      </c>
      <c r="E13" s="911" t="s">
        <v>233</v>
      </c>
      <c r="F13" s="911" t="s">
        <v>511</v>
      </c>
    </row>
    <row r="14" spans="2:6" ht="53.25" thickBot="1">
      <c r="B14" s="634" t="s">
        <v>234</v>
      </c>
      <c r="C14" s="626">
        <f>C13*2080</f>
        <v>64330.864000000001</v>
      </c>
      <c r="D14" s="632" t="s">
        <v>235</v>
      </c>
      <c r="E14" s="912"/>
      <c r="F14" s="912"/>
    </row>
    <row r="15" spans="2:6">
      <c r="B15" s="627" t="s">
        <v>236</v>
      </c>
      <c r="C15" s="624">
        <f>[16]Nursing!J2</f>
        <v>31.575200000000002</v>
      </c>
      <c r="D15" s="628"/>
      <c r="E15" s="911" t="s">
        <v>237</v>
      </c>
      <c r="F15" s="911" t="s">
        <v>238</v>
      </c>
    </row>
    <row r="16" spans="2:6" ht="27" thickBot="1">
      <c r="B16" s="631" t="s">
        <v>239</v>
      </c>
      <c r="C16" s="626">
        <f>C15*2080</f>
        <v>65676.416000000012</v>
      </c>
      <c r="D16" s="632" t="s">
        <v>545</v>
      </c>
      <c r="E16" s="912"/>
      <c r="F16" s="912"/>
    </row>
    <row r="17" spans="2:6">
      <c r="B17" s="627" t="s">
        <v>240</v>
      </c>
      <c r="C17" s="624">
        <f>[16]Clinical!J6</f>
        <v>38.753100000000003</v>
      </c>
      <c r="D17" s="628" t="s">
        <v>241</v>
      </c>
      <c r="E17" s="911" t="s">
        <v>242</v>
      </c>
      <c r="F17" s="911" t="s">
        <v>512</v>
      </c>
    </row>
    <row r="18" spans="2:6" ht="27" thickBot="1">
      <c r="B18" s="631" t="s">
        <v>243</v>
      </c>
      <c r="C18" s="626">
        <f>C17*2080</f>
        <v>80606.448000000004</v>
      </c>
      <c r="D18" s="632"/>
      <c r="E18" s="912"/>
      <c r="F18" s="912"/>
    </row>
    <row r="19" spans="2:6">
      <c r="B19" s="627" t="s">
        <v>244</v>
      </c>
      <c r="C19" s="635">
        <f>[16]Therapies!M2</f>
        <v>32.740400000000001</v>
      </c>
      <c r="D19" s="628"/>
      <c r="E19" s="911" t="s">
        <v>245</v>
      </c>
      <c r="F19" s="911" t="s">
        <v>246</v>
      </c>
    </row>
    <row r="20" spans="2:6" ht="27" thickBot="1">
      <c r="B20" s="631" t="s">
        <v>247</v>
      </c>
      <c r="C20" s="626">
        <f>C19*2080</f>
        <v>68100.032000000007</v>
      </c>
      <c r="D20" s="632"/>
      <c r="E20" s="912"/>
      <c r="F20" s="912"/>
    </row>
    <row r="21" spans="2:6">
      <c r="B21" s="629" t="s">
        <v>248</v>
      </c>
      <c r="C21" s="636">
        <f>[16]Management!J2</f>
        <v>38.180400000000006</v>
      </c>
      <c r="D21" s="614" t="s">
        <v>249</v>
      </c>
      <c r="E21" s="911" t="s">
        <v>250</v>
      </c>
      <c r="F21" s="915" t="s">
        <v>251</v>
      </c>
    </row>
    <row r="22" spans="2:6" ht="27" thickBot="1">
      <c r="B22" s="631" t="s">
        <v>252</v>
      </c>
      <c r="C22" s="626">
        <f>C21*2080</f>
        <v>79415.232000000018</v>
      </c>
      <c r="D22" s="632" t="s">
        <v>253</v>
      </c>
      <c r="E22" s="912"/>
      <c r="F22" s="916"/>
    </row>
    <row r="23" spans="2:6" ht="39.950000000000003" customHeight="1">
      <c r="B23" s="637" t="s">
        <v>546</v>
      </c>
      <c r="C23" s="636">
        <f>[16]Therapies!M8</f>
        <v>38.017499999999998</v>
      </c>
      <c r="D23" s="614" t="s">
        <v>254</v>
      </c>
      <c r="E23" s="911" t="s">
        <v>233</v>
      </c>
      <c r="F23" s="911" t="s">
        <v>547</v>
      </c>
    </row>
    <row r="24" spans="2:6" ht="39.950000000000003" customHeight="1" thickBot="1">
      <c r="B24" s="625" t="s">
        <v>548</v>
      </c>
      <c r="C24" s="626">
        <f>C23*2080</f>
        <v>79076.399999999994</v>
      </c>
      <c r="D24" s="632"/>
      <c r="E24" s="912"/>
      <c r="F24" s="912"/>
    </row>
    <row r="25" spans="2:6">
      <c r="B25" s="629" t="s">
        <v>255</v>
      </c>
      <c r="C25" s="636">
        <f>[16]Therapies!M14</f>
        <v>41.25168</v>
      </c>
      <c r="D25" s="614" t="s">
        <v>256</v>
      </c>
      <c r="E25" s="911" t="s">
        <v>233</v>
      </c>
      <c r="F25" s="911" t="s">
        <v>257</v>
      </c>
    </row>
    <row r="26" spans="2:6" ht="27" thickBot="1">
      <c r="B26" s="631" t="s">
        <v>258</v>
      </c>
      <c r="C26" s="630">
        <f>C25*2080</f>
        <v>85803.494399999996</v>
      </c>
      <c r="E26" s="912"/>
      <c r="F26" s="912"/>
    </row>
    <row r="27" spans="2:6">
      <c r="B27" s="627" t="s">
        <v>259</v>
      </c>
      <c r="C27" s="624">
        <f>[16]Clinical!J12</f>
        <v>48.742200000000004</v>
      </c>
      <c r="D27" s="913" t="s">
        <v>513</v>
      </c>
      <c r="E27" s="911" t="s">
        <v>260</v>
      </c>
      <c r="F27" s="911" t="s">
        <v>514</v>
      </c>
    </row>
    <row r="28" spans="2:6" ht="34.5" customHeight="1" thickBot="1">
      <c r="B28" s="631" t="s">
        <v>261</v>
      </c>
      <c r="C28" s="626">
        <f>C27*2080</f>
        <v>101383.77600000001</v>
      </c>
      <c r="D28" s="914"/>
      <c r="E28" s="912"/>
      <c r="F28" s="912"/>
    </row>
    <row r="29" spans="2:6">
      <c r="B29" s="623" t="s">
        <v>549</v>
      </c>
      <c r="C29" s="624">
        <f>[16]Therapies!M18</f>
        <v>42.756720000000001</v>
      </c>
      <c r="D29" s="628"/>
      <c r="E29" s="911" t="s">
        <v>233</v>
      </c>
      <c r="F29" s="911" t="s">
        <v>550</v>
      </c>
    </row>
    <row r="30" spans="2:6" ht="27" thickBot="1">
      <c r="B30" s="625" t="s">
        <v>551</v>
      </c>
      <c r="C30" s="626">
        <f>C29*2080</f>
        <v>88933.977599999998</v>
      </c>
      <c r="D30" s="632"/>
      <c r="E30" s="912"/>
      <c r="F30" s="912"/>
    </row>
    <row r="31" spans="2:6">
      <c r="B31" s="627" t="s">
        <v>262</v>
      </c>
      <c r="C31" s="624">
        <f>[16]Nursing!J6</f>
        <v>49.162799999999997</v>
      </c>
      <c r="D31" s="628"/>
      <c r="E31" s="911" t="s">
        <v>263</v>
      </c>
      <c r="F31" s="911" t="s">
        <v>264</v>
      </c>
    </row>
    <row r="32" spans="2:6" ht="38.450000000000003" customHeight="1" thickBot="1">
      <c r="B32" s="631" t="s">
        <v>265</v>
      </c>
      <c r="C32" s="626">
        <f>C31*2080</f>
        <v>102258.624</v>
      </c>
      <c r="D32" s="632"/>
      <c r="E32" s="912"/>
      <c r="F32" s="912"/>
    </row>
    <row r="33" spans="2:6">
      <c r="B33" s="627" t="s">
        <v>266</v>
      </c>
      <c r="C33" s="624">
        <f>[16]Nursing!J11</f>
        <v>65.162400000000005</v>
      </c>
      <c r="D33" s="628"/>
      <c r="E33" s="911" t="s">
        <v>267</v>
      </c>
      <c r="F33" s="911" t="s">
        <v>268</v>
      </c>
    </row>
    <row r="34" spans="2:6" ht="27" thickBot="1">
      <c r="B34" s="631" t="s">
        <v>269</v>
      </c>
      <c r="C34" s="626">
        <f>C33*2080</f>
        <v>135537.79200000002</v>
      </c>
      <c r="D34" s="632"/>
      <c r="E34" s="912"/>
      <c r="F34" s="912"/>
    </row>
    <row r="36" spans="2:6" ht="52.5">
      <c r="B36" s="638" t="s">
        <v>552</v>
      </c>
      <c r="C36" s="630">
        <f>C6</f>
        <v>41600</v>
      </c>
    </row>
    <row r="37" spans="2:6">
      <c r="C37" s="639"/>
    </row>
    <row r="38" spans="2:6">
      <c r="B38" s="640" t="s">
        <v>515</v>
      </c>
      <c r="C38" s="641">
        <v>0.27379999999999999</v>
      </c>
      <c r="D38" s="614" t="s">
        <v>516</v>
      </c>
    </row>
    <row r="39" spans="2:6" ht="34.35" customHeight="1">
      <c r="B39" s="640"/>
      <c r="C39" s="639"/>
      <c r="D39" s="908" t="s">
        <v>517</v>
      </c>
      <c r="E39" s="908"/>
      <c r="F39" s="614"/>
    </row>
    <row r="40" spans="2:6">
      <c r="C40" s="639"/>
    </row>
    <row r="41" spans="2:6">
      <c r="B41" s="640" t="s">
        <v>270</v>
      </c>
      <c r="C41" s="642">
        <v>0.12</v>
      </c>
      <c r="D41" s="614" t="s">
        <v>271</v>
      </c>
    </row>
    <row r="42" spans="2:6">
      <c r="B42" s="640"/>
      <c r="C42" s="643"/>
    </row>
    <row r="43" spans="2:6">
      <c r="B43" s="909" t="s">
        <v>518</v>
      </c>
      <c r="C43" s="909"/>
      <c r="D43" s="909"/>
    </row>
    <row r="44" spans="2:6">
      <c r="B44" s="644" t="s">
        <v>553</v>
      </c>
      <c r="C44" s="630">
        <v>247470</v>
      </c>
      <c r="D44" s="614" t="s">
        <v>554</v>
      </c>
    </row>
    <row r="45" spans="2:6">
      <c r="B45" s="640" t="s">
        <v>272</v>
      </c>
      <c r="C45" s="630">
        <v>252850</v>
      </c>
      <c r="D45" s="614" t="s">
        <v>555</v>
      </c>
    </row>
    <row r="46" spans="2:6">
      <c r="B46" s="640" t="s">
        <v>519</v>
      </c>
      <c r="C46" s="630">
        <f>'[16]M2022 53_PCT'!N33</f>
        <v>135424.64000000001</v>
      </c>
      <c r="D46" s="614" t="s">
        <v>556</v>
      </c>
    </row>
    <row r="47" spans="2:6">
      <c r="B47" s="640" t="s">
        <v>557</v>
      </c>
      <c r="C47" s="645">
        <f>C6</f>
        <v>41600</v>
      </c>
      <c r="D47" s="614" t="s">
        <v>558</v>
      </c>
    </row>
    <row r="48" spans="2:6">
      <c r="B48" s="640" t="s">
        <v>559</v>
      </c>
      <c r="C48" s="645">
        <f>AVERAGE(C6,C8)</f>
        <v>47403.283200000005</v>
      </c>
      <c r="D48" s="614" t="s">
        <v>560</v>
      </c>
    </row>
    <row r="49" spans="2:6">
      <c r="B49" s="640" t="s">
        <v>561</v>
      </c>
      <c r="C49" s="630">
        <f>C8</f>
        <v>53206.566400000003</v>
      </c>
      <c r="D49" s="614" t="s">
        <v>562</v>
      </c>
    </row>
    <row r="50" spans="2:6">
      <c r="B50" s="640" t="s">
        <v>563</v>
      </c>
      <c r="C50" s="630">
        <f>'[16]M2022 53_PCT'!N34</f>
        <v>40890.303999999996</v>
      </c>
      <c r="D50" s="614" t="s">
        <v>564</v>
      </c>
    </row>
    <row r="51" spans="2:6">
      <c r="B51" s="640" t="s">
        <v>565</v>
      </c>
      <c r="C51" s="645">
        <f>'[16]M2022 53_PCT'!N37</f>
        <v>50652.160000000003</v>
      </c>
      <c r="D51" s="614" t="s">
        <v>566</v>
      </c>
    </row>
    <row r="52" spans="2:6">
      <c r="B52" s="640" t="s">
        <v>567</v>
      </c>
      <c r="C52" s="645">
        <f>AVERAGE('[16]M2022 53_PCT'!N35,'[16]M2022 53_PCT'!N36)</f>
        <v>57014.464000000007</v>
      </c>
      <c r="D52" s="614" t="s">
        <v>568</v>
      </c>
    </row>
    <row r="53" spans="2:6">
      <c r="B53" s="640" t="s">
        <v>620</v>
      </c>
      <c r="C53" s="645">
        <f>C6</f>
        <v>41600</v>
      </c>
      <c r="D53" s="614" t="s">
        <v>558</v>
      </c>
    </row>
    <row r="54" spans="2:6">
      <c r="B54" s="640"/>
      <c r="C54" s="645"/>
    </row>
    <row r="55" spans="2:6">
      <c r="B55" s="910" t="s">
        <v>569</v>
      </c>
      <c r="C55" s="910"/>
      <c r="D55" s="910"/>
      <c r="E55" s="910"/>
      <c r="F55" s="910"/>
    </row>
    <row r="56" spans="2:6">
      <c r="B56" s="646" t="s">
        <v>570</v>
      </c>
      <c r="C56" s="614" t="s">
        <v>571</v>
      </c>
    </row>
    <row r="57" spans="2:6" ht="106.5" customHeight="1">
      <c r="B57" s="647" t="s">
        <v>572</v>
      </c>
      <c r="C57" s="908" t="s">
        <v>573</v>
      </c>
      <c r="D57" s="908"/>
      <c r="E57" s="908"/>
      <c r="F57" s="908"/>
    </row>
    <row r="58" spans="2:6" ht="39.75" customHeight="1"/>
  </sheetData>
  <mergeCells count="36">
    <mergeCell ref="E9:E10"/>
    <mergeCell ref="F9:F10"/>
    <mergeCell ref="D5:D6"/>
    <mergeCell ref="E5:E6"/>
    <mergeCell ref="F5:F6"/>
    <mergeCell ref="E7:E8"/>
    <mergeCell ref="F7:F8"/>
    <mergeCell ref="E11:E12"/>
    <mergeCell ref="F11:F12"/>
    <mergeCell ref="E13:E14"/>
    <mergeCell ref="F13:F14"/>
    <mergeCell ref="E15:E16"/>
    <mergeCell ref="F15:F16"/>
    <mergeCell ref="E17:E18"/>
    <mergeCell ref="F17:F18"/>
    <mergeCell ref="E19:E20"/>
    <mergeCell ref="F19:F20"/>
    <mergeCell ref="E21:E22"/>
    <mergeCell ref="F21:F22"/>
    <mergeCell ref="E23:E24"/>
    <mergeCell ref="F23:F24"/>
    <mergeCell ref="E25:E26"/>
    <mergeCell ref="F25:F26"/>
    <mergeCell ref="D27:D28"/>
    <mergeCell ref="E27:E28"/>
    <mergeCell ref="F27:F28"/>
    <mergeCell ref="D39:E39"/>
    <mergeCell ref="B43:D43"/>
    <mergeCell ref="B55:F55"/>
    <mergeCell ref="C57:F57"/>
    <mergeCell ref="E29:E30"/>
    <mergeCell ref="F29:F30"/>
    <mergeCell ref="E31:E32"/>
    <mergeCell ref="F31:F32"/>
    <mergeCell ref="E33:E34"/>
    <mergeCell ref="F33:F34"/>
  </mergeCells>
  <pageMargins left="0.7" right="0.7" top="0.75" bottom="0.75" header="0.3" footer="0.3"/>
  <pageSetup scale="55" fitToHeight="0" orientation="landscape"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CB39B1-538E-4B20-8047-B56E899DF8CD}">
  <dimension ref="A1:DB53"/>
  <sheetViews>
    <sheetView topLeftCell="CA1" workbookViewId="0">
      <selection activeCell="CJ36" sqref="CJ36"/>
    </sheetView>
  </sheetViews>
  <sheetFormatPr defaultRowHeight="12.75"/>
  <cols>
    <col min="1" max="1" width="38.42578125" style="5" customWidth="1"/>
    <col min="2" max="2" width="12.85546875" style="10" customWidth="1"/>
    <col min="3" max="82" width="7.7109375" style="5" customWidth="1"/>
    <col min="83" max="86" width="9.140625" style="5"/>
    <col min="87" max="87" width="9.5703125" style="5" bestFit="1" customWidth="1"/>
    <col min="88" max="97" width="9.140625" style="5"/>
    <col min="98" max="98" width="10.140625" style="5" bestFit="1" customWidth="1"/>
    <col min="99" max="16384" width="9.140625" style="5"/>
  </cols>
  <sheetData>
    <row r="1" spans="1:106" ht="18">
      <c r="A1" s="920" t="s">
        <v>99</v>
      </c>
      <c r="B1" s="921"/>
    </row>
    <row r="2" spans="1:106" ht="15.75">
      <c r="A2" s="6" t="s">
        <v>589</v>
      </c>
      <c r="B2" s="7"/>
    </row>
    <row r="3" spans="1:106" ht="15.75" thickBot="1">
      <c r="A3" s="8" t="s">
        <v>100</v>
      </c>
      <c r="B3" s="9"/>
    </row>
    <row r="5" spans="1:106">
      <c r="CE5" s="5" t="s">
        <v>601</v>
      </c>
      <c r="CF5" s="5" t="s">
        <v>602</v>
      </c>
      <c r="CG5" s="5" t="s">
        <v>603</v>
      </c>
      <c r="CH5" s="5" t="s">
        <v>604</v>
      </c>
    </row>
    <row r="6" spans="1:106">
      <c r="CC6" s="784" t="s">
        <v>201</v>
      </c>
      <c r="CD6" s="784" t="s">
        <v>201</v>
      </c>
      <c r="CE6" s="784" t="s">
        <v>201</v>
      </c>
      <c r="CF6" s="784" t="s">
        <v>201</v>
      </c>
      <c r="CG6" s="785" t="s">
        <v>202</v>
      </c>
      <c r="CH6" s="785" t="s">
        <v>202</v>
      </c>
      <c r="CI6" s="785" t="s">
        <v>202</v>
      </c>
      <c r="CJ6" s="785" t="s">
        <v>202</v>
      </c>
      <c r="CK6" s="786" t="s">
        <v>574</v>
      </c>
      <c r="CL6" s="786" t="s">
        <v>574</v>
      </c>
      <c r="CM6" s="786" t="s">
        <v>574</v>
      </c>
      <c r="CN6" s="786" t="s">
        <v>574</v>
      </c>
      <c r="CO6" s="787" t="s">
        <v>605</v>
      </c>
      <c r="CP6" s="787" t="s">
        <v>605</v>
      </c>
      <c r="CQ6" s="787" t="s">
        <v>605</v>
      </c>
      <c r="CR6" s="787" t="s">
        <v>605</v>
      </c>
    </row>
    <row r="7" spans="1:106" s="10" customFormat="1">
      <c r="B7" s="10" t="s">
        <v>101</v>
      </c>
      <c r="C7" s="11" t="s">
        <v>102</v>
      </c>
      <c r="D7" s="11" t="s">
        <v>103</v>
      </c>
      <c r="E7" s="11" t="s">
        <v>104</v>
      </c>
      <c r="F7" s="11" t="s">
        <v>105</v>
      </c>
      <c r="G7" s="11" t="s">
        <v>106</v>
      </c>
      <c r="H7" s="11" t="s">
        <v>107</v>
      </c>
      <c r="I7" s="11" t="s">
        <v>108</v>
      </c>
      <c r="J7" s="11" t="s">
        <v>109</v>
      </c>
      <c r="K7" s="11" t="s">
        <v>110</v>
      </c>
      <c r="L7" s="11" t="s">
        <v>111</v>
      </c>
      <c r="M7" s="11" t="s">
        <v>112</v>
      </c>
      <c r="N7" s="11" t="s">
        <v>113</v>
      </c>
      <c r="O7" s="11" t="s">
        <v>114</v>
      </c>
      <c r="P7" s="11" t="s">
        <v>115</v>
      </c>
      <c r="Q7" s="11" t="s">
        <v>116</v>
      </c>
      <c r="R7" s="11" t="s">
        <v>117</v>
      </c>
      <c r="S7" s="11" t="s">
        <v>118</v>
      </c>
      <c r="T7" s="11" t="s">
        <v>119</v>
      </c>
      <c r="U7" s="11" t="s">
        <v>120</v>
      </c>
      <c r="V7" s="11" t="s">
        <v>121</v>
      </c>
      <c r="W7" s="11" t="s">
        <v>122</v>
      </c>
      <c r="X7" s="11" t="s">
        <v>123</v>
      </c>
      <c r="Y7" s="11" t="s">
        <v>124</v>
      </c>
      <c r="Z7" s="11" t="s">
        <v>125</v>
      </c>
      <c r="AA7" s="11" t="s">
        <v>126</v>
      </c>
      <c r="AB7" s="11" t="s">
        <v>127</v>
      </c>
      <c r="AC7" s="11" t="s">
        <v>128</v>
      </c>
      <c r="AD7" s="11" t="s">
        <v>129</v>
      </c>
      <c r="AE7" s="11" t="s">
        <v>130</v>
      </c>
      <c r="AF7" s="11" t="s">
        <v>131</v>
      </c>
      <c r="AG7" s="11" t="s">
        <v>132</v>
      </c>
      <c r="AH7" s="11" t="s">
        <v>133</v>
      </c>
      <c r="AI7" s="11" t="s">
        <v>134</v>
      </c>
      <c r="AJ7" s="11" t="s">
        <v>135</v>
      </c>
      <c r="AK7" s="11" t="s">
        <v>136</v>
      </c>
      <c r="AL7" s="11" t="s">
        <v>137</v>
      </c>
      <c r="AM7" s="11" t="s">
        <v>138</v>
      </c>
      <c r="AN7" s="11" t="s">
        <v>139</v>
      </c>
      <c r="AO7" s="11" t="s">
        <v>140</v>
      </c>
      <c r="AP7" s="11" t="s">
        <v>141</v>
      </c>
      <c r="AQ7" s="11" t="s">
        <v>142</v>
      </c>
      <c r="AR7" s="11" t="s">
        <v>143</v>
      </c>
      <c r="AS7" s="11" t="s">
        <v>144</v>
      </c>
      <c r="AT7" s="11" t="s">
        <v>145</v>
      </c>
      <c r="AU7" s="10" t="s">
        <v>146</v>
      </c>
      <c r="AV7" s="10" t="s">
        <v>147</v>
      </c>
      <c r="AW7" s="10" t="s">
        <v>148</v>
      </c>
      <c r="AX7" s="10" t="s">
        <v>149</v>
      </c>
      <c r="AY7" s="10" t="s">
        <v>150</v>
      </c>
      <c r="AZ7" s="10" t="s">
        <v>151</v>
      </c>
      <c r="BA7" s="10" t="s">
        <v>152</v>
      </c>
      <c r="BB7" s="10" t="s">
        <v>153</v>
      </c>
      <c r="BC7" s="10" t="s">
        <v>154</v>
      </c>
      <c r="BD7" s="10" t="s">
        <v>155</v>
      </c>
      <c r="BE7" s="10" t="s">
        <v>156</v>
      </c>
      <c r="BF7" s="10" t="s">
        <v>157</v>
      </c>
      <c r="BG7" s="10" t="s">
        <v>158</v>
      </c>
      <c r="BH7" s="10" t="s">
        <v>159</v>
      </c>
      <c r="BI7" s="10" t="s">
        <v>160</v>
      </c>
      <c r="BJ7" s="10" t="s">
        <v>161</v>
      </c>
      <c r="BK7" s="10" t="s">
        <v>162</v>
      </c>
      <c r="BL7" s="10" t="s">
        <v>163</v>
      </c>
      <c r="BM7" s="10" t="s">
        <v>164</v>
      </c>
      <c r="BN7" s="10" t="s">
        <v>165</v>
      </c>
      <c r="BO7" s="10" t="s">
        <v>166</v>
      </c>
      <c r="BP7" s="10" t="s">
        <v>167</v>
      </c>
      <c r="BQ7" s="10" t="s">
        <v>168</v>
      </c>
      <c r="BR7" s="10" t="s">
        <v>169</v>
      </c>
      <c r="BS7" s="10" t="s">
        <v>170</v>
      </c>
      <c r="BT7" s="10" t="s">
        <v>171</v>
      </c>
      <c r="BU7" s="10" t="s">
        <v>172</v>
      </c>
      <c r="BV7" s="10" t="s">
        <v>173</v>
      </c>
      <c r="BW7" s="10" t="s">
        <v>174</v>
      </c>
      <c r="BX7" s="10" t="s">
        <v>175</v>
      </c>
      <c r="BY7" s="10" t="s">
        <v>176</v>
      </c>
      <c r="BZ7" s="10" t="s">
        <v>177</v>
      </c>
      <c r="CA7" s="10" t="s">
        <v>178</v>
      </c>
      <c r="CB7" s="10" t="s">
        <v>179</v>
      </c>
      <c r="CC7" s="10" t="s">
        <v>180</v>
      </c>
      <c r="CD7" s="10" t="s">
        <v>181</v>
      </c>
      <c r="CE7" s="10" t="s">
        <v>182</v>
      </c>
      <c r="CF7" s="10" t="s">
        <v>183</v>
      </c>
      <c r="CG7" s="10" t="s">
        <v>184</v>
      </c>
      <c r="CH7" s="10" t="s">
        <v>185</v>
      </c>
      <c r="CI7" s="10" t="s">
        <v>203</v>
      </c>
      <c r="CJ7" s="10" t="s">
        <v>204</v>
      </c>
      <c r="CK7" s="10" t="s">
        <v>205</v>
      </c>
      <c r="CL7" s="10" t="s">
        <v>206</v>
      </c>
      <c r="CM7" s="10" t="s">
        <v>575</v>
      </c>
      <c r="CN7" s="10" t="s">
        <v>576</v>
      </c>
      <c r="CO7" s="10" t="s">
        <v>577</v>
      </c>
      <c r="CP7" s="10" t="s">
        <v>578</v>
      </c>
      <c r="CQ7" s="10" t="s">
        <v>579</v>
      </c>
      <c r="CR7" s="10" t="s">
        <v>580</v>
      </c>
      <c r="CS7" s="10" t="s">
        <v>581</v>
      </c>
      <c r="CT7" s="10" t="s">
        <v>582</v>
      </c>
      <c r="CU7" s="10" t="s">
        <v>583</v>
      </c>
      <c r="CV7" s="10" t="s">
        <v>584</v>
      </c>
      <c r="CW7" s="10" t="s">
        <v>585</v>
      </c>
      <c r="CX7" s="10" t="s">
        <v>586</v>
      </c>
      <c r="CY7" s="10" t="s">
        <v>590</v>
      </c>
      <c r="CZ7" s="10" t="s">
        <v>591</v>
      </c>
      <c r="DA7" s="10" t="s">
        <v>592</v>
      </c>
      <c r="DB7" s="10" t="s">
        <v>593</v>
      </c>
    </row>
    <row r="8" spans="1:106">
      <c r="A8" s="10" t="s">
        <v>186</v>
      </c>
      <c r="B8" s="10" t="s">
        <v>187</v>
      </c>
      <c r="C8" s="12">
        <v>2.00628152344725</v>
      </c>
      <c r="D8" s="12">
        <v>2.0289884930558402</v>
      </c>
      <c r="E8" s="12">
        <v>2.0375016562590802</v>
      </c>
      <c r="F8" s="12">
        <v>2.0607449869168599</v>
      </c>
      <c r="G8" s="12">
        <v>2.0744332275644801</v>
      </c>
      <c r="H8" s="12">
        <v>2.08454547450836</v>
      </c>
      <c r="I8" s="12">
        <v>2.1206746557150402</v>
      </c>
      <c r="J8" s="12">
        <v>2.14275729334011</v>
      </c>
      <c r="K8" s="12">
        <v>2.1573758168938499</v>
      </c>
      <c r="L8" s="12">
        <v>2.1832269913207099</v>
      </c>
      <c r="M8" s="12">
        <v>2.2041365810243998</v>
      </c>
      <c r="N8" s="12">
        <v>2.1899931166757001</v>
      </c>
      <c r="O8" s="12">
        <v>2.2072571273119199</v>
      </c>
      <c r="P8" s="12">
        <v>2.2278061460830898</v>
      </c>
      <c r="Q8" s="12">
        <v>2.2459872624776498</v>
      </c>
      <c r="R8" s="12">
        <v>2.2737796851626002</v>
      </c>
      <c r="S8" s="12">
        <v>2.2969718599533899</v>
      </c>
      <c r="T8" s="12">
        <v>2.3348646382960099</v>
      </c>
      <c r="U8" s="12">
        <v>2.3735648754926002</v>
      </c>
      <c r="V8" s="12">
        <v>2.3220801273912</v>
      </c>
      <c r="W8" s="12">
        <v>2.3034285045676701</v>
      </c>
      <c r="X8" s="12">
        <v>2.3147021401619101</v>
      </c>
      <c r="Y8" s="12">
        <v>2.3337614610957198</v>
      </c>
      <c r="Z8" s="12">
        <v>2.3528576086547801</v>
      </c>
      <c r="AA8" s="12">
        <v>2.35647771513222</v>
      </c>
      <c r="AB8" s="12">
        <v>2.3596025653367101</v>
      </c>
      <c r="AC8" s="12">
        <v>2.3673890181389599</v>
      </c>
      <c r="AD8" s="12">
        <v>2.3902843413905099</v>
      </c>
      <c r="AE8" s="12">
        <v>2.4075011397303001</v>
      </c>
      <c r="AF8" s="12">
        <v>2.4441794059222399</v>
      </c>
      <c r="AG8" s="12">
        <v>2.4606450441339098</v>
      </c>
      <c r="AH8" s="12">
        <v>2.4683177087339598</v>
      </c>
      <c r="AI8" s="12">
        <v>2.4799514472049</v>
      </c>
      <c r="AJ8" s="12">
        <v>2.4866052278032602</v>
      </c>
      <c r="AK8" s="12">
        <v>2.49805925339983</v>
      </c>
      <c r="AL8" s="12">
        <v>2.5181882805357798</v>
      </c>
      <c r="AM8" s="12">
        <v>2.5229787830159101</v>
      </c>
      <c r="AN8" s="12">
        <v>2.52346335903882</v>
      </c>
      <c r="AO8" s="12">
        <v>2.5387532942889002</v>
      </c>
      <c r="AP8" s="12">
        <v>2.5497773093796798</v>
      </c>
      <c r="AQ8" s="12">
        <v>2.5636066148424002</v>
      </c>
      <c r="AR8" s="12">
        <v>2.56792955597742</v>
      </c>
      <c r="AS8" s="12">
        <v>2.57495679166504</v>
      </c>
      <c r="AT8" s="12">
        <v>2.5708478641900898</v>
      </c>
      <c r="AU8" s="12">
        <v>2.5617405316734598</v>
      </c>
      <c r="AV8" s="12">
        <v>2.5735873439772798</v>
      </c>
      <c r="AW8" s="12">
        <v>2.5767155739846399</v>
      </c>
      <c r="AX8" s="12">
        <v>2.57726677772387</v>
      </c>
      <c r="AY8" s="12">
        <v>2.5714104290309301</v>
      </c>
      <c r="AZ8" s="12">
        <v>2.5919136046640499</v>
      </c>
      <c r="BA8" s="12">
        <v>2.6072565906426499</v>
      </c>
      <c r="BB8" s="12">
        <v>2.6258801771662501</v>
      </c>
      <c r="BC8" s="12">
        <v>2.6432306689598501</v>
      </c>
      <c r="BD8" s="12">
        <v>2.6454476861951899</v>
      </c>
      <c r="BE8" s="12">
        <v>2.6517812730067698</v>
      </c>
      <c r="BF8" s="12">
        <v>2.6733971140650601</v>
      </c>
      <c r="BG8" s="12">
        <v>2.7001626673320298</v>
      </c>
      <c r="BH8" s="12">
        <v>2.7186749307887399</v>
      </c>
      <c r="BI8" s="12">
        <v>2.7312502770766902</v>
      </c>
      <c r="BJ8" s="12">
        <v>2.7449673362036799</v>
      </c>
      <c r="BK8" s="12">
        <v>2.74964123298852</v>
      </c>
      <c r="BL8" s="12">
        <v>2.76892419756365</v>
      </c>
      <c r="BM8" s="12">
        <v>2.7854306387802099</v>
      </c>
      <c r="BN8" s="12">
        <v>2.7987928855446702</v>
      </c>
      <c r="BO8" s="12">
        <v>2.80587239388006</v>
      </c>
      <c r="BP8" s="12">
        <v>2.7900748919912099</v>
      </c>
      <c r="BQ8" s="12">
        <v>2.8027670186365801</v>
      </c>
      <c r="BR8" s="12">
        <v>2.81899770482157</v>
      </c>
      <c r="BS8" s="12">
        <v>2.8437972933142301</v>
      </c>
      <c r="BT8" s="12">
        <v>2.8770723994158698</v>
      </c>
      <c r="BU8" s="12">
        <v>2.9193140754345901</v>
      </c>
      <c r="BV8" s="12">
        <v>2.9829435493595602</v>
      </c>
      <c r="BW8" s="12">
        <v>3.03684630224281</v>
      </c>
      <c r="BX8" s="12">
        <v>3.0939993473318301</v>
      </c>
      <c r="BY8" s="12">
        <v>3.1315060095292502</v>
      </c>
      <c r="BZ8" s="12">
        <v>3.1709241734295301</v>
      </c>
      <c r="CA8" s="12">
        <v>3.1806721825302202</v>
      </c>
      <c r="CB8" s="12">
        <v>3.1784604162518999</v>
      </c>
      <c r="CC8" s="12">
        <v>3.2022153247244498</v>
      </c>
      <c r="CD8" s="12">
        <v>3.2228466011932602</v>
      </c>
      <c r="CE8" s="12">
        <v>3.23550782587207</v>
      </c>
      <c r="CF8" s="12">
        <v>3.2578443343391998</v>
      </c>
      <c r="CG8" s="12">
        <v>3.2785336061586099</v>
      </c>
      <c r="CH8" s="12">
        <v>3.2945750495459198</v>
      </c>
      <c r="CI8" s="12">
        <v>3.3197866008054402</v>
      </c>
      <c r="CJ8" s="12">
        <v>3.3417226906935502</v>
      </c>
      <c r="CK8" s="12">
        <v>3.36166301106931</v>
      </c>
      <c r="CL8" s="12">
        <v>3.3822166895578301</v>
      </c>
      <c r="CM8" s="12">
        <v>3.4010128419302901</v>
      </c>
      <c r="CN8" s="12">
        <v>3.4201372554861198</v>
      </c>
      <c r="CO8" s="12">
        <v>3.4400186137155999</v>
      </c>
      <c r="CP8" s="12">
        <v>3.4615101467212601</v>
      </c>
      <c r="CQ8" s="12">
        <v>3.4818284987769199</v>
      </c>
      <c r="CR8" s="12">
        <v>3.5028392058351798</v>
      </c>
      <c r="CS8" s="12">
        <v>3.5249202930579</v>
      </c>
      <c r="CT8" s="12">
        <v>3.5460071373514799</v>
      </c>
      <c r="CU8" s="12">
        <v>3.5669972330235602</v>
      </c>
      <c r="CV8" s="12">
        <v>3.58692701237405</v>
      </c>
      <c r="CW8" s="12">
        <v>3.6082038272031101</v>
      </c>
      <c r="CX8" s="12">
        <v>3.6277494069088498</v>
      </c>
      <c r="CY8" s="12">
        <v>3.6500031303623102</v>
      </c>
      <c r="CZ8" s="12">
        <v>3.6695569189604802</v>
      </c>
      <c r="DA8" s="12">
        <v>3.6905864228250498</v>
      </c>
      <c r="DB8" s="12">
        <v>3.71149820318655</v>
      </c>
    </row>
    <row r="9" spans="1:106">
      <c r="A9" s="10" t="s">
        <v>188</v>
      </c>
      <c r="B9" s="10" t="s">
        <v>189</v>
      </c>
      <c r="C9" s="12">
        <v>2.00628152344725</v>
      </c>
      <c r="D9" s="12">
        <v>2.0289884930558402</v>
      </c>
      <c r="E9" s="12">
        <v>2.0375016562590802</v>
      </c>
      <c r="F9" s="12">
        <v>2.0607449869168599</v>
      </c>
      <c r="G9" s="12">
        <v>2.0744332275644801</v>
      </c>
      <c r="H9" s="12">
        <v>2.08454547450836</v>
      </c>
      <c r="I9" s="12">
        <v>2.1206746557150402</v>
      </c>
      <c r="J9" s="12">
        <v>2.14275729334011</v>
      </c>
      <c r="K9" s="12">
        <v>2.1573758168938499</v>
      </c>
      <c r="L9" s="12">
        <v>2.1832269913207099</v>
      </c>
      <c r="M9" s="12">
        <v>2.2041365810243998</v>
      </c>
      <c r="N9" s="12">
        <v>2.1899931166757001</v>
      </c>
      <c r="O9" s="12">
        <v>2.2072571273119199</v>
      </c>
      <c r="P9" s="12">
        <v>2.2278061460830898</v>
      </c>
      <c r="Q9" s="12">
        <v>2.2459872624776498</v>
      </c>
      <c r="R9" s="12">
        <v>2.2737796851626002</v>
      </c>
      <c r="S9" s="12">
        <v>2.2969718599533899</v>
      </c>
      <c r="T9" s="12">
        <v>2.3348646382960099</v>
      </c>
      <c r="U9" s="12">
        <v>2.3735648754926002</v>
      </c>
      <c r="V9" s="12">
        <v>2.3220801273912</v>
      </c>
      <c r="W9" s="12">
        <v>2.3034285045676701</v>
      </c>
      <c r="X9" s="12">
        <v>2.3147021401619101</v>
      </c>
      <c r="Y9" s="12">
        <v>2.3337614610957198</v>
      </c>
      <c r="Z9" s="12">
        <v>2.3528576086547801</v>
      </c>
      <c r="AA9" s="12">
        <v>2.35647771513222</v>
      </c>
      <c r="AB9" s="12">
        <v>2.3596025653367101</v>
      </c>
      <c r="AC9" s="12">
        <v>2.3673890181389599</v>
      </c>
      <c r="AD9" s="12">
        <v>2.3902843413905099</v>
      </c>
      <c r="AE9" s="12">
        <v>2.4075011397303001</v>
      </c>
      <c r="AF9" s="12">
        <v>2.4441794059222399</v>
      </c>
      <c r="AG9" s="12">
        <v>2.4606450441339098</v>
      </c>
      <c r="AH9" s="12">
        <v>2.4683177087339598</v>
      </c>
      <c r="AI9" s="12">
        <v>2.4799514472049</v>
      </c>
      <c r="AJ9" s="12">
        <v>2.4866052278032602</v>
      </c>
      <c r="AK9" s="12">
        <v>2.49805925339983</v>
      </c>
      <c r="AL9" s="12">
        <v>2.5181882805357798</v>
      </c>
      <c r="AM9" s="12">
        <v>2.5229787830159101</v>
      </c>
      <c r="AN9" s="12">
        <v>2.52346335903882</v>
      </c>
      <c r="AO9" s="12">
        <v>2.5387532942889002</v>
      </c>
      <c r="AP9" s="12">
        <v>2.5497773093796798</v>
      </c>
      <c r="AQ9" s="12">
        <v>2.5636066148424002</v>
      </c>
      <c r="AR9" s="12">
        <v>2.56792955597742</v>
      </c>
      <c r="AS9" s="12">
        <v>2.57495679166504</v>
      </c>
      <c r="AT9" s="12">
        <v>2.5708478641900898</v>
      </c>
      <c r="AU9" s="12">
        <v>2.5617405316734598</v>
      </c>
      <c r="AV9" s="12">
        <v>2.5735873439772798</v>
      </c>
      <c r="AW9" s="12">
        <v>2.5767155739846399</v>
      </c>
      <c r="AX9" s="12">
        <v>2.57726677772387</v>
      </c>
      <c r="AY9" s="12">
        <v>2.5714104290309301</v>
      </c>
      <c r="AZ9" s="12">
        <v>2.5919136046640499</v>
      </c>
      <c r="BA9" s="12">
        <v>2.6072565906426499</v>
      </c>
      <c r="BB9" s="12">
        <v>2.6258801771662501</v>
      </c>
      <c r="BC9" s="12">
        <v>2.6432306689598501</v>
      </c>
      <c r="BD9" s="12">
        <v>2.6454476861951899</v>
      </c>
      <c r="BE9" s="12">
        <v>2.6517812730067698</v>
      </c>
      <c r="BF9" s="12">
        <v>2.6733971140650601</v>
      </c>
      <c r="BG9" s="12">
        <v>2.7001626673320298</v>
      </c>
      <c r="BH9" s="12">
        <v>2.7186749307887399</v>
      </c>
      <c r="BI9" s="12">
        <v>2.7312502770766902</v>
      </c>
      <c r="BJ9" s="12">
        <v>2.7449673362036799</v>
      </c>
      <c r="BK9" s="12">
        <v>2.74964123298852</v>
      </c>
      <c r="BL9" s="12">
        <v>2.76892419756365</v>
      </c>
      <c r="BM9" s="12">
        <v>2.7854306387802099</v>
      </c>
      <c r="BN9" s="12">
        <v>2.7987928855446702</v>
      </c>
      <c r="BO9" s="12">
        <v>2.80587239388006</v>
      </c>
      <c r="BP9" s="12">
        <v>2.7900748919912099</v>
      </c>
      <c r="BQ9" s="12">
        <v>2.8027670186365801</v>
      </c>
      <c r="BR9" s="12">
        <v>2.81899770482157</v>
      </c>
      <c r="BS9" s="12">
        <v>2.8437972933142301</v>
      </c>
      <c r="BT9" s="12">
        <v>2.8770723994158698</v>
      </c>
      <c r="BU9" s="12">
        <v>2.9193140754345901</v>
      </c>
      <c r="BV9" s="12">
        <v>2.9829435493595602</v>
      </c>
      <c r="BW9" s="12">
        <v>3.03684630224281</v>
      </c>
      <c r="BX9" s="12">
        <v>3.0939993473318301</v>
      </c>
      <c r="BY9" s="12">
        <v>3.1315060095292502</v>
      </c>
      <c r="BZ9" s="12">
        <v>3.1709241734295301</v>
      </c>
      <c r="CA9" s="12">
        <v>3.1806721825302202</v>
      </c>
      <c r="CB9" s="12">
        <v>3.1784604162518999</v>
      </c>
      <c r="CC9" s="12">
        <v>3.1880215703579999</v>
      </c>
      <c r="CD9" s="12">
        <v>3.2065682971238298</v>
      </c>
      <c r="CE9" s="12">
        <v>3.2177399457864699</v>
      </c>
      <c r="CF9" s="12">
        <v>3.2378185634282302</v>
      </c>
      <c r="CG9" s="12">
        <v>3.25656770063839</v>
      </c>
      <c r="CH9" s="12">
        <v>3.27110127859771</v>
      </c>
      <c r="CI9" s="12">
        <v>3.2944309740921498</v>
      </c>
      <c r="CJ9" s="12">
        <v>3.3143993617605201</v>
      </c>
      <c r="CK9" s="12">
        <v>3.3322344903885601</v>
      </c>
      <c r="CL9" s="12">
        <v>3.35046325499723</v>
      </c>
      <c r="CM9" s="12">
        <v>3.3669734300441201</v>
      </c>
      <c r="CN9" s="12">
        <v>3.3835781064221901</v>
      </c>
      <c r="CO9" s="12">
        <v>3.40126999342383</v>
      </c>
      <c r="CP9" s="12">
        <v>3.4206485932531399</v>
      </c>
      <c r="CQ9" s="12">
        <v>3.4390532499344801</v>
      </c>
      <c r="CR9" s="12">
        <v>3.4580366768499</v>
      </c>
      <c r="CS9" s="12">
        <v>3.47802438177116</v>
      </c>
      <c r="CT9" s="12">
        <v>3.4970669586175398</v>
      </c>
      <c r="CU9" s="12">
        <v>3.5161376145324899</v>
      </c>
      <c r="CV9" s="12">
        <v>3.53415200640889</v>
      </c>
      <c r="CW9" s="12">
        <v>3.5535194739162299</v>
      </c>
      <c r="CX9" s="12">
        <v>3.5709835716878802</v>
      </c>
      <c r="CY9" s="12">
        <v>3.5912976737319</v>
      </c>
      <c r="CZ9" s="12">
        <v>3.6087192639826902</v>
      </c>
      <c r="DA9" s="12">
        <v>3.6274135114711501</v>
      </c>
      <c r="DB9" s="12">
        <v>3.6458171909181298</v>
      </c>
    </row>
    <row r="10" spans="1:106">
      <c r="A10" s="10" t="s">
        <v>190</v>
      </c>
      <c r="B10" s="10" t="s">
        <v>191</v>
      </c>
      <c r="C10" s="12">
        <v>2.00628152344725</v>
      </c>
      <c r="D10" s="12">
        <v>2.0289884930558402</v>
      </c>
      <c r="E10" s="12">
        <v>2.0375016562590802</v>
      </c>
      <c r="F10" s="12">
        <v>2.0607449869168599</v>
      </c>
      <c r="G10" s="12">
        <v>2.0744332275644801</v>
      </c>
      <c r="H10" s="12">
        <v>2.08454547450836</v>
      </c>
      <c r="I10" s="12">
        <v>2.1206746557150402</v>
      </c>
      <c r="J10" s="12">
        <v>2.14275729334011</v>
      </c>
      <c r="K10" s="12">
        <v>2.1573758168938499</v>
      </c>
      <c r="L10" s="12">
        <v>2.1832269913207099</v>
      </c>
      <c r="M10" s="12">
        <v>2.2041365810243998</v>
      </c>
      <c r="N10" s="12">
        <v>2.1899931166757001</v>
      </c>
      <c r="O10" s="12">
        <v>2.2072571273119199</v>
      </c>
      <c r="P10" s="12">
        <v>2.2278061460830898</v>
      </c>
      <c r="Q10" s="12">
        <v>2.2459872624776498</v>
      </c>
      <c r="R10" s="12">
        <v>2.2737796851626002</v>
      </c>
      <c r="S10" s="12">
        <v>2.2969718599533899</v>
      </c>
      <c r="T10" s="12">
        <v>2.3348646382960099</v>
      </c>
      <c r="U10" s="12">
        <v>2.3735648754926002</v>
      </c>
      <c r="V10" s="12">
        <v>2.3220801273912</v>
      </c>
      <c r="W10" s="12">
        <v>2.3034285045676701</v>
      </c>
      <c r="X10" s="12">
        <v>2.3147021401619101</v>
      </c>
      <c r="Y10" s="12">
        <v>2.3337614610957198</v>
      </c>
      <c r="Z10" s="12">
        <v>2.3528576086547801</v>
      </c>
      <c r="AA10" s="12">
        <v>2.35647771513222</v>
      </c>
      <c r="AB10" s="12">
        <v>2.3596025653367101</v>
      </c>
      <c r="AC10" s="12">
        <v>2.3673890181389599</v>
      </c>
      <c r="AD10" s="12">
        <v>2.3902843413905099</v>
      </c>
      <c r="AE10" s="12">
        <v>2.4075011397303001</v>
      </c>
      <c r="AF10" s="12">
        <v>2.4441794059222399</v>
      </c>
      <c r="AG10" s="12">
        <v>2.4606450441339098</v>
      </c>
      <c r="AH10" s="12">
        <v>2.4683177087339598</v>
      </c>
      <c r="AI10" s="12">
        <v>2.4799514472049</v>
      </c>
      <c r="AJ10" s="12">
        <v>2.4866052278032602</v>
      </c>
      <c r="AK10" s="12">
        <v>2.49805925339983</v>
      </c>
      <c r="AL10" s="12">
        <v>2.5181882805357798</v>
      </c>
      <c r="AM10" s="12">
        <v>2.5229787830159101</v>
      </c>
      <c r="AN10" s="12">
        <v>2.52346335903882</v>
      </c>
      <c r="AO10" s="12">
        <v>2.5387532942889002</v>
      </c>
      <c r="AP10" s="12">
        <v>2.5497773093796798</v>
      </c>
      <c r="AQ10" s="12">
        <v>2.5636066148424002</v>
      </c>
      <c r="AR10" s="12">
        <v>2.56792955597742</v>
      </c>
      <c r="AS10" s="12">
        <v>2.57495679166504</v>
      </c>
      <c r="AT10" s="12">
        <v>2.5708478641900898</v>
      </c>
      <c r="AU10" s="12">
        <v>2.5617405316734598</v>
      </c>
      <c r="AV10" s="12">
        <v>2.5735873439772798</v>
      </c>
      <c r="AW10" s="12">
        <v>2.5767155739846399</v>
      </c>
      <c r="AX10" s="12">
        <v>2.57726677772387</v>
      </c>
      <c r="AY10" s="12">
        <v>2.5714104290309301</v>
      </c>
      <c r="AZ10" s="12">
        <v>2.5919136046640499</v>
      </c>
      <c r="BA10" s="12">
        <v>2.6072565906426499</v>
      </c>
      <c r="BB10" s="12">
        <v>2.6258801771662501</v>
      </c>
      <c r="BC10" s="12">
        <v>2.6432306689598501</v>
      </c>
      <c r="BD10" s="12">
        <v>2.6454476861951899</v>
      </c>
      <c r="BE10" s="12">
        <v>2.6517812730067698</v>
      </c>
      <c r="BF10" s="12">
        <v>2.6733971140650601</v>
      </c>
      <c r="BG10" s="12">
        <v>2.7001626673320298</v>
      </c>
      <c r="BH10" s="12">
        <v>2.7186749307887399</v>
      </c>
      <c r="BI10" s="12">
        <v>2.7312502770766902</v>
      </c>
      <c r="BJ10" s="12">
        <v>2.7449673362036799</v>
      </c>
      <c r="BK10" s="12">
        <v>2.74964123298852</v>
      </c>
      <c r="BL10" s="12">
        <v>2.76892419756365</v>
      </c>
      <c r="BM10" s="12">
        <v>2.7854306387802099</v>
      </c>
      <c r="BN10" s="12">
        <v>2.7987928855446702</v>
      </c>
      <c r="BO10" s="12">
        <v>2.80587239388006</v>
      </c>
      <c r="BP10" s="12">
        <v>2.7900748919912099</v>
      </c>
      <c r="BQ10" s="12">
        <v>2.8027670186365801</v>
      </c>
      <c r="BR10" s="12">
        <v>2.81899770482157</v>
      </c>
      <c r="BS10" s="12">
        <v>2.8437972933142301</v>
      </c>
      <c r="BT10" s="12">
        <v>2.8770723994158698</v>
      </c>
      <c r="BU10" s="12">
        <v>2.9193140754345901</v>
      </c>
      <c r="BV10" s="12">
        <v>2.9829435493595602</v>
      </c>
      <c r="BW10" s="12">
        <v>3.03684630224281</v>
      </c>
      <c r="BX10" s="12">
        <v>3.0939993473318301</v>
      </c>
      <c r="BY10" s="12">
        <v>3.1315060095292502</v>
      </c>
      <c r="BZ10" s="12">
        <v>3.1709241734295301</v>
      </c>
      <c r="CA10" s="12">
        <v>3.1806721825302202</v>
      </c>
      <c r="CB10" s="12">
        <v>3.1784604162518999</v>
      </c>
      <c r="CC10" s="12">
        <v>3.2203626719006402</v>
      </c>
      <c r="CD10" s="12">
        <v>3.2558503521972</v>
      </c>
      <c r="CE10" s="12">
        <v>3.28250565375741</v>
      </c>
      <c r="CF10" s="12">
        <v>3.3173856724403099</v>
      </c>
      <c r="CG10" s="12">
        <v>3.34954361638431</v>
      </c>
      <c r="CH10" s="12">
        <v>3.37623500854547</v>
      </c>
      <c r="CI10" s="12">
        <v>3.4123154818409001</v>
      </c>
      <c r="CJ10" s="12">
        <v>3.4447190783209898</v>
      </c>
      <c r="CK10" s="12">
        <v>3.4751671862337199</v>
      </c>
      <c r="CL10" s="12">
        <v>3.5066179028462598</v>
      </c>
      <c r="CM10" s="12">
        <v>3.5367557450945402</v>
      </c>
      <c r="CN10" s="12">
        <v>3.5676309358667502</v>
      </c>
      <c r="CO10" s="12">
        <v>3.5991177638845602</v>
      </c>
      <c r="CP10" s="12">
        <v>3.6322035396379202</v>
      </c>
      <c r="CQ10" s="12">
        <v>3.66429204645853</v>
      </c>
      <c r="CR10" s="12">
        <v>3.69719679352876</v>
      </c>
      <c r="CS10" s="12">
        <v>3.7313531956252302</v>
      </c>
      <c r="CT10" s="12">
        <v>3.76484448121604</v>
      </c>
      <c r="CU10" s="12">
        <v>3.7986224084603002</v>
      </c>
      <c r="CV10" s="12">
        <v>3.83143978351782</v>
      </c>
      <c r="CW10" s="12">
        <v>3.86585949366602</v>
      </c>
      <c r="CX10" s="12">
        <v>3.89872365759244</v>
      </c>
      <c r="CY10" s="12">
        <v>3.9345009110540201</v>
      </c>
      <c r="CZ10" s="12">
        <v>3.9674025604052798</v>
      </c>
      <c r="DA10" s="12">
        <v>4.0019855391003603</v>
      </c>
      <c r="DB10" s="12">
        <v>4.0366274403892302</v>
      </c>
    </row>
    <row r="12" spans="1:106">
      <c r="C12" s="13"/>
      <c r="D12" s="13"/>
      <c r="E12" s="13"/>
      <c r="F12" s="13"/>
      <c r="G12" s="13"/>
      <c r="H12" s="13"/>
      <c r="I12" s="13"/>
      <c r="J12" s="13"/>
      <c r="K12" s="13"/>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c r="AL12" s="13"/>
      <c r="AM12" s="13"/>
      <c r="AN12" s="13"/>
      <c r="AO12" s="13"/>
      <c r="AP12" s="13"/>
      <c r="AQ12" s="13"/>
      <c r="AR12" s="13"/>
      <c r="AS12" s="13"/>
      <c r="AT12" s="13"/>
    </row>
    <row r="13" spans="1:106">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row>
    <row r="14" spans="1:106">
      <c r="C14" s="12"/>
      <c r="D14" s="12"/>
      <c r="E14" s="12"/>
      <c r="F14" s="12"/>
      <c r="G14" s="12"/>
      <c r="H14" s="12"/>
      <c r="I14" s="12"/>
      <c r="J14" s="12"/>
      <c r="K14" s="12"/>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row>
    <row r="15" spans="1:106">
      <c r="C15" s="12"/>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c r="AQ15" s="12"/>
      <c r="AR15" s="12"/>
      <c r="AS15" s="12"/>
      <c r="AT15" s="12"/>
    </row>
    <row r="16" spans="1:106">
      <c r="C16" s="12"/>
      <c r="D16" s="12"/>
      <c r="E16" s="12"/>
      <c r="F16" s="12"/>
      <c r="G16" s="12"/>
      <c r="H16" s="12"/>
      <c r="I16" s="12"/>
      <c r="J16" s="12"/>
      <c r="K16" s="12"/>
      <c r="L16" s="12"/>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row>
    <row r="17" spans="3:98">
      <c r="C17" s="423"/>
      <c r="D17" s="423"/>
      <c r="E17" s="423"/>
      <c r="F17" s="423"/>
      <c r="G17" s="42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3"/>
      <c r="AH17" s="423"/>
      <c r="AI17" s="423"/>
      <c r="AJ17" s="423"/>
      <c r="AK17" s="423"/>
      <c r="AL17" s="423"/>
      <c r="AM17" s="423"/>
      <c r="AN17" s="423"/>
      <c r="AO17" s="423"/>
      <c r="AP17" s="423"/>
    </row>
    <row r="18" spans="3:98">
      <c r="CF18" s="788"/>
      <c r="CG18" s="788"/>
      <c r="CH18" s="788"/>
      <c r="CI18" s="788"/>
      <c r="CJ18" s="788"/>
      <c r="CK18" s="788"/>
      <c r="CL18" s="788"/>
      <c r="CM18" s="788"/>
      <c r="CN18" s="788"/>
      <c r="CO18" s="788"/>
      <c r="CP18" s="788"/>
      <c r="CQ18" s="788"/>
      <c r="CR18" s="788"/>
      <c r="CS18" s="788"/>
    </row>
    <row r="19" spans="3:98">
      <c r="CF19" s="788"/>
      <c r="CG19" s="14" t="s">
        <v>192</v>
      </c>
      <c r="CH19" s="15"/>
      <c r="CI19" s="15"/>
      <c r="CJ19" s="16" t="s">
        <v>599</v>
      </c>
      <c r="CK19" s="17"/>
      <c r="CL19" s="17"/>
      <c r="CM19" s="17"/>
      <c r="CN19" s="17"/>
      <c r="CO19" s="17"/>
      <c r="CP19" s="15"/>
      <c r="CQ19" s="15"/>
      <c r="CR19" s="15"/>
      <c r="CS19" s="788"/>
    </row>
    <row r="20" spans="3:98">
      <c r="CF20" s="788"/>
      <c r="CG20" s="18"/>
      <c r="CH20" s="19"/>
      <c r="CI20" s="19"/>
      <c r="CJ20" s="19"/>
      <c r="CK20" s="19"/>
      <c r="CL20" s="19"/>
      <c r="CM20" s="19"/>
      <c r="CN20" s="19"/>
      <c r="CO20" s="19"/>
      <c r="CP20" s="19"/>
      <c r="CQ20" s="19"/>
      <c r="CR20" s="20"/>
      <c r="CS20" s="788"/>
    </row>
    <row r="21" spans="3:98">
      <c r="CF21" s="788"/>
      <c r="CG21" s="21"/>
      <c r="CH21" s="28" t="s">
        <v>193</v>
      </c>
      <c r="CI21" s="422" t="s">
        <v>183</v>
      </c>
      <c r="CJ21" s="15"/>
      <c r="CK21" s="15"/>
      <c r="CL21" s="15"/>
      <c r="CM21" s="15"/>
      <c r="CN21" s="15"/>
      <c r="CO21" s="15"/>
      <c r="CP21" s="15"/>
      <c r="CQ21" s="15"/>
      <c r="CR21" s="779"/>
      <c r="CS21" s="788"/>
    </row>
    <row r="22" spans="3:98">
      <c r="CF22" s="788"/>
      <c r="CG22" s="21"/>
      <c r="CH22" s="15"/>
      <c r="CI22" s="789" t="s">
        <v>600</v>
      </c>
      <c r="CJ22" s="15"/>
      <c r="CK22" s="15"/>
      <c r="CL22" s="15"/>
      <c r="CM22" s="15"/>
      <c r="CN22" s="15"/>
      <c r="CO22" s="15"/>
      <c r="CP22" s="15"/>
      <c r="CQ22" s="15"/>
      <c r="CR22" s="780" t="s">
        <v>194</v>
      </c>
      <c r="CS22" s="788"/>
    </row>
    <row r="23" spans="3:98">
      <c r="CF23" s="788"/>
      <c r="CG23" s="21"/>
      <c r="CH23" s="15"/>
      <c r="CI23" s="792">
        <f>CF9</f>
        <v>3.2378185634282302</v>
      </c>
      <c r="CJ23" s="22"/>
      <c r="CK23" s="15"/>
      <c r="CL23" s="15"/>
      <c r="CM23" s="15"/>
      <c r="CN23" s="15"/>
      <c r="CO23" s="15"/>
      <c r="CP23" s="15"/>
      <c r="CQ23" s="15"/>
      <c r="CR23" s="781">
        <f>CI23</f>
        <v>3.2378185634282302</v>
      </c>
      <c r="CS23" s="788"/>
    </row>
    <row r="24" spans="3:98">
      <c r="CF24" s="788"/>
      <c r="CG24" s="21"/>
      <c r="CH24" s="15"/>
      <c r="CI24" s="15"/>
      <c r="CJ24" s="15"/>
      <c r="CK24" s="15"/>
      <c r="CL24" s="15"/>
      <c r="CM24" s="15"/>
      <c r="CN24" s="15"/>
      <c r="CO24" s="15"/>
      <c r="CP24" s="15"/>
      <c r="CQ24" s="15"/>
      <c r="CR24" s="781"/>
      <c r="CS24" s="788"/>
    </row>
    <row r="25" spans="3:98">
      <c r="CF25" s="788"/>
      <c r="CG25" s="922" t="s">
        <v>195</v>
      </c>
      <c r="CH25" s="923"/>
      <c r="CI25" s="923"/>
      <c r="CJ25" s="15" t="s">
        <v>207</v>
      </c>
      <c r="CK25" s="15"/>
      <c r="CL25" s="15"/>
      <c r="CM25" s="15"/>
      <c r="CN25" s="15"/>
      <c r="CO25" s="15"/>
      <c r="CP25" s="15"/>
      <c r="CQ25" s="15"/>
      <c r="CR25" s="781"/>
      <c r="CS25" s="788"/>
    </row>
    <row r="26" spans="3:98">
      <c r="CF26" s="788"/>
      <c r="CG26" s="27"/>
      <c r="CH26" s="28"/>
      <c r="CI26" s="10" t="s">
        <v>184</v>
      </c>
      <c r="CJ26" s="10" t="s">
        <v>185</v>
      </c>
      <c r="CK26" s="10" t="s">
        <v>203</v>
      </c>
      <c r="CL26" s="10" t="s">
        <v>204</v>
      </c>
      <c r="CM26" s="10" t="s">
        <v>205</v>
      </c>
      <c r="CN26" s="10" t="s">
        <v>206</v>
      </c>
      <c r="CO26" s="10" t="s">
        <v>575</v>
      </c>
      <c r="CP26" s="10" t="s">
        <v>576</v>
      </c>
      <c r="CQ26" s="15"/>
      <c r="CR26" s="781"/>
      <c r="CS26" s="788"/>
    </row>
    <row r="27" spans="3:98" ht="15">
      <c r="CF27" s="788"/>
      <c r="CG27" s="21"/>
      <c r="CH27" s="15"/>
      <c r="CI27" s="785" t="s">
        <v>202</v>
      </c>
      <c r="CJ27" s="785" t="s">
        <v>202</v>
      </c>
      <c r="CK27" s="785" t="s">
        <v>202</v>
      </c>
      <c r="CL27" s="785" t="s">
        <v>202</v>
      </c>
      <c r="CM27" s="786" t="s">
        <v>574</v>
      </c>
      <c r="CN27" s="786" t="s">
        <v>574</v>
      </c>
      <c r="CO27" s="786" t="s">
        <v>574</v>
      </c>
      <c r="CP27" s="786" t="s">
        <v>574</v>
      </c>
      <c r="CQ27" s="15"/>
      <c r="CR27" s="781"/>
      <c r="CS27" s="788"/>
      <c r="CT27" s="478"/>
    </row>
    <row r="28" spans="3:98">
      <c r="CF28" s="788"/>
      <c r="CG28" s="21"/>
      <c r="CH28" s="15"/>
      <c r="CI28" s="790">
        <f>CG9</f>
        <v>3.25656770063839</v>
      </c>
      <c r="CJ28" s="790">
        <f t="shared" ref="CJ28:CP28" si="0">CH9</f>
        <v>3.27110127859771</v>
      </c>
      <c r="CK28" s="790">
        <f t="shared" si="0"/>
        <v>3.2944309740921498</v>
      </c>
      <c r="CL28" s="790">
        <f t="shared" si="0"/>
        <v>3.3143993617605201</v>
      </c>
      <c r="CM28" s="790">
        <f t="shared" si="0"/>
        <v>3.3322344903885601</v>
      </c>
      <c r="CN28" s="790">
        <f t="shared" si="0"/>
        <v>3.35046325499723</v>
      </c>
      <c r="CO28" s="790">
        <f t="shared" si="0"/>
        <v>3.3669734300441201</v>
      </c>
      <c r="CP28" s="790">
        <f t="shared" si="0"/>
        <v>3.3835781064221901</v>
      </c>
      <c r="CQ28" s="15"/>
      <c r="CR28" s="781">
        <f>AVERAGE(CI28:CP28)</f>
        <v>3.3212185746176086</v>
      </c>
      <c r="CS28" s="788"/>
    </row>
    <row r="29" spans="3:98">
      <c r="CF29" s="788"/>
      <c r="CG29" s="21"/>
      <c r="CH29" s="15"/>
      <c r="CI29" s="15"/>
      <c r="CJ29" s="15"/>
      <c r="CK29" s="15"/>
      <c r="CL29" s="15"/>
      <c r="CM29" s="15"/>
      <c r="CN29" s="15"/>
      <c r="CO29" s="15"/>
      <c r="CP29" s="15"/>
      <c r="CQ29" s="15"/>
      <c r="CR29" s="782"/>
      <c r="CS29" s="788"/>
    </row>
    <row r="30" spans="3:98">
      <c r="CF30" s="788"/>
      <c r="CG30" s="21"/>
      <c r="CH30" s="15"/>
      <c r="CI30" s="15"/>
      <c r="CJ30" s="15"/>
      <c r="CK30" s="15"/>
      <c r="CL30" s="15"/>
      <c r="CM30" s="15"/>
      <c r="CN30" s="15"/>
      <c r="CO30" s="15"/>
      <c r="CP30" s="15"/>
      <c r="CQ30" s="23" t="s">
        <v>51</v>
      </c>
      <c r="CR30" s="783">
        <f>(CR28-CR23)/CR23</f>
        <v>2.5758086673353865E-2</v>
      </c>
      <c r="CS30" s="788"/>
      <c r="CT30" s="791"/>
    </row>
    <row r="31" spans="3:98">
      <c r="CF31" s="788"/>
      <c r="CG31" s="24"/>
      <c r="CH31" s="25"/>
      <c r="CI31" s="25"/>
      <c r="CJ31" s="25"/>
      <c r="CK31" s="25"/>
      <c r="CL31" s="25"/>
      <c r="CM31" s="25"/>
      <c r="CN31" s="25"/>
      <c r="CO31" s="25"/>
      <c r="CP31" s="25"/>
      <c r="CQ31" s="25"/>
      <c r="CR31" s="26"/>
      <c r="CS31" s="788"/>
    </row>
    <row r="32" spans="3:98">
      <c r="CF32" s="788"/>
      <c r="CG32" s="788"/>
      <c r="CH32" s="788"/>
      <c r="CI32" s="788"/>
      <c r="CJ32" s="788"/>
      <c r="CK32" s="788"/>
      <c r="CL32" s="788"/>
      <c r="CM32" s="788"/>
      <c r="CN32" s="788"/>
      <c r="CO32" s="788"/>
      <c r="CP32" s="788"/>
      <c r="CQ32" s="788"/>
      <c r="CR32" s="788"/>
      <c r="CS32" s="788"/>
    </row>
    <row r="46" spans="88:97">
      <c r="CJ46" s="12"/>
      <c r="CS46" s="12"/>
    </row>
    <row r="51" spans="88:97">
      <c r="CJ51" s="12"/>
      <c r="CK51" s="12"/>
      <c r="CL51" s="12"/>
      <c r="CM51" s="12"/>
      <c r="CN51" s="12"/>
      <c r="CO51" s="12"/>
      <c r="CP51" s="12"/>
      <c r="CQ51" s="12"/>
      <c r="CS51" s="12"/>
    </row>
    <row r="53" spans="88:97" ht="15">
      <c r="CS53" s="478"/>
    </row>
  </sheetData>
  <mergeCells count="2">
    <mergeCell ref="A1:B1"/>
    <mergeCell ref="CG25:CI25"/>
  </mergeCells>
  <pageMargins left="0.25" right="0.25" top="1" bottom="1" header="0.5" footer="0.5"/>
  <pageSetup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5</vt:i4>
      </vt:variant>
    </vt:vector>
  </HeadingPairs>
  <TitlesOfParts>
    <vt:vector size="13" baseType="lpstr">
      <vt:lpstr>Models 2022</vt:lpstr>
      <vt:lpstr>Model 2024</vt:lpstr>
      <vt:lpstr>Fiscal Impact</vt:lpstr>
      <vt:lpstr>FY20 UFRs Consolidated</vt:lpstr>
      <vt:lpstr>FY21 UFRs Consolidated</vt:lpstr>
      <vt:lpstr>FY22 UFRs Consolidated</vt:lpstr>
      <vt:lpstr>M2022 BLS  (53_PCT)</vt:lpstr>
      <vt:lpstr>CAF FALL 2023</vt:lpstr>
      <vt:lpstr>'Fiscal Impact'!Print_Area</vt:lpstr>
      <vt:lpstr>'M2022 BLS  (53_PCT)'!Print_Area</vt:lpstr>
      <vt:lpstr>'Model 2024'!Print_Area</vt:lpstr>
      <vt:lpstr>'Models 2022'!Print_Area</vt:lpstr>
      <vt:lpstr>'CAF FALL 2023'!Print_Titles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kara</dc:creator>
  <cp:lastModifiedBy>Harrison, Deborah (EHS)</cp:lastModifiedBy>
  <cp:lastPrinted>2020-03-06T14:26:15Z</cp:lastPrinted>
  <dcterms:created xsi:type="dcterms:W3CDTF">2020-03-06T13:18:38Z</dcterms:created>
  <dcterms:modified xsi:type="dcterms:W3CDTF">2024-06-07T15:08:12Z</dcterms:modified>
</cp:coreProperties>
</file>