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ministrative Services-POS Policy Office\Rate Setting\Rate Projects\Developmental and Support Services- CMR 424\Clinical Team RR for January 2023\3. Signoff\Website\"/>
    </mc:Choice>
  </mc:AlternateContent>
  <xr:revisionPtr revIDLastSave="0" documentId="8_{39111294-F06E-4B0A-A8BE-88A1848E14A4}" xr6:coauthVersionLast="44" xr6:coauthVersionMax="44" xr10:uidLastSave="{00000000-0000-0000-0000-000000000000}"/>
  <bookViews>
    <workbookView xWindow="28680" yWindow="-120" windowWidth="29040" windowHeight="15840" activeTab="1" xr2:uid="{334FAE8E-7EC9-43FD-AFE4-6BB6142F87F1}"/>
  </bookViews>
  <sheets>
    <sheet name="M2021 BLS Chart" sheetId="1" r:id="rId1"/>
    <sheet name="SalaryMenu (2023)" sheetId="2" r:id="rId2"/>
    <sheet name="CAF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lldata" localSheetId="2">#REF!</definedName>
    <definedName name="alldata" localSheetId="0">#REF!</definedName>
    <definedName name="alldata">#REF!</definedName>
    <definedName name="alled" localSheetId="0">#REF!</definedName>
    <definedName name="alled">#REF!</definedName>
    <definedName name="allstem" localSheetId="0">#REF!</definedName>
    <definedName name="allstem">#REF!</definedName>
    <definedName name="asdfasd" localSheetId="0">'[3]Complete UFR List'!#REF!</definedName>
    <definedName name="asdfasd">'[3]Complete UFR List'!#REF!</definedName>
    <definedName name="asdfasdf" localSheetId="2">#REF!</definedName>
    <definedName name="asdfasdf" localSheetId="0">'[3]Complete UFR List'!#REF!</definedName>
    <definedName name="asdfasdf">#REF!</definedName>
    <definedName name="autsupp2" localSheetId="0">#REF!</definedName>
    <definedName name="autsupp2">#REF!</definedName>
    <definedName name="Average" localSheetId="0">#REF!</definedName>
    <definedName name="Average">#REF!</definedName>
    <definedName name="break">'[4]Tech Stuff'!$E$5</definedName>
    <definedName name="CAF_NEW" localSheetId="0">[5]RawDataCalcs!$L$70:$DB$70</definedName>
    <definedName name="CAF_NEW">[6]RawDataCalcs!$L$70:$DB$70</definedName>
    <definedName name="Cap" localSheetId="0">[7]RawDataCalcs!$L$35:$DB$35</definedName>
    <definedName name="Cap">[8]RawDataCalcs!$L$70:$DB$70</definedName>
    <definedName name="capa">[9]RawDataCalcs!$L$17:$DB$17</definedName>
    <definedName name="Data" localSheetId="0">#REF!</definedName>
    <definedName name="Data">#REF!</definedName>
    <definedName name="Fisc" localSheetId="0">'[3]Complete UFR List'!#REF!</definedName>
    <definedName name="Fisc">'[3]Complete UFR List'!#REF!</definedName>
    <definedName name="Floor" localSheetId="0">[7]RawDataCalcs!$L$34:$DB$34</definedName>
    <definedName name="Floor">[8]RawDataCalcs!$L$69:$DB$69</definedName>
    <definedName name="Funds" localSheetId="0">'[10]RawDataCalcs3386&amp;3401'!$L$68:$DB$68</definedName>
    <definedName name="Funds">'[11]RawDataCalcs3386&amp;3401'!$L$68:$DB$68</definedName>
    <definedName name="gk" localSheetId="0">#REF!</definedName>
    <definedName name="gk" localSheetId="1">#REF!</definedName>
    <definedName name="gk">#REF!</definedName>
    <definedName name="hhh" localSheetId="0">#REF!</definedName>
    <definedName name="hhh">#REF!</definedName>
    <definedName name="JailDAverage" localSheetId="0">#REF!</definedName>
    <definedName name="JailDAverage">#REF!</definedName>
    <definedName name="JailDCap" localSheetId="0">[12]ALLRawDataCalcs!$L$80:$DB$80</definedName>
    <definedName name="JailDCap">[13]ALLRawDataCalcs!$L$80:$DB$80</definedName>
    <definedName name="JailDFloor" localSheetId="0">[12]ALLRawDataCalcs!$L$79:$DB$79</definedName>
    <definedName name="JailDFloor">[13]ALLRawDataCalcs!$L$79:$DB$79</definedName>
    <definedName name="JailDgk" localSheetId="0">#REF!</definedName>
    <definedName name="JailDgk">#REF!</definedName>
    <definedName name="JailDMax" localSheetId="0">#REF!</definedName>
    <definedName name="JailDMax">#REF!</definedName>
    <definedName name="JailDMedian" localSheetId="0">#REF!</definedName>
    <definedName name="JailDMedian">#REF!</definedName>
    <definedName name="jm" localSheetId="0">'[3]Complete UFR List'!#REF!</definedName>
    <definedName name="jm">'[3]Complete UFR List'!#REF!</definedName>
    <definedName name="kls" localSheetId="0">#REF!</definedName>
    <definedName name="kls">#REF!</definedName>
    <definedName name="ListProviders">'[14]List of Programs'!$A$24:$A$29</definedName>
    <definedName name="Max" localSheetId="0">#REF!</definedName>
    <definedName name="Max">#REF!</definedName>
    <definedName name="Median" localSheetId="0">#REF!</definedName>
    <definedName name="Median">#REF!</definedName>
    <definedName name="Min" localSheetId="0">#REF!</definedName>
    <definedName name="Min">#REF!</definedName>
    <definedName name="mr" localSheetId="0">#REF!</definedName>
    <definedName name="mr">#REF!</definedName>
    <definedName name="MT" localSheetId="0">#REF!</definedName>
    <definedName name="MT">#REF!</definedName>
    <definedName name="new" localSheetId="0">#REF!</definedName>
    <definedName name="new">#REF!</definedName>
    <definedName name="ok" localSheetId="0">#REF!</definedName>
    <definedName name="ok">#REF!</definedName>
    <definedName name="_xlnm.Print_Area" localSheetId="0">'M2021 BLS Chart'!$B$1:$E$34</definedName>
    <definedName name="_xlnm.Print_Area" localSheetId="1">'SalaryMenu (2023)'!$B$1:$M$50</definedName>
    <definedName name="_xlnm.Print_Titles" localSheetId="2">CAF!$A:$A</definedName>
    <definedName name="Program_File" localSheetId="0">#REF!</definedName>
    <definedName name="Program_File">#REF!</definedName>
    <definedName name="Programs">'[14]List of Programs'!$B$3:$B$19</definedName>
    <definedName name="ProvFTE" localSheetId="2">'[15]FTE Data'!$A$3:$AW$56</definedName>
    <definedName name="ProvFTE" localSheetId="0">'[15]FTE Data'!$A$3:$AW$56</definedName>
    <definedName name="ProvFTE">'[16]FTE Data'!$A$3:$AW$56</definedName>
    <definedName name="PurchasedBy" localSheetId="2">'[15]FTE Data'!$C$263:$AZ$657</definedName>
    <definedName name="PurchasedBy" localSheetId="0">'[15]FTE Data'!$C$263:$AZ$657</definedName>
    <definedName name="PurchasedBy">'[16]FTE Data'!$C$263:$AZ$657</definedName>
    <definedName name="resmay2007" localSheetId="0">#REF!</definedName>
    <definedName name="resmay2007">#REF!</definedName>
    <definedName name="sheet1" localSheetId="0">#REF!</definedName>
    <definedName name="sheet1">#REF!</definedName>
    <definedName name="Site_list" localSheetId="2">[15]Lists!$A$2:$A$53</definedName>
    <definedName name="Site_list" localSheetId="0">[15]Lists!$A$2:$A$53</definedName>
    <definedName name="Site_list">[16]Lists!$A$2:$A$53</definedName>
    <definedName name="Source" localSheetId="0">#REF!</definedName>
    <definedName name="Source">#REF!</definedName>
    <definedName name="Source_2" localSheetId="0">#REF!</definedName>
    <definedName name="Source_2" localSheetId="1">#REF!</definedName>
    <definedName name="Source_2">#REF!</definedName>
    <definedName name="SourcePathAndFileName" localSheetId="0">#REF!</definedName>
    <definedName name="SourcePathAndFileName">#REF!</definedName>
    <definedName name="Total_UFR" localSheetId="0">#REF!</definedName>
    <definedName name="Total_UFR">#REF!</definedName>
    <definedName name="Total_UFRs" localSheetId="0">#REF!</definedName>
    <definedName name="Total_UFRs">#REF!</definedName>
    <definedName name="Total_UFRs_" localSheetId="0">#REF!</definedName>
    <definedName name="Total_UFRs_">#REF!</definedName>
    <definedName name="UFR" localSheetId="0">'[3]Complete UFR List'!#REF!</definedName>
    <definedName name="UFR">'[3]Complete UFR List'!#REF!</definedName>
    <definedName name="UFRS" localSheetId="0">'[3]Complete UFR List'!#REF!</definedName>
    <definedName name="UFRS">'[3]Complete UFR List'!#REF!</definedName>
    <definedName name="UPDATE">'[3]Complete UFR List'!#REF!</definedName>
    <definedName name="wefqwerqwe">'[3]Complete UFR List'!#REF!</definedName>
    <definedName name="yes">'[3]Complete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21" i="3" l="1"/>
  <c r="CF21" i="3"/>
  <c r="CE21" i="3"/>
  <c r="CD21" i="3"/>
  <c r="CC21" i="3"/>
  <c r="CB21" i="3"/>
  <c r="CA21" i="3"/>
  <c r="BZ21" i="3"/>
  <c r="CI21" i="3" s="1"/>
  <c r="CI23" i="3" s="1"/>
  <c r="C36" i="1" s="1"/>
  <c r="H4" i="2" s="1"/>
  <c r="CG20" i="3"/>
  <c r="CF20" i="3"/>
  <c r="CE20" i="3"/>
  <c r="CD20" i="3"/>
  <c r="CC20" i="3"/>
  <c r="CB20" i="3"/>
  <c r="CA20" i="3"/>
  <c r="BZ20" i="3"/>
  <c r="BZ17" i="3"/>
  <c r="CI17" i="3" s="1"/>
  <c r="BZ16" i="3"/>
  <c r="L32" i="2"/>
  <c r="K32" i="2"/>
  <c r="L31" i="2"/>
  <c r="K31" i="2"/>
  <c r="L30" i="2"/>
  <c r="K30" i="2"/>
  <c r="L29" i="2"/>
  <c r="K29" i="2"/>
  <c r="E29" i="2"/>
  <c r="L28" i="2"/>
  <c r="K28" i="2"/>
  <c r="L27" i="2"/>
  <c r="K27" i="2"/>
  <c r="E27" i="2"/>
  <c r="L26" i="2"/>
  <c r="K26" i="2"/>
  <c r="D26" i="2"/>
  <c r="L25" i="2"/>
  <c r="K25" i="2"/>
  <c r="L24" i="2"/>
  <c r="K24" i="2"/>
  <c r="E24" i="2"/>
  <c r="J23" i="2"/>
  <c r="L22" i="2"/>
  <c r="K22" i="2"/>
  <c r="E22" i="2"/>
  <c r="L21" i="2"/>
  <c r="K21" i="2"/>
  <c r="E21" i="2"/>
  <c r="L20" i="2"/>
  <c r="K20" i="2"/>
  <c r="L19" i="2"/>
  <c r="K19" i="2"/>
  <c r="L18" i="2"/>
  <c r="K18" i="2"/>
  <c r="L17" i="2"/>
  <c r="K17" i="2"/>
  <c r="E17" i="2"/>
  <c r="L16" i="2"/>
  <c r="K16" i="2"/>
  <c r="L15" i="2"/>
  <c r="K15" i="2"/>
  <c r="E15" i="2"/>
  <c r="L14" i="2"/>
  <c r="K14" i="2"/>
  <c r="E14" i="2"/>
  <c r="L13" i="2"/>
  <c r="K13" i="2"/>
  <c r="E13" i="2"/>
  <c r="L12" i="2"/>
  <c r="K12" i="2"/>
  <c r="E12" i="2"/>
  <c r="L11" i="2"/>
  <c r="K11" i="2"/>
  <c r="L10" i="2"/>
  <c r="K10" i="2"/>
  <c r="E10" i="2"/>
  <c r="D10" i="2"/>
  <c r="L9" i="2"/>
  <c r="K9" i="2"/>
  <c r="D9" i="2"/>
  <c r="E9" i="2" s="1"/>
  <c r="L8" i="2"/>
  <c r="K8" i="2"/>
  <c r="D8" i="2"/>
  <c r="E8" i="2" s="1"/>
  <c r="L7" i="2"/>
  <c r="K7" i="2"/>
  <c r="L6" i="2"/>
  <c r="K6" i="2"/>
  <c r="D6" i="2"/>
  <c r="E6" i="2" s="1"/>
  <c r="J4" i="2"/>
  <c r="F4" i="2"/>
  <c r="F19" i="2" s="1"/>
  <c r="J2" i="2"/>
  <c r="J3" i="2" s="1"/>
  <c r="J1" i="2"/>
  <c r="C26" i="1"/>
  <c r="C24" i="1"/>
  <c r="D18" i="2" s="1"/>
  <c r="C22" i="1"/>
  <c r="D16" i="2" s="1"/>
  <c r="C20" i="1"/>
  <c r="C18" i="1"/>
  <c r="C16" i="1"/>
  <c r="D7" i="2" s="1"/>
  <c r="C14" i="1"/>
  <c r="D20" i="2" s="1"/>
  <c r="C12" i="1"/>
  <c r="C10" i="1"/>
  <c r="C8" i="1"/>
  <c r="C6" i="1"/>
  <c r="C28" i="1" s="1"/>
  <c r="E20" i="2" l="1"/>
  <c r="H20" i="2" s="1"/>
  <c r="E18" i="2"/>
  <c r="H18" i="2" s="1"/>
  <c r="G8" i="2"/>
  <c r="E7" i="2"/>
  <c r="G26" i="2"/>
  <c r="F8" i="2"/>
  <c r="H8" i="2" s="1"/>
  <c r="F30" i="2"/>
  <c r="F6" i="2"/>
  <c r="F10" i="2"/>
  <c r="G10" i="2" s="1"/>
  <c r="E16" i="2"/>
  <c r="G16" i="2" s="1"/>
  <c r="F20" i="2"/>
  <c r="E26" i="2"/>
  <c r="H26" i="2" s="1"/>
  <c r="F13" i="2"/>
  <c r="H13" i="2" s="1"/>
  <c r="F25" i="2"/>
  <c r="D31" i="2"/>
  <c r="F16" i="2"/>
  <c r="F21" i="2"/>
  <c r="H21" i="2" s="1"/>
  <c r="F26" i="2"/>
  <c r="F31" i="2"/>
  <c r="D32" i="2"/>
  <c r="F18" i="2"/>
  <c r="G18" i="2" s="1"/>
  <c r="F15" i="2"/>
  <c r="G15" i="2" s="1"/>
  <c r="F7" i="2"/>
  <c r="F17" i="2"/>
  <c r="H17" i="2" s="1"/>
  <c r="F22" i="2"/>
  <c r="H22" i="2" s="1"/>
  <c r="F27" i="2"/>
  <c r="D28" i="2"/>
  <c r="F32" i="2"/>
  <c r="D19" i="2"/>
  <c r="F12" i="2"/>
  <c r="G12" i="2" s="1"/>
  <c r="F28" i="2"/>
  <c r="F24" i="2"/>
  <c r="H24" i="2" s="1"/>
  <c r="D25" i="2"/>
  <c r="F29" i="2"/>
  <c r="H29" i="2" s="1"/>
  <c r="D30" i="2"/>
  <c r="F9" i="2"/>
  <c r="G9" i="2" s="1"/>
  <c r="F14" i="2"/>
  <c r="I8" i="2" l="1"/>
  <c r="J8" i="2" s="1"/>
  <c r="G24" i="2"/>
  <c r="G29" i="2"/>
  <c r="H7" i="2"/>
  <c r="G7" i="2"/>
  <c r="H12" i="2"/>
  <c r="I12" i="2" s="1"/>
  <c r="J12" i="2" s="1"/>
  <c r="I18" i="2"/>
  <c r="J18" i="2" s="1"/>
  <c r="E19" i="2"/>
  <c r="G19" i="2" s="1"/>
  <c r="I24" i="2"/>
  <c r="J24" i="2" s="1"/>
  <c r="H9" i="2"/>
  <c r="I9" i="2" s="1"/>
  <c r="J9" i="2" s="1"/>
  <c r="H6" i="2"/>
  <c r="G22" i="2"/>
  <c r="I22" i="2" s="1"/>
  <c r="J22" i="2" s="1"/>
  <c r="G14" i="2"/>
  <c r="G20" i="2"/>
  <c r="I20" i="2" s="1"/>
  <c r="J20" i="2" s="1"/>
  <c r="H14" i="2"/>
  <c r="H10" i="2"/>
  <c r="I10" i="2" s="1"/>
  <c r="J10" i="2" s="1"/>
  <c r="E30" i="2"/>
  <c r="H30" i="2" s="1"/>
  <c r="E28" i="2"/>
  <c r="G28" i="2" s="1"/>
  <c r="E31" i="2"/>
  <c r="H31" i="2" s="1"/>
  <c r="G6" i="2"/>
  <c r="E25" i="2"/>
  <c r="G25" i="2" s="1"/>
  <c r="G27" i="2"/>
  <c r="E32" i="2"/>
  <c r="H32" i="2" s="1"/>
  <c r="G13" i="2"/>
  <c r="I13" i="2" s="1"/>
  <c r="J13" i="2" s="1"/>
  <c r="H15" i="2"/>
  <c r="I15" i="2" s="1"/>
  <c r="J15" i="2" s="1"/>
  <c r="H16" i="2"/>
  <c r="I16" i="2" s="1"/>
  <c r="J16" i="2" s="1"/>
  <c r="G21" i="2"/>
  <c r="I21" i="2" s="1"/>
  <c r="J21" i="2" s="1"/>
  <c r="I29" i="2"/>
  <c r="J29" i="2" s="1"/>
  <c r="H28" i="2"/>
  <c r="G17" i="2"/>
  <c r="I17" i="2" s="1"/>
  <c r="J17" i="2" s="1"/>
  <c r="I26" i="2"/>
  <c r="J26" i="2" s="1"/>
  <c r="H27" i="2"/>
  <c r="I28" i="2" l="1"/>
  <c r="J28" i="2" s="1"/>
  <c r="G30" i="2"/>
  <c r="I30" i="2" s="1"/>
  <c r="J30" i="2" s="1"/>
  <c r="H25" i="2"/>
  <c r="I25" i="2" s="1"/>
  <c r="J25" i="2" s="1"/>
  <c r="H19" i="2"/>
  <c r="I19" i="2" s="1"/>
  <c r="J19" i="2" s="1"/>
  <c r="I27" i="2"/>
  <c r="J27" i="2" s="1"/>
  <c r="I7" i="2"/>
  <c r="J7" i="2" s="1"/>
  <c r="I14" i="2"/>
  <c r="J14" i="2" s="1"/>
  <c r="I6" i="2"/>
  <c r="J6" i="2" s="1"/>
  <c r="G32" i="2"/>
  <c r="I32" i="2" s="1"/>
  <c r="J32" i="2" s="1"/>
  <c r="G31" i="2"/>
  <c r="I31" i="2" s="1"/>
  <c r="J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Solimini, Kara (EHS)</author>
  </authors>
  <commentList>
    <comment ref="F4" authorId="0" shapeId="0" xr:uid="{98C75C0E-4437-4666-8E88-6456A635D49B}">
      <text>
        <r>
          <rPr>
            <b/>
            <sz val="9"/>
            <color indexed="81"/>
            <rFont val="Tahoma"/>
            <family val="2"/>
          </rPr>
          <t>Solimini, Kara (EHS):</t>
        </r>
        <r>
          <rPr>
            <sz val="9"/>
            <color indexed="81"/>
            <rFont val="Tahoma"/>
            <family val="2"/>
          </rPr>
          <t xml:space="preserve">
For FY23 Review we keep this at the same level  b/c the FY21 UFR BTL costs were much less @ $3.63</t>
        </r>
      </text>
    </comment>
  </commentList>
</comments>
</file>

<file path=xl/sharedStrings.xml><?xml version="1.0" encoding="utf-8"?>
<sst xmlns="http://schemas.openxmlformats.org/spreadsheetml/2006/main" count="254" uniqueCount="213">
  <si>
    <t>Source:</t>
  </si>
  <si>
    <t>BLS / OES</t>
  </si>
  <si>
    <t>Position</t>
  </si>
  <si>
    <r>
      <t>Median</t>
    </r>
    <r>
      <rPr>
        <b/>
        <sz val="16"/>
        <color rgb="FFFF0000"/>
        <rFont val="Calibri"/>
        <family val="2"/>
        <scheme val="minor"/>
      </rPr>
      <t xml:space="preserve"> </t>
    </r>
  </si>
  <si>
    <t>Common model titles (not all inclusive)</t>
  </si>
  <si>
    <t>Minimum Education and/or certification/Training/Experience</t>
  </si>
  <si>
    <t>Direct Care (hourly)</t>
  </si>
  <si>
    <t>Direct Care, Direct Care Blend, Non Specialized DC, Peer mentor, Family Specialist/ Partner,  Rec Coach/Mentor/Peer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</si>
  <si>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</si>
  <si>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</si>
  <si>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</si>
  <si>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</si>
  <si>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</si>
  <si>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</si>
  <si>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 xml:space="preserve">Recovery Specialist 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</si>
  <si>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</si>
  <si>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</si>
  <si>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</si>
  <si>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</si>
  <si>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</si>
  <si>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</si>
  <si>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</si>
  <si>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</si>
  <si>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</si>
  <si>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</si>
  <si>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</si>
  <si>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</si>
  <si>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</si>
  <si>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</si>
  <si>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</si>
  <si>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</si>
  <si>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</si>
  <si>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Program Management (hourly)</t>
  </si>
  <si>
    <t xml:space="preserve">Program manager, management, </t>
  </si>
  <si>
    <t>BA Level w/ 3+ years related work experience</t>
  </si>
  <si>
    <t>Program Management (annual)</t>
  </si>
  <si>
    <t xml:space="preserve"> program director</t>
  </si>
  <si>
    <t>Clinical Manager / Psychologists (hourly)</t>
  </si>
  <si>
    <t>Clinical Manager, Clinical Director</t>
  </si>
  <si>
    <t>Masters with Licensure in Related Discipline and supervising/managerial related experience</t>
  </si>
  <si>
    <t>Clinical Manager /  Psychologists 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</si>
  <si>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</si>
  <si>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</si>
  <si>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</si>
  <si>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</si>
  <si>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</si>
  <si>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</si>
  <si>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</si>
  <si>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</si>
  <si>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</si>
  <si>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Clerical, Support &amp; Direct Care Relief Staff are benched to Direct Care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</si>
  <si>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</si>
  <si>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</si>
  <si>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</si>
  <si>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Admin Allocation</t>
  </si>
  <si>
    <t>C.257 Benchmark</t>
  </si>
  <si>
    <t>CAF</t>
  </si>
  <si>
    <t>January 1, 2023 - December 31, 2024</t>
  </si>
  <si>
    <t xml:space="preserve">3170 - CLINICAL TEAM </t>
  </si>
  <si>
    <t>Hours per year</t>
  </si>
  <si>
    <t>BTL Expenses</t>
  </si>
  <si>
    <t>Total Annual BTL per FTE</t>
  </si>
  <si>
    <t>Salary</t>
  </si>
  <si>
    <t>Rate divisible by 4</t>
  </si>
  <si>
    <t xml:space="preserve">BENCHMARK </t>
  </si>
  <si>
    <t>STAFF TITLE</t>
  </si>
  <si>
    <t>Level</t>
  </si>
  <si>
    <t>T &amp; F</t>
  </si>
  <si>
    <t>BTL Exp.</t>
  </si>
  <si>
    <t>Admin</t>
  </si>
  <si>
    <t>Total</t>
  </si>
  <si>
    <t>Hourly</t>
  </si>
  <si>
    <t>(FOR REG)</t>
  </si>
  <si>
    <t>Clinical Team Program Manager</t>
  </si>
  <si>
    <t>Original benchmark salary plus compounding CAFs</t>
  </si>
  <si>
    <t>Benchmark to BLS 2021 Median Salary LICSW</t>
  </si>
  <si>
    <t>Clinical Team Psychiatrist</t>
  </si>
  <si>
    <t>Benchmarbench to ALTR add on for Psychologist/Psychiatrist add-on to BLS 2021 Median Salary</t>
  </si>
  <si>
    <t>Benchmark to BLS 2021 Median Salary Occupation Code 29-1223</t>
  </si>
  <si>
    <t>Clinical Team Nurse Specialist</t>
  </si>
  <si>
    <t>114.3 CMR 50.00:  Home Health Services</t>
  </si>
  <si>
    <t>101 CMR 345.00:  Temporary Nursing Services</t>
  </si>
  <si>
    <t>Clinical Team Nursing (General)</t>
  </si>
  <si>
    <t>101 CMR 422.00:  General Programs - Disability Services</t>
  </si>
  <si>
    <t>Clinical Team Nursing - LPN</t>
  </si>
  <si>
    <t>Benchmark to BLS 2021 Median Salary</t>
  </si>
  <si>
    <t>Clinical Team Nursing - RN (BA Level)</t>
  </si>
  <si>
    <t>Clinical Team Nurse APRN (Masters Level)</t>
  </si>
  <si>
    <t>Clinical Team Specialist</t>
  </si>
  <si>
    <t>Benchmark to BLS 2021 Median Salary Case Manager</t>
  </si>
  <si>
    <t>Benchmark to BLS 2021 Median Salary average for  19-3033 and 21-1018</t>
  </si>
  <si>
    <t>Benchmark to BLS 2017/2018 Median Salary</t>
  </si>
  <si>
    <t>Benchmarbench to ALTR add on for clinical /psychologist blendk to BLS 2021 Median Salary</t>
  </si>
  <si>
    <t>Benchmark to BLS 2021 Median Salary Clinical Manager</t>
  </si>
  <si>
    <t>Benchmark to BLS 2021 Median Salary average for  19-3033 and 29-1071</t>
  </si>
  <si>
    <t>Direct Care  / Clerical</t>
  </si>
  <si>
    <t>Benchmark to BLS 2021 Median Salary Direct Care</t>
  </si>
  <si>
    <t>101 CMR 317.00: Medicine</t>
  </si>
  <si>
    <t>Direct Care III</t>
  </si>
  <si>
    <t>Benchmark to BLS 2021 Median Salary Direct Care III</t>
  </si>
  <si>
    <t>Direct Care / Social/Caseworker</t>
  </si>
  <si>
    <t>Benchmark to BLS 2021 Median Salary Social /Caseworker</t>
  </si>
  <si>
    <t>Direct Care / Social/Case Manager</t>
  </si>
  <si>
    <t>Massachusetts Economic Indicators</t>
  </si>
  <si>
    <r>
      <t xml:space="preserve">IHS Markit, </t>
    </r>
    <r>
      <rPr>
        <b/>
        <sz val="12"/>
        <color indexed="10"/>
        <rFont val="Arial"/>
        <family val="2"/>
      </rPr>
      <t>Spring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</si>
  <si>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</si>
  <si>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</si>
  <si>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</si>
  <si>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</si>
  <si>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</si>
  <si>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</si>
  <si>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</si>
  <si>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</si>
  <si>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</si>
  <si>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</si>
  <si>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</si>
  <si>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</si>
  <si>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</si>
  <si>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</si>
  <si>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</si>
  <si>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</si>
  <si>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</si>
  <si>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</si>
  <si>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</si>
  <si>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</si>
  <si>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</si>
  <si>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</si>
  <si>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</si>
  <si>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</si>
  <si>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</si>
  <si>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</si>
  <si>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</si>
  <si>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</si>
  <si>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</si>
  <si>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</si>
  <si>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</si>
  <si>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</si>
  <si>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</si>
  <si>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</si>
  <si>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</si>
  <si>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</si>
  <si>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</si>
  <si>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</si>
  <si>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</si>
  <si>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</si>
  <si>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</si>
  <si>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</si>
  <si>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</si>
  <si>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</si>
  <si>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</si>
  <si>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</si>
  <si>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</si>
  <si>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</si>
  <si>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</si>
  <si>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</si>
  <si>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</si>
  <si>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</si>
  <si>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</si>
  <si>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</si>
  <si>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</si>
  <si>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</si>
  <si>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</si>
  <si>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</si>
  <si>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</si>
  <si>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</si>
  <si>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</si>
  <si>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</si>
  <si>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</si>
  <si>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</si>
  <si>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</si>
  <si>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</si>
  <si>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</si>
  <si>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</si>
  <si>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</si>
  <si>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</si>
  <si>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</si>
  <si>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</si>
  <si>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</si>
  <si>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</si>
  <si>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</si>
  <si>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</si>
  <si>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</si>
  <si>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</si>
  <si>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</si>
  <si>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</si>
  <si>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</si>
  <si>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</si>
  <si>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</si>
  <si>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</si>
  <si>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</si>
  <si>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</si>
  <si>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</si>
  <si>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</si>
  <si>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</si>
  <si>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</si>
  <si>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</si>
  <si>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</si>
  <si>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</si>
  <si>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</si>
  <si>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</si>
  <si>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</si>
  <si>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</si>
  <si>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</si>
  <si>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</si>
  <si>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</si>
  <si>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</si>
  <si>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</si>
  <si>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January 2023</t>
  </si>
  <si>
    <t xml:space="preserve">Base period: </t>
  </si>
  <si>
    <t>FY23Q2</t>
  </si>
  <si>
    <t>Average</t>
  </si>
  <si>
    <t xml:space="preserve">Prospective rate period: </t>
  </si>
  <si>
    <t>CAF: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</si>
</sst>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164" formatCode="[$-409]mmmm\ d\,\ yyyy;@"/>
    <numFmt numFmtId="165" formatCode="&quot;$&quot;#,##0.00"/>
    <numFmt numFmtId="166" formatCode="&quot;$&quot;#,##0"/>
    <numFmt numFmtId="167" formatCode="&quot;$&quot;#,##0.000000"/>
    <numFmt numFmtId="168" formatCode="0.0000"/>
    <numFmt numFmtId="169" formatCode="&quot;$&quot;#,##0.000"/>
    <numFmt numFmtId="170" formatCode="0.000"/>
    <numFmt numFmtId="171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5" fillId="0" borderId="0"/>
    <xf numFmtId="0" fontId="27" fillId="0" borderId="0">
      <alignment horizontal="left" vertical="center" wrapText="1"/>
    </xf>
    <xf numFmtId="9" fontId="2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2" applyFont="1"/>
    <xf numFmtId="0" fontId="2" fillId="0" borderId="0" xfId="2" applyFont="1" applyAlignment="1">
      <alignment horizontal="center"/>
    </xf>
    <xf numFmtId="0" fontId="1" fillId="0" borderId="0" xfId="2"/>
    <xf numFmtId="0" fontId="1" fillId="0" borderId="0" xfId="2" applyAlignment="1">
      <alignment wrapText="1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left" vertical="top"/>
    </xf>
    <xf numFmtId="0" fontId="5" fillId="0" borderId="0" xfId="2" applyFont="1"/>
    <xf numFmtId="0" fontId="5" fillId="0" borderId="0" xfId="2" applyFont="1" applyAlignment="1">
      <alignment wrapText="1"/>
    </xf>
    <xf numFmtId="0" fontId="4" fillId="0" borderId="0" xfId="2" applyFont="1"/>
    <xf numFmtId="9" fontId="4" fillId="0" borderId="0" xfId="2" applyNumberFormat="1" applyFont="1" applyAlignment="1">
      <alignment horizontal="center" wrapText="1"/>
    </xf>
    <xf numFmtId="0" fontId="4" fillId="0" borderId="0" xfId="2" applyFont="1" applyAlignment="1">
      <alignment horizontal="left" wrapText="1"/>
    </xf>
    <xf numFmtId="0" fontId="5" fillId="0" borderId="1" xfId="2" applyFont="1" applyBorder="1"/>
    <xf numFmtId="165" fontId="5" fillId="0" borderId="2" xfId="2" applyNumberFormat="1" applyFont="1" applyBorder="1" applyAlignment="1">
      <alignment horizontal="center"/>
    </xf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/>
    <xf numFmtId="166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center" wrapText="1"/>
    </xf>
    <xf numFmtId="0" fontId="5" fillId="0" borderId="3" xfId="2" applyFont="1" applyBorder="1"/>
    <xf numFmtId="0" fontId="5" fillId="0" borderId="8" xfId="2" applyFont="1" applyBorder="1"/>
    <xf numFmtId="166" fontId="5" fillId="0" borderId="0" xfId="2" applyNumberFormat="1" applyFont="1" applyAlignment="1">
      <alignment horizontal="center"/>
    </xf>
    <xf numFmtId="0" fontId="5" fillId="0" borderId="10" xfId="2" applyFont="1" applyBorder="1" applyAlignment="1">
      <alignment horizontal="left" vertical="center" wrapText="1"/>
    </xf>
    <xf numFmtId="0" fontId="5" fillId="0" borderId="6" xfId="2" applyFont="1" applyBorder="1"/>
    <xf numFmtId="0" fontId="5" fillId="0" borderId="1" xfId="2" applyFont="1" applyBorder="1" applyAlignment="1">
      <alignment wrapText="1"/>
    </xf>
    <xf numFmtId="0" fontId="5" fillId="0" borderId="5" xfId="2" applyFont="1" applyBorder="1" applyAlignment="1">
      <alignment wrapText="1"/>
    </xf>
    <xf numFmtId="165" fontId="5" fillId="0" borderId="0" xfId="2" applyNumberFormat="1" applyFont="1" applyAlignment="1">
      <alignment horizontal="center"/>
    </xf>
    <xf numFmtId="0" fontId="5" fillId="0" borderId="10" xfId="2" applyFont="1" applyBorder="1" applyAlignment="1">
      <alignment horizontal="left" vertical="center" wrapText="1"/>
    </xf>
    <xf numFmtId="0" fontId="5" fillId="0" borderId="3" xfId="2" applyFont="1" applyBorder="1" applyAlignment="1">
      <alignment vertical="top" wrapText="1"/>
    </xf>
    <xf numFmtId="0" fontId="5" fillId="0" borderId="6" xfId="2" applyFont="1" applyBorder="1" applyAlignment="1">
      <alignment vertical="top" wrapText="1"/>
    </xf>
    <xf numFmtId="0" fontId="7" fillId="0" borderId="0" xfId="2" applyFont="1" applyAlignment="1">
      <alignment horizontal="right" wrapText="1"/>
    </xf>
    <xf numFmtId="166" fontId="7" fillId="0" borderId="0" xfId="2" applyNumberFormat="1" applyFont="1"/>
    <xf numFmtId="0" fontId="7" fillId="0" borderId="0" xfId="2" applyFont="1"/>
    <xf numFmtId="0" fontId="7" fillId="0" borderId="0" xfId="2" applyFont="1" applyAlignment="1">
      <alignment wrapText="1"/>
    </xf>
    <xf numFmtId="0" fontId="7" fillId="0" borderId="0" xfId="2" applyFont="1" applyAlignment="1">
      <alignment horizontal="right"/>
    </xf>
    <xf numFmtId="10" fontId="7" fillId="0" borderId="0" xfId="4" applyNumberFormat="1" applyFont="1"/>
    <xf numFmtId="9" fontId="7" fillId="0" borderId="0" xfId="4" applyFont="1"/>
    <xf numFmtId="166" fontId="7" fillId="0" borderId="0" xfId="2" applyNumberFormat="1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6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0" fontId="11" fillId="0" borderId="3" xfId="0" applyNumberFormat="1" applyFont="1" applyBorder="1" applyAlignment="1">
      <alignment horizontal="center" vertical="center"/>
    </xf>
    <xf numFmtId="8" fontId="11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wrapText="1"/>
    </xf>
    <xf numFmtId="166" fontId="11" fillId="0" borderId="14" xfId="0" applyNumberFormat="1" applyFont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7" fontId="11" fillId="0" borderId="14" xfId="0" applyNumberFormat="1" applyFont="1" applyBorder="1" applyAlignment="1">
      <alignment horizontal="center" vertical="center" wrapText="1"/>
    </xf>
    <xf numFmtId="168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0" fontId="12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horizontal="center" wrapText="1"/>
    </xf>
    <xf numFmtId="166" fontId="11" fillId="0" borderId="12" xfId="0" applyNumberFormat="1" applyFont="1" applyBorder="1" applyAlignment="1">
      <alignment vertical="center" wrapText="1"/>
    </xf>
    <xf numFmtId="165" fontId="11" fillId="0" borderId="12" xfId="0" applyNumberFormat="1" applyFont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center" vertical="center" wrapText="1"/>
    </xf>
    <xf numFmtId="166" fontId="11" fillId="3" borderId="12" xfId="0" applyNumberFormat="1" applyFont="1" applyFill="1" applyBorder="1" applyAlignment="1">
      <alignment vertical="center" wrapText="1"/>
    </xf>
    <xf numFmtId="166" fontId="11" fillId="4" borderId="14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readingOrder="1"/>
    </xf>
    <xf numFmtId="0" fontId="15" fillId="0" borderId="0" xfId="0" applyFont="1" applyAlignment="1">
      <alignment vertical="center"/>
    </xf>
    <xf numFmtId="166" fontId="11" fillId="4" borderId="12" xfId="0" applyNumberFormat="1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wrapText="1"/>
    </xf>
    <xf numFmtId="166" fontId="11" fillId="0" borderId="17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7" fontId="11" fillId="0" borderId="1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wrapText="1"/>
    </xf>
    <xf numFmtId="166" fontId="11" fillId="0" borderId="0" xfId="0" applyNumberFormat="1" applyFont="1" applyAlignment="1">
      <alignment vertical="center" wrapText="1"/>
    </xf>
    <xf numFmtId="165" fontId="11" fillId="0" borderId="0" xfId="0" applyNumberFormat="1" applyFont="1" applyAlignment="1">
      <alignment horizontal="center" vertical="center" wrapText="1"/>
    </xf>
    <xf numFmtId="167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4" fontId="16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20" fillId="5" borderId="3" xfId="5" applyFont="1" applyFill="1" applyBorder="1" applyAlignment="1">
      <alignment horizontal="left"/>
    </xf>
    <xf numFmtId="0" fontId="20" fillId="5" borderId="4" xfId="5" applyFont="1" applyFill="1" applyBorder="1" applyAlignment="1">
      <alignment horizontal="left"/>
    </xf>
    <xf numFmtId="0" fontId="19" fillId="0" borderId="0" xfId="5"/>
    <xf numFmtId="0" fontId="21" fillId="5" borderId="0" xfId="5" applyFont="1" applyFill="1"/>
    <xf numFmtId="0" fontId="23" fillId="5" borderId="10" xfId="5" applyFont="1" applyFill="1" applyBorder="1"/>
    <xf numFmtId="0" fontId="24" fillId="5" borderId="6" xfId="5" applyFont="1" applyFill="1" applyBorder="1"/>
    <xf numFmtId="0" fontId="23" fillId="5" borderId="7" xfId="5" applyFont="1" applyFill="1" applyBorder="1"/>
    <xf numFmtId="0" fontId="23" fillId="0" borderId="0" xfId="5" applyFont="1"/>
    <xf numFmtId="0" fontId="26" fillId="6" borderId="0" xfId="6" applyFont="1" applyFill="1"/>
    <xf numFmtId="0" fontId="26" fillId="7" borderId="0" xfId="6" applyFont="1" applyFill="1"/>
    <xf numFmtId="0" fontId="26" fillId="8" borderId="0" xfId="6" applyFont="1" applyFill="1"/>
    <xf numFmtId="0" fontId="26" fillId="9" borderId="0" xfId="5" applyFont="1" applyFill="1" applyAlignment="1">
      <alignment horizontal="center"/>
    </xf>
    <xf numFmtId="0" fontId="26" fillId="10" borderId="0" xfId="5" applyFont="1" applyFill="1" applyAlignment="1">
      <alignment horizontal="center"/>
    </xf>
    <xf numFmtId="14" fontId="23" fillId="0" borderId="0" xfId="5" applyNumberFormat="1" applyFont="1"/>
    <xf numFmtId="170" fontId="19" fillId="0" borderId="0" xfId="5" applyNumberFormat="1"/>
    <xf numFmtId="2" fontId="19" fillId="0" borderId="0" xfId="5" applyNumberFormat="1"/>
    <xf numFmtId="0" fontId="23" fillId="0" borderId="0" xfId="7" applyFont="1" applyAlignment="1"/>
    <xf numFmtId="0" fontId="27" fillId="0" borderId="0" xfId="7" applyAlignment="1"/>
    <xf numFmtId="0" fontId="28" fillId="0" borderId="0" xfId="7" applyFont="1" applyAlignment="1"/>
    <xf numFmtId="0" fontId="29" fillId="0" borderId="0" xfId="7" applyFont="1" applyAlignment="1"/>
    <xf numFmtId="0" fontId="27" fillId="0" borderId="18" xfId="7" applyBorder="1" applyAlignment="1"/>
    <xf numFmtId="0" fontId="27" fillId="0" borderId="9" xfId="7" applyBorder="1" applyAlignment="1"/>
    <xf numFmtId="0" fontId="27" fillId="0" borderId="19" xfId="7" applyBorder="1" applyAlignment="1"/>
    <xf numFmtId="0" fontId="27" fillId="0" borderId="20" xfId="7" applyBorder="1" applyAlignment="1"/>
    <xf numFmtId="0" fontId="27" fillId="0" borderId="0" xfId="7" applyAlignment="1">
      <alignment horizontal="right"/>
    </xf>
    <xf numFmtId="0" fontId="23" fillId="0" borderId="0" xfId="7" applyFont="1" applyAlignment="1">
      <alignment horizontal="center"/>
    </xf>
    <xf numFmtId="0" fontId="27" fillId="0" borderId="21" xfId="7" applyBorder="1" applyAlignment="1"/>
    <xf numFmtId="14" fontId="23" fillId="0" borderId="0" xfId="5" applyNumberFormat="1" applyFont="1" applyAlignment="1">
      <alignment horizontal="center"/>
    </xf>
    <xf numFmtId="0" fontId="30" fillId="0" borderId="21" xfId="7" applyFont="1" applyBorder="1" applyAlignment="1">
      <alignment horizontal="center"/>
    </xf>
    <xf numFmtId="171" fontId="19" fillId="0" borderId="0" xfId="5" applyNumberFormat="1"/>
    <xf numFmtId="170" fontId="19" fillId="0" borderId="12" xfId="5" applyNumberFormat="1" applyBorder="1"/>
    <xf numFmtId="170" fontId="27" fillId="0" borderId="21" xfId="7" applyNumberFormat="1" applyBorder="1" applyAlignment="1">
      <alignment horizontal="center"/>
    </xf>
    <xf numFmtId="0" fontId="27" fillId="0" borderId="21" xfId="7" applyBorder="1" applyAlignment="1">
      <alignment horizontal="center"/>
    </xf>
    <xf numFmtId="0" fontId="27" fillId="0" borderId="20" xfId="7" applyBorder="1" applyAlignment="1">
      <alignment horizontal="right"/>
    </xf>
    <xf numFmtId="0" fontId="27" fillId="0" borderId="0" xfId="7" applyAlignment="1">
      <alignment horizontal="right"/>
    </xf>
    <xf numFmtId="0" fontId="27" fillId="0" borderId="20" xfId="7" applyBorder="1" applyAlignment="1">
      <alignment horizontal="right"/>
    </xf>
    <xf numFmtId="0" fontId="31" fillId="0" borderId="0" xfId="7" applyFont="1" applyAlignment="1">
      <alignment horizontal="right"/>
    </xf>
    <xf numFmtId="0" fontId="23" fillId="2" borderId="0" xfId="7" applyFont="1" applyFill="1" applyAlignment="1">
      <alignment horizontal="right"/>
    </xf>
    <xf numFmtId="10" fontId="23" fillId="2" borderId="21" xfId="8" applyNumberFormat="1" applyFont="1" applyFill="1" applyBorder="1" applyAlignment="1">
      <alignment horizontal="center"/>
    </xf>
    <xf numFmtId="0" fontId="27" fillId="0" borderId="22" xfId="7" applyBorder="1" applyAlignment="1"/>
    <xf numFmtId="0" fontId="27" fillId="0" borderId="23" xfId="7" applyBorder="1" applyAlignment="1"/>
    <xf numFmtId="0" fontId="27" fillId="0" borderId="24" xfId="7" applyBorder="1" applyAlignment="1"/>
    <xf numFmtId="0" fontId="11" fillId="0" borderId="0" xfId="0" applyFont="1" applyBorder="1" applyAlignment="1">
      <alignment horizontal="center" vertical="center"/>
    </xf>
    <xf numFmtId="9" fontId="9" fillId="0" borderId="0" xfId="1" applyFont="1" applyBorder="1" applyAlignment="1">
      <alignment vertical="center"/>
    </xf>
    <xf numFmtId="9" fontId="9" fillId="0" borderId="0" xfId="1" applyFont="1" applyBorder="1" applyAlignment="1">
      <alignment horizontal="center" vertical="center"/>
    </xf>
    <xf numFmtId="9" fontId="15" fillId="0" borderId="0" xfId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vertical="center" readingOrder="1"/>
    </xf>
    <xf numFmtId="0" fontId="13" fillId="0" borderId="26" xfId="0" applyFont="1" applyBorder="1" applyAlignment="1">
      <alignment vertical="center" readingOrder="1"/>
    </xf>
    <xf numFmtId="0" fontId="14" fillId="0" borderId="26" xfId="0" applyFont="1" applyBorder="1" applyAlignment="1">
      <alignment vertical="center" readingOrder="1"/>
    </xf>
    <xf numFmtId="166" fontId="11" fillId="0" borderId="27" xfId="0" applyNumberFormat="1" applyFont="1" applyBorder="1" applyAlignment="1">
      <alignment vertical="center" wrapText="1"/>
    </xf>
    <xf numFmtId="165" fontId="11" fillId="2" borderId="27" xfId="0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vertical="center" readingOrder="1"/>
    </xf>
  </cellXfs>
  <cellStyles count="9">
    <cellStyle name="Normal" xfId="0" builtinId="0"/>
    <cellStyle name="Normal 132" xfId="5" xr:uid="{A169B99B-2053-4E1F-9C46-CA52DA67B86B}"/>
    <cellStyle name="Normal 4 10" xfId="7" xr:uid="{3F353F7C-59D3-4EDA-9794-C44047A7EE13}"/>
    <cellStyle name="Normal 5 3" xfId="2" xr:uid="{21FD7770-03F7-442D-B331-2D5F946140EC}"/>
    <cellStyle name="Normal 6 2 2" xfId="6" xr:uid="{96A22478-EACE-4547-A45F-56B2B1715B18}"/>
    <cellStyle name="Percent" xfId="1" builtinId="5"/>
    <cellStyle name="Percent 10 5" xfId="8" xr:uid="{FBF13898-6DB5-48DC-A2CA-FF472F85D76B}"/>
    <cellStyle name="Percent 13 2" xfId="4" xr:uid="{5D40F33D-9B39-4CFC-B1CF-CBF6D643A23B}"/>
    <cellStyle name="Percent 2 3 15" xfId="3" xr:uid="{191701EC-A480-4731-B856-302D114D1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attimore\AppData\Local\Microsoft\Windows\INetCache\Content.Outlook\LHXT68T2\Clinial%20Team%20FY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aciri\Downloads\Resi%20Rehab%203386&amp;3401%20122613%20330pm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SubAbuse\2013\Resi%20Rehab\Data\Resi%20Rehab%20_All%20Codes%20Analysi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E\X\Data%20&amp;%20Reporting%20Tools\STARR%20Utilization\STARR%20Utilization%20Tool%20FY10%20Ju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inical%20Team%20Models%208.31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TRACT\Reports\Fiscal\Encumbs_FY22_2022_08_23_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ve%20Services-POS%20Policy%20Office\Rate%20Setting\Rate%20Projects\Family%20Stab_\1.%20Strategy%20Team%20Materials\Rate%20Review\Archive\Agency%20With%20Choice-Family%20Navigation%2011-7-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 Spring 2018"/>
      <sheetName val="SalaryMenu (2019)"/>
      <sheetName val="SalaryMenu (2021)"/>
      <sheetName val="For Regulation"/>
      <sheetName val="Sp 2020 CAF"/>
      <sheetName val="Chart"/>
      <sheetName val="DDS Clinical Team"/>
      <sheetName val="BTL per FTE per Hour"/>
      <sheetName val="Raw Data Calcs"/>
      <sheetName val=" Spring 2016 CAF"/>
    </sheetNames>
    <sheetDataSet>
      <sheetData sheetId="0"/>
      <sheetData sheetId="1"/>
      <sheetData sheetId="2"/>
      <sheetData sheetId="3">
        <row r="37">
          <cell r="I37">
            <v>27.67831023720893</v>
          </cell>
        </row>
      </sheetData>
      <sheetData sheetId="4">
        <row r="23">
          <cell r="BY23">
            <v>2.3997532813331963E-2</v>
          </cell>
        </row>
      </sheetData>
      <sheetData sheetId="5">
        <row r="14">
          <cell r="C14">
            <v>60923.199999999997</v>
          </cell>
        </row>
        <row r="18">
          <cell r="C18">
            <v>57449.599999999999</v>
          </cell>
        </row>
      </sheetData>
      <sheetData sheetId="6"/>
      <sheetData sheetId="7">
        <row r="32">
          <cell r="M32">
            <v>5.5100166450061501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1 BLS Chart"/>
      <sheetName val="Chart"/>
      <sheetName val="SalaryMenu (2023)"/>
      <sheetName val="FI -Clinical Team"/>
      <sheetName val="CAF"/>
      <sheetName val="BTL per FTE per Hour"/>
      <sheetName val="Fiscal Impact FY23"/>
      <sheetName val="BTL UFR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Encumb Summary"/>
      <sheetName val="Encumb Detail"/>
      <sheetName val="By Provider"/>
      <sheetName val="By Activity"/>
      <sheetName val="Count by Region"/>
      <sheetName val="View Reference"/>
      <sheetName val="Tech Stu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 t="str">
            <v xml:space="preserve">
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CleanData (2)"/>
      <sheetName val="RawDataCalcs (2)"/>
      <sheetName val="Lookups"/>
      <sheetName val="RawDataCalcs"/>
      <sheetName val="Source"/>
      <sheetName val="FICurrentRate"/>
      <sheetName val="Model Budget"/>
      <sheetName val="Worksheet"/>
      <sheetName val="FamStab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L16">
            <v>0</v>
          </cell>
        </row>
        <row r="17">
          <cell r="L17">
            <v>13.715630301246565</v>
          </cell>
          <cell r="M17">
            <v>1.5606998071978428</v>
          </cell>
          <cell r="N17">
            <v>0.94922482111054507</v>
          </cell>
          <cell r="O17">
            <v>0</v>
          </cell>
          <cell r="P17">
            <v>0</v>
          </cell>
          <cell r="Q17">
            <v>0</v>
          </cell>
          <cell r="R17">
            <v>12.278325920854748</v>
          </cell>
          <cell r="S17">
            <v>0.26594159209584445</v>
          </cell>
          <cell r="T17">
            <v>9.3352270138168464E-2</v>
          </cell>
          <cell r="U17">
            <v>0</v>
          </cell>
          <cell r="V17">
            <v>0</v>
          </cell>
          <cell r="W17">
            <v>0</v>
          </cell>
          <cell r="X17">
            <v>3.5337729155301019</v>
          </cell>
          <cell r="Y17">
            <v>1.0843633294937423</v>
          </cell>
          <cell r="Z17">
            <v>635149.05965226574</v>
          </cell>
          <cell r="AA17">
            <v>0</v>
          </cell>
          <cell r="AB17">
            <v>289423.88155425119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95399.979722212971</v>
          </cell>
          <cell r="BE17">
            <v>0</v>
          </cell>
          <cell r="BF17">
            <v>0</v>
          </cell>
          <cell r="BG17">
            <v>0</v>
          </cell>
          <cell r="BH17">
            <v>149082.9837242121</v>
          </cell>
          <cell r="BI17">
            <v>0</v>
          </cell>
          <cell r="BJ17">
            <v>0</v>
          </cell>
          <cell r="BK17">
            <v>0</v>
          </cell>
          <cell r="BL17">
            <v>110054.81441723154</v>
          </cell>
          <cell r="BM17">
            <v>0</v>
          </cell>
          <cell r="BN17">
            <v>400007.34183446097</v>
          </cell>
          <cell r="BO17">
            <v>0</v>
          </cell>
          <cell r="BP17">
            <v>0</v>
          </cell>
          <cell r="BQ17">
            <v>0</v>
          </cell>
          <cell r="BR17">
            <v>87486.515622537816</v>
          </cell>
          <cell r="BS17">
            <v>149082.9837242121</v>
          </cell>
          <cell r="BT17">
            <v>64201.596502157932</v>
          </cell>
          <cell r="BU17">
            <v>0.23470344685741057</v>
          </cell>
          <cell r="BV17">
            <v>16.01243811628002</v>
          </cell>
          <cell r="BW17">
            <v>64179.066581320978</v>
          </cell>
          <cell r="BX17">
            <v>0</v>
          </cell>
          <cell r="BY17">
            <v>449.55555555555554</v>
          </cell>
          <cell r="BZ17">
            <v>58166.527683455301</v>
          </cell>
          <cell r="CA17">
            <v>358246.58334140829</v>
          </cell>
          <cell r="CB17">
            <v>0.18701432287169942</v>
          </cell>
          <cell r="CC17">
            <v>33444.303378043827</v>
          </cell>
          <cell r="CD17">
            <v>0</v>
          </cell>
          <cell r="CE17">
            <v>0</v>
          </cell>
          <cell r="CF17">
            <v>0</v>
          </cell>
          <cell r="CG17">
            <v>227049.79214470668</v>
          </cell>
          <cell r="CH17">
            <v>6717.7836214752688</v>
          </cell>
          <cell r="CI17">
            <v>266623.66945053823</v>
          </cell>
          <cell r="CJ17">
            <v>64179.066581320978</v>
          </cell>
          <cell r="CK17">
            <v>35766.888888888891</v>
          </cell>
          <cell r="CL17">
            <v>449.55555555555554</v>
          </cell>
          <cell r="CM17">
            <v>9716</v>
          </cell>
          <cell r="CN17">
            <v>58166.527683455301</v>
          </cell>
          <cell r="CO17">
            <v>416412.14015876781</v>
          </cell>
          <cell r="CP17">
            <v>0.87831108535723879</v>
          </cell>
          <cell r="CQ17">
            <v>0.16744893411282175</v>
          </cell>
          <cell r="CR17">
            <v>0</v>
          </cell>
          <cell r="CS17">
            <v>0</v>
          </cell>
          <cell r="CT17">
            <v>0</v>
          </cell>
          <cell r="CU17">
            <v>0.15916705613811943</v>
          </cell>
          <cell r="CV17">
            <v>243.99908573780101</v>
          </cell>
          <cell r="CW17">
            <v>32.103055682549908</v>
          </cell>
          <cell r="CX17">
            <v>5.5659646574679247</v>
          </cell>
          <cell r="CY17">
            <v>6.9958847736625515E-2</v>
          </cell>
          <cell r="CZ17">
            <v>1.5119825708061001</v>
          </cell>
          <cell r="DA17">
            <v>32.83724687471225</v>
          </cell>
          <cell r="DB17">
            <v>302.50137230893381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3770-E95B-43F8-9ACE-6474AFD68287}">
  <sheetPr>
    <pageSetUpPr fitToPage="1"/>
  </sheetPr>
  <dimension ref="B1:J40"/>
  <sheetViews>
    <sheetView zoomScale="90" zoomScaleNormal="90" workbookViewId="0">
      <selection activeCell="H11" sqref="H11"/>
    </sheetView>
  </sheetViews>
  <sheetFormatPr defaultColWidth="9.81640625" defaultRowHeight="14.5" x14ac:dyDescent="0.35"/>
  <cols>
    <col min="1" max="1" width="5.7265625" style="3" customWidth="1"/>
    <col min="2" max="2" width="59.54296875" style="3" customWidth="1"/>
    <col min="3" max="3" width="24.7265625" style="3" customWidth="1"/>
    <col min="4" max="4" width="58.54296875" style="3" customWidth="1"/>
    <col min="5" max="5" width="63.7265625" style="4" customWidth="1"/>
    <col min="6" max="16384" width="9.81640625" style="3"/>
  </cols>
  <sheetData>
    <row r="1" spans="2:5" ht="21" x14ac:dyDescent="0.5">
      <c r="B1" s="1"/>
      <c r="C1" s="2" t="s">
        <v>0</v>
      </c>
    </row>
    <row r="2" spans="2:5" ht="21" x14ac:dyDescent="0.5">
      <c r="C2" s="2">
        <v>2021</v>
      </c>
    </row>
    <row r="3" spans="2:5" ht="21" x14ac:dyDescent="0.5">
      <c r="B3" s="6"/>
      <c r="C3" s="5" t="s">
        <v>1</v>
      </c>
      <c r="D3" s="7"/>
      <c r="E3" s="8"/>
    </row>
    <row r="4" spans="2:5" ht="19.399999999999999" customHeight="1" thickBot="1" x14ac:dyDescent="0.55000000000000004">
      <c r="B4" s="9" t="s">
        <v>2</v>
      </c>
      <c r="C4" s="10" t="s">
        <v>3</v>
      </c>
      <c r="D4" s="9" t="s">
        <v>4</v>
      </c>
      <c r="E4" s="11" t="s">
        <v>5</v>
      </c>
    </row>
    <row r="5" spans="2:5" ht="31.4" customHeight="1" x14ac:dyDescent="0.5">
      <c r="B5" s="12" t="s">
        <v>6</v>
      </c>
      <c r="C5" s="13">
        <v>18.72</v>
      </c>
      <c r="D5" s="14" t="s">
        <v>7</v>
      </c>
      <c r="E5" s="15" t="s">
        <v>8</v>
      </c>
    </row>
    <row r="6" spans="2:5" ht="31.4" customHeight="1" thickBot="1" x14ac:dyDescent="0.55000000000000004">
      <c r="B6" s="16" t="s">
        <v>9</v>
      </c>
      <c r="C6" s="17">
        <f>C5*2080</f>
        <v>38937.599999999999</v>
      </c>
      <c r="D6" s="18"/>
      <c r="E6" s="19"/>
    </row>
    <row r="7" spans="2:5" ht="21" x14ac:dyDescent="0.5">
      <c r="B7" s="12" t="s">
        <v>10</v>
      </c>
      <c r="C7" s="13">
        <v>23.415800000000001</v>
      </c>
      <c r="D7" s="20" t="s">
        <v>11</v>
      </c>
      <c r="E7" s="15" t="s">
        <v>12</v>
      </c>
    </row>
    <row r="8" spans="2:5" ht="21.5" thickBot="1" x14ac:dyDescent="0.55000000000000004">
      <c r="B8" s="21" t="s">
        <v>13</v>
      </c>
      <c r="C8" s="22">
        <f>C7*2080</f>
        <v>48704.864000000001</v>
      </c>
      <c r="D8" s="7" t="s">
        <v>14</v>
      </c>
      <c r="E8" s="23"/>
    </row>
    <row r="9" spans="2:5" ht="21" x14ac:dyDescent="0.5">
      <c r="B9" s="12" t="s">
        <v>15</v>
      </c>
      <c r="C9" s="13">
        <v>17.97</v>
      </c>
      <c r="D9" s="20"/>
      <c r="E9" s="15" t="s">
        <v>16</v>
      </c>
    </row>
    <row r="10" spans="2:5" ht="21.5" thickBot="1" x14ac:dyDescent="0.55000000000000004">
      <c r="B10" s="16" t="s">
        <v>17</v>
      </c>
      <c r="C10" s="17">
        <f>C9*2080</f>
        <v>37377.599999999999</v>
      </c>
      <c r="D10" s="24"/>
      <c r="E10" s="19"/>
    </row>
    <row r="11" spans="2:5" ht="21" x14ac:dyDescent="0.5">
      <c r="B11" s="12" t="s">
        <v>18</v>
      </c>
      <c r="C11" s="13">
        <v>23.67</v>
      </c>
      <c r="D11" s="20" t="s">
        <v>19</v>
      </c>
      <c r="E11" s="15" t="s">
        <v>20</v>
      </c>
    </row>
    <row r="12" spans="2:5" ht="21.5" thickBot="1" x14ac:dyDescent="0.55000000000000004">
      <c r="B12" s="21" t="s">
        <v>21</v>
      </c>
      <c r="C12" s="22">
        <f>C11*2080</f>
        <v>49233.600000000006</v>
      </c>
      <c r="D12" s="7" t="s">
        <v>22</v>
      </c>
      <c r="E12" s="23"/>
    </row>
    <row r="13" spans="2:5" ht="42" x14ac:dyDescent="0.5">
      <c r="B13" s="25" t="s">
        <v>23</v>
      </c>
      <c r="C13" s="13">
        <v>28.445</v>
      </c>
      <c r="D13" s="20" t="s">
        <v>24</v>
      </c>
      <c r="E13" s="15" t="s">
        <v>25</v>
      </c>
    </row>
    <row r="14" spans="2:5" ht="42.5" thickBot="1" x14ac:dyDescent="0.55000000000000004">
      <c r="B14" s="26" t="s">
        <v>26</v>
      </c>
      <c r="C14" s="17">
        <f>C13*2080</f>
        <v>59165.599999999999</v>
      </c>
      <c r="D14" s="24" t="s">
        <v>27</v>
      </c>
      <c r="E14" s="19"/>
    </row>
    <row r="15" spans="2:5" ht="21" x14ac:dyDescent="0.5">
      <c r="B15" s="12" t="s">
        <v>28</v>
      </c>
      <c r="C15" s="13">
        <v>34.2425</v>
      </c>
      <c r="D15" s="20" t="s">
        <v>29</v>
      </c>
      <c r="E15" s="15" t="s">
        <v>30</v>
      </c>
    </row>
    <row r="16" spans="2:5" ht="21.5" thickBot="1" x14ac:dyDescent="0.55000000000000004">
      <c r="B16" s="16" t="s">
        <v>31</v>
      </c>
      <c r="C16" s="17">
        <f>C15*2080</f>
        <v>71224.399999999994</v>
      </c>
      <c r="D16" s="24"/>
      <c r="E16" s="19"/>
    </row>
    <row r="17" spans="2:5" ht="21" x14ac:dyDescent="0.5">
      <c r="B17" s="21" t="s">
        <v>32</v>
      </c>
      <c r="C17" s="27">
        <v>34.615499999999997</v>
      </c>
      <c r="D17" s="7" t="s">
        <v>33</v>
      </c>
      <c r="E17" s="28" t="s">
        <v>34</v>
      </c>
    </row>
    <row r="18" spans="2:5" ht="21.5" thickBot="1" x14ac:dyDescent="0.55000000000000004">
      <c r="B18" s="21" t="s">
        <v>35</v>
      </c>
      <c r="C18" s="22">
        <f>C17*2080</f>
        <v>72000.239999999991</v>
      </c>
      <c r="D18" s="7" t="s">
        <v>36</v>
      </c>
      <c r="E18" s="28"/>
    </row>
    <row r="19" spans="2:5" ht="21" x14ac:dyDescent="0.5">
      <c r="B19" s="12" t="s">
        <v>37</v>
      </c>
      <c r="C19" s="13">
        <v>42.14</v>
      </c>
      <c r="D19" s="29" t="s">
        <v>38</v>
      </c>
      <c r="E19" s="15" t="s">
        <v>39</v>
      </c>
    </row>
    <row r="20" spans="2:5" ht="21.5" thickBot="1" x14ac:dyDescent="0.55000000000000004">
      <c r="B20" s="16" t="s">
        <v>40</v>
      </c>
      <c r="C20" s="17">
        <f>C19*2080</f>
        <v>87651.199999999997</v>
      </c>
      <c r="D20" s="30"/>
      <c r="E20" s="19"/>
    </row>
    <row r="21" spans="2:5" ht="21" x14ac:dyDescent="0.5">
      <c r="B21" s="12" t="s">
        <v>41</v>
      </c>
      <c r="C21" s="13">
        <v>28.94</v>
      </c>
      <c r="D21" s="20"/>
      <c r="E21" s="15" t="s">
        <v>42</v>
      </c>
    </row>
    <row r="22" spans="2:5" ht="21.5" thickBot="1" x14ac:dyDescent="0.55000000000000004">
      <c r="B22" s="16" t="s">
        <v>43</v>
      </c>
      <c r="C22" s="17">
        <f>C21*2080</f>
        <v>60195.200000000004</v>
      </c>
      <c r="D22" s="24"/>
      <c r="E22" s="19"/>
    </row>
    <row r="23" spans="2:5" ht="21" x14ac:dyDescent="0.5">
      <c r="B23" s="12" t="s">
        <v>44</v>
      </c>
      <c r="C23" s="13">
        <v>45.65</v>
      </c>
      <c r="D23" s="20"/>
      <c r="E23" s="15" t="s">
        <v>45</v>
      </c>
    </row>
    <row r="24" spans="2:5" ht="21.5" thickBot="1" x14ac:dyDescent="0.55000000000000004">
      <c r="B24" s="16" t="s">
        <v>46</v>
      </c>
      <c r="C24" s="17">
        <f>C23*2080</f>
        <v>94952</v>
      </c>
      <c r="D24" s="24"/>
      <c r="E24" s="19"/>
    </row>
    <row r="25" spans="2:5" ht="21" x14ac:dyDescent="0.5">
      <c r="B25" s="12" t="s">
        <v>47</v>
      </c>
      <c r="C25" s="13">
        <v>61.62</v>
      </c>
      <c r="D25" s="20"/>
      <c r="E25" s="15" t="s">
        <v>48</v>
      </c>
    </row>
    <row r="26" spans="2:5" ht="21.5" thickBot="1" x14ac:dyDescent="0.55000000000000004">
      <c r="B26" s="16" t="s">
        <v>49</v>
      </c>
      <c r="C26" s="17">
        <f>C25*2080</f>
        <v>128169.59999999999</v>
      </c>
      <c r="D26" s="24"/>
      <c r="E26" s="19"/>
    </row>
    <row r="27" spans="2:5" ht="21" x14ac:dyDescent="0.5">
      <c r="B27" s="7"/>
      <c r="C27" s="7"/>
      <c r="D27" s="7"/>
      <c r="E27" s="8"/>
    </row>
    <row r="28" spans="2:5" ht="37" x14ac:dyDescent="0.45">
      <c r="B28" s="31" t="s">
        <v>50</v>
      </c>
      <c r="C28" s="32">
        <f>C6</f>
        <v>38937.599999999999</v>
      </c>
      <c r="D28" s="33"/>
      <c r="E28" s="34"/>
    </row>
    <row r="29" spans="2:5" ht="18.5" x14ac:dyDescent="0.45">
      <c r="B29" s="33"/>
      <c r="C29" s="33"/>
      <c r="D29" s="33"/>
      <c r="E29" s="34"/>
    </row>
    <row r="30" spans="2:5" ht="18.5" x14ac:dyDescent="0.45">
      <c r="B30" s="33"/>
      <c r="C30" s="33"/>
      <c r="D30" s="33"/>
      <c r="E30" s="34"/>
    </row>
    <row r="31" spans="2:5" ht="18.5" x14ac:dyDescent="0.45">
      <c r="B31" s="35" t="s">
        <v>51</v>
      </c>
      <c r="C31" s="36">
        <v>0.2422</v>
      </c>
      <c r="D31" s="33" t="s">
        <v>52</v>
      </c>
      <c r="E31" s="34"/>
    </row>
    <row r="32" spans="2:5" ht="74" x14ac:dyDescent="0.45">
      <c r="B32" s="35"/>
      <c r="C32" s="33"/>
      <c r="D32" s="34" t="s">
        <v>53</v>
      </c>
      <c r="E32" s="34"/>
    </row>
    <row r="33" spans="2:5" ht="18.5" x14ac:dyDescent="0.45">
      <c r="B33" s="33"/>
      <c r="C33" s="33"/>
      <c r="D33" s="33"/>
      <c r="E33" s="34"/>
    </row>
    <row r="34" spans="2:5" ht="18.5" x14ac:dyDescent="0.45">
      <c r="B34" s="35" t="s">
        <v>54</v>
      </c>
      <c r="C34" s="37">
        <v>0.12</v>
      </c>
      <c r="D34" s="33" t="s">
        <v>55</v>
      </c>
      <c r="E34" s="34"/>
    </row>
    <row r="36" spans="2:5" ht="18.5" x14ac:dyDescent="0.45">
      <c r="B36" s="35" t="s">
        <v>56</v>
      </c>
      <c r="C36" s="36">
        <f>CAF!CI23</f>
        <v>1.8521849532574713E-2</v>
      </c>
      <c r="D36" s="33" t="s">
        <v>57</v>
      </c>
    </row>
    <row r="38" spans="2:5" s="33" customFormat="1" ht="18.5" x14ac:dyDescent="0.45">
      <c r="B38" s="35"/>
      <c r="C38" s="38"/>
      <c r="E38" s="34"/>
    </row>
    <row r="39" spans="2:5" s="33" customFormat="1" ht="18.5" x14ac:dyDescent="0.45">
      <c r="B39" s="35"/>
      <c r="C39" s="38"/>
      <c r="E39" s="34"/>
    </row>
    <row r="40" spans="2:5" s="33" customFormat="1" ht="18.5" x14ac:dyDescent="0.45">
      <c r="B40" s="35"/>
      <c r="C40" s="38"/>
      <c r="E40" s="34"/>
    </row>
  </sheetData>
  <mergeCells count="12">
    <mergeCell ref="E25:E26"/>
    <mergeCell ref="E13:E14"/>
    <mergeCell ref="E15:E16"/>
    <mergeCell ref="D19:D20"/>
    <mergeCell ref="E19:E20"/>
    <mergeCell ref="E21:E22"/>
    <mergeCell ref="E23:E24"/>
    <mergeCell ref="D5:D6"/>
    <mergeCell ref="E5:E6"/>
    <mergeCell ref="E7:E8"/>
    <mergeCell ref="E9:E10"/>
    <mergeCell ref="E11:E12"/>
  </mergeCells>
  <pageMargins left="0.25" right="0.25" top="0.25" bottom="0.25" header="0.05" footer="0.05"/>
  <pageSetup scale="57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B2AD-ABB0-46BB-A628-751D04562AA9}">
  <sheetPr>
    <pageSetUpPr fitToPage="1"/>
  </sheetPr>
  <dimension ref="A1:W147"/>
  <sheetViews>
    <sheetView tabSelected="1" zoomScale="110" zoomScaleNormal="110" workbookViewId="0">
      <selection activeCell="J38" sqref="J38"/>
    </sheetView>
  </sheetViews>
  <sheetFormatPr defaultColWidth="9.26953125" defaultRowHeight="13" x14ac:dyDescent="0.3"/>
  <cols>
    <col min="1" max="1" width="9.26953125" style="41"/>
    <col min="2" max="2" width="34.26953125" style="41" customWidth="1"/>
    <col min="3" max="3" width="9" style="46" customWidth="1"/>
    <col min="4" max="4" width="9.453125" style="41" customWidth="1"/>
    <col min="5" max="6" width="9.26953125" style="41"/>
    <col min="7" max="7" width="8.7265625" style="41" customWidth="1"/>
    <col min="8" max="9" width="9.26953125" style="41" customWidth="1"/>
    <col min="10" max="10" width="11.7265625" style="58" customWidth="1"/>
    <col min="11" max="12" width="11.7265625" style="97" hidden="1" customWidth="1"/>
    <col min="13" max="13" width="69.26953125" style="41" customWidth="1"/>
    <col min="14" max="14" width="11.26953125" style="141" customWidth="1"/>
    <col min="15" max="15" width="11.26953125" style="45" customWidth="1"/>
    <col min="16" max="17" width="9.26953125" style="41" customWidth="1"/>
    <col min="18" max="22" width="9.26953125" style="41"/>
    <col min="23" max="23" width="9.26953125" style="41" customWidth="1"/>
    <col min="24" max="16384" width="9.26953125" style="41"/>
  </cols>
  <sheetData>
    <row r="1" spans="1:19" ht="23.25" customHeight="1" thickBot="1" x14ac:dyDescent="0.4">
      <c r="A1" s="39"/>
      <c r="B1" s="39" t="s">
        <v>58</v>
      </c>
      <c r="C1" s="40"/>
      <c r="J1" s="42">
        <f>40*52</f>
        <v>2080</v>
      </c>
      <c r="K1" s="43"/>
      <c r="L1" s="43"/>
      <c r="M1" s="44" t="s">
        <v>59</v>
      </c>
      <c r="O1" s="41"/>
    </row>
    <row r="2" spans="1:19" x14ac:dyDescent="0.3">
      <c r="J2" s="47">
        <f>'[1]BTL per FTE per Hour'!M32</f>
        <v>5.5100166450061501</v>
      </c>
      <c r="K2" s="43"/>
      <c r="L2" s="43"/>
      <c r="M2" s="48" t="s">
        <v>60</v>
      </c>
      <c r="O2" s="41"/>
    </row>
    <row r="3" spans="1:19" ht="13.5" thickBot="1" x14ac:dyDescent="0.35">
      <c r="J3" s="49">
        <f>J1*J2</f>
        <v>11460.834621612792</v>
      </c>
      <c r="K3" s="43"/>
      <c r="L3" s="43"/>
      <c r="M3" s="48" t="s">
        <v>61</v>
      </c>
      <c r="O3" s="41"/>
    </row>
    <row r="4" spans="1:19" ht="36.75" customHeight="1" x14ac:dyDescent="0.3">
      <c r="B4" s="50"/>
      <c r="C4" s="51"/>
      <c r="D4" s="52" t="s">
        <v>62</v>
      </c>
      <c r="E4" s="53">
        <v>0.2422</v>
      </c>
      <c r="F4" s="54">
        <f>5.51</f>
        <v>5.51</v>
      </c>
      <c r="G4" s="53">
        <v>0.12</v>
      </c>
      <c r="H4" s="53">
        <f>'M2021 BLS Chart'!C36</f>
        <v>1.8521849532574713E-2</v>
      </c>
      <c r="I4" s="53"/>
      <c r="J4" s="55">
        <f>J1</f>
        <v>2080</v>
      </c>
      <c r="K4" s="56" t="s">
        <v>63</v>
      </c>
      <c r="L4" s="56"/>
      <c r="M4" s="57" t="s">
        <v>64</v>
      </c>
      <c r="N4" s="142"/>
      <c r="O4" s="59"/>
    </row>
    <row r="5" spans="1:19" ht="15" customHeight="1" thickBot="1" x14ac:dyDescent="0.35">
      <c r="B5" s="60" t="s">
        <v>65</v>
      </c>
      <c r="C5" s="144" t="s">
        <v>66</v>
      </c>
      <c r="D5" s="145"/>
      <c r="E5" s="140" t="s">
        <v>67</v>
      </c>
      <c r="F5" s="140" t="s">
        <v>68</v>
      </c>
      <c r="G5" s="140" t="s">
        <v>69</v>
      </c>
      <c r="H5" s="140" t="s">
        <v>56</v>
      </c>
      <c r="I5" s="140" t="s">
        <v>70</v>
      </c>
      <c r="J5" s="146" t="s">
        <v>71</v>
      </c>
      <c r="K5" s="147" t="s">
        <v>72</v>
      </c>
      <c r="L5" s="147"/>
      <c r="M5" s="61"/>
      <c r="N5" s="142"/>
      <c r="O5" s="62"/>
    </row>
    <row r="6" spans="1:19" ht="15" customHeight="1" thickBot="1" x14ac:dyDescent="0.35">
      <c r="B6" s="63" t="s">
        <v>73</v>
      </c>
      <c r="C6" s="64">
        <v>1</v>
      </c>
      <c r="D6" s="65">
        <f>56243*(2.73%+1)*(2.56%+1)*(2.4%+1)</f>
        <v>60679.743291228166</v>
      </c>
      <c r="E6" s="65">
        <f>D6*$E$4</f>
        <v>14696.633825135461</v>
      </c>
      <c r="F6" s="65">
        <f>$F$4*2080</f>
        <v>11460.8</v>
      </c>
      <c r="G6" s="65">
        <f>(D6+E6+F6)*$G$4</f>
        <v>10420.461253963635</v>
      </c>
      <c r="H6" s="65">
        <f>SUM(D6:F6)*$H$4</f>
        <v>1608.3851283828274</v>
      </c>
      <c r="I6" s="65">
        <f>D6+E6+F6+G6+H6</f>
        <v>98866.023498710085</v>
      </c>
      <c r="J6" s="66">
        <f>I6/$J$4-0.01</f>
        <v>47.521742066687544</v>
      </c>
      <c r="K6" s="67" t="e">
        <f>#REF!*0.25</f>
        <v>#REF!</v>
      </c>
      <c r="L6" s="68" t="e">
        <f>#REF!*0.25</f>
        <v>#REF!</v>
      </c>
      <c r="M6" s="148" t="s">
        <v>74</v>
      </c>
      <c r="O6" s="41"/>
      <c r="P6" s="69"/>
      <c r="Q6" s="70"/>
      <c r="R6" s="71"/>
    </row>
    <row r="7" spans="1:19" ht="15" customHeight="1" thickBot="1" x14ac:dyDescent="0.35">
      <c r="B7" s="72" t="s">
        <v>73</v>
      </c>
      <c r="C7" s="73">
        <v>2</v>
      </c>
      <c r="D7" s="74">
        <f>'M2021 BLS Chart'!C16</f>
        <v>71224.399999999994</v>
      </c>
      <c r="E7" s="74">
        <f t="shared" ref="E7:E32" si="0">D7*$E$4</f>
        <v>17250.54968</v>
      </c>
      <c r="F7" s="74">
        <f t="shared" ref="F7:F32" si="1">$F$4*2080</f>
        <v>11460.8</v>
      </c>
      <c r="G7" s="74">
        <f t="shared" ref="G7:G32" si="2">(D7+E7+F7)*$G$4</f>
        <v>11992.2899616</v>
      </c>
      <c r="H7" s="65">
        <f t="shared" ref="H7:H32" si="3">SUM(D7:F7)*$H$4</f>
        <v>1850.9949184980114</v>
      </c>
      <c r="I7" s="74">
        <f t="shared" ref="I7:I32" si="4">D7+E7+F7+G7+H7</f>
        <v>113779.03456009799</v>
      </c>
      <c r="J7" s="66">
        <f>I7/$J$4+0.02</f>
        <v>54.72145892312404</v>
      </c>
      <c r="K7" s="75" t="e">
        <f>#REF!*0.25</f>
        <v>#REF!</v>
      </c>
      <c r="L7" s="76" t="e">
        <f>#REF!*0.25</f>
        <v>#REF!</v>
      </c>
      <c r="M7" s="149" t="s">
        <v>75</v>
      </c>
      <c r="O7" s="41"/>
      <c r="P7" s="69"/>
      <c r="Q7" s="70"/>
      <c r="R7" s="71"/>
    </row>
    <row r="8" spans="1:19" ht="15" customHeight="1" thickBot="1" x14ac:dyDescent="0.35">
      <c r="B8" s="72" t="s">
        <v>73</v>
      </c>
      <c r="C8" s="73">
        <v>3</v>
      </c>
      <c r="D8" s="74">
        <f>77557*(2.73%+1)*(2.56%+1)*(2.4%+1)</f>
        <v>83675.103576227848</v>
      </c>
      <c r="E8" s="74">
        <f t="shared" si="0"/>
        <v>20266.110086162385</v>
      </c>
      <c r="F8" s="74">
        <f t="shared" si="1"/>
        <v>11460.8</v>
      </c>
      <c r="G8" s="74">
        <f t="shared" si="2"/>
        <v>13848.241639486829</v>
      </c>
      <c r="H8" s="65">
        <f t="shared" si="3"/>
        <v>2137.4587328109233</v>
      </c>
      <c r="I8" s="74">
        <f t="shared" si="4"/>
        <v>131387.71403468799</v>
      </c>
      <c r="J8" s="66">
        <f>I8/$J$4-0.01</f>
        <v>63.15717020898461</v>
      </c>
      <c r="K8" s="75" t="e">
        <f>#REF!*0.25</f>
        <v>#REF!</v>
      </c>
      <c r="L8" s="76" t="e">
        <f>#REF!*0.25</f>
        <v>#REF!</v>
      </c>
      <c r="M8" s="149" t="s">
        <v>74</v>
      </c>
      <c r="O8" s="41"/>
      <c r="P8" s="69"/>
      <c r="Q8" s="70"/>
      <c r="R8" s="71"/>
    </row>
    <row r="9" spans="1:19" ht="15" customHeight="1" thickBot="1" x14ac:dyDescent="0.35">
      <c r="B9" s="72" t="s">
        <v>73</v>
      </c>
      <c r="C9" s="73">
        <v>4</v>
      </c>
      <c r="D9" s="74">
        <f>93481*(2.73%+1)*(2.56%+1)*(2.4%+1)</f>
        <v>100855.27234691073</v>
      </c>
      <c r="E9" s="74">
        <f t="shared" si="0"/>
        <v>24427.146962421779</v>
      </c>
      <c r="F9" s="74">
        <f t="shared" si="1"/>
        <v>11460.8</v>
      </c>
      <c r="G9" s="74">
        <f t="shared" si="2"/>
        <v>16409.186317119897</v>
      </c>
      <c r="H9" s="65">
        <f t="shared" si="3"/>
        <v>2532.7373326473216</v>
      </c>
      <c r="I9" s="74">
        <f t="shared" si="4"/>
        <v>155685.1429590997</v>
      </c>
      <c r="J9" s="66">
        <f>I9/$J$4-0.01</f>
        <v>74.838626422644083</v>
      </c>
      <c r="K9" s="75" t="e">
        <f>#REF!*0.25</f>
        <v>#REF!</v>
      </c>
      <c r="L9" s="76" t="e">
        <f>#REF!*0.25</f>
        <v>#REF!</v>
      </c>
      <c r="M9" s="149" t="s">
        <v>74</v>
      </c>
      <c r="O9" s="41"/>
      <c r="P9" s="69"/>
      <c r="Q9" s="70"/>
      <c r="R9" s="71"/>
    </row>
    <row r="10" spans="1:19" ht="15" customHeight="1" thickBot="1" x14ac:dyDescent="0.35">
      <c r="B10" s="72" t="s">
        <v>76</v>
      </c>
      <c r="C10" s="73">
        <v>1</v>
      </c>
      <c r="D10" s="74">
        <f>160063*(2.56%+1)*(2.4%+1)</f>
        <v>168100.4675072</v>
      </c>
      <c r="E10" s="74">
        <f t="shared" si="0"/>
        <v>40713.933230243842</v>
      </c>
      <c r="F10" s="74">
        <f t="shared" si="1"/>
        <v>11460.8</v>
      </c>
      <c r="G10" s="74">
        <f t="shared" si="2"/>
        <v>26433.024088493257</v>
      </c>
      <c r="H10" s="65">
        <f t="shared" si="3"/>
        <v>4079.9041238166246</v>
      </c>
      <c r="I10" s="74">
        <f t="shared" si="4"/>
        <v>250788.12894975371</v>
      </c>
      <c r="J10" s="66">
        <f>I10/$J$4-0.01</f>
        <v>120.56121584122774</v>
      </c>
      <c r="K10" s="75" t="e">
        <f>#REF!*0.25</f>
        <v>#REF!</v>
      </c>
      <c r="L10" s="76" t="e">
        <f>#REF!*0.25</f>
        <v>#REF!</v>
      </c>
      <c r="M10" s="149" t="s">
        <v>74</v>
      </c>
      <c r="O10" s="41"/>
      <c r="P10" s="69"/>
      <c r="Q10" s="70"/>
      <c r="R10" s="71"/>
    </row>
    <row r="11" spans="1:19" ht="15" customHeight="1" thickBot="1" x14ac:dyDescent="0.35">
      <c r="B11" s="72" t="s">
        <v>76</v>
      </c>
      <c r="C11" s="73">
        <v>2</v>
      </c>
      <c r="D11" s="77"/>
      <c r="E11" s="77"/>
      <c r="F11" s="77"/>
      <c r="G11" s="77"/>
      <c r="H11" s="78"/>
      <c r="I11" s="77"/>
      <c r="J11" s="66">
        <v>141.08000000000001</v>
      </c>
      <c r="K11" s="75" t="e">
        <f>#REF!*0.25</f>
        <v>#REF!</v>
      </c>
      <c r="L11" s="76" t="e">
        <f>#REF!*0.25</f>
        <v>#REF!</v>
      </c>
      <c r="M11" s="150" t="s">
        <v>77</v>
      </c>
      <c r="O11" s="41"/>
      <c r="P11" s="69"/>
      <c r="Q11" s="70"/>
      <c r="R11" s="71"/>
    </row>
    <row r="12" spans="1:19" ht="15" customHeight="1" thickBot="1" x14ac:dyDescent="0.35">
      <c r="B12" s="72" t="s">
        <v>76</v>
      </c>
      <c r="C12" s="73">
        <v>3</v>
      </c>
      <c r="D12" s="74">
        <v>217100</v>
      </c>
      <c r="E12" s="74">
        <f>D12*$E$4</f>
        <v>52581.62</v>
      </c>
      <c r="F12" s="74">
        <f t="shared" si="1"/>
        <v>11460.8</v>
      </c>
      <c r="G12" s="74">
        <f t="shared" si="2"/>
        <v>33737.090399999994</v>
      </c>
      <c r="H12" s="65">
        <f t="shared" si="3"/>
        <v>5207.2776004639236</v>
      </c>
      <c r="I12" s="74">
        <f t="shared" si="4"/>
        <v>320086.78800046392</v>
      </c>
      <c r="J12" s="66">
        <f>I12/$J$4-0.01</f>
        <v>153.87787884637689</v>
      </c>
      <c r="K12" s="75" t="e">
        <f>#REF!*0.25</f>
        <v>#REF!</v>
      </c>
      <c r="L12" s="76" t="e">
        <f>#REF!*0.25</f>
        <v>#REF!</v>
      </c>
      <c r="M12" s="149" t="s">
        <v>78</v>
      </c>
      <c r="O12" s="41"/>
      <c r="P12" s="69"/>
      <c r="Q12" s="70"/>
      <c r="R12" s="71"/>
    </row>
    <row r="13" spans="1:19" ht="15" hidden="1" customHeight="1" x14ac:dyDescent="0.35">
      <c r="B13" s="72" t="s">
        <v>79</v>
      </c>
      <c r="C13" s="73">
        <v>1</v>
      </c>
      <c r="D13" s="74">
        <v>77528</v>
      </c>
      <c r="E13" s="74">
        <f t="shared" si="0"/>
        <v>18777.281599999998</v>
      </c>
      <c r="F13" s="74">
        <f t="shared" si="1"/>
        <v>11460.8</v>
      </c>
      <c r="G13" s="74">
        <f t="shared" si="2"/>
        <v>12931.929792000001</v>
      </c>
      <c r="H13" s="65">
        <f t="shared" si="3"/>
        <v>1996.0271481103684</v>
      </c>
      <c r="I13" s="74">
        <f t="shared" si="4"/>
        <v>122694.03854011037</v>
      </c>
      <c r="J13" s="66">
        <f t="shared" ref="J13:J29" si="5">I13/$J$4</f>
        <v>58.987518528899216</v>
      </c>
      <c r="K13" s="75" t="e">
        <f>#REF!*0.25</f>
        <v>#REF!</v>
      </c>
      <c r="L13" s="76" t="e">
        <f>#REF!*0.25</f>
        <v>#REF!</v>
      </c>
      <c r="M13" s="149" t="s">
        <v>80</v>
      </c>
      <c r="O13" s="41"/>
      <c r="P13" s="69"/>
      <c r="Q13" s="70"/>
      <c r="R13" s="71"/>
    </row>
    <row r="14" spans="1:19" ht="15" hidden="1" customHeight="1" x14ac:dyDescent="0.35">
      <c r="B14" s="72" t="s">
        <v>79</v>
      </c>
      <c r="C14" s="73">
        <v>3</v>
      </c>
      <c r="D14" s="74">
        <v>106074</v>
      </c>
      <c r="E14" s="74">
        <f t="shared" si="0"/>
        <v>25691.122800000001</v>
      </c>
      <c r="F14" s="74">
        <f t="shared" si="1"/>
        <v>11460.8</v>
      </c>
      <c r="G14" s="74">
        <f t="shared" si="2"/>
        <v>17187.110735999999</v>
      </c>
      <c r="H14" s="65">
        <f t="shared" si="3"/>
        <v>2652.808991265762</v>
      </c>
      <c r="I14" s="74">
        <f t="shared" si="4"/>
        <v>163065.84252726578</v>
      </c>
      <c r="J14" s="66">
        <f t="shared" si="5"/>
        <v>78.397039676570088</v>
      </c>
      <c r="K14" s="75" t="e">
        <f>#REF!*0.25</f>
        <v>#REF!</v>
      </c>
      <c r="L14" s="76" t="e">
        <f>#REF!*0.25</f>
        <v>#REF!</v>
      </c>
      <c r="M14" s="149" t="s">
        <v>81</v>
      </c>
      <c r="O14" s="41"/>
      <c r="P14" s="69"/>
      <c r="Q14" s="70"/>
      <c r="R14" s="71"/>
    </row>
    <row r="15" spans="1:19" ht="15" hidden="1" customHeight="1" x14ac:dyDescent="0.35">
      <c r="B15" s="72" t="s">
        <v>82</v>
      </c>
      <c r="C15" s="73">
        <v>1</v>
      </c>
      <c r="D15" s="74">
        <v>54786</v>
      </c>
      <c r="E15" s="74">
        <f t="shared" si="0"/>
        <v>13269.1692</v>
      </c>
      <c r="F15" s="74">
        <f t="shared" si="1"/>
        <v>11460.8</v>
      </c>
      <c r="G15" s="74">
        <f t="shared" si="2"/>
        <v>9541.9163040000003</v>
      </c>
      <c r="H15" s="65">
        <f t="shared" si="3"/>
        <v>1472.7828169592453</v>
      </c>
      <c r="I15" s="74">
        <f t="shared" si="4"/>
        <v>90530.668320959245</v>
      </c>
      <c r="J15" s="66">
        <f t="shared" si="5"/>
        <v>43.524359769691948</v>
      </c>
      <c r="K15" s="75" t="e">
        <f>#REF!*0.25</f>
        <v>#REF!</v>
      </c>
      <c r="L15" s="76" t="e">
        <f>#REF!*0.25</f>
        <v>#REF!</v>
      </c>
      <c r="M15" s="149" t="s">
        <v>83</v>
      </c>
      <c r="O15" s="80"/>
      <c r="P15" s="69"/>
      <c r="Q15" s="70"/>
      <c r="R15" s="71"/>
      <c r="S15" s="80"/>
    </row>
    <row r="16" spans="1:19" ht="15" customHeight="1" thickBot="1" x14ac:dyDescent="0.35">
      <c r="B16" s="72" t="s">
        <v>84</v>
      </c>
      <c r="C16" s="73">
        <v>1</v>
      </c>
      <c r="D16" s="74">
        <f>'M2021 BLS Chart'!C22</f>
        <v>60195.200000000004</v>
      </c>
      <c r="E16" s="74">
        <f t="shared" si="0"/>
        <v>14579.277440000002</v>
      </c>
      <c r="F16" s="74">
        <f t="shared" si="1"/>
        <v>11460.8</v>
      </c>
      <c r="G16" s="74">
        <f t="shared" si="2"/>
        <v>10348.2332928</v>
      </c>
      <c r="H16" s="65">
        <f t="shared" si="3"/>
        <v>1597.2368331435148</v>
      </c>
      <c r="I16" s="74">
        <f t="shared" si="4"/>
        <v>98180.747565943515</v>
      </c>
      <c r="J16" s="66">
        <f t="shared" si="5"/>
        <v>47.202282483626689</v>
      </c>
      <c r="K16" s="75" t="e">
        <f>#REF!*0.25</f>
        <v>#REF!</v>
      </c>
      <c r="L16" s="76" t="e">
        <f>#REF!*0.25</f>
        <v>#REF!</v>
      </c>
      <c r="M16" s="149" t="s">
        <v>85</v>
      </c>
      <c r="O16" s="80"/>
      <c r="P16" s="69"/>
      <c r="Q16" s="70"/>
      <c r="R16" s="71"/>
      <c r="S16" s="80"/>
    </row>
    <row r="17" spans="2:19" ht="15" hidden="1" customHeight="1" x14ac:dyDescent="0.35">
      <c r="B17" s="72" t="s">
        <v>82</v>
      </c>
      <c r="C17" s="73">
        <v>3</v>
      </c>
      <c r="D17" s="74">
        <v>64674</v>
      </c>
      <c r="E17" s="74">
        <f t="shared" si="0"/>
        <v>15664.042799999999</v>
      </c>
      <c r="F17" s="74">
        <f t="shared" si="1"/>
        <v>11460.8</v>
      </c>
      <c r="G17" s="74">
        <f t="shared" si="2"/>
        <v>11015.861136</v>
      </c>
      <c r="H17" s="65">
        <f t="shared" si="3"/>
        <v>1700.2843536060795</v>
      </c>
      <c r="I17" s="74">
        <f t="shared" si="4"/>
        <v>104514.98828960609</v>
      </c>
      <c r="J17" s="66">
        <f t="shared" si="5"/>
        <v>50.247590523849084</v>
      </c>
      <c r="K17" s="75" t="e">
        <f>#REF!*0.25</f>
        <v>#REF!</v>
      </c>
      <c r="L17" s="76" t="e">
        <f>#REF!*0.25</f>
        <v>#REF!</v>
      </c>
      <c r="M17" s="149" t="s">
        <v>85</v>
      </c>
      <c r="O17" s="80"/>
      <c r="P17" s="69"/>
      <c r="Q17" s="70"/>
      <c r="R17" s="71"/>
      <c r="S17" s="80"/>
    </row>
    <row r="18" spans="2:19" ht="15" customHeight="1" thickBot="1" x14ac:dyDescent="0.35">
      <c r="B18" s="72" t="s">
        <v>86</v>
      </c>
      <c r="C18" s="73">
        <v>2</v>
      </c>
      <c r="D18" s="74">
        <f>'M2021 BLS Chart'!C24</f>
        <v>94952</v>
      </c>
      <c r="E18" s="74">
        <f t="shared" si="0"/>
        <v>22997.374400000001</v>
      </c>
      <c r="F18" s="74">
        <f t="shared" si="1"/>
        <v>11460.8</v>
      </c>
      <c r="G18" s="74">
        <f t="shared" si="2"/>
        <v>15529.220928000001</v>
      </c>
      <c r="H18" s="65">
        <f t="shared" si="3"/>
        <v>2396.9157782210523</v>
      </c>
      <c r="I18" s="74">
        <f t="shared" si="4"/>
        <v>147336.31110622105</v>
      </c>
      <c r="J18" s="66">
        <f>I18/$J$4+0.01</f>
        <v>70.84476495491397</v>
      </c>
      <c r="K18" s="75" t="e">
        <f>#REF!*0.25</f>
        <v>#REF!</v>
      </c>
      <c r="L18" s="76" t="e">
        <f>#REF!*0.25</f>
        <v>#REF!</v>
      </c>
      <c r="M18" s="149" t="s">
        <v>85</v>
      </c>
      <c r="O18" s="80"/>
      <c r="P18" s="69"/>
      <c r="Q18" s="70"/>
      <c r="R18" s="71"/>
      <c r="S18" s="80"/>
    </row>
    <row r="19" spans="2:19" ht="15" customHeight="1" thickBot="1" x14ac:dyDescent="0.35">
      <c r="B19" s="72" t="s">
        <v>87</v>
      </c>
      <c r="C19" s="73">
        <v>3</v>
      </c>
      <c r="D19" s="74">
        <f>'M2021 BLS Chart'!C26</f>
        <v>128169.59999999999</v>
      </c>
      <c r="E19" s="74">
        <f>D19*$E$4</f>
        <v>31042.677119999997</v>
      </c>
      <c r="F19" s="74">
        <f t="shared" si="1"/>
        <v>11460.8</v>
      </c>
      <c r="G19" s="74">
        <f>(D19+E19+F19)*$G$4</f>
        <v>20480.769254399995</v>
      </c>
      <c r="H19" s="65">
        <f t="shared" si="3"/>
        <v>3161.1810536781595</v>
      </c>
      <c r="I19" s="74">
        <f>D19+E19+F19+G19+H19</f>
        <v>194315.02742807812</v>
      </c>
      <c r="J19" s="66">
        <f>I19/$J$4-0.02</f>
        <v>93.400686263499097</v>
      </c>
      <c r="K19" s="75" t="e">
        <f>#REF!*0.25</f>
        <v>#REF!</v>
      </c>
      <c r="L19" s="76" t="e">
        <f>#REF!*0.25</f>
        <v>#REF!</v>
      </c>
      <c r="M19" s="149" t="s">
        <v>85</v>
      </c>
      <c r="O19" s="41"/>
      <c r="P19" s="69"/>
      <c r="Q19" s="70"/>
      <c r="R19" s="71"/>
    </row>
    <row r="20" spans="2:19" ht="15" customHeight="1" thickBot="1" x14ac:dyDescent="0.35">
      <c r="B20" s="72" t="s">
        <v>88</v>
      </c>
      <c r="C20" s="73">
        <v>1</v>
      </c>
      <c r="D20" s="74">
        <f>'M2021 BLS Chart'!C14</f>
        <v>59165.599999999999</v>
      </c>
      <c r="E20" s="74">
        <f t="shared" ref="E20" si="6">D20*$E$4</f>
        <v>14329.90832</v>
      </c>
      <c r="F20" s="74">
        <f t="shared" si="1"/>
        <v>11460.8</v>
      </c>
      <c r="G20" s="74">
        <f t="shared" ref="G20" si="7">(D20+E20+F20)*$G$4</f>
        <v>10194.756998399998</v>
      </c>
      <c r="H20" s="65">
        <f t="shared" si="3"/>
        <v>1573.5479595460652</v>
      </c>
      <c r="I20" s="74">
        <f t="shared" ref="I20" si="8">D20+E20+F20+G20+H20</f>
        <v>96724.61327794606</v>
      </c>
      <c r="J20" s="66">
        <f>I20/$J$4+0.02</f>
        <v>46.522217922089453</v>
      </c>
      <c r="K20" s="75" t="e">
        <f>#REF!*0.25</f>
        <v>#REF!</v>
      </c>
      <c r="L20" s="76" t="e">
        <f>#REF!*0.25</f>
        <v>#REF!</v>
      </c>
      <c r="M20" s="149" t="s">
        <v>89</v>
      </c>
      <c r="O20" s="80"/>
      <c r="P20" s="69"/>
      <c r="Q20" s="70"/>
      <c r="R20" s="71"/>
      <c r="S20" s="80"/>
    </row>
    <row r="21" spans="2:19" ht="15" customHeight="1" thickBot="1" x14ac:dyDescent="0.35">
      <c r="B21" s="72" t="s">
        <v>88</v>
      </c>
      <c r="C21" s="73">
        <v>2</v>
      </c>
      <c r="D21" s="74">
        <v>64900</v>
      </c>
      <c r="E21" s="74">
        <f t="shared" si="0"/>
        <v>15718.78</v>
      </c>
      <c r="F21" s="74">
        <f t="shared" si="1"/>
        <v>11460.8</v>
      </c>
      <c r="G21" s="74">
        <f t="shared" si="2"/>
        <v>11049.5496</v>
      </c>
      <c r="H21" s="65">
        <f t="shared" si="3"/>
        <v>1705.4841257826761</v>
      </c>
      <c r="I21" s="74">
        <f t="shared" si="4"/>
        <v>104834.61372578268</v>
      </c>
      <c r="J21" s="66">
        <f t="shared" si="5"/>
        <v>50.401256598933976</v>
      </c>
      <c r="K21" s="75" t="e">
        <f>#REF!*0.25</f>
        <v>#REF!</v>
      </c>
      <c r="L21" s="76" t="e">
        <f>#REF!*0.25</f>
        <v>#REF!</v>
      </c>
      <c r="M21" s="149" t="s">
        <v>90</v>
      </c>
      <c r="O21" s="80"/>
      <c r="P21" s="69"/>
      <c r="Q21" s="70"/>
      <c r="R21" s="71"/>
      <c r="S21" s="80"/>
    </row>
    <row r="22" spans="2:19" ht="15" hidden="1" customHeight="1" x14ac:dyDescent="0.35">
      <c r="B22" s="72" t="s">
        <v>88</v>
      </c>
      <c r="C22" s="73">
        <v>1</v>
      </c>
      <c r="D22" s="74">
        <v>78221</v>
      </c>
      <c r="E22" s="74">
        <f t="shared" si="0"/>
        <v>18945.126199999999</v>
      </c>
      <c r="F22" s="74">
        <f t="shared" si="1"/>
        <v>11460.8</v>
      </c>
      <c r="G22" s="74">
        <f t="shared" si="2"/>
        <v>13035.231143999999</v>
      </c>
      <c r="H22" s="65">
        <f t="shared" si="3"/>
        <v>2011.971582262498</v>
      </c>
      <c r="I22" s="74">
        <f t="shared" si="4"/>
        <v>123674.12892626251</v>
      </c>
      <c r="J22" s="66">
        <f t="shared" si="5"/>
        <v>59.458715829933901</v>
      </c>
      <c r="K22" s="75" t="e">
        <f>#REF!*0.25</f>
        <v>#REF!</v>
      </c>
      <c r="L22" s="76" t="e">
        <f>#REF!*0.25</f>
        <v>#REF!</v>
      </c>
      <c r="M22" s="149" t="s">
        <v>91</v>
      </c>
      <c r="O22" s="80"/>
      <c r="P22" s="69"/>
      <c r="Q22" s="70"/>
      <c r="R22" s="71"/>
      <c r="S22" s="80"/>
    </row>
    <row r="23" spans="2:19" ht="15" customHeight="1" thickBot="1" x14ac:dyDescent="0.35">
      <c r="B23" s="72" t="s">
        <v>88</v>
      </c>
      <c r="C23" s="73">
        <v>3</v>
      </c>
      <c r="D23" s="81"/>
      <c r="E23" s="81"/>
      <c r="F23" s="81"/>
      <c r="G23" s="81"/>
      <c r="H23" s="78"/>
      <c r="I23" s="81"/>
      <c r="J23" s="66">
        <f>54.91+0.01</f>
        <v>54.919999999999995</v>
      </c>
      <c r="K23" s="75"/>
      <c r="L23" s="76"/>
      <c r="M23" s="150" t="s">
        <v>92</v>
      </c>
      <c r="O23" s="80"/>
      <c r="P23" s="69"/>
      <c r="Q23" s="70"/>
      <c r="R23" s="71"/>
      <c r="S23" s="80"/>
    </row>
    <row r="24" spans="2:19" ht="15" hidden="1" customHeight="1" x14ac:dyDescent="0.35">
      <c r="B24" s="72" t="s">
        <v>88</v>
      </c>
      <c r="C24" s="73">
        <v>1</v>
      </c>
      <c r="D24" s="74">
        <v>99958</v>
      </c>
      <c r="E24" s="74">
        <f t="shared" si="0"/>
        <v>24209.827600000001</v>
      </c>
      <c r="F24" s="74">
        <f t="shared" si="1"/>
        <v>11460.8</v>
      </c>
      <c r="G24" s="74">
        <f t="shared" si="2"/>
        <v>16275.435312</v>
      </c>
      <c r="H24" s="65">
        <f t="shared" si="3"/>
        <v>2512.0930327168098</v>
      </c>
      <c r="I24" s="74">
        <f t="shared" si="4"/>
        <v>154416.1559447168</v>
      </c>
      <c r="J24" s="66">
        <f t="shared" si="5"/>
        <v>74.238536511883069</v>
      </c>
      <c r="K24" s="75" t="e">
        <f>#REF!*0.25</f>
        <v>#REF!</v>
      </c>
      <c r="L24" s="76" t="e">
        <f>#REF!*0.25</f>
        <v>#REF!</v>
      </c>
      <c r="M24" s="149" t="s">
        <v>91</v>
      </c>
      <c r="O24" s="80"/>
      <c r="P24" s="69"/>
      <c r="Q24" s="70"/>
      <c r="R24" s="71"/>
      <c r="S24" s="80"/>
    </row>
    <row r="25" spans="2:19" ht="13.5" thickBot="1" x14ac:dyDescent="0.35">
      <c r="B25" s="72" t="s">
        <v>88</v>
      </c>
      <c r="C25" s="73">
        <v>4</v>
      </c>
      <c r="D25" s="74">
        <f>'M2021 BLS Chart'!C20</f>
        <v>87651.199999999997</v>
      </c>
      <c r="E25" s="74">
        <f t="shared" si="0"/>
        <v>21229.120639999997</v>
      </c>
      <c r="F25" s="74">
        <f t="shared" si="1"/>
        <v>11460.8</v>
      </c>
      <c r="G25" s="74">
        <f t="shared" si="2"/>
        <v>14440.934476799999</v>
      </c>
      <c r="H25" s="65">
        <f t="shared" si="3"/>
        <v>2228.9401290755009</v>
      </c>
      <c r="I25" s="74">
        <f t="shared" si="4"/>
        <v>137010.99524587547</v>
      </c>
      <c r="J25" s="66">
        <f>I25/$J$4+0.01</f>
        <v>65.880670791286292</v>
      </c>
      <c r="K25" s="75" t="e">
        <f>#REF!*0.25</f>
        <v>#REF!</v>
      </c>
      <c r="L25" s="76" t="e">
        <f>#REF!*0.25</f>
        <v>#REF!</v>
      </c>
      <c r="M25" s="149" t="s">
        <v>93</v>
      </c>
      <c r="O25" s="80"/>
      <c r="P25" s="69"/>
      <c r="Q25" s="70"/>
      <c r="R25" s="71"/>
      <c r="S25" s="80"/>
    </row>
    <row r="26" spans="2:19" ht="13.5" hidden="1" thickBot="1" x14ac:dyDescent="0.35">
      <c r="B26" s="72" t="s">
        <v>88</v>
      </c>
      <c r="C26" s="73">
        <v>1</v>
      </c>
      <c r="D26" s="74">
        <f>[1]Chart!C18</f>
        <v>57449.599999999999</v>
      </c>
      <c r="E26" s="74">
        <f t="shared" si="0"/>
        <v>13914.29312</v>
      </c>
      <c r="F26" s="74">
        <f t="shared" si="1"/>
        <v>11460.8</v>
      </c>
      <c r="G26" s="74">
        <f t="shared" si="2"/>
        <v>9938.9631743999998</v>
      </c>
      <c r="H26" s="65">
        <f t="shared" si="3"/>
        <v>1534.0665035503159</v>
      </c>
      <c r="I26" s="74">
        <f t="shared" si="4"/>
        <v>94297.722797950308</v>
      </c>
      <c r="J26" s="66">
        <f t="shared" si="5"/>
        <v>45.335443652860725</v>
      </c>
      <c r="K26" s="75" t="e">
        <f>#REF!*0.25</f>
        <v>#REF!</v>
      </c>
      <c r="L26" s="76" t="e">
        <f>#REF!*0.25</f>
        <v>#REF!</v>
      </c>
      <c r="M26" s="149" t="s">
        <v>91</v>
      </c>
      <c r="O26" s="80"/>
      <c r="P26" s="69"/>
      <c r="Q26" s="70"/>
      <c r="R26" s="71"/>
      <c r="S26" s="80"/>
    </row>
    <row r="27" spans="2:19" ht="13.5" thickBot="1" x14ac:dyDescent="0.35">
      <c r="B27" s="72" t="s">
        <v>88</v>
      </c>
      <c r="C27" s="73">
        <v>5</v>
      </c>
      <c r="D27" s="74">
        <v>105400</v>
      </c>
      <c r="E27" s="74">
        <f t="shared" si="0"/>
        <v>25527.88</v>
      </c>
      <c r="F27" s="74">
        <f t="shared" si="1"/>
        <v>11460.8</v>
      </c>
      <c r="G27" s="74">
        <f t="shared" si="2"/>
        <v>17086.641599999999</v>
      </c>
      <c r="H27" s="65">
        <f t="shared" si="3"/>
        <v>2637.3017061019304</v>
      </c>
      <c r="I27" s="74">
        <f t="shared" si="4"/>
        <v>162112.62330610192</v>
      </c>
      <c r="J27" s="66">
        <f>I27/$J$4-0.02</f>
        <v>77.918761204856693</v>
      </c>
      <c r="K27" s="75" t="e">
        <f>#REF!*0.25</f>
        <v>#REF!</v>
      </c>
      <c r="L27" s="76" t="e">
        <f>#REF!*0.25</f>
        <v>#REF!</v>
      </c>
      <c r="M27" s="149" t="s">
        <v>94</v>
      </c>
      <c r="O27" s="80"/>
      <c r="P27" s="69"/>
      <c r="Q27" s="70"/>
      <c r="R27" s="71"/>
      <c r="S27" s="80"/>
    </row>
    <row r="28" spans="2:19" ht="13.5" thickBot="1" x14ac:dyDescent="0.35">
      <c r="B28" s="72" t="s">
        <v>95</v>
      </c>
      <c r="C28" s="73">
        <v>1</v>
      </c>
      <c r="D28" s="74">
        <f>'M2021 BLS Chart'!C6</f>
        <v>38937.599999999999</v>
      </c>
      <c r="E28" s="74">
        <f t="shared" si="0"/>
        <v>9430.6867199999997</v>
      </c>
      <c r="F28" s="74">
        <f t="shared" si="1"/>
        <v>11460.8</v>
      </c>
      <c r="G28" s="74">
        <f t="shared" si="2"/>
        <v>7179.4904063999984</v>
      </c>
      <c r="H28" s="65">
        <f t="shared" si="3"/>
        <v>1108.1453418992039</v>
      </c>
      <c r="I28" s="74">
        <f t="shared" si="4"/>
        <v>68116.722468299195</v>
      </c>
      <c r="J28" s="66">
        <f>I28/$J$4+0.01</f>
        <v>32.758424263605377</v>
      </c>
      <c r="K28" s="75" t="e">
        <f>#REF!*0.25</f>
        <v>#REF!</v>
      </c>
      <c r="L28" s="76" t="e">
        <f>#REF!*0.25</f>
        <v>#REF!</v>
      </c>
      <c r="M28" s="149" t="s">
        <v>96</v>
      </c>
      <c r="O28" s="80"/>
      <c r="P28" s="69"/>
      <c r="Q28" s="70"/>
      <c r="R28" s="71"/>
      <c r="S28" s="80"/>
    </row>
    <row r="29" spans="2:19" ht="13.5" hidden="1" thickBot="1" x14ac:dyDescent="0.35">
      <c r="B29" s="72" t="s">
        <v>88</v>
      </c>
      <c r="C29" s="73">
        <v>1</v>
      </c>
      <c r="D29" s="74">
        <v>74033</v>
      </c>
      <c r="E29" s="74">
        <f t="shared" si="0"/>
        <v>17930.792600000001</v>
      </c>
      <c r="F29" s="74">
        <f t="shared" si="1"/>
        <v>11460.8</v>
      </c>
      <c r="G29" s="74">
        <f t="shared" si="2"/>
        <v>12410.951112000001</v>
      </c>
      <c r="H29" s="65">
        <f t="shared" si="3"/>
        <v>1915.6147421050402</v>
      </c>
      <c r="I29" s="74">
        <f t="shared" si="4"/>
        <v>117751.15845410504</v>
      </c>
      <c r="J29" s="66">
        <f t="shared" si="5"/>
        <v>56.611133872165887</v>
      </c>
      <c r="K29" s="75" t="e">
        <f>#REF!*0.25</f>
        <v>#REF!</v>
      </c>
      <c r="L29" s="76" t="e">
        <f>#REF!*0.25</f>
        <v>#REF!</v>
      </c>
      <c r="M29" s="149" t="s">
        <v>97</v>
      </c>
      <c r="O29" s="80"/>
      <c r="P29" s="69"/>
      <c r="Q29" s="70"/>
      <c r="R29" s="71"/>
      <c r="S29" s="80"/>
    </row>
    <row r="30" spans="2:19" ht="15" customHeight="1" thickBot="1" x14ac:dyDescent="0.35">
      <c r="B30" s="72" t="s">
        <v>98</v>
      </c>
      <c r="C30" s="73">
        <v>2</v>
      </c>
      <c r="D30" s="74">
        <f>'M2021 BLS Chart'!C8</f>
        <v>48704.864000000001</v>
      </c>
      <c r="E30" s="74">
        <f t="shared" si="0"/>
        <v>11796.3180608</v>
      </c>
      <c r="F30" s="74">
        <f t="shared" si="1"/>
        <v>11460.8</v>
      </c>
      <c r="G30" s="74">
        <f t="shared" si="2"/>
        <v>8635.4378472959997</v>
      </c>
      <c r="H30" s="65">
        <f t="shared" si="3"/>
        <v>1332.8690037959784</v>
      </c>
      <c r="I30" s="74">
        <f t="shared" si="4"/>
        <v>81930.28891189197</v>
      </c>
      <c r="J30" s="66">
        <f>I30/$J$4+0.01</f>
        <v>39.399561976871141</v>
      </c>
      <c r="K30" s="75" t="e">
        <f>#REF!*0.25</f>
        <v>#REF!</v>
      </c>
      <c r="L30" s="76" t="e">
        <f>#REF!*0.25</f>
        <v>#REF!</v>
      </c>
      <c r="M30" s="149" t="s">
        <v>99</v>
      </c>
      <c r="O30" s="80"/>
      <c r="P30" s="69"/>
      <c r="Q30" s="70"/>
      <c r="R30" s="71"/>
      <c r="S30" s="80"/>
    </row>
    <row r="31" spans="2:19" ht="15" customHeight="1" thickBot="1" x14ac:dyDescent="0.35">
      <c r="B31" s="72" t="s">
        <v>100</v>
      </c>
      <c r="C31" s="73">
        <v>3</v>
      </c>
      <c r="D31" s="74">
        <f>'M2021 BLS Chart'!C12</f>
        <v>49233.600000000006</v>
      </c>
      <c r="E31" s="74">
        <f t="shared" si="0"/>
        <v>11924.377920000001</v>
      </c>
      <c r="F31" s="74">
        <f t="shared" si="1"/>
        <v>11460.8</v>
      </c>
      <c r="G31" s="74">
        <f t="shared" si="2"/>
        <v>8714.2533504000003</v>
      </c>
      <c r="H31" s="65">
        <f t="shared" si="3"/>
        <v>1345.0340778736991</v>
      </c>
      <c r="I31" s="74">
        <f t="shared" si="4"/>
        <v>82678.065348273711</v>
      </c>
      <c r="J31" s="66">
        <f>I31/$J$4+0.01</f>
        <v>39.759069878977741</v>
      </c>
      <c r="K31" s="75" t="e">
        <f>#REF!*0.25</f>
        <v>#REF!</v>
      </c>
      <c r="L31" s="76" t="e">
        <f>#REF!*0.25</f>
        <v>#REF!</v>
      </c>
      <c r="M31" s="149" t="s">
        <v>101</v>
      </c>
      <c r="O31" s="80"/>
      <c r="P31" s="69"/>
      <c r="Q31" s="70"/>
      <c r="R31" s="71"/>
      <c r="S31" s="80"/>
    </row>
    <row r="32" spans="2:19" ht="15" customHeight="1" thickBot="1" x14ac:dyDescent="0.35">
      <c r="B32" s="82" t="s">
        <v>102</v>
      </c>
      <c r="C32" s="83">
        <v>4</v>
      </c>
      <c r="D32" s="84">
        <f>'M2021 BLS Chart'!C14</f>
        <v>59165.599999999999</v>
      </c>
      <c r="E32" s="84">
        <f t="shared" si="0"/>
        <v>14329.90832</v>
      </c>
      <c r="F32" s="84">
        <f t="shared" si="1"/>
        <v>11460.8</v>
      </c>
      <c r="G32" s="84">
        <f t="shared" si="2"/>
        <v>10194.756998399998</v>
      </c>
      <c r="H32" s="151">
        <f t="shared" si="3"/>
        <v>1573.5479595460652</v>
      </c>
      <c r="I32" s="84">
        <f t="shared" si="4"/>
        <v>96724.61327794606</v>
      </c>
      <c r="J32" s="152">
        <f>I32/$J$4+0.02</f>
        <v>46.522217922089453</v>
      </c>
      <c r="K32" s="85" t="e">
        <f>#REF!*0.25</f>
        <v>#REF!</v>
      </c>
      <c r="L32" s="86" t="e">
        <f>#REF!*0.25</f>
        <v>#REF!</v>
      </c>
      <c r="M32" s="153" t="s">
        <v>89</v>
      </c>
      <c r="O32" s="80"/>
      <c r="P32" s="69"/>
      <c r="Q32" s="70"/>
      <c r="R32" s="71"/>
      <c r="S32" s="80"/>
    </row>
    <row r="33" spans="2:23" ht="15" customHeight="1" x14ac:dyDescent="0.3">
      <c r="B33" s="87"/>
      <c r="C33" s="88"/>
      <c r="D33" s="89"/>
      <c r="E33" s="89"/>
      <c r="F33" s="89"/>
      <c r="G33" s="89"/>
      <c r="H33" s="89"/>
      <c r="I33" s="89"/>
      <c r="J33" s="90"/>
      <c r="K33" s="90"/>
      <c r="L33" s="91"/>
      <c r="M33" s="79"/>
      <c r="N33" s="143"/>
      <c r="O33" s="80"/>
      <c r="P33" s="80"/>
      <c r="Q33" s="80"/>
      <c r="R33" s="80"/>
      <c r="S33" s="80"/>
    </row>
    <row r="34" spans="2:23" ht="15" customHeight="1" x14ac:dyDescent="0.3">
      <c r="B34" s="87"/>
      <c r="C34" s="88"/>
      <c r="D34" s="89"/>
      <c r="E34" s="89"/>
      <c r="F34" s="89"/>
      <c r="G34" s="89"/>
      <c r="H34" s="89"/>
      <c r="I34" s="89"/>
      <c r="J34" s="90"/>
      <c r="K34" s="90"/>
      <c r="L34" s="91"/>
      <c r="M34" s="79"/>
      <c r="N34" s="143"/>
      <c r="O34" s="80"/>
      <c r="P34" s="80"/>
      <c r="Q34" s="80"/>
      <c r="R34" s="80"/>
      <c r="S34" s="80"/>
    </row>
    <row r="35" spans="2:23" ht="15" customHeight="1" x14ac:dyDescent="0.3">
      <c r="B35" s="87"/>
      <c r="C35" s="88"/>
      <c r="D35" s="89"/>
      <c r="E35" s="89"/>
      <c r="F35" s="89"/>
      <c r="G35" s="89"/>
      <c r="H35" s="89"/>
      <c r="I35" s="89"/>
      <c r="J35" s="90"/>
      <c r="K35" s="90"/>
      <c r="L35" s="91"/>
      <c r="M35" s="79"/>
      <c r="N35" s="143"/>
      <c r="O35" s="80"/>
      <c r="P35" s="80"/>
      <c r="Q35" s="80"/>
      <c r="R35" s="80"/>
      <c r="S35" s="80"/>
    </row>
    <row r="36" spans="2:23" ht="15" customHeight="1" x14ac:dyDescent="0.3">
      <c r="B36" s="87"/>
      <c r="C36" s="88"/>
      <c r="D36" s="89"/>
      <c r="E36" s="89"/>
      <c r="F36" s="89"/>
      <c r="G36" s="89"/>
      <c r="H36" s="89"/>
      <c r="I36" s="89"/>
      <c r="J36" s="90"/>
      <c r="K36" s="90"/>
      <c r="L36" s="91"/>
      <c r="M36" s="79"/>
      <c r="N36" s="143"/>
      <c r="O36" s="80"/>
      <c r="P36" s="80"/>
      <c r="Q36" s="80"/>
      <c r="R36" s="80"/>
      <c r="S36" s="80"/>
    </row>
    <row r="37" spans="2:23" ht="15" customHeight="1" x14ac:dyDescent="0.3">
      <c r="B37" s="87"/>
      <c r="C37" s="88"/>
      <c r="D37" s="89"/>
      <c r="E37" s="89"/>
      <c r="F37" s="89"/>
      <c r="G37" s="89"/>
      <c r="H37" s="89"/>
      <c r="I37" s="89"/>
      <c r="J37" s="90"/>
      <c r="K37" s="90"/>
      <c r="L37" s="91"/>
      <c r="M37" s="79"/>
      <c r="N37" s="143"/>
      <c r="O37" s="80"/>
      <c r="P37" s="80"/>
      <c r="Q37" s="80"/>
      <c r="R37" s="80"/>
      <c r="S37" s="80"/>
    </row>
    <row r="38" spans="2:23" ht="15" customHeight="1" x14ac:dyDescent="0.3">
      <c r="B38" s="87"/>
      <c r="C38" s="88"/>
      <c r="D38" s="89"/>
      <c r="E38" s="89"/>
      <c r="F38" s="89"/>
      <c r="G38" s="89"/>
      <c r="H38" s="89"/>
      <c r="I38" s="89"/>
      <c r="J38" s="90"/>
      <c r="K38" s="90"/>
      <c r="L38" s="91"/>
      <c r="M38" s="79"/>
      <c r="N38" s="143"/>
      <c r="O38" s="80"/>
      <c r="P38" s="80"/>
      <c r="Q38" s="80"/>
      <c r="R38" s="80"/>
      <c r="S38" s="80"/>
    </row>
    <row r="39" spans="2:23" ht="15" customHeight="1" x14ac:dyDescent="0.3">
      <c r="B39" s="87"/>
      <c r="C39" s="88"/>
      <c r="D39" s="89"/>
      <c r="E39" s="89"/>
      <c r="F39" s="89"/>
      <c r="G39" s="89"/>
      <c r="H39" s="89"/>
      <c r="I39" s="89"/>
      <c r="J39" s="90"/>
      <c r="K39" s="90"/>
      <c r="L39" s="91"/>
      <c r="M39" s="79"/>
      <c r="N39" s="143"/>
      <c r="O39" s="80"/>
      <c r="P39" s="80"/>
      <c r="Q39" s="80"/>
      <c r="R39" s="80"/>
      <c r="S39" s="80"/>
    </row>
    <row r="40" spans="2:23" ht="15" customHeight="1" x14ac:dyDescent="0.3">
      <c r="B40" s="87"/>
      <c r="C40" s="88"/>
      <c r="D40" s="89"/>
      <c r="E40" s="89"/>
      <c r="F40" s="89"/>
      <c r="G40" s="89"/>
      <c r="H40" s="89"/>
      <c r="I40" s="89"/>
      <c r="J40" s="90"/>
      <c r="K40" s="90"/>
      <c r="L40" s="91"/>
      <c r="M40" s="79"/>
      <c r="N40" s="143"/>
      <c r="O40" s="80"/>
      <c r="P40" s="80"/>
      <c r="Q40" s="80"/>
      <c r="R40" s="80"/>
      <c r="S40" s="80"/>
    </row>
    <row r="41" spans="2:23" ht="15" customHeight="1" x14ac:dyDescent="0.3">
      <c r="B41" s="87"/>
      <c r="C41" s="88"/>
      <c r="D41" s="89"/>
      <c r="E41" s="89"/>
      <c r="F41" s="89"/>
      <c r="G41" s="89"/>
      <c r="H41" s="89"/>
      <c r="I41" s="89"/>
      <c r="J41" s="90"/>
      <c r="K41" s="90"/>
      <c r="L41" s="91"/>
      <c r="M41" s="79"/>
      <c r="N41" s="143"/>
      <c r="O41" s="80"/>
      <c r="P41" s="80"/>
      <c r="Q41" s="80"/>
      <c r="R41" s="80"/>
      <c r="S41" s="80"/>
    </row>
    <row r="42" spans="2:23" ht="15" customHeight="1" x14ac:dyDescent="0.3">
      <c r="B42" s="87"/>
      <c r="C42" s="88"/>
      <c r="D42" s="89"/>
      <c r="E42" s="89"/>
      <c r="F42" s="89"/>
      <c r="G42" s="89"/>
      <c r="H42" s="89"/>
      <c r="I42" s="89"/>
      <c r="J42" s="90"/>
      <c r="K42" s="90"/>
      <c r="L42" s="91"/>
      <c r="M42" s="79"/>
      <c r="N42" s="143"/>
      <c r="O42" s="80"/>
      <c r="P42" s="80"/>
      <c r="Q42" s="80"/>
      <c r="R42" s="80"/>
      <c r="S42" s="80"/>
    </row>
    <row r="43" spans="2:23" s="45" customFormat="1" ht="15" customHeight="1" x14ac:dyDescent="0.35">
      <c r="B43" s="41"/>
      <c r="C43" s="92"/>
      <c r="D43" s="93"/>
      <c r="E43" s="93"/>
      <c r="F43" s="93"/>
      <c r="G43" s="93"/>
      <c r="H43" s="93"/>
      <c r="I43" s="93"/>
      <c r="J43" s="94"/>
      <c r="K43" s="95"/>
      <c r="L43" s="95"/>
      <c r="M43" s="93"/>
      <c r="N43" s="141"/>
      <c r="P43" s="41"/>
      <c r="Q43" s="41"/>
      <c r="R43" s="41"/>
      <c r="S43" s="41"/>
      <c r="T43" s="41"/>
      <c r="U43" s="41"/>
      <c r="V43" s="41"/>
      <c r="W43" s="41"/>
    </row>
    <row r="44" spans="2:23" s="45" customFormat="1" ht="15" customHeight="1" x14ac:dyDescent="0.35">
      <c r="B44" s="41"/>
      <c r="C44" s="41"/>
      <c r="D44" s="93"/>
      <c r="E44" s="93"/>
      <c r="F44" s="93"/>
      <c r="G44" s="93"/>
      <c r="H44" s="93"/>
      <c r="I44" s="93"/>
      <c r="J44" s="94"/>
      <c r="K44" s="95"/>
      <c r="L44" s="95"/>
      <c r="M44" s="93"/>
      <c r="N44" s="141"/>
      <c r="P44" s="41"/>
      <c r="Q44" s="41"/>
      <c r="R44" s="41"/>
      <c r="S44" s="41"/>
      <c r="T44" s="41"/>
      <c r="U44" s="41"/>
      <c r="V44" s="41"/>
      <c r="W44" s="41"/>
    </row>
    <row r="45" spans="2:23" s="45" customFormat="1" ht="15" customHeight="1" x14ac:dyDescent="0.3">
      <c r="B45" s="41"/>
      <c r="C45" s="46"/>
      <c r="D45" s="41"/>
      <c r="E45" s="41"/>
      <c r="F45" s="41"/>
      <c r="G45" s="93"/>
      <c r="H45" s="93"/>
      <c r="I45" s="93"/>
      <c r="J45" s="94"/>
      <c r="K45" s="95"/>
      <c r="L45" s="95"/>
      <c r="M45" s="93"/>
      <c r="N45" s="141"/>
      <c r="P45" s="41"/>
      <c r="Q45" s="41"/>
      <c r="R45" s="41"/>
      <c r="S45" s="41"/>
      <c r="T45" s="41"/>
      <c r="U45" s="41"/>
      <c r="V45" s="41"/>
      <c r="W45" s="41"/>
    </row>
    <row r="46" spans="2:23" s="45" customFormat="1" ht="15" customHeight="1" x14ac:dyDescent="0.3">
      <c r="B46" s="41"/>
      <c r="C46" s="46"/>
      <c r="D46" s="41"/>
      <c r="E46" s="41"/>
      <c r="F46" s="41"/>
      <c r="G46" s="93"/>
      <c r="H46" s="93"/>
      <c r="I46" s="93"/>
      <c r="J46" s="94"/>
      <c r="K46" s="95"/>
      <c r="L46" s="95"/>
      <c r="M46" s="93"/>
      <c r="N46" s="141"/>
      <c r="P46" s="41"/>
      <c r="Q46" s="41"/>
      <c r="R46" s="41"/>
      <c r="S46" s="41"/>
      <c r="T46" s="41"/>
      <c r="U46" s="41"/>
      <c r="V46" s="41"/>
      <c r="W46" s="41"/>
    </row>
    <row r="47" spans="2:23" s="45" customFormat="1" ht="15" customHeight="1" x14ac:dyDescent="0.3">
      <c r="B47" s="41"/>
      <c r="C47" s="46"/>
      <c r="D47" s="41"/>
      <c r="E47" s="41"/>
      <c r="F47" s="41"/>
      <c r="G47" s="93"/>
      <c r="H47" s="93"/>
      <c r="I47" s="93"/>
      <c r="J47" s="94"/>
      <c r="K47" s="95"/>
      <c r="L47" s="95"/>
      <c r="M47" s="93"/>
      <c r="N47" s="141"/>
      <c r="P47" s="41"/>
      <c r="Q47" s="41"/>
      <c r="R47" s="41"/>
      <c r="S47" s="41"/>
      <c r="T47" s="41"/>
      <c r="U47" s="41"/>
      <c r="V47" s="41"/>
      <c r="W47" s="41"/>
    </row>
    <row r="48" spans="2:23" s="45" customFormat="1" ht="15" customHeight="1" x14ac:dyDescent="0.3">
      <c r="B48" s="41"/>
      <c r="C48" s="46"/>
      <c r="D48" s="41"/>
      <c r="E48" s="96"/>
      <c r="F48" s="96"/>
      <c r="G48" s="93"/>
      <c r="H48" s="93"/>
      <c r="I48" s="93"/>
      <c r="J48" s="94"/>
      <c r="K48" s="95"/>
      <c r="L48" s="95"/>
      <c r="M48" s="93"/>
      <c r="N48" s="141"/>
      <c r="P48" s="41"/>
      <c r="Q48" s="41"/>
      <c r="R48" s="41"/>
      <c r="S48" s="41"/>
      <c r="T48" s="41"/>
      <c r="U48" s="41"/>
      <c r="V48" s="41"/>
      <c r="W48" s="41"/>
    </row>
    <row r="49" spans="2:23" s="45" customFormat="1" ht="15" customHeight="1" x14ac:dyDescent="0.3">
      <c r="B49" s="41"/>
      <c r="C49" s="46"/>
      <c r="D49" s="41"/>
      <c r="E49" s="41"/>
      <c r="F49" s="41"/>
      <c r="G49" s="41"/>
      <c r="H49" s="41"/>
      <c r="I49" s="41"/>
      <c r="J49" s="58"/>
      <c r="K49" s="97"/>
      <c r="L49" s="97"/>
      <c r="M49" s="41"/>
      <c r="N49" s="141"/>
      <c r="P49" s="41"/>
      <c r="Q49" s="41"/>
      <c r="R49" s="41"/>
      <c r="S49" s="41"/>
      <c r="T49" s="41"/>
      <c r="U49" s="41"/>
      <c r="V49" s="41"/>
      <c r="W49" s="41"/>
    </row>
    <row r="50" spans="2:23" s="45" customFormat="1" ht="15" customHeight="1" x14ac:dyDescent="0.3">
      <c r="B50" s="41"/>
      <c r="C50" s="46"/>
      <c r="D50" s="41"/>
      <c r="E50" s="41"/>
      <c r="F50" s="41"/>
      <c r="G50" s="41"/>
      <c r="H50" s="41"/>
      <c r="I50" s="41"/>
      <c r="J50" s="58"/>
      <c r="K50" s="97"/>
      <c r="L50" s="97"/>
      <c r="M50" s="41"/>
      <c r="N50" s="141"/>
      <c r="P50" s="41"/>
      <c r="Q50" s="41"/>
      <c r="R50" s="41"/>
      <c r="S50" s="41"/>
      <c r="T50" s="41"/>
      <c r="U50" s="41"/>
      <c r="V50" s="41"/>
      <c r="W50" s="41"/>
    </row>
    <row r="51" spans="2:23" s="45" customFormat="1" ht="15" customHeight="1" x14ac:dyDescent="0.3">
      <c r="B51" s="41"/>
      <c r="C51" s="46"/>
      <c r="D51" s="41"/>
      <c r="E51" s="41"/>
      <c r="F51" s="41"/>
      <c r="G51" s="41"/>
      <c r="H51" s="41"/>
      <c r="I51" s="41"/>
      <c r="J51" s="58"/>
      <c r="K51" s="97"/>
      <c r="L51" s="97"/>
      <c r="M51" s="41"/>
      <c r="N51" s="141"/>
      <c r="P51" s="41"/>
      <c r="Q51" s="41"/>
      <c r="R51" s="41"/>
      <c r="S51" s="41"/>
      <c r="T51" s="41"/>
      <c r="U51" s="41"/>
      <c r="V51" s="41"/>
      <c r="W51" s="41"/>
    </row>
    <row r="52" spans="2:23" s="45" customFormat="1" ht="15" customHeight="1" x14ac:dyDescent="0.3">
      <c r="B52" s="41"/>
      <c r="C52" s="46"/>
      <c r="D52" s="41"/>
      <c r="E52" s="41"/>
      <c r="F52" s="41"/>
      <c r="G52" s="41"/>
      <c r="H52" s="41"/>
      <c r="I52" s="41"/>
      <c r="J52" s="58"/>
      <c r="K52" s="97"/>
      <c r="L52" s="97"/>
      <c r="M52" s="41"/>
      <c r="N52" s="141"/>
      <c r="P52" s="41"/>
      <c r="Q52" s="41"/>
      <c r="R52" s="41"/>
      <c r="S52" s="41"/>
      <c r="T52" s="41"/>
      <c r="U52" s="41"/>
      <c r="V52" s="41"/>
      <c r="W52" s="41"/>
    </row>
    <row r="53" spans="2:23" s="45" customFormat="1" ht="15" customHeight="1" x14ac:dyDescent="0.3">
      <c r="B53" s="41"/>
      <c r="C53" s="46"/>
      <c r="D53" s="41"/>
      <c r="E53" s="41"/>
      <c r="F53" s="41"/>
      <c r="G53" s="41"/>
      <c r="H53" s="41"/>
      <c r="I53" s="41"/>
      <c r="J53" s="58"/>
      <c r="K53" s="97"/>
      <c r="L53" s="97"/>
      <c r="M53" s="41"/>
      <c r="N53" s="141"/>
      <c r="P53" s="41"/>
      <c r="Q53" s="41"/>
      <c r="R53" s="41"/>
      <c r="S53" s="41"/>
      <c r="T53" s="41"/>
      <c r="U53" s="41"/>
      <c r="V53" s="41"/>
      <c r="W53" s="41"/>
    </row>
    <row r="54" spans="2:23" s="45" customFormat="1" ht="15" customHeight="1" x14ac:dyDescent="0.3">
      <c r="B54" s="41"/>
      <c r="C54" s="46"/>
      <c r="D54" s="41"/>
      <c r="E54" s="41"/>
      <c r="F54" s="41"/>
      <c r="G54" s="41"/>
      <c r="H54" s="41"/>
      <c r="I54" s="41"/>
      <c r="J54" s="58"/>
      <c r="K54" s="97"/>
      <c r="L54" s="97"/>
      <c r="M54" s="41"/>
      <c r="N54" s="141"/>
      <c r="P54" s="41"/>
      <c r="Q54" s="41"/>
      <c r="R54" s="41"/>
      <c r="S54" s="41"/>
      <c r="T54" s="41"/>
      <c r="U54" s="41"/>
      <c r="V54" s="41"/>
      <c r="W54" s="41"/>
    </row>
    <row r="55" spans="2:23" s="45" customFormat="1" ht="15" customHeight="1" x14ac:dyDescent="0.3">
      <c r="B55" s="41"/>
      <c r="C55" s="46"/>
      <c r="D55" s="41"/>
      <c r="E55" s="41"/>
      <c r="F55" s="41"/>
      <c r="G55" s="41"/>
      <c r="H55" s="41"/>
      <c r="I55" s="41"/>
      <c r="J55" s="58"/>
      <c r="K55" s="97"/>
      <c r="L55" s="97"/>
      <c r="M55" s="41"/>
      <c r="N55" s="141"/>
      <c r="P55" s="41"/>
      <c r="Q55" s="41"/>
      <c r="R55" s="41"/>
      <c r="S55" s="41"/>
      <c r="T55" s="41"/>
      <c r="U55" s="41"/>
      <c r="V55" s="41"/>
      <c r="W55" s="41"/>
    </row>
    <row r="56" spans="2:23" s="45" customFormat="1" ht="15" customHeight="1" x14ac:dyDescent="0.3">
      <c r="B56" s="41"/>
      <c r="C56" s="46"/>
      <c r="D56" s="41"/>
      <c r="E56" s="41"/>
      <c r="F56" s="41"/>
      <c r="G56" s="41"/>
      <c r="H56" s="41"/>
      <c r="I56" s="41"/>
      <c r="J56" s="58"/>
      <c r="K56" s="97"/>
      <c r="L56" s="97"/>
      <c r="M56" s="41"/>
      <c r="N56" s="141"/>
      <c r="P56" s="41"/>
      <c r="Q56" s="41"/>
      <c r="R56" s="41"/>
      <c r="S56" s="41"/>
      <c r="T56" s="41"/>
      <c r="U56" s="41"/>
      <c r="V56" s="41"/>
      <c r="W56" s="41"/>
    </row>
    <row r="57" spans="2:23" s="45" customFormat="1" ht="15" customHeight="1" x14ac:dyDescent="0.3">
      <c r="B57" s="41"/>
      <c r="C57" s="46"/>
      <c r="D57" s="41"/>
      <c r="E57" s="41"/>
      <c r="F57" s="41"/>
      <c r="G57" s="41"/>
      <c r="H57" s="41"/>
      <c r="I57" s="41"/>
      <c r="J57" s="58"/>
      <c r="K57" s="97"/>
      <c r="L57" s="97"/>
      <c r="M57" s="41"/>
      <c r="N57" s="141"/>
      <c r="P57" s="41"/>
      <c r="Q57" s="41"/>
      <c r="R57" s="41"/>
      <c r="S57" s="41"/>
      <c r="T57" s="41"/>
      <c r="U57" s="41"/>
      <c r="V57" s="41"/>
      <c r="W57" s="41"/>
    </row>
    <row r="58" spans="2:23" s="45" customFormat="1" ht="15" customHeight="1" x14ac:dyDescent="0.3">
      <c r="B58" s="41"/>
      <c r="C58" s="46"/>
      <c r="D58" s="41"/>
      <c r="E58" s="41"/>
      <c r="F58" s="41"/>
      <c r="G58" s="41"/>
      <c r="H58" s="41"/>
      <c r="I58" s="41"/>
      <c r="J58" s="58"/>
      <c r="K58" s="97"/>
      <c r="L58" s="97"/>
      <c r="M58" s="41"/>
      <c r="N58" s="141"/>
      <c r="P58" s="41"/>
      <c r="Q58" s="41"/>
      <c r="R58" s="41"/>
      <c r="S58" s="41"/>
      <c r="T58" s="41"/>
      <c r="U58" s="41"/>
      <c r="V58" s="41"/>
      <c r="W58" s="41"/>
    </row>
    <row r="59" spans="2:23" s="45" customFormat="1" ht="15" customHeight="1" x14ac:dyDescent="0.3">
      <c r="B59" s="41"/>
      <c r="C59" s="46"/>
      <c r="D59" s="41"/>
      <c r="E59" s="41"/>
      <c r="F59" s="41"/>
      <c r="G59" s="41"/>
      <c r="H59" s="41"/>
      <c r="I59" s="41"/>
      <c r="J59" s="58"/>
      <c r="K59" s="97"/>
      <c r="L59" s="97"/>
      <c r="M59" s="41"/>
      <c r="N59" s="141"/>
      <c r="P59" s="41"/>
      <c r="Q59" s="41"/>
      <c r="R59" s="41"/>
      <c r="S59" s="41"/>
      <c r="T59" s="41"/>
      <c r="U59" s="41"/>
      <c r="V59" s="41"/>
      <c r="W59" s="41"/>
    </row>
    <row r="60" spans="2:23" s="45" customFormat="1" ht="15" customHeight="1" x14ac:dyDescent="0.3">
      <c r="B60" s="41"/>
      <c r="C60" s="46"/>
      <c r="D60" s="41"/>
      <c r="E60" s="41"/>
      <c r="F60" s="41"/>
      <c r="G60" s="41"/>
      <c r="H60" s="41"/>
      <c r="I60" s="41"/>
      <c r="J60" s="58"/>
      <c r="K60" s="97"/>
      <c r="L60" s="97"/>
      <c r="M60" s="41"/>
      <c r="N60" s="141"/>
      <c r="P60" s="41"/>
      <c r="Q60" s="41"/>
      <c r="R60" s="41"/>
      <c r="S60" s="41"/>
      <c r="T60" s="41"/>
      <c r="U60" s="41"/>
      <c r="V60" s="41"/>
      <c r="W60" s="41"/>
    </row>
    <row r="61" spans="2:23" s="45" customFormat="1" ht="15" customHeight="1" x14ac:dyDescent="0.3">
      <c r="B61" s="41"/>
      <c r="C61" s="46"/>
      <c r="D61" s="41"/>
      <c r="E61" s="41"/>
      <c r="F61" s="41"/>
      <c r="G61" s="41"/>
      <c r="H61" s="41"/>
      <c r="I61" s="41"/>
      <c r="J61" s="58"/>
      <c r="K61" s="97"/>
      <c r="L61" s="97"/>
      <c r="M61" s="41"/>
      <c r="N61" s="141"/>
      <c r="P61" s="41"/>
      <c r="Q61" s="41"/>
      <c r="R61" s="41"/>
      <c r="S61" s="41"/>
      <c r="T61" s="41"/>
      <c r="U61" s="41"/>
      <c r="V61" s="41"/>
      <c r="W61" s="41"/>
    </row>
    <row r="62" spans="2:23" s="45" customFormat="1" ht="15" customHeight="1" x14ac:dyDescent="0.3">
      <c r="B62" s="41"/>
      <c r="C62" s="46"/>
      <c r="D62" s="41"/>
      <c r="E62" s="41"/>
      <c r="F62" s="41"/>
      <c r="G62" s="41"/>
      <c r="H62" s="41"/>
      <c r="I62" s="41"/>
      <c r="J62" s="58"/>
      <c r="K62" s="97"/>
      <c r="L62" s="97"/>
      <c r="M62" s="41"/>
      <c r="N62" s="141"/>
      <c r="P62" s="41"/>
      <c r="Q62" s="41"/>
      <c r="R62" s="41"/>
      <c r="S62" s="41"/>
      <c r="T62" s="41"/>
      <c r="U62" s="41"/>
      <c r="V62" s="41"/>
      <c r="W62" s="41"/>
    </row>
    <row r="63" spans="2:23" s="45" customFormat="1" ht="15" customHeight="1" x14ac:dyDescent="0.3">
      <c r="B63" s="41"/>
      <c r="C63" s="46"/>
      <c r="D63" s="41"/>
      <c r="E63" s="41"/>
      <c r="F63" s="41"/>
      <c r="G63" s="41"/>
      <c r="H63" s="41"/>
      <c r="I63" s="41"/>
      <c r="J63" s="58"/>
      <c r="K63" s="97"/>
      <c r="L63" s="97"/>
      <c r="M63" s="41"/>
      <c r="N63" s="141"/>
      <c r="P63" s="41"/>
      <c r="Q63" s="41"/>
      <c r="R63" s="41"/>
      <c r="S63" s="41"/>
      <c r="T63" s="41"/>
      <c r="U63" s="41"/>
      <c r="V63" s="41"/>
      <c r="W63" s="41"/>
    </row>
    <row r="64" spans="2:23" s="45" customFormat="1" ht="15" customHeight="1" x14ac:dyDescent="0.3">
      <c r="B64" s="41"/>
      <c r="C64" s="46"/>
      <c r="D64" s="41"/>
      <c r="E64" s="41"/>
      <c r="F64" s="41"/>
      <c r="G64" s="41"/>
      <c r="H64" s="41"/>
      <c r="I64" s="41"/>
      <c r="J64" s="58"/>
      <c r="K64" s="97"/>
      <c r="L64" s="97"/>
      <c r="M64" s="41"/>
      <c r="N64" s="141"/>
      <c r="P64" s="41"/>
      <c r="Q64" s="41"/>
      <c r="R64" s="41"/>
      <c r="S64" s="41"/>
      <c r="T64" s="41"/>
      <c r="U64" s="41"/>
      <c r="V64" s="41"/>
      <c r="W64" s="41"/>
    </row>
    <row r="65" spans="2:23" s="45" customFormat="1" ht="15" customHeight="1" x14ac:dyDescent="0.3">
      <c r="B65" s="41"/>
      <c r="C65" s="46"/>
      <c r="D65" s="41"/>
      <c r="E65" s="41"/>
      <c r="F65" s="41"/>
      <c r="G65" s="41"/>
      <c r="H65" s="41"/>
      <c r="I65" s="41"/>
      <c r="J65" s="58"/>
      <c r="K65" s="97"/>
      <c r="L65" s="97"/>
      <c r="M65" s="41"/>
      <c r="N65" s="141"/>
      <c r="P65" s="41"/>
      <c r="Q65" s="41"/>
      <c r="R65" s="41"/>
      <c r="S65" s="41"/>
      <c r="T65" s="41"/>
      <c r="U65" s="41"/>
      <c r="V65" s="41"/>
      <c r="W65" s="41"/>
    </row>
    <row r="66" spans="2:23" s="45" customFormat="1" ht="15" customHeight="1" x14ac:dyDescent="0.3">
      <c r="B66" s="41"/>
      <c r="C66" s="46"/>
      <c r="D66" s="41"/>
      <c r="E66" s="41"/>
      <c r="F66" s="41"/>
      <c r="G66" s="41"/>
      <c r="H66" s="41"/>
      <c r="I66" s="41"/>
      <c r="J66" s="58"/>
      <c r="K66" s="97"/>
      <c r="L66" s="97"/>
      <c r="M66" s="41"/>
      <c r="N66" s="141"/>
      <c r="P66" s="41"/>
      <c r="Q66" s="41"/>
      <c r="R66" s="41"/>
      <c r="S66" s="41"/>
      <c r="T66" s="41"/>
      <c r="U66" s="41"/>
      <c r="V66" s="41"/>
      <c r="W66" s="41"/>
    </row>
    <row r="67" spans="2:23" s="45" customFormat="1" ht="15" customHeight="1" x14ac:dyDescent="0.3">
      <c r="B67" s="41"/>
      <c r="C67" s="46"/>
      <c r="D67" s="41"/>
      <c r="E67" s="41"/>
      <c r="F67" s="41"/>
      <c r="G67" s="41"/>
      <c r="H67" s="41"/>
      <c r="I67" s="41"/>
      <c r="J67" s="58"/>
      <c r="K67" s="97"/>
      <c r="L67" s="97"/>
      <c r="M67" s="41"/>
      <c r="N67" s="141"/>
      <c r="P67" s="41"/>
      <c r="Q67" s="41"/>
      <c r="R67" s="41"/>
      <c r="S67" s="41"/>
      <c r="T67" s="41"/>
      <c r="U67" s="41"/>
      <c r="V67" s="41"/>
      <c r="W67" s="41"/>
    </row>
    <row r="68" spans="2:23" s="45" customFormat="1" ht="15" customHeight="1" x14ac:dyDescent="0.3">
      <c r="B68" s="41"/>
      <c r="C68" s="46"/>
      <c r="D68" s="41"/>
      <c r="E68" s="41"/>
      <c r="F68" s="41"/>
      <c r="G68" s="41"/>
      <c r="H68" s="41"/>
      <c r="I68" s="41"/>
      <c r="J68" s="58"/>
      <c r="K68" s="97"/>
      <c r="L68" s="97"/>
      <c r="M68" s="41"/>
      <c r="N68" s="141"/>
      <c r="P68" s="41"/>
      <c r="Q68" s="41"/>
      <c r="R68" s="41"/>
      <c r="S68" s="41"/>
      <c r="T68" s="41"/>
      <c r="U68" s="41"/>
      <c r="V68" s="41"/>
      <c r="W68" s="41"/>
    </row>
    <row r="69" spans="2:23" s="45" customFormat="1" ht="15" customHeight="1" x14ac:dyDescent="0.3">
      <c r="B69" s="41"/>
      <c r="C69" s="46"/>
      <c r="D69" s="41"/>
      <c r="E69" s="41"/>
      <c r="F69" s="41"/>
      <c r="G69" s="41"/>
      <c r="H69" s="41"/>
      <c r="I69" s="41"/>
      <c r="J69" s="58"/>
      <c r="K69" s="97"/>
      <c r="L69" s="97"/>
      <c r="M69" s="41"/>
      <c r="N69" s="141"/>
      <c r="P69" s="41"/>
      <c r="Q69" s="41"/>
      <c r="R69" s="41"/>
      <c r="S69" s="41"/>
      <c r="T69" s="41"/>
      <c r="U69" s="41"/>
      <c r="V69" s="41"/>
      <c r="W69" s="41"/>
    </row>
    <row r="70" spans="2:23" s="45" customFormat="1" ht="15" customHeight="1" x14ac:dyDescent="0.3">
      <c r="B70" s="41"/>
      <c r="C70" s="46"/>
      <c r="D70" s="41"/>
      <c r="E70" s="41"/>
      <c r="F70" s="41"/>
      <c r="G70" s="41"/>
      <c r="H70" s="41"/>
      <c r="I70" s="41"/>
      <c r="J70" s="58"/>
      <c r="K70" s="97"/>
      <c r="L70" s="97"/>
      <c r="M70" s="41"/>
      <c r="N70" s="141"/>
      <c r="P70" s="41"/>
      <c r="Q70" s="41"/>
      <c r="R70" s="41"/>
      <c r="S70" s="41"/>
      <c r="T70" s="41"/>
      <c r="U70" s="41"/>
      <c r="V70" s="41"/>
      <c r="W70" s="41"/>
    </row>
    <row r="71" spans="2:23" s="45" customFormat="1" ht="15" customHeight="1" x14ac:dyDescent="0.3">
      <c r="B71" s="41"/>
      <c r="C71" s="46"/>
      <c r="D71" s="41"/>
      <c r="E71" s="41"/>
      <c r="F71" s="41"/>
      <c r="G71" s="41"/>
      <c r="H71" s="41"/>
      <c r="I71" s="41"/>
      <c r="J71" s="58"/>
      <c r="K71" s="97"/>
      <c r="L71" s="97"/>
      <c r="M71" s="41"/>
      <c r="N71" s="141"/>
      <c r="P71" s="41"/>
      <c r="Q71" s="41"/>
      <c r="R71" s="41"/>
      <c r="S71" s="41"/>
      <c r="T71" s="41"/>
      <c r="U71" s="41"/>
      <c r="V71" s="41"/>
      <c r="W71" s="41"/>
    </row>
    <row r="72" spans="2:23" s="45" customFormat="1" ht="15" customHeight="1" x14ac:dyDescent="0.3">
      <c r="B72" s="41"/>
      <c r="C72" s="46"/>
      <c r="D72" s="41"/>
      <c r="E72" s="41"/>
      <c r="F72" s="41"/>
      <c r="G72" s="41"/>
      <c r="H72" s="41"/>
      <c r="I72" s="41"/>
      <c r="J72" s="58"/>
      <c r="K72" s="97"/>
      <c r="L72" s="97"/>
      <c r="M72" s="41"/>
      <c r="N72" s="141"/>
      <c r="P72" s="41"/>
      <c r="Q72" s="41"/>
      <c r="R72" s="41"/>
      <c r="S72" s="41"/>
      <c r="T72" s="41"/>
      <c r="U72" s="41"/>
      <c r="V72" s="41"/>
      <c r="W72" s="41"/>
    </row>
    <row r="73" spans="2:23" s="45" customFormat="1" ht="15" customHeight="1" x14ac:dyDescent="0.3">
      <c r="B73" s="41"/>
      <c r="C73" s="46"/>
      <c r="D73" s="41"/>
      <c r="E73" s="41"/>
      <c r="F73" s="41"/>
      <c r="G73" s="41"/>
      <c r="H73" s="41"/>
      <c r="I73" s="41"/>
      <c r="J73" s="58"/>
      <c r="K73" s="97"/>
      <c r="L73" s="97"/>
      <c r="M73" s="41"/>
      <c r="N73" s="141"/>
      <c r="P73" s="41"/>
      <c r="Q73" s="41"/>
      <c r="R73" s="41"/>
      <c r="S73" s="41"/>
      <c r="T73" s="41"/>
      <c r="U73" s="41"/>
      <c r="V73" s="41"/>
      <c r="W73" s="41"/>
    </row>
    <row r="74" spans="2:23" s="45" customFormat="1" ht="15" customHeight="1" x14ac:dyDescent="0.3">
      <c r="B74" s="41"/>
      <c r="C74" s="46"/>
      <c r="D74" s="41"/>
      <c r="E74" s="41"/>
      <c r="F74" s="41"/>
      <c r="G74" s="41"/>
      <c r="H74" s="41"/>
      <c r="I74" s="41"/>
      <c r="J74" s="58"/>
      <c r="K74" s="97"/>
      <c r="L74" s="97"/>
      <c r="M74" s="41"/>
      <c r="N74" s="141"/>
      <c r="P74" s="41"/>
      <c r="Q74" s="41"/>
      <c r="R74" s="41"/>
      <c r="S74" s="41"/>
      <c r="T74" s="41"/>
      <c r="U74" s="41"/>
      <c r="V74" s="41"/>
      <c r="W74" s="41"/>
    </row>
    <row r="75" spans="2:23" s="45" customFormat="1" ht="15" customHeight="1" x14ac:dyDescent="0.3">
      <c r="B75" s="41"/>
      <c r="C75" s="46"/>
      <c r="D75" s="41"/>
      <c r="E75" s="41"/>
      <c r="F75" s="41"/>
      <c r="G75" s="41"/>
      <c r="H75" s="41"/>
      <c r="I75" s="41"/>
      <c r="J75" s="58"/>
      <c r="K75" s="97"/>
      <c r="L75" s="97"/>
      <c r="M75" s="41"/>
      <c r="N75" s="141"/>
      <c r="P75" s="41"/>
      <c r="Q75" s="41"/>
      <c r="R75" s="41"/>
      <c r="S75" s="41"/>
      <c r="T75" s="41"/>
      <c r="U75" s="41"/>
      <c r="V75" s="41"/>
      <c r="W75" s="41"/>
    </row>
    <row r="76" spans="2:23" ht="15" customHeight="1" x14ac:dyDescent="0.3"/>
    <row r="77" spans="2:23" ht="15" customHeight="1" x14ac:dyDescent="0.3"/>
    <row r="78" spans="2:23" ht="15" customHeight="1" x14ac:dyDescent="0.3"/>
    <row r="79" spans="2:23" ht="15" customHeight="1" x14ac:dyDescent="0.3"/>
    <row r="80" spans="2:23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</sheetData>
  <mergeCells count="2">
    <mergeCell ref="D4:D5"/>
    <mergeCell ref="M4:M5"/>
  </mergeCells>
  <pageMargins left="0.2" right="0.2" top="0.25" bottom="0.25" header="0.3" footer="0.3"/>
  <pageSetup scale="55" orientation="landscape" r:id="rId1"/>
  <ignoredErrors>
    <ignoredError sqref="J7:J2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EF04-9818-4B05-A665-3B54F310D5AB}">
  <dimension ref="A1:CL24"/>
  <sheetViews>
    <sheetView workbookViewId="0">
      <selection activeCell="C44" sqref="C44"/>
    </sheetView>
  </sheetViews>
  <sheetFormatPr defaultRowHeight="13" x14ac:dyDescent="0.3"/>
  <cols>
    <col min="1" max="1" width="38.453125" style="100" customWidth="1"/>
    <col min="2" max="2" width="12.81640625" style="105" customWidth="1"/>
    <col min="3" max="62" width="7.7265625" style="100" hidden="1" customWidth="1"/>
    <col min="63" max="82" width="7.7265625" style="100" customWidth="1"/>
    <col min="83" max="256" width="8.7265625" style="100"/>
    <col min="257" max="257" width="38.453125" style="100" customWidth="1"/>
    <col min="258" max="258" width="12.81640625" style="100" customWidth="1"/>
    <col min="259" max="318" width="0" style="100" hidden="1" customWidth="1"/>
    <col min="319" max="338" width="7.7265625" style="100" customWidth="1"/>
    <col min="339" max="512" width="8.7265625" style="100"/>
    <col min="513" max="513" width="38.453125" style="100" customWidth="1"/>
    <col min="514" max="514" width="12.81640625" style="100" customWidth="1"/>
    <col min="515" max="574" width="0" style="100" hidden="1" customWidth="1"/>
    <col min="575" max="594" width="7.7265625" style="100" customWidth="1"/>
    <col min="595" max="768" width="8.7265625" style="100"/>
    <col min="769" max="769" width="38.453125" style="100" customWidth="1"/>
    <col min="770" max="770" width="12.81640625" style="100" customWidth="1"/>
    <col min="771" max="830" width="0" style="100" hidden="1" customWidth="1"/>
    <col min="831" max="850" width="7.7265625" style="100" customWidth="1"/>
    <col min="851" max="1024" width="8.7265625" style="100"/>
    <col min="1025" max="1025" width="38.453125" style="100" customWidth="1"/>
    <col min="1026" max="1026" width="12.81640625" style="100" customWidth="1"/>
    <col min="1027" max="1086" width="0" style="100" hidden="1" customWidth="1"/>
    <col min="1087" max="1106" width="7.7265625" style="100" customWidth="1"/>
    <col min="1107" max="1280" width="8.7265625" style="100"/>
    <col min="1281" max="1281" width="38.453125" style="100" customWidth="1"/>
    <col min="1282" max="1282" width="12.81640625" style="100" customWidth="1"/>
    <col min="1283" max="1342" width="0" style="100" hidden="1" customWidth="1"/>
    <col min="1343" max="1362" width="7.7265625" style="100" customWidth="1"/>
    <col min="1363" max="1536" width="8.7265625" style="100"/>
    <col min="1537" max="1537" width="38.453125" style="100" customWidth="1"/>
    <col min="1538" max="1538" width="12.81640625" style="100" customWidth="1"/>
    <col min="1539" max="1598" width="0" style="100" hidden="1" customWidth="1"/>
    <col min="1599" max="1618" width="7.7265625" style="100" customWidth="1"/>
    <col min="1619" max="1792" width="8.7265625" style="100"/>
    <col min="1793" max="1793" width="38.453125" style="100" customWidth="1"/>
    <col min="1794" max="1794" width="12.81640625" style="100" customWidth="1"/>
    <col min="1795" max="1854" width="0" style="100" hidden="1" customWidth="1"/>
    <col min="1855" max="1874" width="7.7265625" style="100" customWidth="1"/>
    <col min="1875" max="2048" width="8.7265625" style="100"/>
    <col min="2049" max="2049" width="38.453125" style="100" customWidth="1"/>
    <col min="2050" max="2050" width="12.81640625" style="100" customWidth="1"/>
    <col min="2051" max="2110" width="0" style="100" hidden="1" customWidth="1"/>
    <col min="2111" max="2130" width="7.7265625" style="100" customWidth="1"/>
    <col min="2131" max="2304" width="8.7265625" style="100"/>
    <col min="2305" max="2305" width="38.453125" style="100" customWidth="1"/>
    <col min="2306" max="2306" width="12.81640625" style="100" customWidth="1"/>
    <col min="2307" max="2366" width="0" style="100" hidden="1" customWidth="1"/>
    <col min="2367" max="2386" width="7.7265625" style="100" customWidth="1"/>
    <col min="2387" max="2560" width="8.7265625" style="100"/>
    <col min="2561" max="2561" width="38.453125" style="100" customWidth="1"/>
    <col min="2562" max="2562" width="12.81640625" style="100" customWidth="1"/>
    <col min="2563" max="2622" width="0" style="100" hidden="1" customWidth="1"/>
    <col min="2623" max="2642" width="7.7265625" style="100" customWidth="1"/>
    <col min="2643" max="2816" width="8.7265625" style="100"/>
    <col min="2817" max="2817" width="38.453125" style="100" customWidth="1"/>
    <col min="2818" max="2818" width="12.81640625" style="100" customWidth="1"/>
    <col min="2819" max="2878" width="0" style="100" hidden="1" customWidth="1"/>
    <col min="2879" max="2898" width="7.7265625" style="100" customWidth="1"/>
    <col min="2899" max="3072" width="8.7265625" style="100"/>
    <col min="3073" max="3073" width="38.453125" style="100" customWidth="1"/>
    <col min="3074" max="3074" width="12.81640625" style="100" customWidth="1"/>
    <col min="3075" max="3134" width="0" style="100" hidden="1" customWidth="1"/>
    <col min="3135" max="3154" width="7.7265625" style="100" customWidth="1"/>
    <col min="3155" max="3328" width="8.7265625" style="100"/>
    <col min="3329" max="3329" width="38.453125" style="100" customWidth="1"/>
    <col min="3330" max="3330" width="12.81640625" style="100" customWidth="1"/>
    <col min="3331" max="3390" width="0" style="100" hidden="1" customWidth="1"/>
    <col min="3391" max="3410" width="7.7265625" style="100" customWidth="1"/>
    <col min="3411" max="3584" width="8.7265625" style="100"/>
    <col min="3585" max="3585" width="38.453125" style="100" customWidth="1"/>
    <col min="3586" max="3586" width="12.81640625" style="100" customWidth="1"/>
    <col min="3587" max="3646" width="0" style="100" hidden="1" customWidth="1"/>
    <col min="3647" max="3666" width="7.7265625" style="100" customWidth="1"/>
    <col min="3667" max="3840" width="8.7265625" style="100"/>
    <col min="3841" max="3841" width="38.453125" style="100" customWidth="1"/>
    <col min="3842" max="3842" width="12.81640625" style="100" customWidth="1"/>
    <col min="3843" max="3902" width="0" style="100" hidden="1" customWidth="1"/>
    <col min="3903" max="3922" width="7.7265625" style="100" customWidth="1"/>
    <col min="3923" max="4096" width="8.7265625" style="100"/>
    <col min="4097" max="4097" width="38.453125" style="100" customWidth="1"/>
    <col min="4098" max="4098" width="12.81640625" style="100" customWidth="1"/>
    <col min="4099" max="4158" width="0" style="100" hidden="1" customWidth="1"/>
    <col min="4159" max="4178" width="7.7265625" style="100" customWidth="1"/>
    <col min="4179" max="4352" width="8.7265625" style="100"/>
    <col min="4353" max="4353" width="38.453125" style="100" customWidth="1"/>
    <col min="4354" max="4354" width="12.81640625" style="100" customWidth="1"/>
    <col min="4355" max="4414" width="0" style="100" hidden="1" customWidth="1"/>
    <col min="4415" max="4434" width="7.7265625" style="100" customWidth="1"/>
    <col min="4435" max="4608" width="8.7265625" style="100"/>
    <col min="4609" max="4609" width="38.453125" style="100" customWidth="1"/>
    <col min="4610" max="4610" width="12.81640625" style="100" customWidth="1"/>
    <col min="4611" max="4670" width="0" style="100" hidden="1" customWidth="1"/>
    <col min="4671" max="4690" width="7.7265625" style="100" customWidth="1"/>
    <col min="4691" max="4864" width="8.7265625" style="100"/>
    <col min="4865" max="4865" width="38.453125" style="100" customWidth="1"/>
    <col min="4866" max="4866" width="12.81640625" style="100" customWidth="1"/>
    <col min="4867" max="4926" width="0" style="100" hidden="1" customWidth="1"/>
    <col min="4927" max="4946" width="7.7265625" style="100" customWidth="1"/>
    <col min="4947" max="5120" width="8.7265625" style="100"/>
    <col min="5121" max="5121" width="38.453125" style="100" customWidth="1"/>
    <col min="5122" max="5122" width="12.81640625" style="100" customWidth="1"/>
    <col min="5123" max="5182" width="0" style="100" hidden="1" customWidth="1"/>
    <col min="5183" max="5202" width="7.7265625" style="100" customWidth="1"/>
    <col min="5203" max="5376" width="8.7265625" style="100"/>
    <col min="5377" max="5377" width="38.453125" style="100" customWidth="1"/>
    <col min="5378" max="5378" width="12.81640625" style="100" customWidth="1"/>
    <col min="5379" max="5438" width="0" style="100" hidden="1" customWidth="1"/>
    <col min="5439" max="5458" width="7.7265625" style="100" customWidth="1"/>
    <col min="5459" max="5632" width="8.7265625" style="100"/>
    <col min="5633" max="5633" width="38.453125" style="100" customWidth="1"/>
    <col min="5634" max="5634" width="12.81640625" style="100" customWidth="1"/>
    <col min="5635" max="5694" width="0" style="100" hidden="1" customWidth="1"/>
    <col min="5695" max="5714" width="7.7265625" style="100" customWidth="1"/>
    <col min="5715" max="5888" width="8.7265625" style="100"/>
    <col min="5889" max="5889" width="38.453125" style="100" customWidth="1"/>
    <col min="5890" max="5890" width="12.81640625" style="100" customWidth="1"/>
    <col min="5891" max="5950" width="0" style="100" hidden="1" customWidth="1"/>
    <col min="5951" max="5970" width="7.7265625" style="100" customWidth="1"/>
    <col min="5971" max="6144" width="8.7265625" style="100"/>
    <col min="6145" max="6145" width="38.453125" style="100" customWidth="1"/>
    <col min="6146" max="6146" width="12.81640625" style="100" customWidth="1"/>
    <col min="6147" max="6206" width="0" style="100" hidden="1" customWidth="1"/>
    <col min="6207" max="6226" width="7.7265625" style="100" customWidth="1"/>
    <col min="6227" max="6400" width="8.7265625" style="100"/>
    <col min="6401" max="6401" width="38.453125" style="100" customWidth="1"/>
    <col min="6402" max="6402" width="12.81640625" style="100" customWidth="1"/>
    <col min="6403" max="6462" width="0" style="100" hidden="1" customWidth="1"/>
    <col min="6463" max="6482" width="7.7265625" style="100" customWidth="1"/>
    <col min="6483" max="6656" width="8.7265625" style="100"/>
    <col min="6657" max="6657" width="38.453125" style="100" customWidth="1"/>
    <col min="6658" max="6658" width="12.81640625" style="100" customWidth="1"/>
    <col min="6659" max="6718" width="0" style="100" hidden="1" customWidth="1"/>
    <col min="6719" max="6738" width="7.7265625" style="100" customWidth="1"/>
    <col min="6739" max="6912" width="8.7265625" style="100"/>
    <col min="6913" max="6913" width="38.453125" style="100" customWidth="1"/>
    <col min="6914" max="6914" width="12.81640625" style="100" customWidth="1"/>
    <col min="6915" max="6974" width="0" style="100" hidden="1" customWidth="1"/>
    <col min="6975" max="6994" width="7.7265625" style="100" customWidth="1"/>
    <col min="6995" max="7168" width="8.7265625" style="100"/>
    <col min="7169" max="7169" width="38.453125" style="100" customWidth="1"/>
    <col min="7170" max="7170" width="12.81640625" style="100" customWidth="1"/>
    <col min="7171" max="7230" width="0" style="100" hidden="1" customWidth="1"/>
    <col min="7231" max="7250" width="7.7265625" style="100" customWidth="1"/>
    <col min="7251" max="7424" width="8.7265625" style="100"/>
    <col min="7425" max="7425" width="38.453125" style="100" customWidth="1"/>
    <col min="7426" max="7426" width="12.81640625" style="100" customWidth="1"/>
    <col min="7427" max="7486" width="0" style="100" hidden="1" customWidth="1"/>
    <col min="7487" max="7506" width="7.7265625" style="100" customWidth="1"/>
    <col min="7507" max="7680" width="8.7265625" style="100"/>
    <col min="7681" max="7681" width="38.453125" style="100" customWidth="1"/>
    <col min="7682" max="7682" width="12.81640625" style="100" customWidth="1"/>
    <col min="7683" max="7742" width="0" style="100" hidden="1" customWidth="1"/>
    <col min="7743" max="7762" width="7.7265625" style="100" customWidth="1"/>
    <col min="7763" max="7936" width="8.7265625" style="100"/>
    <col min="7937" max="7937" width="38.453125" style="100" customWidth="1"/>
    <col min="7938" max="7938" width="12.81640625" style="100" customWidth="1"/>
    <col min="7939" max="7998" width="0" style="100" hidden="1" customWidth="1"/>
    <col min="7999" max="8018" width="7.7265625" style="100" customWidth="1"/>
    <col min="8019" max="8192" width="8.7265625" style="100"/>
    <col min="8193" max="8193" width="38.453125" style="100" customWidth="1"/>
    <col min="8194" max="8194" width="12.81640625" style="100" customWidth="1"/>
    <col min="8195" max="8254" width="0" style="100" hidden="1" customWidth="1"/>
    <col min="8255" max="8274" width="7.7265625" style="100" customWidth="1"/>
    <col min="8275" max="8448" width="8.7265625" style="100"/>
    <col min="8449" max="8449" width="38.453125" style="100" customWidth="1"/>
    <col min="8450" max="8450" width="12.81640625" style="100" customWidth="1"/>
    <col min="8451" max="8510" width="0" style="100" hidden="1" customWidth="1"/>
    <col min="8511" max="8530" width="7.7265625" style="100" customWidth="1"/>
    <col min="8531" max="8704" width="8.7265625" style="100"/>
    <col min="8705" max="8705" width="38.453125" style="100" customWidth="1"/>
    <col min="8706" max="8706" width="12.81640625" style="100" customWidth="1"/>
    <col min="8707" max="8766" width="0" style="100" hidden="1" customWidth="1"/>
    <col min="8767" max="8786" width="7.7265625" style="100" customWidth="1"/>
    <col min="8787" max="8960" width="8.7265625" style="100"/>
    <col min="8961" max="8961" width="38.453125" style="100" customWidth="1"/>
    <col min="8962" max="8962" width="12.81640625" style="100" customWidth="1"/>
    <col min="8963" max="9022" width="0" style="100" hidden="1" customWidth="1"/>
    <col min="9023" max="9042" width="7.7265625" style="100" customWidth="1"/>
    <col min="9043" max="9216" width="8.7265625" style="100"/>
    <col min="9217" max="9217" width="38.453125" style="100" customWidth="1"/>
    <col min="9218" max="9218" width="12.81640625" style="100" customWidth="1"/>
    <col min="9219" max="9278" width="0" style="100" hidden="1" customWidth="1"/>
    <col min="9279" max="9298" width="7.7265625" style="100" customWidth="1"/>
    <col min="9299" max="9472" width="8.7265625" style="100"/>
    <col min="9473" max="9473" width="38.453125" style="100" customWidth="1"/>
    <col min="9474" max="9474" width="12.81640625" style="100" customWidth="1"/>
    <col min="9475" max="9534" width="0" style="100" hidden="1" customWidth="1"/>
    <col min="9535" max="9554" width="7.7265625" style="100" customWidth="1"/>
    <col min="9555" max="9728" width="8.7265625" style="100"/>
    <col min="9729" max="9729" width="38.453125" style="100" customWidth="1"/>
    <col min="9730" max="9730" width="12.81640625" style="100" customWidth="1"/>
    <col min="9731" max="9790" width="0" style="100" hidden="1" customWidth="1"/>
    <col min="9791" max="9810" width="7.7265625" style="100" customWidth="1"/>
    <col min="9811" max="9984" width="8.7265625" style="100"/>
    <col min="9985" max="9985" width="38.453125" style="100" customWidth="1"/>
    <col min="9986" max="9986" width="12.81640625" style="100" customWidth="1"/>
    <col min="9987" max="10046" width="0" style="100" hidden="1" customWidth="1"/>
    <col min="10047" max="10066" width="7.7265625" style="100" customWidth="1"/>
    <col min="10067" max="10240" width="8.7265625" style="100"/>
    <col min="10241" max="10241" width="38.453125" style="100" customWidth="1"/>
    <col min="10242" max="10242" width="12.81640625" style="100" customWidth="1"/>
    <col min="10243" max="10302" width="0" style="100" hidden="1" customWidth="1"/>
    <col min="10303" max="10322" width="7.7265625" style="100" customWidth="1"/>
    <col min="10323" max="10496" width="8.7265625" style="100"/>
    <col min="10497" max="10497" width="38.453125" style="100" customWidth="1"/>
    <col min="10498" max="10498" width="12.81640625" style="100" customWidth="1"/>
    <col min="10499" max="10558" width="0" style="100" hidden="1" customWidth="1"/>
    <col min="10559" max="10578" width="7.7265625" style="100" customWidth="1"/>
    <col min="10579" max="10752" width="8.7265625" style="100"/>
    <col min="10753" max="10753" width="38.453125" style="100" customWidth="1"/>
    <col min="10754" max="10754" width="12.81640625" style="100" customWidth="1"/>
    <col min="10755" max="10814" width="0" style="100" hidden="1" customWidth="1"/>
    <col min="10815" max="10834" width="7.7265625" style="100" customWidth="1"/>
    <col min="10835" max="11008" width="8.7265625" style="100"/>
    <col min="11009" max="11009" width="38.453125" style="100" customWidth="1"/>
    <col min="11010" max="11010" width="12.81640625" style="100" customWidth="1"/>
    <col min="11011" max="11070" width="0" style="100" hidden="1" customWidth="1"/>
    <col min="11071" max="11090" width="7.7265625" style="100" customWidth="1"/>
    <col min="11091" max="11264" width="8.7265625" style="100"/>
    <col min="11265" max="11265" width="38.453125" style="100" customWidth="1"/>
    <col min="11266" max="11266" width="12.81640625" style="100" customWidth="1"/>
    <col min="11267" max="11326" width="0" style="100" hidden="1" customWidth="1"/>
    <col min="11327" max="11346" width="7.7265625" style="100" customWidth="1"/>
    <col min="11347" max="11520" width="8.7265625" style="100"/>
    <col min="11521" max="11521" width="38.453125" style="100" customWidth="1"/>
    <col min="11522" max="11522" width="12.81640625" style="100" customWidth="1"/>
    <col min="11523" max="11582" width="0" style="100" hidden="1" customWidth="1"/>
    <col min="11583" max="11602" width="7.7265625" style="100" customWidth="1"/>
    <col min="11603" max="11776" width="8.7265625" style="100"/>
    <col min="11777" max="11777" width="38.453125" style="100" customWidth="1"/>
    <col min="11778" max="11778" width="12.81640625" style="100" customWidth="1"/>
    <col min="11779" max="11838" width="0" style="100" hidden="1" customWidth="1"/>
    <col min="11839" max="11858" width="7.7265625" style="100" customWidth="1"/>
    <col min="11859" max="12032" width="8.7265625" style="100"/>
    <col min="12033" max="12033" width="38.453125" style="100" customWidth="1"/>
    <col min="12034" max="12034" width="12.81640625" style="100" customWidth="1"/>
    <col min="12035" max="12094" width="0" style="100" hidden="1" customWidth="1"/>
    <col min="12095" max="12114" width="7.7265625" style="100" customWidth="1"/>
    <col min="12115" max="12288" width="8.7265625" style="100"/>
    <col min="12289" max="12289" width="38.453125" style="100" customWidth="1"/>
    <col min="12290" max="12290" width="12.81640625" style="100" customWidth="1"/>
    <col min="12291" max="12350" width="0" style="100" hidden="1" customWidth="1"/>
    <col min="12351" max="12370" width="7.7265625" style="100" customWidth="1"/>
    <col min="12371" max="12544" width="8.7265625" style="100"/>
    <col min="12545" max="12545" width="38.453125" style="100" customWidth="1"/>
    <col min="12546" max="12546" width="12.81640625" style="100" customWidth="1"/>
    <col min="12547" max="12606" width="0" style="100" hidden="1" customWidth="1"/>
    <col min="12607" max="12626" width="7.7265625" style="100" customWidth="1"/>
    <col min="12627" max="12800" width="8.7265625" style="100"/>
    <col min="12801" max="12801" width="38.453125" style="100" customWidth="1"/>
    <col min="12802" max="12802" width="12.81640625" style="100" customWidth="1"/>
    <col min="12803" max="12862" width="0" style="100" hidden="1" customWidth="1"/>
    <col min="12863" max="12882" width="7.7265625" style="100" customWidth="1"/>
    <col min="12883" max="13056" width="8.7265625" style="100"/>
    <col min="13057" max="13057" width="38.453125" style="100" customWidth="1"/>
    <col min="13058" max="13058" width="12.81640625" style="100" customWidth="1"/>
    <col min="13059" max="13118" width="0" style="100" hidden="1" customWidth="1"/>
    <col min="13119" max="13138" width="7.7265625" style="100" customWidth="1"/>
    <col min="13139" max="13312" width="8.7265625" style="100"/>
    <col min="13313" max="13313" width="38.453125" style="100" customWidth="1"/>
    <col min="13314" max="13314" width="12.81640625" style="100" customWidth="1"/>
    <col min="13315" max="13374" width="0" style="100" hidden="1" customWidth="1"/>
    <col min="13375" max="13394" width="7.7265625" style="100" customWidth="1"/>
    <col min="13395" max="13568" width="8.7265625" style="100"/>
    <col min="13569" max="13569" width="38.453125" style="100" customWidth="1"/>
    <col min="13570" max="13570" width="12.81640625" style="100" customWidth="1"/>
    <col min="13571" max="13630" width="0" style="100" hidden="1" customWidth="1"/>
    <col min="13631" max="13650" width="7.7265625" style="100" customWidth="1"/>
    <col min="13651" max="13824" width="8.7265625" style="100"/>
    <col min="13825" max="13825" width="38.453125" style="100" customWidth="1"/>
    <col min="13826" max="13826" width="12.81640625" style="100" customWidth="1"/>
    <col min="13827" max="13886" width="0" style="100" hidden="1" customWidth="1"/>
    <col min="13887" max="13906" width="7.7265625" style="100" customWidth="1"/>
    <col min="13907" max="14080" width="8.7265625" style="100"/>
    <col min="14081" max="14081" width="38.453125" style="100" customWidth="1"/>
    <col min="14082" max="14082" width="12.81640625" style="100" customWidth="1"/>
    <col min="14083" max="14142" width="0" style="100" hidden="1" customWidth="1"/>
    <col min="14143" max="14162" width="7.7265625" style="100" customWidth="1"/>
    <col min="14163" max="14336" width="8.7265625" style="100"/>
    <col min="14337" max="14337" width="38.453125" style="100" customWidth="1"/>
    <col min="14338" max="14338" width="12.81640625" style="100" customWidth="1"/>
    <col min="14339" max="14398" width="0" style="100" hidden="1" customWidth="1"/>
    <col min="14399" max="14418" width="7.7265625" style="100" customWidth="1"/>
    <col min="14419" max="14592" width="8.7265625" style="100"/>
    <col min="14593" max="14593" width="38.453125" style="100" customWidth="1"/>
    <col min="14594" max="14594" width="12.81640625" style="100" customWidth="1"/>
    <col min="14595" max="14654" width="0" style="100" hidden="1" customWidth="1"/>
    <col min="14655" max="14674" width="7.7265625" style="100" customWidth="1"/>
    <col min="14675" max="14848" width="8.7265625" style="100"/>
    <col min="14849" max="14849" width="38.453125" style="100" customWidth="1"/>
    <col min="14850" max="14850" width="12.81640625" style="100" customWidth="1"/>
    <col min="14851" max="14910" width="0" style="100" hidden="1" customWidth="1"/>
    <col min="14911" max="14930" width="7.7265625" style="100" customWidth="1"/>
    <col min="14931" max="15104" width="8.7265625" style="100"/>
    <col min="15105" max="15105" width="38.453125" style="100" customWidth="1"/>
    <col min="15106" max="15106" width="12.81640625" style="100" customWidth="1"/>
    <col min="15107" max="15166" width="0" style="100" hidden="1" customWidth="1"/>
    <col min="15167" max="15186" width="7.7265625" style="100" customWidth="1"/>
    <col min="15187" max="15360" width="8.7265625" style="100"/>
    <col min="15361" max="15361" width="38.453125" style="100" customWidth="1"/>
    <col min="15362" max="15362" width="12.81640625" style="100" customWidth="1"/>
    <col min="15363" max="15422" width="0" style="100" hidden="1" customWidth="1"/>
    <col min="15423" max="15442" width="7.7265625" style="100" customWidth="1"/>
    <col min="15443" max="15616" width="8.7265625" style="100"/>
    <col min="15617" max="15617" width="38.453125" style="100" customWidth="1"/>
    <col min="15618" max="15618" width="12.81640625" style="100" customWidth="1"/>
    <col min="15619" max="15678" width="0" style="100" hidden="1" customWidth="1"/>
    <col min="15679" max="15698" width="7.7265625" style="100" customWidth="1"/>
    <col min="15699" max="15872" width="8.7265625" style="100"/>
    <col min="15873" max="15873" width="38.453125" style="100" customWidth="1"/>
    <col min="15874" max="15874" width="12.81640625" style="100" customWidth="1"/>
    <col min="15875" max="15934" width="0" style="100" hidden="1" customWidth="1"/>
    <col min="15935" max="15954" width="7.7265625" style="100" customWidth="1"/>
    <col min="15955" max="16128" width="8.7265625" style="100"/>
    <col min="16129" max="16129" width="38.453125" style="100" customWidth="1"/>
    <col min="16130" max="16130" width="12.81640625" style="100" customWidth="1"/>
    <col min="16131" max="16190" width="0" style="100" hidden="1" customWidth="1"/>
    <col min="16191" max="16210" width="7.7265625" style="100" customWidth="1"/>
    <col min="16211" max="16384" width="8.7265625" style="100"/>
  </cols>
  <sheetData>
    <row r="1" spans="1:90" ht="18" x14ac:dyDescent="0.4">
      <c r="A1" s="98" t="s">
        <v>103</v>
      </c>
      <c r="B1" s="99"/>
    </row>
    <row r="2" spans="1:90" ht="15.5" x14ac:dyDescent="0.35">
      <c r="A2" s="101" t="s">
        <v>104</v>
      </c>
      <c r="B2" s="102"/>
    </row>
    <row r="3" spans="1:90" ht="14.5" thickBot="1" x14ac:dyDescent="0.35">
      <c r="A3" s="103" t="s">
        <v>105</v>
      </c>
      <c r="B3" s="104"/>
    </row>
    <row r="6" spans="1:90" x14ac:dyDescent="0.3">
      <c r="BQ6" s="106" t="s">
        <v>106</v>
      </c>
      <c r="BR6" s="106" t="s">
        <v>106</v>
      </c>
      <c r="BS6" s="106" t="s">
        <v>106</v>
      </c>
      <c r="BT6" s="106" t="s">
        <v>106</v>
      </c>
      <c r="BU6" s="107" t="s">
        <v>107</v>
      </c>
      <c r="BV6" s="107" t="s">
        <v>107</v>
      </c>
      <c r="BW6" s="107" t="s">
        <v>107</v>
      </c>
      <c r="BX6" s="107" t="s">
        <v>107</v>
      </c>
      <c r="BY6" s="108" t="s">
        <v>108</v>
      </c>
      <c r="BZ6" s="108" t="s">
        <v>108</v>
      </c>
      <c r="CA6" s="108" t="s">
        <v>108</v>
      </c>
      <c r="CB6" s="108" t="s">
        <v>108</v>
      </c>
      <c r="CC6" s="109" t="s">
        <v>109</v>
      </c>
      <c r="CD6" s="109" t="s">
        <v>109</v>
      </c>
      <c r="CE6" s="109" t="s">
        <v>109</v>
      </c>
      <c r="CF6" s="109" t="s">
        <v>109</v>
      </c>
      <c r="CG6" s="110" t="s">
        <v>110</v>
      </c>
      <c r="CH6" s="110" t="s">
        <v>110</v>
      </c>
      <c r="CI6" s="110" t="s">
        <v>110</v>
      </c>
      <c r="CJ6" s="110" t="s">
        <v>110</v>
      </c>
    </row>
    <row r="7" spans="1:90" s="105" customFormat="1" x14ac:dyDescent="0.3">
      <c r="B7" s="105" t="s">
        <v>111</v>
      </c>
      <c r="C7" s="111" t="s">
        <v>112</v>
      </c>
      <c r="D7" s="111" t="s">
        <v>113</v>
      </c>
      <c r="E7" s="111" t="s">
        <v>114</v>
      </c>
      <c r="F7" s="111" t="s">
        <v>115</v>
      </c>
      <c r="G7" s="111" t="s">
        <v>116</v>
      </c>
      <c r="H7" s="111" t="s">
        <v>117</v>
      </c>
      <c r="I7" s="111" t="s">
        <v>118</v>
      </c>
      <c r="J7" s="111" t="s">
        <v>119</v>
      </c>
      <c r="K7" s="111" t="s">
        <v>120</v>
      </c>
      <c r="L7" s="111" t="s">
        <v>121</v>
      </c>
      <c r="M7" s="111" t="s">
        <v>122</v>
      </c>
      <c r="N7" s="111" t="s">
        <v>123</v>
      </c>
      <c r="O7" s="111" t="s">
        <v>124</v>
      </c>
      <c r="P7" s="111" t="s">
        <v>125</v>
      </c>
      <c r="Q7" s="111" t="s">
        <v>126</v>
      </c>
      <c r="R7" s="111" t="s">
        <v>127</v>
      </c>
      <c r="S7" s="111" t="s">
        <v>128</v>
      </c>
      <c r="T7" s="111" t="s">
        <v>129</v>
      </c>
      <c r="U7" s="111" t="s">
        <v>130</v>
      </c>
      <c r="V7" s="111" t="s">
        <v>131</v>
      </c>
      <c r="W7" s="111" t="s">
        <v>132</v>
      </c>
      <c r="X7" s="111" t="s">
        <v>133</v>
      </c>
      <c r="Y7" s="111" t="s">
        <v>134</v>
      </c>
      <c r="Z7" s="111" t="s">
        <v>135</v>
      </c>
      <c r="AA7" s="111" t="s">
        <v>136</v>
      </c>
      <c r="AB7" s="111" t="s">
        <v>137</v>
      </c>
      <c r="AC7" s="111" t="s">
        <v>138</v>
      </c>
      <c r="AD7" s="111" t="s">
        <v>139</v>
      </c>
      <c r="AE7" s="111" t="s">
        <v>140</v>
      </c>
      <c r="AF7" s="111" t="s">
        <v>141</v>
      </c>
      <c r="AG7" s="111" t="s">
        <v>142</v>
      </c>
      <c r="AH7" s="111" t="s">
        <v>143</v>
      </c>
      <c r="AI7" s="111" t="s">
        <v>144</v>
      </c>
      <c r="AJ7" s="111" t="s">
        <v>145</v>
      </c>
      <c r="AK7" s="111" t="s">
        <v>146</v>
      </c>
      <c r="AL7" s="111" t="s">
        <v>147</v>
      </c>
      <c r="AM7" s="111" t="s">
        <v>148</v>
      </c>
      <c r="AN7" s="111" t="s">
        <v>149</v>
      </c>
      <c r="AO7" s="111" t="s">
        <v>150</v>
      </c>
      <c r="AP7" s="111" t="s">
        <v>151</v>
      </c>
      <c r="AQ7" s="111" t="s">
        <v>152</v>
      </c>
      <c r="AR7" s="111" t="s">
        <v>153</v>
      </c>
      <c r="AS7" s="111" t="s">
        <v>154</v>
      </c>
      <c r="AT7" s="111" t="s">
        <v>155</v>
      </c>
      <c r="AU7" s="105" t="s">
        <v>156</v>
      </c>
      <c r="AV7" s="105" t="s">
        <v>157</v>
      </c>
      <c r="AW7" s="105" t="s">
        <v>158</v>
      </c>
      <c r="AX7" s="105" t="s">
        <v>159</v>
      </c>
      <c r="AY7" s="105" t="s">
        <v>160</v>
      </c>
      <c r="AZ7" s="105" t="s">
        <v>161</v>
      </c>
      <c r="BA7" s="105" t="s">
        <v>162</v>
      </c>
      <c r="BB7" s="105" t="s">
        <v>163</v>
      </c>
      <c r="BC7" s="105" t="s">
        <v>164</v>
      </c>
      <c r="BD7" s="105" t="s">
        <v>165</v>
      </c>
      <c r="BE7" s="105" t="s">
        <v>166</v>
      </c>
      <c r="BF7" s="105" t="s">
        <v>167</v>
      </c>
      <c r="BG7" s="105" t="s">
        <v>168</v>
      </c>
      <c r="BH7" s="105" t="s">
        <v>169</v>
      </c>
      <c r="BI7" s="105" t="s">
        <v>170</v>
      </c>
      <c r="BJ7" s="105" t="s">
        <v>171</v>
      </c>
      <c r="BK7" s="105" t="s">
        <v>172</v>
      </c>
      <c r="BL7" s="105" t="s">
        <v>173</v>
      </c>
      <c r="BM7" s="105" t="s">
        <v>174</v>
      </c>
      <c r="BN7" s="105" t="s">
        <v>175</v>
      </c>
      <c r="BO7" s="105" t="s">
        <v>176</v>
      </c>
      <c r="BP7" s="105" t="s">
        <v>177</v>
      </c>
      <c r="BQ7" s="105" t="s">
        <v>178</v>
      </c>
      <c r="BR7" s="105" t="s">
        <v>179</v>
      </c>
      <c r="BS7" s="105" t="s">
        <v>180</v>
      </c>
      <c r="BT7" s="105" t="s">
        <v>181</v>
      </c>
      <c r="BU7" s="105" t="s">
        <v>182</v>
      </c>
      <c r="BV7" s="105" t="s">
        <v>183</v>
      </c>
      <c r="BW7" s="105" t="s">
        <v>184</v>
      </c>
      <c r="BX7" s="105" t="s">
        <v>185</v>
      </c>
      <c r="BY7" s="105" t="s">
        <v>186</v>
      </c>
      <c r="BZ7" s="105" t="s">
        <v>187</v>
      </c>
      <c r="CA7" s="105" t="s">
        <v>188</v>
      </c>
      <c r="CB7" s="105" t="s">
        <v>189</v>
      </c>
      <c r="CC7" s="105" t="s">
        <v>190</v>
      </c>
      <c r="CD7" s="105" t="s">
        <v>191</v>
      </c>
      <c r="CE7" s="105" t="s">
        <v>192</v>
      </c>
      <c r="CF7" s="105" t="s">
        <v>193</v>
      </c>
      <c r="CG7" s="105" t="s">
        <v>194</v>
      </c>
      <c r="CH7" s="105" t="s">
        <v>195</v>
      </c>
      <c r="CI7" s="105" t="s">
        <v>196</v>
      </c>
      <c r="CJ7" s="105" t="s">
        <v>197</v>
      </c>
      <c r="CK7" s="105" t="s">
        <v>198</v>
      </c>
      <c r="CL7" s="105" t="s">
        <v>199</v>
      </c>
    </row>
    <row r="8" spans="1:90" x14ac:dyDescent="0.3">
      <c r="A8" s="105" t="s">
        <v>200</v>
      </c>
      <c r="B8" s="105" t="s">
        <v>201</v>
      </c>
      <c r="C8" s="112">
        <v>2.034611398</v>
      </c>
      <c r="D8" s="112">
        <v>2.0596500770000001</v>
      </c>
      <c r="E8" s="112">
        <v>2.0647060370000001</v>
      </c>
      <c r="F8" s="112">
        <v>2.0867602860000001</v>
      </c>
      <c r="G8" s="112">
        <v>2.104414818</v>
      </c>
      <c r="H8" s="112">
        <v>2.1147152070000002</v>
      </c>
      <c r="I8" s="112">
        <v>2.1510993429999998</v>
      </c>
      <c r="J8" s="112">
        <v>2.1700303559999998</v>
      </c>
      <c r="K8" s="112">
        <v>2.187209223</v>
      </c>
      <c r="L8" s="112">
        <v>2.212539628</v>
      </c>
      <c r="M8" s="112">
        <v>2.2351374509999999</v>
      </c>
      <c r="N8" s="112">
        <v>2.2204817979999998</v>
      </c>
      <c r="O8" s="112">
        <v>2.232011623</v>
      </c>
      <c r="P8" s="112">
        <v>2.2583096839999999</v>
      </c>
      <c r="Q8" s="112">
        <v>2.275645409</v>
      </c>
      <c r="R8" s="112">
        <v>2.3021267459999999</v>
      </c>
      <c r="S8" s="112">
        <v>2.3193677080000001</v>
      </c>
      <c r="T8" s="112">
        <v>2.3630887079999998</v>
      </c>
      <c r="U8" s="112">
        <v>2.4040177520000001</v>
      </c>
      <c r="V8" s="112">
        <v>2.350887207</v>
      </c>
      <c r="W8" s="112">
        <v>2.3397884210000002</v>
      </c>
      <c r="X8" s="112">
        <v>2.3463315589999998</v>
      </c>
      <c r="Y8" s="112">
        <v>2.3660251529999998</v>
      </c>
      <c r="Z8" s="112">
        <v>2.3807257489999998</v>
      </c>
      <c r="AA8" s="112">
        <v>2.3786733940000002</v>
      </c>
      <c r="AB8" s="112">
        <v>2.383361378</v>
      </c>
      <c r="AC8" s="112">
        <v>2.3978430589999999</v>
      </c>
      <c r="AD8" s="112">
        <v>2.4216897089999998</v>
      </c>
      <c r="AE8" s="112">
        <v>2.4317072319999999</v>
      </c>
      <c r="AF8" s="112">
        <v>2.4769564499999999</v>
      </c>
      <c r="AG8" s="112">
        <v>2.4885116549999999</v>
      </c>
      <c r="AH8" s="112">
        <v>2.4969754819999999</v>
      </c>
      <c r="AI8" s="112">
        <v>2.5130795410000002</v>
      </c>
      <c r="AJ8" s="112">
        <v>2.519446614</v>
      </c>
      <c r="AK8" s="112">
        <v>2.5296385770000001</v>
      </c>
      <c r="AL8" s="112">
        <v>2.5501989460000001</v>
      </c>
      <c r="AM8" s="112">
        <v>2.5571200369999998</v>
      </c>
      <c r="AN8" s="112">
        <v>2.5546952040000002</v>
      </c>
      <c r="AO8" s="112">
        <v>2.5737560859999999</v>
      </c>
      <c r="AP8" s="112">
        <v>2.5883411609999998</v>
      </c>
      <c r="AQ8" s="112">
        <v>2.5966793579999998</v>
      </c>
      <c r="AR8" s="112">
        <v>2.6079522449999999</v>
      </c>
      <c r="AS8" s="112">
        <v>2.6142540099999998</v>
      </c>
      <c r="AT8" s="112">
        <v>2.6167589769999999</v>
      </c>
      <c r="AU8" s="112">
        <v>2.6115923570000001</v>
      </c>
      <c r="AV8" s="112">
        <v>2.6227548399999998</v>
      </c>
      <c r="AW8" s="112">
        <v>2.6191293010000001</v>
      </c>
      <c r="AX8" s="112">
        <v>2.6262771489999999</v>
      </c>
      <c r="AY8" s="112">
        <v>2.6194265309999998</v>
      </c>
      <c r="AZ8" s="112">
        <v>2.6415043140000001</v>
      </c>
      <c r="BA8" s="112">
        <v>2.6620623010000002</v>
      </c>
      <c r="BB8" s="112">
        <v>2.6772902090000001</v>
      </c>
      <c r="BC8" s="112">
        <v>2.6914853962941399</v>
      </c>
      <c r="BD8" s="112">
        <v>2.69654133318158</v>
      </c>
      <c r="BE8" s="112">
        <v>2.7084120237752298</v>
      </c>
      <c r="BF8" s="112">
        <v>2.7223361050183401</v>
      </c>
      <c r="BG8" s="112">
        <v>2.7579466825213701</v>
      </c>
      <c r="BH8" s="112">
        <v>2.7731673220855502</v>
      </c>
      <c r="BI8" s="112">
        <v>2.77954066277427</v>
      </c>
      <c r="BJ8" s="112">
        <v>2.7919156034757302</v>
      </c>
      <c r="BK8" s="112">
        <v>2.8014520174072501</v>
      </c>
      <c r="BL8" s="112">
        <v>2.8132248702518301</v>
      </c>
      <c r="BM8" s="112">
        <v>2.8296046782151598</v>
      </c>
      <c r="BN8" s="112">
        <v>2.8414135675033099</v>
      </c>
      <c r="BO8" s="112">
        <v>2.8561996883876799</v>
      </c>
      <c r="BP8" s="112">
        <v>2.85550017170655</v>
      </c>
      <c r="BQ8" s="112">
        <v>2.88999160387382</v>
      </c>
      <c r="BR8" s="112">
        <v>2.9067999885575801</v>
      </c>
      <c r="BS8" s="112">
        <v>2.92580381836104</v>
      </c>
      <c r="BT8" s="112">
        <v>2.9766118630188299</v>
      </c>
      <c r="BU8" s="112">
        <v>3.0267534887955501</v>
      </c>
      <c r="BV8" s="112">
        <v>3.0869388405814999</v>
      </c>
      <c r="BW8" s="112">
        <v>3.1562914112317602</v>
      </c>
      <c r="BX8" s="112">
        <v>3.20389935377507</v>
      </c>
      <c r="BY8" s="112">
        <v>3.2323994161973499</v>
      </c>
      <c r="BZ8" s="112">
        <v>3.2530028438127299</v>
      </c>
      <c r="CA8" s="112">
        <v>3.2709847547789499</v>
      </c>
      <c r="CB8" s="112">
        <v>3.2879150656466001</v>
      </c>
      <c r="CC8" s="112">
        <v>3.3053421241160401</v>
      </c>
      <c r="CD8" s="112">
        <v>3.3218178958700499</v>
      </c>
      <c r="CE8" s="112">
        <v>3.3429244230335899</v>
      </c>
      <c r="CF8" s="112">
        <v>3.3627309115831601</v>
      </c>
      <c r="CG8" s="112">
        <v>3.37712932230647</v>
      </c>
      <c r="CH8" s="112">
        <v>3.3927846607812699</v>
      </c>
      <c r="CI8" s="112">
        <v>3.4102905262835899</v>
      </c>
      <c r="CJ8" s="112">
        <v>3.4277155435108102</v>
      </c>
      <c r="CK8" s="112">
        <v>3.4436252077793998</v>
      </c>
      <c r="CL8" s="112">
        <v>3.4610762706984799</v>
      </c>
    </row>
    <row r="9" spans="1:90" x14ac:dyDescent="0.3">
      <c r="A9" s="105" t="s">
        <v>202</v>
      </c>
      <c r="B9" s="105" t="s">
        <v>203</v>
      </c>
      <c r="C9" s="112">
        <v>2.034611398</v>
      </c>
      <c r="D9" s="112">
        <v>2.0596500770000001</v>
      </c>
      <c r="E9" s="112">
        <v>2.0647060370000001</v>
      </c>
      <c r="F9" s="112">
        <v>2.0867602860000001</v>
      </c>
      <c r="G9" s="112">
        <v>2.104414818</v>
      </c>
      <c r="H9" s="112">
        <v>2.1147152070000002</v>
      </c>
      <c r="I9" s="112">
        <v>2.1510993429999998</v>
      </c>
      <c r="J9" s="112">
        <v>2.1700303559999998</v>
      </c>
      <c r="K9" s="112">
        <v>2.187209223</v>
      </c>
      <c r="L9" s="112">
        <v>2.212539628</v>
      </c>
      <c r="M9" s="112">
        <v>2.2351374509999999</v>
      </c>
      <c r="N9" s="112">
        <v>2.2204817979999998</v>
      </c>
      <c r="O9" s="112">
        <v>2.232011623</v>
      </c>
      <c r="P9" s="112">
        <v>2.2583096839999999</v>
      </c>
      <c r="Q9" s="112">
        <v>2.275645409</v>
      </c>
      <c r="R9" s="112">
        <v>2.3021267459999999</v>
      </c>
      <c r="S9" s="112">
        <v>2.3193677080000001</v>
      </c>
      <c r="T9" s="112">
        <v>2.3630887079999998</v>
      </c>
      <c r="U9" s="112">
        <v>2.4040177520000001</v>
      </c>
      <c r="V9" s="112">
        <v>2.350887207</v>
      </c>
      <c r="W9" s="112">
        <v>2.3397884210000002</v>
      </c>
      <c r="X9" s="112">
        <v>2.3463315589999998</v>
      </c>
      <c r="Y9" s="112">
        <v>2.3660251529999998</v>
      </c>
      <c r="Z9" s="112">
        <v>2.3807257489999998</v>
      </c>
      <c r="AA9" s="112">
        <v>2.3786733940000002</v>
      </c>
      <c r="AB9" s="112">
        <v>2.383361378</v>
      </c>
      <c r="AC9" s="112">
        <v>2.3978430589999999</v>
      </c>
      <c r="AD9" s="112">
        <v>2.4216897089999998</v>
      </c>
      <c r="AE9" s="112">
        <v>2.4317072319999999</v>
      </c>
      <c r="AF9" s="112">
        <v>2.4769564499999999</v>
      </c>
      <c r="AG9" s="112">
        <v>2.4885116549999999</v>
      </c>
      <c r="AH9" s="112">
        <v>2.4969754819999999</v>
      </c>
      <c r="AI9" s="112">
        <v>2.5130795410000002</v>
      </c>
      <c r="AJ9" s="112">
        <v>2.519446614</v>
      </c>
      <c r="AK9" s="112">
        <v>2.5296385770000001</v>
      </c>
      <c r="AL9" s="112">
        <v>2.5501989460000001</v>
      </c>
      <c r="AM9" s="112">
        <v>2.5571200369999998</v>
      </c>
      <c r="AN9" s="112">
        <v>2.5546952040000002</v>
      </c>
      <c r="AO9" s="112">
        <v>2.5737560859999999</v>
      </c>
      <c r="AP9" s="112">
        <v>2.5883411609999998</v>
      </c>
      <c r="AQ9" s="112">
        <v>2.5966793579999998</v>
      </c>
      <c r="AR9" s="112">
        <v>2.6079522449999999</v>
      </c>
      <c r="AS9" s="112">
        <v>2.6142540099999998</v>
      </c>
      <c r="AT9" s="112">
        <v>2.6167589769999999</v>
      </c>
      <c r="AU9" s="112">
        <v>2.6115923570000001</v>
      </c>
      <c r="AV9" s="112">
        <v>2.6227548399999998</v>
      </c>
      <c r="AW9" s="112">
        <v>2.6191293010000001</v>
      </c>
      <c r="AX9" s="112">
        <v>2.6262771489999999</v>
      </c>
      <c r="AY9" s="112">
        <v>2.6194265309999998</v>
      </c>
      <c r="AZ9" s="112">
        <v>2.6415043140000001</v>
      </c>
      <c r="BA9" s="112">
        <v>2.6620623010000002</v>
      </c>
      <c r="BB9" s="112">
        <v>2.6772902090000001</v>
      </c>
      <c r="BC9" s="112">
        <v>2.6914853962941399</v>
      </c>
      <c r="BD9" s="112">
        <v>2.69654133318158</v>
      </c>
      <c r="BE9" s="112">
        <v>2.7084120237752298</v>
      </c>
      <c r="BF9" s="112">
        <v>2.7223361050183401</v>
      </c>
      <c r="BG9" s="112">
        <v>2.7579466825213701</v>
      </c>
      <c r="BH9" s="112">
        <v>2.7731673220855502</v>
      </c>
      <c r="BI9" s="112">
        <v>2.77954066277427</v>
      </c>
      <c r="BJ9" s="112">
        <v>2.7919156034757302</v>
      </c>
      <c r="BK9" s="112">
        <v>2.8014520174072501</v>
      </c>
      <c r="BL9" s="112">
        <v>2.8132248702518301</v>
      </c>
      <c r="BM9" s="112">
        <v>2.8296046782151598</v>
      </c>
      <c r="BN9" s="112">
        <v>2.8414135675033099</v>
      </c>
      <c r="BO9" s="112">
        <v>2.8561996883876799</v>
      </c>
      <c r="BP9" s="112">
        <v>2.85550017170655</v>
      </c>
      <c r="BQ9" s="112">
        <v>2.88999160387382</v>
      </c>
      <c r="BR9" s="112">
        <v>2.9067999885575801</v>
      </c>
      <c r="BS9" s="112">
        <v>2.92580381836104</v>
      </c>
      <c r="BT9" s="112">
        <v>2.9766118630188299</v>
      </c>
      <c r="BU9" s="112">
        <v>3.0267534887955501</v>
      </c>
      <c r="BV9" s="112">
        <v>3.0869388405814999</v>
      </c>
      <c r="BW9" s="112">
        <v>3.1562914112317602</v>
      </c>
      <c r="BX9" s="112">
        <v>3.1968677920894399</v>
      </c>
      <c r="BY9" s="112">
        <v>3.2184546488518402</v>
      </c>
      <c r="BZ9" s="112">
        <v>3.2323635909089199</v>
      </c>
      <c r="CA9" s="112">
        <v>3.2448000854182699</v>
      </c>
      <c r="CB9" s="112">
        <v>3.2572396560179899</v>
      </c>
      <c r="CC9" s="112">
        <v>3.2703584032144799</v>
      </c>
      <c r="CD9" s="112">
        <v>3.2835105063532399</v>
      </c>
      <c r="CE9" s="112">
        <v>3.3005249030113699</v>
      </c>
      <c r="CF9" s="112">
        <v>3.3163270143953998</v>
      </c>
      <c r="CG9" s="112">
        <v>3.3268077845734401</v>
      </c>
      <c r="CH9" s="112">
        <v>3.3382951908102698</v>
      </c>
      <c r="CI9" s="112">
        <v>3.3519760754206902</v>
      </c>
      <c r="CJ9" s="112">
        <v>3.3660588664270001</v>
      </c>
      <c r="CK9" s="112">
        <v>3.3787148425748801</v>
      </c>
      <c r="CL9" s="112">
        <v>3.3929911961069799</v>
      </c>
    </row>
    <row r="10" spans="1:90" x14ac:dyDescent="0.3">
      <c r="A10" s="105" t="s">
        <v>204</v>
      </c>
      <c r="B10" s="105" t="s">
        <v>205</v>
      </c>
      <c r="C10" s="112">
        <v>2.034611398</v>
      </c>
      <c r="D10" s="112">
        <v>2.0596500770000001</v>
      </c>
      <c r="E10" s="112">
        <v>2.0647060370000001</v>
      </c>
      <c r="F10" s="112">
        <v>2.0867602860000001</v>
      </c>
      <c r="G10" s="112">
        <v>2.104414818</v>
      </c>
      <c r="H10" s="112">
        <v>2.1147152070000002</v>
      </c>
      <c r="I10" s="112">
        <v>2.1510993429999998</v>
      </c>
      <c r="J10" s="112">
        <v>2.1700303559999998</v>
      </c>
      <c r="K10" s="112">
        <v>2.187209223</v>
      </c>
      <c r="L10" s="112">
        <v>2.212539628</v>
      </c>
      <c r="M10" s="112">
        <v>2.2351374509999999</v>
      </c>
      <c r="N10" s="112">
        <v>2.2204817979999998</v>
      </c>
      <c r="O10" s="112">
        <v>2.232011623</v>
      </c>
      <c r="P10" s="112">
        <v>2.2583096839999999</v>
      </c>
      <c r="Q10" s="112">
        <v>2.275645409</v>
      </c>
      <c r="R10" s="112">
        <v>2.3021267459999999</v>
      </c>
      <c r="S10" s="112">
        <v>2.3193677080000001</v>
      </c>
      <c r="T10" s="112">
        <v>2.3630887079999998</v>
      </c>
      <c r="U10" s="112">
        <v>2.4040177520000001</v>
      </c>
      <c r="V10" s="112">
        <v>2.350887207</v>
      </c>
      <c r="W10" s="112">
        <v>2.3397884210000002</v>
      </c>
      <c r="X10" s="112">
        <v>2.3463315589999998</v>
      </c>
      <c r="Y10" s="112">
        <v>2.3660251529999998</v>
      </c>
      <c r="Z10" s="112">
        <v>2.3807257489999998</v>
      </c>
      <c r="AA10" s="112">
        <v>2.3786733940000002</v>
      </c>
      <c r="AB10" s="112">
        <v>2.383361378</v>
      </c>
      <c r="AC10" s="112">
        <v>2.3978430589999999</v>
      </c>
      <c r="AD10" s="112">
        <v>2.4216897089999998</v>
      </c>
      <c r="AE10" s="112">
        <v>2.4317072319999999</v>
      </c>
      <c r="AF10" s="112">
        <v>2.4769564499999999</v>
      </c>
      <c r="AG10" s="112">
        <v>2.4885116549999999</v>
      </c>
      <c r="AH10" s="112">
        <v>2.4969754819999999</v>
      </c>
      <c r="AI10" s="112">
        <v>2.5130795410000002</v>
      </c>
      <c r="AJ10" s="112">
        <v>2.519446614</v>
      </c>
      <c r="AK10" s="112">
        <v>2.5296385770000001</v>
      </c>
      <c r="AL10" s="112">
        <v>2.5501989460000001</v>
      </c>
      <c r="AM10" s="112">
        <v>2.5571200369999998</v>
      </c>
      <c r="AN10" s="112">
        <v>2.5546952040000002</v>
      </c>
      <c r="AO10" s="112">
        <v>2.5737560859999999</v>
      </c>
      <c r="AP10" s="112">
        <v>2.5883411609999998</v>
      </c>
      <c r="AQ10" s="112">
        <v>2.5966793579999998</v>
      </c>
      <c r="AR10" s="112">
        <v>2.6079522449999999</v>
      </c>
      <c r="AS10" s="112">
        <v>2.6142540099999998</v>
      </c>
      <c r="AT10" s="112">
        <v>2.6167589769999999</v>
      </c>
      <c r="AU10" s="112">
        <v>2.6115923570000001</v>
      </c>
      <c r="AV10" s="112">
        <v>2.6227548399999998</v>
      </c>
      <c r="AW10" s="112">
        <v>2.6191293010000001</v>
      </c>
      <c r="AX10" s="112">
        <v>2.6262771489999999</v>
      </c>
      <c r="AY10" s="112">
        <v>2.6194265309999998</v>
      </c>
      <c r="AZ10" s="112">
        <v>2.6415043140000001</v>
      </c>
      <c r="BA10" s="112">
        <v>2.6620623010000002</v>
      </c>
      <c r="BB10" s="112">
        <v>2.6772902090000001</v>
      </c>
      <c r="BC10" s="112">
        <v>2.6914853962941399</v>
      </c>
      <c r="BD10" s="112">
        <v>2.69654133318158</v>
      </c>
      <c r="BE10" s="112">
        <v>2.7084120237752298</v>
      </c>
      <c r="BF10" s="112">
        <v>2.7223361050183401</v>
      </c>
      <c r="BG10" s="112">
        <v>2.7579466825213701</v>
      </c>
      <c r="BH10" s="112">
        <v>2.7731673220855502</v>
      </c>
      <c r="BI10" s="112">
        <v>2.77954066277427</v>
      </c>
      <c r="BJ10" s="112">
        <v>2.7919156034757302</v>
      </c>
      <c r="BK10" s="112">
        <v>2.8014520174072501</v>
      </c>
      <c r="BL10" s="112">
        <v>2.8132248702518301</v>
      </c>
      <c r="BM10" s="112">
        <v>2.8296046782151598</v>
      </c>
      <c r="BN10" s="112">
        <v>2.8414135675033099</v>
      </c>
      <c r="BO10" s="112">
        <v>2.8561996883876799</v>
      </c>
      <c r="BP10" s="112">
        <v>2.85550017170655</v>
      </c>
      <c r="BQ10" s="112">
        <v>2.88999160387382</v>
      </c>
      <c r="BR10" s="112">
        <v>2.9067999885575801</v>
      </c>
      <c r="BS10" s="112">
        <v>2.92580381836104</v>
      </c>
      <c r="BT10" s="112">
        <v>2.9766118630188299</v>
      </c>
      <c r="BU10" s="112">
        <v>3.0267534887955501</v>
      </c>
      <c r="BV10" s="112">
        <v>3.0869388405814999</v>
      </c>
      <c r="BW10" s="112">
        <v>3.1562914112317602</v>
      </c>
      <c r="BX10" s="112">
        <v>3.2127397437715</v>
      </c>
      <c r="BY10" s="112">
        <v>3.2510156303512701</v>
      </c>
      <c r="BZ10" s="112">
        <v>3.2806537450530802</v>
      </c>
      <c r="CA10" s="112">
        <v>3.3069485707297099</v>
      </c>
      <c r="CB10" s="112">
        <v>3.3322107382074</v>
      </c>
      <c r="CC10" s="112">
        <v>3.3573893619030701</v>
      </c>
      <c r="CD10" s="112">
        <v>3.3812836854989001</v>
      </c>
      <c r="CE10" s="112">
        <v>3.4103061938772101</v>
      </c>
      <c r="CF10" s="112">
        <v>3.4382950646695201</v>
      </c>
      <c r="CG10" s="112">
        <v>3.46124259495403</v>
      </c>
      <c r="CH10" s="112">
        <v>3.4858055567096802</v>
      </c>
      <c r="CI10" s="112">
        <v>3.5123481287907801</v>
      </c>
      <c r="CJ10" s="112">
        <v>3.5390701334807502</v>
      </c>
      <c r="CK10" s="112">
        <v>3.5647747183835898</v>
      </c>
      <c r="CL10" s="112">
        <v>3.5926052979961902</v>
      </c>
    </row>
    <row r="12" spans="1:90" x14ac:dyDescent="0.3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</row>
    <row r="13" spans="1:90" x14ac:dyDescent="0.3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BX13" s="114" t="s">
        <v>206</v>
      </c>
      <c r="BY13" s="115"/>
      <c r="BZ13" s="115"/>
      <c r="CA13" s="116" t="s">
        <v>207</v>
      </c>
      <c r="CB13" s="117"/>
      <c r="CC13" s="117"/>
      <c r="CD13" s="117"/>
      <c r="CE13" s="117"/>
      <c r="CF13" s="117"/>
      <c r="CG13" s="115"/>
      <c r="CH13" s="115"/>
      <c r="CI13" s="115"/>
    </row>
    <row r="14" spans="1:90" x14ac:dyDescent="0.3"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BX14" s="118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20"/>
    </row>
    <row r="15" spans="1:90" x14ac:dyDescent="0.3"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BX15" s="121"/>
      <c r="BY15" s="122" t="s">
        <v>208</v>
      </c>
      <c r="BZ15" s="123" t="s">
        <v>209</v>
      </c>
      <c r="CA15" s="115"/>
      <c r="CB15" s="115"/>
      <c r="CC15" s="115"/>
      <c r="CD15" s="115"/>
      <c r="CE15" s="115"/>
      <c r="CF15" s="115"/>
      <c r="CG15" s="115"/>
      <c r="CH15" s="115"/>
      <c r="CI15" s="124"/>
    </row>
    <row r="16" spans="1:90" x14ac:dyDescent="0.3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BX16" s="121"/>
      <c r="BY16" s="115"/>
      <c r="BZ16" s="125" t="str">
        <f>BZ7</f>
        <v>2022Q4</v>
      </c>
      <c r="CA16" s="115"/>
      <c r="CB16" s="115"/>
      <c r="CC16" s="115"/>
      <c r="CD16" s="115"/>
      <c r="CE16" s="115"/>
      <c r="CF16" s="115"/>
      <c r="CG16" s="115"/>
      <c r="CH16" s="115"/>
      <c r="CI16" s="126" t="s">
        <v>210</v>
      </c>
    </row>
    <row r="17" spans="3:87" x14ac:dyDescent="0.3"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BX17" s="121"/>
      <c r="BY17" s="115"/>
      <c r="BZ17" s="128">
        <f>BZ9</f>
        <v>3.2323635909089199</v>
      </c>
      <c r="CA17" s="115"/>
      <c r="CB17" s="115"/>
      <c r="CC17" s="115"/>
      <c r="CD17" s="115"/>
      <c r="CE17" s="115"/>
      <c r="CF17" s="115"/>
      <c r="CG17" s="115"/>
      <c r="CH17" s="115"/>
      <c r="CI17" s="129">
        <f>BZ17</f>
        <v>3.2323635909089199</v>
      </c>
    </row>
    <row r="18" spans="3:87" x14ac:dyDescent="0.3">
      <c r="BX18" s="121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30"/>
    </row>
    <row r="19" spans="3:87" x14ac:dyDescent="0.3">
      <c r="BX19" s="131" t="s">
        <v>211</v>
      </c>
      <c r="BY19" s="132"/>
      <c r="BZ19" s="132"/>
      <c r="CA19" s="115" t="s">
        <v>57</v>
      </c>
      <c r="CB19" s="115"/>
      <c r="CC19" s="115"/>
      <c r="CD19" s="115"/>
      <c r="CE19" s="115"/>
      <c r="CF19" s="115"/>
      <c r="CG19" s="115"/>
      <c r="CH19" s="115"/>
      <c r="CI19" s="130"/>
    </row>
    <row r="20" spans="3:87" x14ac:dyDescent="0.3">
      <c r="BX20" s="133"/>
      <c r="BY20" s="122"/>
      <c r="BZ20" s="134" t="str">
        <f>CA7</f>
        <v>2023Q1</v>
      </c>
      <c r="CA20" s="134" t="str">
        <f t="shared" ref="CA20:CF20" si="0">CB7</f>
        <v>2023Q2</v>
      </c>
      <c r="CB20" s="134" t="str">
        <f t="shared" si="0"/>
        <v>2023Q3</v>
      </c>
      <c r="CC20" s="134" t="str">
        <f t="shared" si="0"/>
        <v>2023Q4</v>
      </c>
      <c r="CD20" s="134" t="str">
        <f t="shared" si="0"/>
        <v>2024Q1</v>
      </c>
      <c r="CE20" s="134" t="str">
        <f t="shared" si="0"/>
        <v>2024Q2</v>
      </c>
      <c r="CF20" s="134" t="str">
        <f t="shared" si="0"/>
        <v>2024Q3</v>
      </c>
      <c r="CG20" s="134" t="str">
        <f>CH7</f>
        <v>2024Q4</v>
      </c>
      <c r="CH20" s="115"/>
      <c r="CI20" s="130"/>
    </row>
    <row r="21" spans="3:87" x14ac:dyDescent="0.3">
      <c r="BX21" s="121"/>
      <c r="BY21" s="115"/>
      <c r="BZ21" s="128">
        <f>CA9</f>
        <v>3.2448000854182699</v>
      </c>
      <c r="CA21" s="128">
        <f t="shared" ref="CA21:CG21" si="1">CB9</f>
        <v>3.2572396560179899</v>
      </c>
      <c r="CB21" s="128">
        <f t="shared" si="1"/>
        <v>3.2703584032144799</v>
      </c>
      <c r="CC21" s="128">
        <f t="shared" si="1"/>
        <v>3.2835105063532399</v>
      </c>
      <c r="CD21" s="128">
        <f t="shared" si="1"/>
        <v>3.3005249030113699</v>
      </c>
      <c r="CE21" s="128">
        <f t="shared" si="1"/>
        <v>3.3163270143953998</v>
      </c>
      <c r="CF21" s="128">
        <f t="shared" si="1"/>
        <v>3.3268077845734401</v>
      </c>
      <c r="CG21" s="128">
        <f t="shared" si="1"/>
        <v>3.3382951908102698</v>
      </c>
      <c r="CH21" s="115"/>
      <c r="CI21" s="129">
        <f>AVERAGE(BZ21:CG21)</f>
        <v>3.2922329429743078</v>
      </c>
    </row>
    <row r="22" spans="3:87" x14ac:dyDescent="0.3">
      <c r="BX22" s="121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30"/>
    </row>
    <row r="23" spans="3:87" x14ac:dyDescent="0.3">
      <c r="BX23" s="121"/>
      <c r="BY23" s="115"/>
      <c r="BZ23" s="115"/>
      <c r="CA23" s="115"/>
      <c r="CB23" s="115"/>
      <c r="CC23" s="115"/>
      <c r="CD23" s="115"/>
      <c r="CE23" s="115"/>
      <c r="CF23" s="115"/>
      <c r="CG23" s="115"/>
      <c r="CH23" s="135" t="s">
        <v>212</v>
      </c>
      <c r="CI23" s="136">
        <f>(CI21-CI17)/CI17</f>
        <v>1.8521849532574713E-2</v>
      </c>
    </row>
    <row r="24" spans="3:87" x14ac:dyDescent="0.3">
      <c r="BX24" s="137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9"/>
    </row>
  </sheetData>
  <mergeCells count="2">
    <mergeCell ref="A1:B1"/>
    <mergeCell ref="BX19:BZ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M2021 BLS Chart</vt:lpstr>
      <vt:lpstr>SalaryMenu (2023)</vt:lpstr>
      <vt:lpstr>CAF</vt:lpstr>
      <vt:lpstr>'M2021 BLS Chart'!Print_Area</vt:lpstr>
      <vt:lpstr>'SalaryMenu (2023)'!Print_Area</vt:lpstr>
      <vt:lpstr>CAF!Print_Titles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Solimini, Kara (EHS)</cp:lastModifiedBy>
  <dcterms:created xsi:type="dcterms:W3CDTF">2022-09-14T15:20:01Z</dcterms:created>
  <dcterms:modified xsi:type="dcterms:W3CDTF">2022-09-14T15:22:51Z</dcterms:modified>
</cp:coreProperties>
</file>