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84" windowWidth="22980" windowHeight="8736"/>
  </bookViews>
  <sheets>
    <sheet name="M2020 BLS  SALARY CHART" sheetId="1" r:id="rId1"/>
    <sheet name="YPP  Models budgets FY23" sheetId="2" r:id="rId2"/>
    <sheet name="BTL 2020" sheetId="3" r:id="rId3"/>
    <sheet name="Fall CAF 2021" sheetId="4" r:id="rId4"/>
  </sheets>
  <externalReferences>
    <externalReference r:id="rId5"/>
    <externalReference r:id="rId6"/>
    <externalReference r:id="rId7"/>
    <externalReference r:id="rId8"/>
  </externalReferences>
  <definedNames>
    <definedName name="alldata">#REF!</definedName>
    <definedName name="alled">#REF!</definedName>
    <definedName name="allstem">#REF!</definedName>
    <definedName name="Cap" localSheetId="0">[1]RawDataCalcs!$L$35:$DB$35</definedName>
    <definedName name="Cap">[2]RawDataCalcs!$L$70:$DB$70</definedName>
    <definedName name="Floor" localSheetId="0">[1]RawDataCalcs!$L$34:$DB$34</definedName>
    <definedName name="Floor">[2]RawDataCalcs!$L$69:$DB$69</definedName>
    <definedName name="gk" localSheetId="1">#REF!</definedName>
    <definedName name="gk">#REF!</definedName>
    <definedName name="_xlnm.Print_Area" localSheetId="0">'M2020 BLS  SALARY CHART'!$B$1:$G$45</definedName>
    <definedName name="_xlnm.Print_Area" localSheetId="1">'YPP  Models budgets FY23'!$B$1:$P$26</definedName>
    <definedName name="_xlnm.Print_Titles" localSheetId="3">'Fall CAF 2021'!$A:$A</definedName>
    <definedName name="sheet1">#REF!</definedName>
    <definedName name="Source_2" localSheetId="1">#REF!</definedName>
    <definedName name="Source_2">#REF!</definedName>
  </definedNames>
  <calcPr calcId="145621"/>
</workbook>
</file>

<file path=xl/calcChain.xml><?xml version="1.0" encoding="utf-8"?>
<calcChain xmlns="http://schemas.openxmlformats.org/spreadsheetml/2006/main">
  <c r="CB22" i="4" l="1"/>
  <c r="CA22" i="4"/>
  <c r="BZ22" i="4"/>
  <c r="BY22" i="4"/>
  <c r="BX22" i="4"/>
  <c r="BW22" i="4"/>
  <c r="BV22" i="4"/>
  <c r="BU22" i="4"/>
  <c r="CD22" i="4" s="1"/>
  <c r="CD24" i="4" s="1"/>
  <c r="E20" i="2" s="1"/>
  <c r="CB21" i="4"/>
  <c r="CA21" i="4"/>
  <c r="BZ21" i="4"/>
  <c r="BY21" i="4"/>
  <c r="BX21" i="4"/>
  <c r="BW21" i="4"/>
  <c r="BV21" i="4"/>
  <c r="BU21" i="4"/>
  <c r="CB20" i="4"/>
  <c r="CA20" i="4"/>
  <c r="BZ20" i="4"/>
  <c r="BY20" i="4"/>
  <c r="BX20" i="4"/>
  <c r="BW20" i="4"/>
  <c r="BV20" i="4"/>
  <c r="BU20" i="4"/>
  <c r="CD17" i="4"/>
  <c r="BU17" i="4"/>
  <c r="BU15" i="4"/>
  <c r="AQ28" i="3"/>
  <c r="AO28" i="3"/>
  <c r="AM28" i="3"/>
  <c r="AK28" i="3"/>
  <c r="AI28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G28" i="3"/>
  <c r="E28" i="3"/>
  <c r="AQ27" i="3"/>
  <c r="AO27" i="3"/>
  <c r="AM27" i="3"/>
  <c r="AK27" i="3"/>
  <c r="AI27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G27" i="3"/>
  <c r="E27" i="3"/>
  <c r="AQ26" i="3"/>
  <c r="AO26" i="3"/>
  <c r="AM26" i="3"/>
  <c r="AK26" i="3"/>
  <c r="AI26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G26" i="3"/>
  <c r="E26" i="3"/>
  <c r="AQ25" i="3"/>
  <c r="AO25" i="3"/>
  <c r="AM25" i="3"/>
  <c r="AK25" i="3"/>
  <c r="AI25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G25" i="3"/>
  <c r="E25" i="3"/>
  <c r="AQ24" i="3"/>
  <c r="AO24" i="3"/>
  <c r="AM24" i="3"/>
  <c r="AK24" i="3"/>
  <c r="AI24" i="3"/>
  <c r="AG24" i="3"/>
  <c r="AE24" i="3"/>
  <c r="AC24" i="3"/>
  <c r="AA24" i="3"/>
  <c r="Y24" i="3"/>
  <c r="W24" i="3"/>
  <c r="U24" i="3"/>
  <c r="S24" i="3"/>
  <c r="Q24" i="3"/>
  <c r="O24" i="3"/>
  <c r="M24" i="3"/>
  <c r="K24" i="3"/>
  <c r="I24" i="3"/>
  <c r="G24" i="3"/>
  <c r="AQ23" i="3"/>
  <c r="AO23" i="3"/>
  <c r="AM23" i="3"/>
  <c r="AK23" i="3"/>
  <c r="AI23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G23" i="3"/>
  <c r="E23" i="3"/>
  <c r="AQ22" i="3"/>
  <c r="AO22" i="3"/>
  <c r="AM22" i="3"/>
  <c r="AK22" i="3"/>
  <c r="AI22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G22" i="3"/>
  <c r="E22" i="3"/>
  <c r="AQ21" i="3"/>
  <c r="AO21" i="3"/>
  <c r="AM21" i="3"/>
  <c r="AK21" i="3"/>
  <c r="AI21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G21" i="3"/>
  <c r="E21" i="3"/>
  <c r="AQ20" i="3"/>
  <c r="AO20" i="3"/>
  <c r="AM20" i="3"/>
  <c r="AK20" i="3"/>
  <c r="AI20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G20" i="3"/>
  <c r="E20" i="3"/>
  <c r="AQ19" i="3"/>
  <c r="AO19" i="3"/>
  <c r="AM19" i="3"/>
  <c r="AK19" i="3"/>
  <c r="AI19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G19" i="3"/>
  <c r="E19" i="3"/>
  <c r="AQ18" i="3"/>
  <c r="AO18" i="3"/>
  <c r="AM18" i="3"/>
  <c r="AK18" i="3"/>
  <c r="AI18" i="3"/>
  <c r="AG18" i="3"/>
  <c r="AE18" i="3"/>
  <c r="AC18" i="3"/>
  <c r="AA18" i="3"/>
  <c r="Y18" i="3"/>
  <c r="W18" i="3"/>
  <c r="U18" i="3"/>
  <c r="S18" i="3"/>
  <c r="Q18" i="3"/>
  <c r="O18" i="3"/>
  <c r="M18" i="3"/>
  <c r="K18" i="3"/>
  <c r="I18" i="3"/>
  <c r="G18" i="3"/>
  <c r="E18" i="3"/>
  <c r="AQ17" i="3"/>
  <c r="AO17" i="3"/>
  <c r="AM17" i="3"/>
  <c r="AK17" i="3"/>
  <c r="AI17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G17" i="3"/>
  <c r="E17" i="3"/>
  <c r="AQ16" i="3"/>
  <c r="AO16" i="3"/>
  <c r="AM16" i="3"/>
  <c r="AK16" i="3"/>
  <c r="AI16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G16" i="3"/>
  <c r="E16" i="3"/>
  <c r="AQ15" i="3"/>
  <c r="AO15" i="3"/>
  <c r="AM15" i="3"/>
  <c r="AK15" i="3"/>
  <c r="AI15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G15" i="3"/>
  <c r="E15" i="3"/>
  <c r="AQ14" i="3"/>
  <c r="AO14" i="3"/>
  <c r="AM14" i="3"/>
  <c r="AK14" i="3"/>
  <c r="AI14" i="3"/>
  <c r="AG14" i="3"/>
  <c r="AE14" i="3"/>
  <c r="AC14" i="3"/>
  <c r="AA14" i="3"/>
  <c r="Y14" i="3"/>
  <c r="W14" i="3"/>
  <c r="U14" i="3"/>
  <c r="S14" i="3"/>
  <c r="Q14" i="3"/>
  <c r="O14" i="3"/>
  <c r="M14" i="3"/>
  <c r="K14" i="3"/>
  <c r="I14" i="3"/>
  <c r="G14" i="3"/>
  <c r="E14" i="3"/>
  <c r="AQ13" i="3"/>
  <c r="AO13" i="3"/>
  <c r="AM13" i="3"/>
  <c r="AK13" i="3"/>
  <c r="AI13" i="3"/>
  <c r="AG13" i="3"/>
  <c r="AE13" i="3"/>
  <c r="AC13" i="3"/>
  <c r="AA13" i="3"/>
  <c r="Y13" i="3"/>
  <c r="W13" i="3"/>
  <c r="U13" i="3"/>
  <c r="S13" i="3"/>
  <c r="Q13" i="3"/>
  <c r="O13" i="3"/>
  <c r="M13" i="3"/>
  <c r="K13" i="3"/>
  <c r="I13" i="3"/>
  <c r="G13" i="3"/>
  <c r="E13" i="3"/>
  <c r="AQ12" i="3"/>
  <c r="AO12" i="3"/>
  <c r="AM12" i="3"/>
  <c r="AK12" i="3"/>
  <c r="AI12" i="3"/>
  <c r="AG12" i="3"/>
  <c r="AE12" i="3"/>
  <c r="AC12" i="3"/>
  <c r="AA12" i="3"/>
  <c r="Y12" i="3"/>
  <c r="W12" i="3"/>
  <c r="U12" i="3"/>
  <c r="S12" i="3"/>
  <c r="Q12" i="3"/>
  <c r="O12" i="3"/>
  <c r="M12" i="3"/>
  <c r="K12" i="3"/>
  <c r="I12" i="3"/>
  <c r="G12" i="3"/>
  <c r="E12" i="3"/>
  <c r="AQ10" i="3"/>
  <c r="AO10" i="3"/>
  <c r="AM10" i="3"/>
  <c r="AK10" i="3"/>
  <c r="AI10" i="3"/>
  <c r="AG10" i="3"/>
  <c r="AE10" i="3"/>
  <c r="AC10" i="3"/>
  <c r="AA10" i="3"/>
  <c r="Y10" i="3"/>
  <c r="W10" i="3"/>
  <c r="U10" i="3"/>
  <c r="S10" i="3"/>
  <c r="Q10" i="3"/>
  <c r="O10" i="3"/>
  <c r="M10" i="3"/>
  <c r="K10" i="3"/>
  <c r="I10" i="3"/>
  <c r="G10" i="3"/>
  <c r="E10" i="3"/>
  <c r="AM6" i="3"/>
  <c r="AE6" i="3"/>
  <c r="AA6" i="3"/>
  <c r="S6" i="3"/>
  <c r="M6" i="3"/>
  <c r="K6" i="3"/>
  <c r="I6" i="3"/>
  <c r="AM5" i="3"/>
  <c r="AE5" i="3"/>
  <c r="AA5" i="3"/>
  <c r="S5" i="3"/>
  <c r="M5" i="3"/>
  <c r="K5" i="3"/>
  <c r="I5" i="3"/>
  <c r="AM4" i="3"/>
  <c r="AE4" i="3"/>
  <c r="AA4" i="3"/>
  <c r="S4" i="3"/>
  <c r="M4" i="3"/>
  <c r="K4" i="3"/>
  <c r="I4" i="3"/>
  <c r="AM3" i="3"/>
  <c r="AE3" i="3"/>
  <c r="AA3" i="3"/>
  <c r="S3" i="3"/>
  <c r="M3" i="3"/>
  <c r="K3" i="3"/>
  <c r="I3" i="3"/>
  <c r="AM2" i="3"/>
  <c r="AE2" i="3"/>
  <c r="AA2" i="3"/>
  <c r="S2" i="3"/>
  <c r="M2" i="3"/>
  <c r="K2" i="3"/>
  <c r="I2" i="3"/>
  <c r="AQ1" i="3"/>
  <c r="AQ3" i="3" s="1"/>
  <c r="AO1" i="3"/>
  <c r="AO3" i="3" s="1"/>
  <c r="AM1" i="3"/>
  <c r="AK1" i="3"/>
  <c r="AK3" i="3" s="1"/>
  <c r="AI1" i="3"/>
  <c r="AI3" i="3" s="1"/>
  <c r="AG1" i="3"/>
  <c r="AG3" i="3" s="1"/>
  <c r="AE1" i="3"/>
  <c r="AC1" i="3"/>
  <c r="AC3" i="3" s="1"/>
  <c r="AA1" i="3"/>
  <c r="Y1" i="3"/>
  <c r="Y3" i="3" s="1"/>
  <c r="W1" i="3"/>
  <c r="W3" i="3" s="1"/>
  <c r="U1" i="3"/>
  <c r="U3" i="3" s="1"/>
  <c r="S1" i="3"/>
  <c r="Q1" i="3"/>
  <c r="Q3" i="3" s="1"/>
  <c r="O1" i="3"/>
  <c r="O3" i="3" s="1"/>
  <c r="M1" i="3"/>
  <c r="K1" i="3"/>
  <c r="I1" i="3"/>
  <c r="G1" i="3"/>
  <c r="G3" i="3" s="1"/>
  <c r="E1" i="3"/>
  <c r="E3" i="3" s="1"/>
  <c r="D22" i="2"/>
  <c r="C22" i="2" s="1"/>
  <c r="M19" i="2"/>
  <c r="E19" i="2"/>
  <c r="H18" i="2"/>
  <c r="M18" i="2" s="1"/>
  <c r="N16" i="2"/>
  <c r="I16" i="2"/>
  <c r="E16" i="2"/>
  <c r="N11" i="2"/>
  <c r="I11" i="2"/>
  <c r="M7" i="2"/>
  <c r="H7" i="2"/>
  <c r="O6" i="2"/>
  <c r="J6" i="2"/>
  <c r="O5" i="2"/>
  <c r="O10" i="2" s="1"/>
  <c r="J5" i="2"/>
  <c r="J10" i="2" s="1"/>
  <c r="D4" i="2"/>
  <c r="P3" i="2"/>
  <c r="K3" i="2"/>
  <c r="D36" i="1"/>
  <c r="H35" i="1"/>
  <c r="C35" i="1"/>
  <c r="J35" i="1" s="1"/>
  <c r="D34" i="1"/>
  <c r="H33" i="1"/>
  <c r="C33" i="1"/>
  <c r="J33" i="1" s="1"/>
  <c r="H31" i="1"/>
  <c r="C31" i="1"/>
  <c r="J31" i="1" s="1"/>
  <c r="D30" i="1"/>
  <c r="H29" i="1"/>
  <c r="C29" i="1"/>
  <c r="J29" i="1" s="1"/>
  <c r="C27" i="1"/>
  <c r="C28" i="1" s="1"/>
  <c r="C25" i="1"/>
  <c r="C26" i="1" s="1"/>
  <c r="C24" i="1"/>
  <c r="E5" i="2" s="1"/>
  <c r="C22" i="1"/>
  <c r="E4" i="2" s="1"/>
  <c r="C21" i="1"/>
  <c r="C20" i="1"/>
  <c r="C19" i="1"/>
  <c r="D18" i="1"/>
  <c r="C18" i="1"/>
  <c r="E18" i="1" s="1"/>
  <c r="H17" i="1"/>
  <c r="C17" i="1"/>
  <c r="J17" i="1" s="1"/>
  <c r="D16" i="1"/>
  <c r="C16" i="1"/>
  <c r="E16" i="1" s="1"/>
  <c r="C15" i="1"/>
  <c r="D14" i="1"/>
  <c r="C14" i="1"/>
  <c r="E14" i="1" s="1"/>
  <c r="H13" i="1"/>
  <c r="C13" i="1"/>
  <c r="J13" i="1" s="1"/>
  <c r="D12" i="1"/>
  <c r="C12" i="1"/>
  <c r="E12" i="1" s="1"/>
  <c r="C11" i="1"/>
  <c r="D10" i="1"/>
  <c r="C10" i="1"/>
  <c r="E10" i="1" s="1"/>
  <c r="H9" i="1"/>
  <c r="C9" i="1"/>
  <c r="J9" i="1" s="1"/>
  <c r="D8" i="1"/>
  <c r="H7" i="1"/>
  <c r="C7" i="1"/>
  <c r="D6" i="1"/>
  <c r="C6" i="1"/>
  <c r="H5" i="1"/>
  <c r="C5" i="1"/>
  <c r="J5" i="1" s="1"/>
  <c r="E8" i="2" l="1"/>
  <c r="C38" i="1"/>
  <c r="E7" i="2"/>
  <c r="E6" i="1"/>
  <c r="N6" i="2"/>
  <c r="P6" i="2" s="1"/>
  <c r="I6" i="2"/>
  <c r="K6" i="2" s="1"/>
  <c r="J7" i="1"/>
  <c r="C8" i="1"/>
  <c r="I5" i="2"/>
  <c r="K5" i="2" s="1"/>
  <c r="N5" i="2"/>
  <c r="P5" i="2" s="1"/>
  <c r="N18" i="2"/>
  <c r="I18" i="2"/>
  <c r="C30" i="1"/>
  <c r="E30" i="1" s="1"/>
  <c r="C32" i="1"/>
  <c r="C34" i="1"/>
  <c r="E34" i="1" s="1"/>
  <c r="C36" i="1"/>
  <c r="E36" i="1" s="1"/>
  <c r="E2" i="3"/>
  <c r="Q2" i="3"/>
  <c r="U2" i="3"/>
  <c r="Y2" i="3"/>
  <c r="AC2" i="3"/>
  <c r="AG2" i="3"/>
  <c r="AK2" i="3"/>
  <c r="AO2" i="3"/>
  <c r="G2" i="3"/>
  <c r="O2" i="3"/>
  <c r="W2" i="3"/>
  <c r="AI2" i="3"/>
  <c r="AQ2" i="3"/>
  <c r="AQ6" i="3" l="1"/>
  <c r="AQ5" i="3"/>
  <c r="AQ4" i="3"/>
  <c r="G6" i="3"/>
  <c r="G5" i="3"/>
  <c r="G4" i="3"/>
  <c r="AK6" i="3"/>
  <c r="AK5" i="3"/>
  <c r="AK4" i="3"/>
  <c r="AC6" i="3"/>
  <c r="AC5" i="3"/>
  <c r="AC4" i="3"/>
  <c r="U6" i="3"/>
  <c r="U5" i="3"/>
  <c r="U4" i="3"/>
  <c r="AI6" i="3"/>
  <c r="AI5" i="3"/>
  <c r="AI4" i="3"/>
  <c r="O6" i="3"/>
  <c r="O5" i="3"/>
  <c r="O4" i="3"/>
  <c r="AO6" i="3"/>
  <c r="AO5" i="3"/>
  <c r="E18" i="2" s="1"/>
  <c r="AO4" i="3"/>
  <c r="AG6" i="3"/>
  <c r="AG5" i="3"/>
  <c r="AG4" i="3"/>
  <c r="Y6" i="3"/>
  <c r="Y5" i="3"/>
  <c r="Y4" i="3"/>
  <c r="Q6" i="3"/>
  <c r="Q5" i="3"/>
  <c r="Q4" i="3"/>
  <c r="E6" i="2"/>
  <c r="E8" i="1"/>
  <c r="W6" i="3"/>
  <c r="W5" i="3"/>
  <c r="W4" i="3"/>
  <c r="E6" i="3"/>
  <c r="E5" i="3"/>
  <c r="E17" i="2" s="1"/>
  <c r="E4" i="3"/>
  <c r="N8" i="2"/>
  <c r="P8" i="2" s="1"/>
  <c r="I8" i="2"/>
  <c r="K8" i="2" s="1"/>
  <c r="N9" i="2"/>
  <c r="P9" i="2" s="1"/>
  <c r="I9" i="2"/>
  <c r="K9" i="2" s="1"/>
  <c r="N13" i="2" l="1"/>
  <c r="P13" i="2" s="1"/>
  <c r="I13" i="2"/>
  <c r="K13" i="2" s="1"/>
  <c r="N7" i="2"/>
  <c r="P7" i="2" s="1"/>
  <c r="P10" i="2" s="1"/>
  <c r="I7" i="2"/>
  <c r="K7" i="2" s="1"/>
  <c r="K10" i="2" s="1"/>
  <c r="N14" i="2"/>
  <c r="P14" i="2" s="1"/>
  <c r="I14" i="2"/>
  <c r="K14" i="2" s="1"/>
  <c r="K11" i="2" l="1"/>
  <c r="K12" i="2"/>
  <c r="K15" i="2" s="1"/>
  <c r="P11" i="2"/>
  <c r="P12" i="2" s="1"/>
  <c r="P15" i="2" s="1"/>
  <c r="P16" i="2" l="1"/>
  <c r="P17" i="2" s="1"/>
  <c r="P18" i="2" s="1"/>
  <c r="P19" i="2" s="1"/>
  <c r="P20" i="2" s="1"/>
  <c r="K16" i="2"/>
  <c r="K17" i="2" s="1"/>
  <c r="K18" i="2" l="1"/>
  <c r="K19" i="2" s="1"/>
  <c r="K20" i="2" s="1"/>
</calcChain>
</file>

<file path=xl/sharedStrings.xml><?xml version="1.0" encoding="utf-8"?>
<sst xmlns="http://schemas.openxmlformats.org/spreadsheetml/2006/main" count="381" uniqueCount="299">
  <si>
    <t>Source:</t>
  </si>
  <si>
    <t>2017/2018</t>
  </si>
  <si>
    <t>BLS / OES</t>
  </si>
  <si>
    <t>Position</t>
  </si>
  <si>
    <r>
      <t>Median</t>
    </r>
    <r>
      <rPr>
        <b/>
        <sz val="16"/>
        <color indexed="10"/>
        <rFont val="Calibri"/>
        <family val="2"/>
      </rPr>
      <t xml:space="preserve"> </t>
    </r>
  </si>
  <si>
    <t>Median</t>
  </si>
  <si>
    <t>Change</t>
  </si>
  <si>
    <t>Common model titles (not all inclusive)</t>
  </si>
  <si>
    <t>Minimum Education and/or certification/Training/Experience</t>
  </si>
  <si>
    <t>C.257 Average</t>
  </si>
  <si>
    <t>Hourly Difference b/w Avg &amp; C.257</t>
  </si>
  <si>
    <t>BLS Occupational Code(s)</t>
  </si>
  <si>
    <t>Direct Care (hourly)</t>
  </si>
  <si>
    <t>Direct Care, Direct Care Blend, Non Specialized DC, Peer mentor, Family Specialist/ Partner</t>
  </si>
  <si>
    <t>High School diploma / GED / State Training</t>
  </si>
  <si>
    <t>21-1093, 31-1120, 31-2022, 31-9099, 39-9032</t>
  </si>
  <si>
    <t>Direct Care  (annual)</t>
  </si>
  <si>
    <t>Direct Care III (hourly)</t>
  </si>
  <si>
    <t>Direct Care Supervisor, Direct Care Bachelors</t>
  </si>
  <si>
    <t>Bachelors Level or 5+ years related experience</t>
  </si>
  <si>
    <t>21-1094, 21-1015, 21-1018, 21-1023, 39-1098</t>
  </si>
  <si>
    <t>Direct Care III (annual)</t>
  </si>
  <si>
    <t xml:space="preserve">Developmental Specialist, </t>
  </si>
  <si>
    <t>Certified Nursing Assistant  (hourly)</t>
  </si>
  <si>
    <t>Completed a state-approved education program and must pass their state’s competency exam. </t>
  </si>
  <si>
    <t>31-1131</t>
  </si>
  <si>
    <t>Certified Nursing Assistant  (annual)</t>
  </si>
  <si>
    <t xml:space="preserve">Case / Social Worker (hourly) </t>
  </si>
  <si>
    <t>BA level social worker, LSW, BSW</t>
  </si>
  <si>
    <t>Bachelors Level or 8+ years related experience</t>
  </si>
  <si>
    <t>N/A</t>
  </si>
  <si>
    <t>21-1021, 21-1099</t>
  </si>
  <si>
    <t>Case / Social Worker (annual)</t>
  </si>
  <si>
    <t>LDAC1</t>
  </si>
  <si>
    <t>Case Manager / Social Worker / Clinical w/o independent License (hourly)</t>
  </si>
  <si>
    <t>LDAC2,  LMSW, LCSW</t>
  </si>
  <si>
    <t>Masters Level</t>
  </si>
  <si>
    <t>21-1021, 21-1019, 21-1022</t>
  </si>
  <si>
    <t>Case Manager / Social Worker / Clinical w/o independent License</t>
  </si>
  <si>
    <t>Clinical without Independent Licensure</t>
  </si>
  <si>
    <t>LPN (hourly)</t>
  </si>
  <si>
    <t>Complete a state approved nurse education program for licensed practical or licensed vocation nurse</t>
  </si>
  <si>
    <t>29-2061</t>
  </si>
  <si>
    <t>LPN (annual)</t>
  </si>
  <si>
    <t>Clinical w/ Independent licensure (hourly)</t>
  </si>
  <si>
    <t>LPHA, LICSW, LMHC, LBHA, BCBA</t>
  </si>
  <si>
    <t xml:space="preserve">Masters with Licensure in Related Discipline </t>
  </si>
  <si>
    <t>19-3031, 21-1021, 21-1022</t>
  </si>
  <si>
    <t>Clinical w/ Independent licensure (annual)</t>
  </si>
  <si>
    <t>Dietician / Nutritionist (hourly)</t>
  </si>
  <si>
    <t xml:space="preserve">Bachelors Level </t>
  </si>
  <si>
    <t>29-1031</t>
  </si>
  <si>
    <t>Dietician / Nutritionist (annual)</t>
  </si>
  <si>
    <t>Program Management (hourly)</t>
  </si>
  <si>
    <t xml:space="preserve">Program manager, Program management, </t>
  </si>
  <si>
    <t>BA Level w/ 3+ years related work experience</t>
  </si>
  <si>
    <t>11-9151</t>
  </si>
  <si>
    <t>Program Management (annual)</t>
  </si>
  <si>
    <t>Program director</t>
  </si>
  <si>
    <t>Educational Instruction (hourly)</t>
  </si>
  <si>
    <t>Teacher</t>
  </si>
  <si>
    <t>25-9099</t>
  </si>
  <si>
    <t>Educational Instruction (annual)</t>
  </si>
  <si>
    <t>Occupational Therapist (hourly)</t>
  </si>
  <si>
    <t>Occupational Therapists</t>
  </si>
  <si>
    <t>29-1129, 31-2011, 29-1122 (25%/25%/50%)</t>
  </si>
  <si>
    <t>Occupational Therapist (annual)</t>
  </si>
  <si>
    <t>Physical Therapist (hourly)</t>
  </si>
  <si>
    <t>Physical Therapists</t>
  </si>
  <si>
    <t>29-1129, 31-2021, 29-1123  (20%/20%/60%)</t>
  </si>
  <si>
    <t>Physical Therapist (annual)</t>
  </si>
  <si>
    <t>Clinical Manager / Psychologists (hourly)</t>
  </si>
  <si>
    <t>Clinical Manager, Clinical Director, Clinical  Psychologist</t>
  </si>
  <si>
    <t>Masters with Licensure in Related Discipline and supervising/managerial related experience</t>
  </si>
  <si>
    <t>19-3031</t>
  </si>
  <si>
    <t>Clinical Manager /  Psychologists  (annual)</t>
  </si>
  <si>
    <t>Speech Language Pathologists (hourly)</t>
  </si>
  <si>
    <t>29-1129, 29-1127</t>
  </si>
  <si>
    <t>Speech Language Pathologists (annual)</t>
  </si>
  <si>
    <t>Registerd Nurse (BA) (hourly)</t>
  </si>
  <si>
    <t>Minimum of an associates degree in nursing, a diploma from an approved nursing program, or a Bachelors of Science in Nursing</t>
  </si>
  <si>
    <t>29-1141</t>
  </si>
  <si>
    <t>Registered Nurse (BA) (annual)</t>
  </si>
  <si>
    <t>Registerd Nurse (MA / APRN) (hourly)</t>
  </si>
  <si>
    <t>Minimum of a Masters of Science in one of the APRN roles. Must be licensed</t>
  </si>
  <si>
    <t>29-1171</t>
  </si>
  <si>
    <t>Registered Nurse (MA / APRN) (annual)</t>
  </si>
  <si>
    <t>Clerical, Support &amp; Direct Care Relief Staff are benched to Direct Care</t>
  </si>
  <si>
    <t xml:space="preserve">Tax and Fringe  =  </t>
  </si>
  <si>
    <t xml:space="preserve">Benchmarked to FY22 (actual) Commonwealth (office of the Comptroller) T&amp;F rate, less </t>
  </si>
  <si>
    <t>Admin Allocation</t>
  </si>
  <si>
    <t>C.257 Benchmark</t>
  </si>
  <si>
    <t>Master Data Look-Up Table</t>
  </si>
  <si>
    <t>ENROLLMENT RATE CALCULATIONS</t>
  </si>
  <si>
    <t>OUTCOME RATE CALCULATIONS</t>
  </si>
  <si>
    <t>Benchmark Salaries</t>
  </si>
  <si>
    <t>Current</t>
  </si>
  <si>
    <t>Source</t>
  </si>
  <si>
    <t>Service Unit: Enrollments</t>
  </si>
  <si>
    <t>Enrollment Units:</t>
  </si>
  <si>
    <t>Service Unit: Outcome</t>
  </si>
  <si>
    <t>Total Outcome Units:</t>
  </si>
  <si>
    <t>Management</t>
  </si>
  <si>
    <t xml:space="preserve">May 2020 BLS benchmark </t>
  </si>
  <si>
    <t>Salary</t>
  </si>
  <si>
    <t>FTE</t>
  </si>
  <si>
    <t>Expense</t>
  </si>
  <si>
    <t>Direct Care III</t>
  </si>
  <si>
    <t>Non-Specialized Direct Care</t>
  </si>
  <si>
    <t>Support</t>
  </si>
  <si>
    <t>Benchmark FTEs</t>
  </si>
  <si>
    <t>Enrollment</t>
  </si>
  <si>
    <t>Outcome</t>
  </si>
  <si>
    <t>Total Program Staff</t>
  </si>
  <si>
    <t xml:space="preserve">Total from FY14 UFRs and Provider Survey </t>
  </si>
  <si>
    <t>Taxes &amp; Fringe</t>
  </si>
  <si>
    <t>Total from FY14 UFRs and Provider Survey</t>
  </si>
  <si>
    <t>Total Staffing Costs</t>
  </si>
  <si>
    <t>DC III &amp; Non-Specialized Direct Care</t>
  </si>
  <si>
    <t>Occupancy (Unit cost)</t>
  </si>
  <si>
    <t>Occupancy (Unit Cost)</t>
  </si>
  <si>
    <t>Other Program Exp. (Unit Cost)</t>
  </si>
  <si>
    <t>Benchmark Expenses</t>
  </si>
  <si>
    <t>Total Reimb Excl. Admin.</t>
  </si>
  <si>
    <r>
      <t>C.257 Benchmark using FY22 MA Comptroller information (less MA Retirement and Terminal Leave) plus</t>
    </r>
    <r>
      <rPr>
        <sz val="9"/>
        <rFont val="Calibri"/>
        <family val="2"/>
      </rPr>
      <t xml:space="preserve"> 2% Benefit /retirement compensation</t>
    </r>
  </si>
  <si>
    <t>Admin. Alloc. (M &amp; G)</t>
  </si>
  <si>
    <t>Occupancy</t>
  </si>
  <si>
    <t>FY20 UFR Wtg Avg</t>
  </si>
  <si>
    <t>Total</t>
  </si>
  <si>
    <t xml:space="preserve">Other Program Exp. </t>
  </si>
  <si>
    <t>MA EOHHS C.257 Benchmark</t>
  </si>
  <si>
    <t>CAF Temp</t>
  </si>
  <si>
    <t>Base Period FY22Q2 - Prospective Period 7/1/22 - 6/30/24</t>
  </si>
  <si>
    <t>Enrollment Rate</t>
  </si>
  <si>
    <t>Outcome Rate</t>
  </si>
  <si>
    <t>Benchmark Units</t>
  </si>
  <si>
    <t>Total FY14 Units (excludes providers without FY14 UFRS)</t>
  </si>
  <si>
    <t>average pre-exclusions</t>
  </si>
  <si>
    <t>floor</t>
  </si>
  <si>
    <r>
      <t xml:space="preserve">Outliers, average, and weighted average are calculated from </t>
    </r>
    <r>
      <rPr>
        <i/>
        <sz val="11"/>
        <color rgb="FFFF0000"/>
        <rFont val="Calibri"/>
        <family val="2"/>
        <scheme val="minor"/>
      </rPr>
      <t>only those reporting expense in this category</t>
    </r>
    <r>
      <rPr>
        <sz val="11"/>
        <color rgb="FFFF0000"/>
        <rFont val="Calibri"/>
        <family val="2"/>
        <scheme val="minor"/>
      </rPr>
      <t xml:space="preserve">. No zero values are incorporated in these calculations. </t>
    </r>
  </si>
  <si>
    <t>ceiling</t>
  </si>
  <si>
    <t>average</t>
  </si>
  <si>
    <t>weighted average</t>
  </si>
  <si>
    <t>average incl. zeroes</t>
  </si>
  <si>
    <t>17E</t>
  </si>
  <si>
    <t>18E</t>
  </si>
  <si>
    <t>19E</t>
  </si>
  <si>
    <t>20E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</si>
  <si>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</si>
  <si>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</si>
  <si>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</si>
  <si>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</si>
  <si>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</si>
  <si>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</si>
  <si>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</si>
  <si>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</si>
  <si>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</si>
  <si>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30E</t>
  </si>
  <si>
    <t>31E</t>
  </si>
  <si>
    <t>32E</t>
  </si>
  <si>
    <t>33E</t>
  </si>
  <si>
    <t>34E</t>
  </si>
  <si>
    <t>35E</t>
  </si>
  <si>
    <t>36E</t>
  </si>
  <si>
    <t>Total Occupancy</t>
  </si>
  <si>
    <t>Direct Care Consultant 201</t>
  </si>
  <si>
    <t>Temporary Help 202</t>
  </si>
  <si>
    <t>Clients and Caregivers Reimb./Stipends 203</t>
  </si>
  <si>
    <t>Subcontracted Direct Care 206</t>
  </si>
  <si>
    <t>Staff Training 204</t>
  </si>
  <si>
    <t>Staff Mileage / Travel 205</t>
  </si>
  <si>
    <t>Meals 207</t>
  </si>
  <si>
    <t>Client Transportation 208</t>
  </si>
  <si>
    <t>Vehicle Expenses 208</t>
  </si>
  <si>
    <t>Vehicle Depreciation 208</t>
  </si>
  <si>
    <t>Incidental Medical /Medicine/Pharmacy 209</t>
  </si>
  <si>
    <t>Client Personal Allowances 211</t>
  </si>
  <si>
    <t>Provision Material Goods/Svs./Benefits 212</t>
  </si>
  <si>
    <t>Direct Client Wages 214</t>
  </si>
  <si>
    <t>Other Commercial Prod. &amp; Svs. 214</t>
  </si>
  <si>
    <t>Program Supplies &amp; Materials 215</t>
  </si>
  <si>
    <t>Non Charitable Expenses</t>
  </si>
  <si>
    <t>Other Expense</t>
  </si>
  <si>
    <t>Total Other Program Expense</t>
  </si>
  <si>
    <t>Sum of FTE</t>
  </si>
  <si>
    <t>Sum of Actual</t>
  </si>
  <si>
    <t>Massachusetts Economic Indicators</t>
  </si>
  <si>
    <t>IHS Markit, Fall 2021 Forecast Update (12/2021)</t>
  </si>
  <si>
    <t>Prepared by Michael Lynch, 781-301-9129</t>
  </si>
  <si>
    <t>FY20</t>
  </si>
  <si>
    <t>FY21</t>
  </si>
  <si>
    <t>FY22</t>
  </si>
  <si>
    <t>FY23</t>
  </si>
  <si>
    <t>FY24</t>
  </si>
  <si>
    <t>FY25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</si>
  <si>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</si>
  <si>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</si>
  <si>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</si>
  <si>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</si>
  <si>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</si>
  <si>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</si>
  <si>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</si>
  <si>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</si>
  <si>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</si>
  <si>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</si>
  <si>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</si>
  <si>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</si>
  <si>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</si>
  <si>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</si>
  <si>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</si>
  <si>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</si>
  <si>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</si>
  <si>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</si>
  <si>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</si>
  <si>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</si>
  <si>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</si>
  <si>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</si>
  <si>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</si>
  <si>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</si>
  <si>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</si>
  <si>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</si>
  <si>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</si>
  <si>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</si>
  <si>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</si>
  <si>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</si>
  <si>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</si>
  <si>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</si>
  <si>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</si>
  <si>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</si>
  <si>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</si>
  <si>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</si>
  <si>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</si>
  <si>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</si>
  <si>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</si>
  <si>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</si>
  <si>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</si>
  <si>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</si>
  <si>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</si>
  <si>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</si>
  <si>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</si>
  <si>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</si>
  <si>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</si>
  <si>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</si>
  <si>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</si>
  <si>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</si>
  <si>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</si>
  <si>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</si>
  <si>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</si>
  <si>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</si>
  <si>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</si>
  <si>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</si>
  <si>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</si>
  <si>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</si>
  <si>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</si>
  <si>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</si>
  <si>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</si>
  <si>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</si>
  <si>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</si>
  <si>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</si>
  <si>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</si>
  <si>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</si>
  <si>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</si>
  <si>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</si>
  <si>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</si>
  <si>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</si>
  <si>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</si>
  <si>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</si>
  <si>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</si>
  <si>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</si>
  <si>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</si>
  <si>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</si>
  <si>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</si>
  <si>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</si>
  <si>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</si>
  <si>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</si>
  <si>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</si>
  <si>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</si>
  <si>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</si>
  <si>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</si>
  <si>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</si>
  <si>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2025Q1</t>
  </si>
  <si>
    <t>2025Q2</t>
  </si>
  <si>
    <t>2025Q3</t>
  </si>
  <si>
    <t>2025Q4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</si>
  <si>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</si>
  <si>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</si>
  <si>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</si>
  <si>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</si>
  <si>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</si>
  <si>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</si>
  <si>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</si>
  <si>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2022</t>
  </si>
  <si>
    <t xml:space="preserve">Base period: </t>
  </si>
  <si>
    <t>FY22Q4</t>
  </si>
  <si>
    <t>Average</t>
  </si>
  <si>
    <t xml:space="preserve">Prospective rate period: </t>
  </si>
  <si>
    <t>July 1, 2022 - June 30, 2024</t>
  </si>
  <si>
    <t>CAF:</t>
  </si>
  <si>
    <t xml:space="preserve">Terminal leave, and  retirement.  Does include Paid Family Medical Leave tax.
Includes and additional 2% to be used at providers descretion for retirement and/or other benefits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</si>
</sst>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"/>
    <numFmt numFmtId="166" formatCode="&quot;$&quot;#,##0"/>
    <numFmt numFmtId="167" formatCode="_(* #,##0_);_(* \(#,##0\);_(* &quot;-&quot;??_);_(@_)"/>
    <numFmt numFmtId="168" formatCode="\$#,##0"/>
    <numFmt numFmtId="169" formatCode="_(&quot;$&quot;* #,##0_);_(&quot;$&quot;* \(#,##0\);_(&quot;$&quot;* &quot;-&quot;??_);_(@_)"/>
    <numFmt numFmtId="170" formatCode="0.000"/>
    <numFmt numFmtId="171" formatCode="0.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indexed="10"/>
      <name val="Calibri"/>
      <family val="2"/>
    </font>
    <font>
      <sz val="10"/>
      <name val="Arial"/>
      <family val="2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</font>
    <font>
      <sz val="11"/>
      <color theme="1"/>
      <name val="Calibri"/>
      <family val="2"/>
    </font>
    <font>
      <sz val="9"/>
      <name val="Calibri"/>
      <family val="2"/>
      <scheme val="minor"/>
    </font>
    <font>
      <sz val="9"/>
      <name val="Calibri"/>
      <family val="2"/>
    </font>
    <font>
      <sz val="10"/>
      <color rgb="FF000000"/>
      <name val="Calibri"/>
      <family val="2"/>
    </font>
    <font>
      <sz val="9"/>
      <color theme="1"/>
      <name val="Calibri"/>
      <family val="2"/>
      <scheme val="minor"/>
    </font>
    <font>
      <sz val="11"/>
      <name val="Arial"/>
      <family val="2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sz val="10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5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20" fillId="0" borderId="0"/>
    <xf numFmtId="0" fontId="1" fillId="0" borderId="0"/>
    <xf numFmtId="0" fontId="1" fillId="0" borderId="0"/>
    <xf numFmtId="9" fontId="25" fillId="0" borderId="0" applyFont="0" applyFill="0" applyBorder="0" applyAlignment="0" applyProtection="0"/>
    <xf numFmtId="0" fontId="28" fillId="0" borderId="0"/>
    <xf numFmtId="0" fontId="11" fillId="0" borderId="0"/>
    <xf numFmtId="0" fontId="11" fillId="0" borderId="0"/>
    <xf numFmtId="0" fontId="37" fillId="14" borderId="0" applyNumberFormat="0" applyBorder="0" applyAlignment="0" applyProtection="0"/>
    <xf numFmtId="0" fontId="37" fillId="15" borderId="0" applyNumberFormat="0" applyBorder="0" applyAlignment="0" applyProtection="0"/>
    <xf numFmtId="0" fontId="37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37" fillId="17" borderId="0" applyNumberFormat="0" applyBorder="0" applyAlignment="0" applyProtection="0"/>
    <xf numFmtId="0" fontId="37" fillId="20" borderId="0" applyNumberFormat="0" applyBorder="0" applyAlignment="0" applyProtection="0"/>
    <xf numFmtId="0" fontId="37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1" borderId="0" applyNumberFormat="0" applyBorder="0" applyAlignment="0" applyProtection="0"/>
    <xf numFmtId="0" fontId="38" fillId="22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30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31" borderId="0" applyNumberFormat="0" applyBorder="0" applyAlignment="0" applyProtection="0"/>
    <xf numFmtId="0" fontId="39" fillId="15" borderId="0" applyNumberFormat="0" applyBorder="0" applyAlignment="0" applyProtection="0"/>
    <xf numFmtId="0" fontId="40" fillId="32" borderId="58" applyNumberFormat="0" applyAlignment="0" applyProtection="0"/>
    <xf numFmtId="0" fontId="41" fillId="33" borderId="59" applyNumberFormat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16" borderId="0" applyNumberFormat="0" applyBorder="0" applyAlignment="0" applyProtection="0"/>
    <xf numFmtId="0" fontId="44" fillId="0" borderId="60" applyNumberFormat="0" applyFill="0" applyAlignment="0" applyProtection="0"/>
    <xf numFmtId="0" fontId="45" fillId="0" borderId="61" applyNumberFormat="0" applyFill="0" applyAlignment="0" applyProtection="0"/>
    <xf numFmtId="0" fontId="46" fillId="0" borderId="62" applyNumberFormat="0" applyFill="0" applyAlignment="0" applyProtection="0"/>
    <xf numFmtId="0" fontId="46" fillId="0" borderId="0" applyNumberFormat="0" applyFill="0" applyBorder="0" applyAlignment="0" applyProtection="0"/>
    <xf numFmtId="0" fontId="47" fillId="19" borderId="58" applyNumberFormat="0" applyAlignment="0" applyProtection="0"/>
    <xf numFmtId="0" fontId="48" fillId="0" borderId="63" applyNumberFormat="0" applyFill="0" applyAlignment="0" applyProtection="0"/>
    <xf numFmtId="0" fontId="49" fillId="34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25" fillId="0" borderId="0"/>
    <xf numFmtId="0" fontId="25" fillId="0" borderId="0"/>
    <xf numFmtId="0" fontId="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5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20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1" fillId="35" borderId="64" applyNumberFormat="0" applyFont="0" applyAlignment="0" applyProtection="0"/>
    <xf numFmtId="0" fontId="51" fillId="32" borderId="65" applyNumberFormat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4" fillId="0" borderId="66" applyNumberFormat="0" applyFill="0" applyAlignment="0" applyProtection="0"/>
    <xf numFmtId="0" fontId="55" fillId="0" borderId="0" applyNumberFormat="0" applyFill="0" applyBorder="0" applyAlignment="0" applyProtection="0"/>
  </cellStyleXfs>
  <cellXfs count="273">
    <xf numFmtId="0" fontId="0" fillId="0" borderId="0" xfId="0"/>
    <xf numFmtId="0" fontId="0" fillId="0" borderId="0" xfId="4" applyFont="1"/>
    <xf numFmtId="0" fontId="5" fillId="0" borderId="0" xfId="4" applyFont="1" applyAlignment="1">
      <alignment horizontal="center"/>
    </xf>
    <xf numFmtId="0" fontId="6" fillId="0" borderId="0" xfId="4" applyFont="1" applyAlignment="1">
      <alignment horizontal="center"/>
    </xf>
    <xf numFmtId="0" fontId="1" fillId="0" borderId="0" xfId="4"/>
    <xf numFmtId="0" fontId="1" fillId="0" borderId="0" xfId="4" applyAlignment="1">
      <alignment wrapText="1"/>
    </xf>
    <xf numFmtId="17" fontId="7" fillId="0" borderId="0" xfId="4" applyNumberFormat="1" applyFont="1" applyAlignment="1">
      <alignment horizontal="center"/>
    </xf>
    <xf numFmtId="0" fontId="8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164" fontId="8" fillId="0" borderId="0" xfId="4" applyNumberFormat="1" applyFont="1" applyAlignment="1">
      <alignment horizontal="left" vertical="top"/>
    </xf>
    <xf numFmtId="0" fontId="9" fillId="0" borderId="0" xfId="4" applyFont="1"/>
    <xf numFmtId="0" fontId="9" fillId="0" borderId="0" xfId="4" applyFont="1" applyAlignment="1">
      <alignment wrapText="1"/>
    </xf>
    <xf numFmtId="0" fontId="8" fillId="0" borderId="0" xfId="4" applyFont="1"/>
    <xf numFmtId="9" fontId="8" fillId="0" borderId="0" xfId="4" applyNumberFormat="1" applyFont="1" applyAlignment="1">
      <alignment horizontal="center" wrapText="1"/>
    </xf>
    <xf numFmtId="9" fontId="8" fillId="0" borderId="0" xfId="4" applyNumberFormat="1" applyFont="1" applyAlignment="1">
      <alignment horizontal="center"/>
    </xf>
    <xf numFmtId="0" fontId="8" fillId="0" borderId="0" xfId="4" applyFont="1" applyAlignment="1">
      <alignment horizontal="left" wrapText="1"/>
    </xf>
    <xf numFmtId="0" fontId="9" fillId="0" borderId="2" xfId="4" applyFont="1" applyBorder="1"/>
    <xf numFmtId="165" fontId="9" fillId="0" borderId="3" xfId="4" applyNumberFormat="1" applyFont="1" applyBorder="1" applyAlignment="1">
      <alignment horizontal="center"/>
    </xf>
    <xf numFmtId="9" fontId="9" fillId="0" borderId="3" xfId="5" applyFont="1" applyBorder="1" applyAlignment="1">
      <alignment horizontal="center"/>
    </xf>
    <xf numFmtId="165" fontId="1" fillId="0" borderId="6" xfId="4" applyNumberFormat="1" applyBorder="1"/>
    <xf numFmtId="165" fontId="1" fillId="0" borderId="0" xfId="4" applyNumberFormat="1"/>
    <xf numFmtId="0" fontId="9" fillId="0" borderId="7" xfId="4" applyFont="1" applyBorder="1"/>
    <xf numFmtId="166" fontId="9" fillId="0" borderId="8" xfId="4" applyNumberFormat="1" applyFont="1" applyBorder="1" applyAlignment="1">
      <alignment horizontal="center"/>
    </xf>
    <xf numFmtId="9" fontId="9" fillId="0" borderId="9" xfId="5" applyFont="1" applyBorder="1" applyAlignment="1">
      <alignment horizontal="center"/>
    </xf>
    <xf numFmtId="166" fontId="1" fillId="0" borderId="11" xfId="4" applyNumberFormat="1" applyBorder="1"/>
    <xf numFmtId="0" fontId="9" fillId="0" borderId="4" xfId="4" applyFont="1" applyBorder="1"/>
    <xf numFmtId="0" fontId="9" fillId="0" borderId="12" xfId="4" applyFont="1" applyBorder="1"/>
    <xf numFmtId="166" fontId="9" fillId="0" borderId="0" xfId="4" applyNumberFormat="1" applyFont="1" applyAlignment="1">
      <alignment horizontal="center"/>
    </xf>
    <xf numFmtId="9" fontId="9" fillId="0" borderId="13" xfId="5" applyFont="1" applyBorder="1" applyAlignment="1">
      <alignment horizontal="center"/>
    </xf>
    <xf numFmtId="165" fontId="3" fillId="0" borderId="0" xfId="4" applyNumberFormat="1" applyFont="1"/>
    <xf numFmtId="0" fontId="9" fillId="0" borderId="8" xfId="4" applyFont="1" applyBorder="1"/>
    <xf numFmtId="0" fontId="9" fillId="0" borderId="2" xfId="4" applyFont="1" applyBorder="1" applyAlignment="1">
      <alignment wrapText="1"/>
    </xf>
    <xf numFmtId="0" fontId="9" fillId="0" borderId="7" xfId="4" applyFont="1" applyBorder="1" applyAlignment="1">
      <alignment wrapText="1"/>
    </xf>
    <xf numFmtId="166" fontId="1" fillId="0" borderId="15" xfId="4" applyNumberFormat="1" applyBorder="1"/>
    <xf numFmtId="165" fontId="9" fillId="0" borderId="4" xfId="4" applyNumberFormat="1" applyFont="1" applyBorder="1" applyAlignment="1">
      <alignment horizontal="center"/>
    </xf>
    <xf numFmtId="166" fontId="9" fillId="0" borderId="4" xfId="4" applyNumberFormat="1" applyFont="1" applyBorder="1" applyAlignment="1">
      <alignment horizontal="center"/>
    </xf>
    <xf numFmtId="9" fontId="9" fillId="0" borderId="4" xfId="5" applyFont="1" applyBorder="1" applyAlignment="1">
      <alignment horizontal="center"/>
    </xf>
    <xf numFmtId="166" fontId="9" fillId="0" borderId="0" xfId="4" applyNumberFormat="1" applyFont="1" applyBorder="1" applyAlignment="1">
      <alignment horizontal="center"/>
    </xf>
    <xf numFmtId="9" fontId="9" fillId="0" borderId="0" xfId="5" applyFont="1" applyBorder="1" applyAlignment="1">
      <alignment horizontal="center"/>
    </xf>
    <xf numFmtId="0" fontId="9" fillId="0" borderId="0" xfId="4" applyFont="1" applyBorder="1"/>
    <xf numFmtId="9" fontId="9" fillId="0" borderId="4" xfId="5" applyFont="1" applyFill="1" applyBorder="1" applyAlignment="1">
      <alignment horizontal="center"/>
    </xf>
    <xf numFmtId="166" fontId="1" fillId="0" borderId="6" xfId="4" applyNumberFormat="1" applyBorder="1"/>
    <xf numFmtId="0" fontId="1" fillId="0" borderId="4" xfId="4" applyBorder="1"/>
    <xf numFmtId="165" fontId="1" fillId="0" borderId="4" xfId="4" applyNumberFormat="1" applyBorder="1"/>
    <xf numFmtId="9" fontId="9" fillId="0" borderId="8" xfId="5" applyFont="1" applyFill="1" applyBorder="1" applyAlignment="1">
      <alignment horizontal="center"/>
    </xf>
    <xf numFmtId="0" fontId="1" fillId="0" borderId="8" xfId="4" applyBorder="1"/>
    <xf numFmtId="165" fontId="1" fillId="0" borderId="8" xfId="4" applyNumberFormat="1" applyBorder="1"/>
    <xf numFmtId="165" fontId="9" fillId="0" borderId="0" xfId="4" applyNumberFormat="1" applyFont="1" applyBorder="1" applyAlignment="1">
      <alignment horizontal="center"/>
    </xf>
    <xf numFmtId="9" fontId="9" fillId="0" borderId="0" xfId="5" applyFont="1" applyFill="1" applyBorder="1" applyAlignment="1">
      <alignment horizontal="center"/>
    </xf>
    <xf numFmtId="0" fontId="1" fillId="0" borderId="0" xfId="4" applyBorder="1"/>
    <xf numFmtId="165" fontId="1" fillId="0" borderId="0" xfId="4" applyNumberFormat="1" applyBorder="1"/>
    <xf numFmtId="165" fontId="9" fillId="0" borderId="0" xfId="4" applyNumberFormat="1" applyFont="1" applyAlignment="1">
      <alignment horizontal="center"/>
    </xf>
    <xf numFmtId="9" fontId="9" fillId="0" borderId="8" xfId="5" applyFont="1" applyBorder="1" applyAlignment="1">
      <alignment horizontal="center"/>
    </xf>
    <xf numFmtId="165" fontId="1" fillId="0" borderId="15" xfId="4" applyNumberFormat="1" applyBorder="1"/>
    <xf numFmtId="0" fontId="12" fillId="0" borderId="0" xfId="4" applyFont="1" applyAlignment="1">
      <alignment horizontal="right" wrapText="1"/>
    </xf>
    <xf numFmtId="166" fontId="12" fillId="0" borderId="0" xfId="4" applyNumberFormat="1" applyFont="1"/>
    <xf numFmtId="0" fontId="12" fillId="0" borderId="0" xfId="4" applyFont="1"/>
    <xf numFmtId="0" fontId="12" fillId="0" borderId="0" xfId="4" applyFont="1" applyAlignment="1">
      <alignment wrapText="1"/>
    </xf>
    <xf numFmtId="165" fontId="12" fillId="0" borderId="0" xfId="4" applyNumberFormat="1" applyFont="1"/>
    <xf numFmtId="0" fontId="12" fillId="0" borderId="0" xfId="4" applyFont="1" applyAlignment="1">
      <alignment horizontal="right"/>
    </xf>
    <xf numFmtId="10" fontId="12" fillId="0" borderId="0" xfId="3" applyNumberFormat="1" applyFont="1"/>
    <xf numFmtId="9" fontId="12" fillId="0" borderId="0" xfId="3" applyFont="1"/>
    <xf numFmtId="0" fontId="1" fillId="0" borderId="0" xfId="4" applyFill="1" applyAlignment="1">
      <alignment horizontal="right"/>
    </xf>
    <xf numFmtId="166" fontId="1" fillId="0" borderId="0" xfId="4" applyNumberFormat="1" applyFill="1"/>
    <xf numFmtId="0" fontId="1" fillId="0" borderId="0" xfId="4" applyFill="1"/>
    <xf numFmtId="0" fontId="1" fillId="0" borderId="0" xfId="4" applyFill="1" applyAlignment="1">
      <alignment wrapText="1"/>
    </xf>
    <xf numFmtId="166" fontId="1" fillId="0" borderId="0" xfId="4" applyNumberFormat="1"/>
    <xf numFmtId="0" fontId="13" fillId="0" borderId="0" xfId="0" applyFont="1"/>
    <xf numFmtId="0" fontId="13" fillId="0" borderId="0" xfId="0" applyFont="1" applyAlignment="1">
      <alignment horizontal="center"/>
    </xf>
    <xf numFmtId="38" fontId="13" fillId="0" borderId="0" xfId="0" applyNumberFormat="1" applyFont="1"/>
    <xf numFmtId="0" fontId="1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/>
    </xf>
    <xf numFmtId="0" fontId="16" fillId="0" borderId="21" xfId="0" applyFont="1" applyFill="1" applyBorder="1" applyAlignment="1">
      <alignment horizontal="center"/>
    </xf>
    <xf numFmtId="0" fontId="17" fillId="0" borderId="2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right"/>
    </xf>
    <xf numFmtId="0" fontId="17" fillId="0" borderId="0" xfId="0" applyFont="1" applyFill="1" applyBorder="1" applyAlignment="1">
      <alignment horizontal="right"/>
    </xf>
    <xf numFmtId="38" fontId="17" fillId="0" borderId="14" xfId="1" applyNumberFormat="1" applyFont="1" applyFill="1" applyBorder="1" applyAlignment="1">
      <alignment horizontal="center"/>
    </xf>
    <xf numFmtId="167" fontId="18" fillId="0" borderId="0" xfId="1" applyNumberFormat="1" applyFont="1" applyFill="1" applyBorder="1"/>
    <xf numFmtId="43" fontId="17" fillId="0" borderId="0" xfId="1" applyFont="1" applyFill="1" applyBorder="1"/>
    <xf numFmtId="168" fontId="18" fillId="0" borderId="23" xfId="0" applyNumberFormat="1" applyFont="1" applyFill="1" applyBorder="1"/>
    <xf numFmtId="168" fontId="18" fillId="0" borderId="13" xfId="0" applyNumberFormat="1" applyFont="1" applyFill="1" applyBorder="1"/>
    <xf numFmtId="6" fontId="18" fillId="0" borderId="13" xfId="2" applyNumberFormat="1" applyFont="1" applyFill="1" applyBorder="1" applyAlignment="1">
      <alignment horizontal="center"/>
    </xf>
    <xf numFmtId="6" fontId="18" fillId="0" borderId="24" xfId="2" applyNumberFormat="1" applyFont="1" applyFill="1" applyBorder="1" applyAlignment="1">
      <alignment horizontal="center"/>
    </xf>
    <xf numFmtId="0" fontId="19" fillId="0" borderId="25" xfId="0" applyFont="1" applyBorder="1"/>
    <xf numFmtId="0" fontId="13" fillId="0" borderId="14" xfId="0" applyFont="1" applyBorder="1" applyAlignment="1">
      <alignment horizontal="left"/>
    </xf>
    <xf numFmtId="0" fontId="17" fillId="0" borderId="26" xfId="0" applyFont="1" applyFill="1" applyBorder="1"/>
    <xf numFmtId="168" fontId="17" fillId="0" borderId="27" xfId="0" applyNumberFormat="1" applyFont="1" applyFill="1" applyBorder="1" applyAlignment="1">
      <alignment horizontal="center"/>
    </xf>
    <xf numFmtId="168" fontId="17" fillId="0" borderId="0" xfId="0" applyNumberFormat="1" applyFont="1" applyFill="1" applyBorder="1" applyAlignment="1">
      <alignment horizontal="center"/>
    </xf>
    <xf numFmtId="38" fontId="17" fillId="0" borderId="28" xfId="0" applyNumberFormat="1" applyFont="1" applyFill="1" applyBorder="1" applyAlignment="1">
      <alignment horizontal="center"/>
    </xf>
    <xf numFmtId="42" fontId="17" fillId="0" borderId="28" xfId="0" applyNumberFormat="1" applyFont="1" applyFill="1" applyBorder="1" applyAlignment="1">
      <alignment horizontal="right"/>
    </xf>
    <xf numFmtId="168" fontId="18" fillId="0" borderId="12" xfId="0" applyNumberFormat="1" applyFont="1" applyFill="1" applyBorder="1"/>
    <xf numFmtId="168" fontId="18" fillId="0" borderId="0" xfId="0" applyNumberFormat="1" applyFont="1" applyFill="1" applyBorder="1"/>
    <xf numFmtId="6" fontId="18" fillId="0" borderId="0" xfId="2" applyNumberFormat="1" applyFont="1" applyFill="1" applyBorder="1" applyAlignment="1">
      <alignment horizontal="center"/>
    </xf>
    <xf numFmtId="6" fontId="18" fillId="0" borderId="29" xfId="2" applyNumberFormat="1" applyFont="1" applyBorder="1" applyAlignment="1">
      <alignment horizontal="center"/>
    </xf>
    <xf numFmtId="6" fontId="18" fillId="0" borderId="0" xfId="2" applyNumberFormat="1" applyFont="1" applyBorder="1" applyAlignment="1">
      <alignment horizontal="center"/>
    </xf>
    <xf numFmtId="2" fontId="18" fillId="0" borderId="13" xfId="0" applyNumberFormat="1" applyFont="1" applyFill="1" applyBorder="1" applyAlignment="1">
      <alignment horizontal="center"/>
    </xf>
    <xf numFmtId="6" fontId="18" fillId="0" borderId="14" xfId="2" applyNumberFormat="1" applyFont="1" applyFill="1" applyBorder="1"/>
    <xf numFmtId="2" fontId="18" fillId="0" borderId="0" xfId="0" applyNumberFormat="1" applyFont="1" applyFill="1" applyBorder="1" applyAlignment="1">
      <alignment horizontal="center"/>
    </xf>
    <xf numFmtId="6" fontId="18" fillId="0" borderId="14" xfId="2" applyNumberFormat="1" applyFont="1" applyFill="1" applyBorder="1" applyAlignment="1">
      <alignment horizontal="right"/>
    </xf>
    <xf numFmtId="6" fontId="18" fillId="0" borderId="29" xfId="2" applyNumberFormat="1" applyFont="1" applyFill="1" applyBorder="1" applyAlignment="1">
      <alignment horizontal="center"/>
    </xf>
    <xf numFmtId="168" fontId="18" fillId="0" borderId="26" xfId="0" applyNumberFormat="1" applyFont="1" applyFill="1" applyBorder="1"/>
    <xf numFmtId="168" fontId="18" fillId="0" borderId="27" xfId="0" applyNumberFormat="1" applyFont="1" applyFill="1" applyBorder="1"/>
    <xf numFmtId="6" fontId="18" fillId="0" borderId="27" xfId="2" applyNumberFormat="1" applyFont="1" applyBorder="1" applyAlignment="1">
      <alignment horizontal="center"/>
    </xf>
    <xf numFmtId="6" fontId="18" fillId="0" borderId="30" xfId="2" applyNumberFormat="1" applyFont="1" applyFill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28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17" fillId="0" borderId="14" xfId="0" applyFont="1" applyFill="1" applyBorder="1" applyAlignment="1">
      <alignment horizontal="center" vertical="center"/>
    </xf>
    <xf numFmtId="0" fontId="17" fillId="0" borderId="16" xfId="0" applyFont="1" applyFill="1" applyBorder="1" applyAlignment="1"/>
    <xf numFmtId="168" fontId="17" fillId="0" borderId="17" xfId="0" applyNumberFormat="1" applyFont="1" applyFill="1" applyBorder="1"/>
    <xf numFmtId="2" fontId="18" fillId="0" borderId="17" xfId="1" applyNumberFormat="1" applyFont="1" applyFill="1" applyBorder="1" applyAlignment="1">
      <alignment horizontal="center"/>
    </xf>
    <xf numFmtId="6" fontId="17" fillId="0" borderId="18" xfId="2" applyNumberFormat="1" applyFont="1" applyFill="1" applyBorder="1" applyAlignment="1">
      <alignment horizontal="center"/>
    </xf>
    <xf numFmtId="2" fontId="17" fillId="0" borderId="17" xfId="1" applyNumberFormat="1" applyFont="1" applyFill="1" applyBorder="1" applyAlignment="1">
      <alignment horizontal="center"/>
    </xf>
    <xf numFmtId="6" fontId="17" fillId="0" borderId="18" xfId="2" applyNumberFormat="1" applyFont="1" applyFill="1" applyBorder="1" applyAlignment="1">
      <alignment horizontal="right"/>
    </xf>
    <xf numFmtId="2" fontId="18" fillId="0" borderId="29" xfId="0" applyNumberFormat="1" applyFont="1" applyFill="1" applyBorder="1" applyAlignment="1">
      <alignment horizontal="center"/>
    </xf>
    <xf numFmtId="0" fontId="13" fillId="0" borderId="14" xfId="0" applyFont="1" applyBorder="1"/>
    <xf numFmtId="0" fontId="18" fillId="0" borderId="12" xfId="0" applyFont="1" applyFill="1" applyBorder="1"/>
    <xf numFmtId="10" fontId="18" fillId="0" borderId="0" xfId="0" applyNumberFormat="1" applyFont="1" applyFill="1" applyBorder="1" applyAlignment="1">
      <alignment horizontal="center"/>
    </xf>
    <xf numFmtId="169" fontId="18" fillId="0" borderId="0" xfId="0" applyNumberFormat="1" applyFont="1" applyFill="1" applyBorder="1" applyAlignment="1">
      <alignment horizontal="center"/>
    </xf>
    <xf numFmtId="0" fontId="17" fillId="0" borderId="32" xfId="0" applyFont="1" applyFill="1" applyBorder="1" applyAlignment="1"/>
    <xf numFmtId="10" fontId="17" fillId="0" borderId="33" xfId="0" applyNumberFormat="1" applyFont="1" applyFill="1" applyBorder="1" applyAlignment="1">
      <alignment horizontal="center"/>
    </xf>
    <xf numFmtId="168" fontId="17" fillId="0" borderId="33" xfId="0" applyNumberFormat="1" applyFont="1" applyFill="1" applyBorder="1" applyAlignment="1">
      <alignment horizontal="center"/>
    </xf>
    <xf numFmtId="6" fontId="17" fillId="0" borderId="34" xfId="2" applyNumberFormat="1" applyFont="1" applyFill="1" applyBorder="1" applyAlignment="1">
      <alignment horizontal="center"/>
    </xf>
    <xf numFmtId="6" fontId="17" fillId="0" borderId="34" xfId="2" applyNumberFormat="1" applyFont="1" applyFill="1" applyBorder="1" applyAlignment="1">
      <alignment horizontal="right"/>
    </xf>
    <xf numFmtId="2" fontId="18" fillId="0" borderId="30" xfId="0" applyNumberFormat="1" applyFont="1" applyFill="1" applyBorder="1" applyAlignment="1">
      <alignment horizontal="center"/>
    </xf>
    <xf numFmtId="0" fontId="13" fillId="0" borderId="28" xfId="0" applyFont="1" applyBorder="1"/>
    <xf numFmtId="6" fontId="18" fillId="0" borderId="27" xfId="2" applyNumberFormat="1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17" fillId="0" borderId="38" xfId="0" applyFont="1" applyFill="1" applyBorder="1" applyAlignment="1">
      <alignment horizontal="center" vertical="center"/>
    </xf>
    <xf numFmtId="0" fontId="17" fillId="0" borderId="39" xfId="0" applyFont="1" applyFill="1" applyBorder="1"/>
    <xf numFmtId="10" fontId="18" fillId="0" borderId="40" xfId="0" applyNumberFormat="1" applyFont="1" applyFill="1" applyBorder="1" applyAlignment="1">
      <alignment horizontal="center"/>
    </xf>
    <xf numFmtId="169" fontId="18" fillId="0" borderId="40" xfId="0" applyNumberFormat="1" applyFont="1" applyFill="1" applyBorder="1" applyAlignment="1">
      <alignment horizontal="center"/>
    </xf>
    <xf numFmtId="6" fontId="17" fillId="0" borderId="38" xfId="2" applyNumberFormat="1" applyFont="1" applyFill="1" applyBorder="1"/>
    <xf numFmtId="6" fontId="17" fillId="0" borderId="38" xfId="2" applyNumberFormat="1" applyFont="1" applyFill="1" applyBorder="1" applyAlignment="1">
      <alignment horizontal="right"/>
    </xf>
    <xf numFmtId="0" fontId="18" fillId="0" borderId="0" xfId="0" applyFont="1" applyFill="1" applyBorder="1"/>
    <xf numFmtId="10" fontId="18" fillId="0" borderId="13" xfId="0" applyNumberFormat="1" applyFont="1" applyFill="1" applyBorder="1" applyAlignment="1"/>
    <xf numFmtId="10" fontId="0" fillId="0" borderId="24" xfId="0" applyNumberFormat="1" applyFill="1" applyBorder="1" applyAlignment="1"/>
    <xf numFmtId="0" fontId="21" fillId="0" borderId="41" xfId="6" applyFont="1" applyBorder="1" applyAlignment="1">
      <alignment horizontal="left" wrapText="1"/>
    </xf>
    <xf numFmtId="166" fontId="13" fillId="0" borderId="29" xfId="0" applyNumberFormat="1" applyFont="1" applyFill="1" applyBorder="1" applyAlignment="1"/>
    <xf numFmtId="0" fontId="17" fillId="0" borderId="32" xfId="0" applyFont="1" applyFill="1" applyBorder="1"/>
    <xf numFmtId="0" fontId="18" fillId="0" borderId="33" xfId="0" applyFont="1" applyFill="1" applyBorder="1" applyAlignment="1">
      <alignment horizontal="center"/>
    </xf>
    <xf numFmtId="6" fontId="17" fillId="0" borderId="34" xfId="0" applyNumberFormat="1" applyFont="1" applyFill="1" applyBorder="1"/>
    <xf numFmtId="6" fontId="17" fillId="0" borderId="34" xfId="0" applyNumberFormat="1" applyFont="1" applyFill="1" applyBorder="1" applyAlignment="1">
      <alignment horizontal="right"/>
    </xf>
    <xf numFmtId="6" fontId="18" fillId="0" borderId="0" xfId="0" applyNumberFormat="1" applyFont="1" applyFill="1" applyBorder="1" applyAlignment="1"/>
    <xf numFmtId="0" fontId="13" fillId="0" borderId="12" xfId="0" applyFont="1" applyFill="1" applyBorder="1"/>
    <xf numFmtId="0" fontId="18" fillId="0" borderId="0" xfId="0" applyFont="1" applyFill="1" applyBorder="1" applyAlignment="1">
      <alignment horizontal="center"/>
    </xf>
    <xf numFmtId="6" fontId="17" fillId="0" borderId="14" xfId="0" applyNumberFormat="1" applyFont="1" applyFill="1" applyBorder="1"/>
    <xf numFmtId="6" fontId="17" fillId="0" borderId="14" xfId="0" applyNumberFormat="1" applyFont="1" applyFill="1" applyBorder="1" applyAlignment="1">
      <alignment horizontal="right"/>
    </xf>
    <xf numFmtId="10" fontId="18" fillId="0" borderId="27" xfId="3" applyNumberFormat="1" applyFont="1" applyFill="1" applyBorder="1" applyAlignment="1"/>
    <xf numFmtId="10" fontId="0" fillId="0" borderId="30" xfId="3" applyNumberFormat="1" applyFont="1" applyFill="1" applyBorder="1" applyAlignment="1"/>
    <xf numFmtId="49" fontId="23" fillId="0" borderId="42" xfId="7" applyNumberFormat="1" applyFont="1" applyBorder="1"/>
    <xf numFmtId="0" fontId="13" fillId="0" borderId="16" xfId="0" applyFont="1" applyFill="1" applyBorder="1"/>
    <xf numFmtId="10" fontId="18" fillId="0" borderId="17" xfId="0" applyNumberFormat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6" fontId="17" fillId="0" borderId="18" xfId="0" applyNumberFormat="1" applyFont="1" applyFill="1" applyBorder="1"/>
    <xf numFmtId="0" fontId="18" fillId="0" borderId="16" xfId="0" applyFont="1" applyFill="1" applyBorder="1"/>
    <xf numFmtId="6" fontId="17" fillId="0" borderId="18" xfId="0" applyNumberFormat="1" applyFont="1" applyFill="1" applyBorder="1" applyAlignment="1">
      <alignment horizontal="right"/>
    </xf>
    <xf numFmtId="0" fontId="18" fillId="0" borderId="43" xfId="8" applyFont="1" applyFill="1" applyBorder="1"/>
    <xf numFmtId="0" fontId="18" fillId="0" borderId="9" xfId="8" applyFont="1" applyFill="1" applyBorder="1"/>
    <xf numFmtId="10" fontId="18" fillId="0" borderId="9" xfId="0" applyNumberFormat="1" applyFont="1" applyFill="1" applyBorder="1" applyAlignment="1"/>
    <xf numFmtId="10" fontId="0" fillId="0" borderId="44" xfId="0" applyNumberFormat="1" applyFill="1" applyBorder="1" applyAlignment="1"/>
    <xf numFmtId="0" fontId="24" fillId="0" borderId="10" xfId="0" applyFont="1" applyBorder="1" applyAlignment="1">
      <alignment horizontal="left"/>
    </xf>
    <xf numFmtId="0" fontId="17" fillId="0" borderId="7" xfId="0" applyFont="1" applyFill="1" applyBorder="1"/>
    <xf numFmtId="10" fontId="18" fillId="0" borderId="8" xfId="9" applyNumberFormat="1" applyFont="1" applyFill="1" applyBorder="1" applyAlignment="1">
      <alignment horizontal="center"/>
    </xf>
    <xf numFmtId="0" fontId="18" fillId="0" borderId="8" xfId="0" applyFont="1" applyFill="1" applyBorder="1" applyAlignment="1">
      <alignment horizontal="center"/>
    </xf>
    <xf numFmtId="6" fontId="17" fillId="5" borderId="10" xfId="0" applyNumberFormat="1" applyFont="1" applyFill="1" applyBorder="1"/>
    <xf numFmtId="0" fontId="17" fillId="0" borderId="16" xfId="0" applyFont="1" applyFill="1" applyBorder="1"/>
    <xf numFmtId="0" fontId="18" fillId="0" borderId="17" xfId="0" applyFont="1" applyFill="1" applyBorder="1"/>
    <xf numFmtId="6" fontId="17" fillId="5" borderId="45" xfId="2" applyNumberFormat="1" applyFont="1" applyFill="1" applyBorder="1" applyAlignment="1">
      <alignment horizontal="right"/>
    </xf>
    <xf numFmtId="0" fontId="17" fillId="0" borderId="26" xfId="0" applyFont="1" applyFill="1" applyBorder="1" applyAlignment="1">
      <alignment horizontal="left"/>
    </xf>
    <xf numFmtId="0" fontId="17" fillId="0" borderId="31" xfId="0" applyFont="1" applyFill="1" applyBorder="1" applyAlignment="1">
      <alignment horizontal="left"/>
    </xf>
    <xf numFmtId="0" fontId="17" fillId="0" borderId="46" xfId="0" applyFont="1" applyFill="1" applyBorder="1" applyAlignment="1">
      <alignment horizontal="center"/>
    </xf>
    <xf numFmtId="38" fontId="13" fillId="0" borderId="0" xfId="2" applyNumberFormat="1" applyFont="1"/>
    <xf numFmtId="167" fontId="13" fillId="0" borderId="0" xfId="1" applyNumberFormat="1" applyFont="1"/>
    <xf numFmtId="0" fontId="18" fillId="0" borderId="43" xfId="0" applyFont="1" applyFill="1" applyBorder="1"/>
    <xf numFmtId="0" fontId="18" fillId="0" borderId="44" xfId="0" applyFont="1" applyBorder="1" applyAlignment="1">
      <alignment horizontal="center"/>
    </xf>
    <xf numFmtId="0" fontId="13" fillId="0" borderId="10" xfId="0" applyFont="1" applyBorder="1" applyAlignment="1">
      <alignment wrapText="1"/>
    </xf>
    <xf numFmtId="0" fontId="13" fillId="0" borderId="0" xfId="0" applyFont="1" applyAlignment="1">
      <alignment wrapText="1"/>
    </xf>
    <xf numFmtId="10" fontId="13" fillId="0" borderId="0" xfId="3" applyNumberFormat="1" applyFont="1"/>
    <xf numFmtId="6" fontId="13" fillId="0" borderId="0" xfId="0" applyNumberFormat="1" applyFont="1"/>
    <xf numFmtId="0" fontId="26" fillId="0" borderId="0" xfId="0" applyFont="1"/>
    <xf numFmtId="0" fontId="26" fillId="0" borderId="0" xfId="0" applyFont="1" applyAlignment="1">
      <alignment horizontal="right"/>
    </xf>
    <xf numFmtId="44" fontId="0" fillId="0" borderId="0" xfId="0" applyNumberFormat="1"/>
    <xf numFmtId="44" fontId="0" fillId="0" borderId="24" xfId="0" applyNumberFormat="1" applyBorder="1"/>
    <xf numFmtId="44" fontId="0" fillId="0" borderId="29" xfId="0" applyNumberFormat="1" applyBorder="1"/>
    <xf numFmtId="44" fontId="0" fillId="0" borderId="30" xfId="0" applyNumberFormat="1" applyBorder="1"/>
    <xf numFmtId="0" fontId="0" fillId="0" borderId="47" xfId="0" applyBorder="1"/>
    <xf numFmtId="0" fontId="0" fillId="6" borderId="47" xfId="0" applyFill="1" applyBorder="1"/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47" xfId="0" applyBorder="1" applyAlignment="1">
      <alignment wrapText="1"/>
    </xf>
    <xf numFmtId="0" fontId="0" fillId="6" borderId="47" xfId="0" applyFill="1" applyBorder="1" applyAlignment="1">
      <alignment wrapText="1"/>
    </xf>
    <xf numFmtId="0" fontId="0" fillId="0" borderId="50" xfId="0" applyBorder="1"/>
    <xf numFmtId="44" fontId="0" fillId="0" borderId="47" xfId="0" applyNumberFormat="1" applyBorder="1"/>
    <xf numFmtId="44" fontId="0" fillId="6" borderId="29" xfId="0" applyNumberFormat="1" applyFill="1" applyBorder="1"/>
    <xf numFmtId="44" fontId="0" fillId="0" borderId="50" xfId="0" applyNumberFormat="1" applyBorder="1"/>
    <xf numFmtId="0" fontId="29" fillId="7" borderId="4" xfId="10" applyFont="1" applyFill="1" applyBorder="1"/>
    <xf numFmtId="0" fontId="30" fillId="7" borderId="5" xfId="10" applyFont="1" applyFill="1" applyBorder="1"/>
    <xf numFmtId="0" fontId="28" fillId="0" borderId="0" xfId="10"/>
    <xf numFmtId="0" fontId="30" fillId="7" borderId="0" xfId="10" applyFont="1" applyFill="1"/>
    <xf numFmtId="0" fontId="31" fillId="7" borderId="14" xfId="10" applyFont="1" applyFill="1" applyBorder="1"/>
    <xf numFmtId="0" fontId="32" fillId="7" borderId="8" xfId="10" applyFont="1" applyFill="1" applyBorder="1"/>
    <xf numFmtId="0" fontId="31" fillId="7" borderId="10" xfId="10" applyFont="1" applyFill="1" applyBorder="1"/>
    <xf numFmtId="0" fontId="31" fillId="0" borderId="0" xfId="10" applyFont="1"/>
    <xf numFmtId="0" fontId="33" fillId="8" borderId="0" xfId="11" applyFont="1" applyFill="1"/>
    <xf numFmtId="0" fontId="33" fillId="9" borderId="0" xfId="11" applyFont="1" applyFill="1"/>
    <xf numFmtId="0" fontId="33" fillId="10" borderId="0" xfId="11" applyFont="1" applyFill="1"/>
    <xf numFmtId="0" fontId="33" fillId="11" borderId="0" xfId="11" applyFont="1" applyFill="1"/>
    <xf numFmtId="0" fontId="33" fillId="12" borderId="0" xfId="10" applyFont="1" applyFill="1" applyAlignment="1">
      <alignment horizontal="center"/>
    </xf>
    <xf numFmtId="0" fontId="33" fillId="13" borderId="0" xfId="10" applyFont="1" applyFill="1" applyAlignment="1">
      <alignment horizontal="center"/>
    </xf>
    <xf numFmtId="14" fontId="31" fillId="0" borderId="0" xfId="10" applyNumberFormat="1" applyFont="1"/>
    <xf numFmtId="170" fontId="28" fillId="0" borderId="0" xfId="10" applyNumberFormat="1"/>
    <xf numFmtId="2" fontId="28" fillId="0" borderId="0" xfId="10" applyNumberFormat="1"/>
    <xf numFmtId="0" fontId="31" fillId="0" borderId="0" xfId="12" applyFont="1"/>
    <xf numFmtId="0" fontId="11" fillId="0" borderId="0" xfId="12"/>
    <xf numFmtId="0" fontId="34" fillId="0" borderId="0" xfId="12" applyFont="1"/>
    <xf numFmtId="0" fontId="35" fillId="0" borderId="0" xfId="12" applyFont="1"/>
    <xf numFmtId="0" fontId="11" fillId="0" borderId="51" xfId="12" applyBorder="1"/>
    <xf numFmtId="0" fontId="11" fillId="0" borderId="13" xfId="12" applyBorder="1"/>
    <xf numFmtId="0" fontId="11" fillId="0" borderId="52" xfId="12" applyBorder="1"/>
    <xf numFmtId="0" fontId="11" fillId="0" borderId="53" xfId="12" applyBorder="1"/>
    <xf numFmtId="0" fontId="11" fillId="0" borderId="0" xfId="12" applyAlignment="1">
      <alignment horizontal="right"/>
    </xf>
    <xf numFmtId="0" fontId="31" fillId="0" borderId="0" xfId="12" applyFont="1" applyAlignment="1">
      <alignment horizontal="center"/>
    </xf>
    <xf numFmtId="0" fontId="11" fillId="0" borderId="54" xfId="12" applyBorder="1"/>
    <xf numFmtId="14" fontId="31" fillId="0" borderId="0" xfId="10" applyNumberFormat="1" applyFont="1" applyAlignment="1">
      <alignment horizontal="center"/>
    </xf>
    <xf numFmtId="0" fontId="36" fillId="0" borderId="54" xfId="12" applyFont="1" applyBorder="1" applyAlignment="1">
      <alignment horizontal="center"/>
    </xf>
    <xf numFmtId="171" fontId="28" fillId="0" borderId="0" xfId="10" applyNumberFormat="1"/>
    <xf numFmtId="170" fontId="28" fillId="0" borderId="55" xfId="10" applyNumberFormat="1" applyBorder="1"/>
    <xf numFmtId="0" fontId="11" fillId="0" borderId="56" xfId="12" applyBorder="1"/>
    <xf numFmtId="170" fontId="11" fillId="0" borderId="54" xfId="12" applyNumberFormat="1" applyBorder="1" applyAlignment="1">
      <alignment horizontal="center"/>
    </xf>
    <xf numFmtId="0" fontId="11" fillId="0" borderId="54" xfId="12" applyBorder="1" applyAlignment="1">
      <alignment horizontal="center"/>
    </xf>
    <xf numFmtId="0" fontId="11" fillId="0" borderId="53" xfId="12" applyBorder="1" applyAlignment="1">
      <alignment horizontal="right"/>
    </xf>
    <xf numFmtId="170" fontId="31" fillId="0" borderId="0" xfId="10" applyNumberFormat="1" applyFont="1" applyAlignment="1">
      <alignment horizontal="center"/>
    </xf>
    <xf numFmtId="170" fontId="28" fillId="0" borderId="57" xfId="10" applyNumberFormat="1" applyBorder="1"/>
    <xf numFmtId="0" fontId="31" fillId="5" borderId="0" xfId="12" applyFont="1" applyFill="1" applyAlignment="1">
      <alignment horizontal="right"/>
    </xf>
    <xf numFmtId="10" fontId="31" fillId="5" borderId="54" xfId="5" applyNumberFormat="1" applyFont="1" applyFill="1" applyBorder="1" applyAlignment="1">
      <alignment horizontal="center"/>
    </xf>
    <xf numFmtId="0" fontId="11" fillId="0" borderId="46" xfId="12" applyBorder="1"/>
    <xf numFmtId="0" fontId="11" fillId="0" borderId="27" xfId="12" applyBorder="1"/>
    <xf numFmtId="0" fontId="11" fillId="0" borderId="31" xfId="12" applyBorder="1"/>
    <xf numFmtId="0" fontId="9" fillId="0" borderId="5" xfId="4" applyFont="1" applyBorder="1" applyAlignment="1">
      <alignment horizontal="left" vertical="center" wrapText="1"/>
    </xf>
    <xf numFmtId="0" fontId="9" fillId="0" borderId="10" xfId="4" applyFont="1" applyBorder="1" applyAlignment="1">
      <alignment horizontal="left" vertical="center" wrapText="1"/>
    </xf>
    <xf numFmtId="0" fontId="12" fillId="0" borderId="0" xfId="4" applyFont="1" applyAlignment="1">
      <alignment horizontal="left" vertical="top" wrapText="1"/>
    </xf>
    <xf numFmtId="0" fontId="9" fillId="0" borderId="4" xfId="4" applyFont="1" applyBorder="1" applyAlignment="1">
      <alignment vertical="top" wrapText="1"/>
    </xf>
    <xf numFmtId="0" fontId="9" fillId="0" borderId="8" xfId="4" applyFont="1" applyBorder="1" applyAlignment="1">
      <alignment vertical="top" wrapText="1"/>
    </xf>
    <xf numFmtId="0" fontId="9" fillId="0" borderId="14" xfId="4" applyFont="1" applyBorder="1" applyAlignment="1">
      <alignment horizontal="left" vertical="center" wrapText="1"/>
    </xf>
    <xf numFmtId="49" fontId="9" fillId="0" borderId="14" xfId="4" applyNumberFormat="1" applyFont="1" applyBorder="1" applyAlignment="1">
      <alignment horizontal="left" vertical="center" wrapText="1"/>
    </xf>
    <xf numFmtId="49" fontId="9" fillId="0" borderId="10" xfId="4" applyNumberFormat="1" applyFont="1" applyBorder="1" applyAlignment="1">
      <alignment horizontal="left" vertical="center" wrapText="1"/>
    </xf>
    <xf numFmtId="49" fontId="9" fillId="0" borderId="5" xfId="4" applyNumberFormat="1" applyFont="1" applyBorder="1" applyAlignment="1">
      <alignment horizontal="left" vertical="center" wrapText="1"/>
    </xf>
    <xf numFmtId="165" fontId="1" fillId="0" borderId="6" xfId="4" applyNumberFormat="1" applyBorder="1" applyAlignment="1">
      <alignment horizontal="right" vertical="center"/>
    </xf>
    <xf numFmtId="165" fontId="1" fillId="0" borderId="11" xfId="4" applyNumberFormat="1" applyBorder="1" applyAlignment="1">
      <alignment horizontal="right" vertical="center"/>
    </xf>
    <xf numFmtId="0" fontId="9" fillId="0" borderId="4" xfId="4" applyFont="1" applyBorder="1" applyAlignment="1">
      <alignment horizontal="left" vertical="top" wrapText="1"/>
    </xf>
    <xf numFmtId="0" fontId="9" fillId="0" borderId="8" xfId="4" applyFont="1" applyBorder="1" applyAlignment="1">
      <alignment horizontal="left" vertical="top" wrapText="1"/>
    </xf>
    <xf numFmtId="0" fontId="14" fillId="3" borderId="2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/>
    </xf>
    <xf numFmtId="0" fontId="14" fillId="4" borderId="17" xfId="0" applyFont="1" applyFill="1" applyBorder="1" applyAlignment="1">
      <alignment horizontal="center"/>
    </xf>
    <xf numFmtId="0" fontId="14" fillId="4" borderId="18" xfId="0" applyFont="1" applyFill="1" applyBorder="1" applyAlignment="1">
      <alignment horizontal="center"/>
    </xf>
    <xf numFmtId="0" fontId="15" fillId="3" borderId="16" xfId="0" applyFont="1" applyFill="1" applyBorder="1" applyAlignment="1">
      <alignment horizontal="center" vertical="center"/>
    </xf>
    <xf numFmtId="0" fontId="15" fillId="3" borderId="17" xfId="0" applyFont="1" applyFill="1" applyBorder="1" applyAlignment="1">
      <alignment horizontal="center" vertical="center"/>
    </xf>
    <xf numFmtId="0" fontId="15" fillId="3" borderId="18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31" xfId="0" applyFont="1" applyBorder="1" applyAlignment="1">
      <alignment horizontal="center"/>
    </xf>
    <xf numFmtId="0" fontId="17" fillId="0" borderId="35" xfId="0" applyFont="1" applyFill="1" applyBorder="1" applyAlignment="1">
      <alignment horizontal="center"/>
    </xf>
    <xf numFmtId="0" fontId="17" fillId="0" borderId="36" xfId="0" applyFont="1" applyFill="1" applyBorder="1" applyAlignment="1">
      <alignment horizontal="center"/>
    </xf>
    <xf numFmtId="0" fontId="17" fillId="0" borderId="37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1" fillId="0" borderId="53" xfId="12" applyBorder="1" applyAlignment="1">
      <alignment horizontal="right"/>
    </xf>
    <xf numFmtId="0" fontId="11" fillId="0" borderId="0" xfId="12" applyAlignment="1">
      <alignment horizontal="right"/>
    </xf>
  </cellXfs>
  <cellStyles count="105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25"/>
    <cellStyle name="60% - Accent2 2" xfId="26"/>
    <cellStyle name="60% - Accent3 2" xfId="27"/>
    <cellStyle name="60% - Accent4 2" xfId="28"/>
    <cellStyle name="60% - Accent5 2" xfId="29"/>
    <cellStyle name="60% - Accent6 2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 2" xfId="38"/>
    <cellStyle name="Check Cell 2" xfId="39"/>
    <cellStyle name="Comma" xfId="1" builtinId="3"/>
    <cellStyle name="Comma 2" xfId="40"/>
    <cellStyle name="Comma 3" xfId="41"/>
    <cellStyle name="Comma 3 2" xfId="42"/>
    <cellStyle name="Comma 4" xfId="43"/>
    <cellStyle name="Comma 5" xfId="44"/>
    <cellStyle name="Comma 6" xfId="45"/>
    <cellStyle name="Currency" xfId="2" builtinId="4"/>
    <cellStyle name="Currency 2" xfId="46"/>
    <cellStyle name="Currency 2 2" xfId="47"/>
    <cellStyle name="Currency 3" xfId="48"/>
    <cellStyle name="Currency 3 2" xfId="49"/>
    <cellStyle name="Currency 3 3" xfId="50"/>
    <cellStyle name="Currency 4" xfId="51"/>
    <cellStyle name="Currency 4 2" xfId="52"/>
    <cellStyle name="Currency 5" xfId="53"/>
    <cellStyle name="Currency 5 2" xfId="54"/>
    <cellStyle name="Currency 6" xfId="55"/>
    <cellStyle name="Currency 7" xfId="56"/>
    <cellStyle name="Explanatory Text 2" xfId="57"/>
    <cellStyle name="Good 2" xfId="58"/>
    <cellStyle name="Heading 1 2" xfId="59"/>
    <cellStyle name="Heading 2 2" xfId="60"/>
    <cellStyle name="Heading 3 2" xfId="61"/>
    <cellStyle name="Heading 4 2" xfId="62"/>
    <cellStyle name="Input 2" xfId="63"/>
    <cellStyle name="Linked Cell 2" xfId="64"/>
    <cellStyle name="Neutral 2" xfId="65"/>
    <cellStyle name="Normal" xfId="0" builtinId="0"/>
    <cellStyle name="Normal 10 2" xfId="7"/>
    <cellStyle name="Normal 10 2 2" xfId="66"/>
    <cellStyle name="Normal 10 3 3" xfId="67"/>
    <cellStyle name="Normal 12" xfId="68"/>
    <cellStyle name="Normal 17" xfId="69"/>
    <cellStyle name="Normal 2" xfId="70"/>
    <cellStyle name="Normal 2 2" xfId="71"/>
    <cellStyle name="Normal 2 2 2" xfId="72"/>
    <cellStyle name="Normal 2 2 3" xfId="6"/>
    <cellStyle name="Normal 2 3" xfId="73"/>
    <cellStyle name="Normal 2 3 3 2" xfId="74"/>
    <cellStyle name="Normal 2 4" xfId="75"/>
    <cellStyle name="Normal 3" xfId="76"/>
    <cellStyle name="Normal 3 2" xfId="77"/>
    <cellStyle name="Normal 3 3" xfId="78"/>
    <cellStyle name="Normal 3 9" xfId="79"/>
    <cellStyle name="Normal 4" xfId="12"/>
    <cellStyle name="Normal 4 2" xfId="80"/>
    <cellStyle name="Normal 4 2 2" xfId="81"/>
    <cellStyle name="Normal 5" xfId="82"/>
    <cellStyle name="Normal 5 2" xfId="83"/>
    <cellStyle name="Normal 5 2 2" xfId="4"/>
    <cellStyle name="Normal 6" xfId="84"/>
    <cellStyle name="Normal 6 2" xfId="11"/>
    <cellStyle name="Normal 6 2 2" xfId="85"/>
    <cellStyle name="Normal 6 2 2 2" xfId="86"/>
    <cellStyle name="Normal 6 3" xfId="87"/>
    <cellStyle name="Normal 7" xfId="8"/>
    <cellStyle name="Normal 8" xfId="10"/>
    <cellStyle name="Normal 9 2" xfId="88"/>
    <cellStyle name="Note 2" xfId="89"/>
    <cellStyle name="Note 2 2" xfId="90"/>
    <cellStyle name="Output 2" xfId="91"/>
    <cellStyle name="Percent" xfId="3" builtinId="5"/>
    <cellStyle name="Percent 10" xfId="92"/>
    <cellStyle name="Percent 2" xfId="9"/>
    <cellStyle name="Percent 2 2" xfId="5"/>
    <cellStyle name="Percent 2 2 3 2" xfId="93"/>
    <cellStyle name="Percent 2 4" xfId="94"/>
    <cellStyle name="Percent 3" xfId="95"/>
    <cellStyle name="Percent 3 2" xfId="96"/>
    <cellStyle name="Percent 4" xfId="97"/>
    <cellStyle name="Percent 4 2" xfId="98"/>
    <cellStyle name="Percent 5" xfId="99"/>
    <cellStyle name="Percent 6" xfId="100"/>
    <cellStyle name="Title 2" xfId="101"/>
    <cellStyle name="Title 2 2" xfId="102"/>
    <cellStyle name="Total 2" xfId="103"/>
    <cellStyle name="Warning Text 2" xfId="104"/>
  </cellStyles>
  <dxfs count="2">
    <dxf>
      <font>
        <color rgb="FFCC9900"/>
      </font>
      <fill>
        <patternFill>
          <fgColor indexed="64"/>
          <bgColor rgb="FFFFFF99"/>
        </patternFill>
      </fill>
    </dxf>
    <dxf>
      <font>
        <color rgb="FFCC9900"/>
      </font>
      <fill>
        <patternFill>
          <fgColor indexed="64"/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37336E63-C321-491D-947F-6D83747CB59B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44695602-8753-45C1-A266-E67DFFA9FB35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1939FCD5-178F-41FE-B291-B974E8B65C18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F5CE5328-0864-4362-AED4-9660A7D5AB59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794E55D3-2B1A-400F-B03D-D5C64540C05C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D07393AF-CA03-4236-B349-8E43FE05FA7A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5F2435A1-704A-4979-B236-4549503F89FB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911555C8-9AE1-4B26-A82E-4ED467F59416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D1B158AD-5217-4B72-AE72-0A49513AF72E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261A3096-389B-4E53-BB08-AB5A219D4CAB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F21C700C-D03C-4648-87B7-346F44EB5B55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2F9CAE16-C7BC-465B-B684-44BA4C3D27C6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EEA98C50-4D20-47C5-8883-13D53DECC6A1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36FD081C-FD69-4923-A51C-A943E1CE8F41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B7432AA7-7C8D-45FC-A0C1-E97EACEFF4E5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4CB74046-EB95-4966-B377-57F4E2E3D6DB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FEABE3CE-755C-4EDD-BA0A-5AD5EF160DC4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D84B125-E83E-4EFE-8E8E-B73233C54568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86A2E44D-55AA-4070-B488-6829C1D73FA3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="" xmlns:a16="http://schemas.microsoft.com/office/drawing/2014/main" id="{9C542C05-6AA7-4AE5-8AB3-A86DEDC61E9B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A626DB69-4EE0-4612-B02F-13B0A56CC10F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="" xmlns:a16="http://schemas.microsoft.com/office/drawing/2014/main" id="{65F89090-9FF6-41EA-A5EA-96661DDCE980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="" xmlns:a16="http://schemas.microsoft.com/office/drawing/2014/main" id="{68FD38D5-7357-40A0-8990-8541744518AD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5</xdr:col>
      <xdr:colOff>0</xdr:colOff>
      <xdr:row>14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="" xmlns:a16="http://schemas.microsoft.com/office/drawing/2014/main" id="{AA061B16-260C-42EE-8C13-651E26B6F629}"/>
            </a:ext>
          </a:extLst>
        </xdr:cNvPr>
        <xdr:cNvSpPr txBox="1"/>
      </xdr:nvSpPr>
      <xdr:spPr>
        <a:xfrm>
          <a:off x="3604260" y="2438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LLDHCFP\Shared%20Files\OSD\Don\EI\General%20Analysis%20Template%20V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istrative%20Services-POS%20Policy%20Office/Rate%20Setting/Rate%20Projects/CIES-%20CMR%20410/2022%20Rate%20Review%20(FY23)/1.%20Strategy%20Team%20Materials/BLS%20Benchmarks%20for%20FY21%20FOIA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YPP%20Models%201.4.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scalImpact"/>
      <sheetName val="RateOptions"/>
      <sheetName val="GeogVar"/>
      <sheetName val="CostDrivers"/>
      <sheetName val="CostSummary"/>
      <sheetName val="CleanData"/>
      <sheetName val="RawDataCalcs"/>
      <sheetName val="CleanData (2)"/>
      <sheetName val="RawDataCalcs (2)"/>
      <sheetName val="Lookups"/>
      <sheetName val="Source"/>
      <sheetName val="Sheet1"/>
      <sheetName val="Transposed RawDataCalcs"/>
      <sheetName val="Transposed Clean Data"/>
      <sheetName val="Transposed Source"/>
      <sheetName val="Transposed RawDataCalcs &amp; Calc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A4" t="str">
            <v>Associates For Human Services Inc</v>
          </cell>
        </row>
        <row r="34">
          <cell r="L34">
            <v>0</v>
          </cell>
          <cell r="M34">
            <v>0.79029091117448558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46956.620119375693</v>
          </cell>
          <cell r="AA34">
            <v>17680</v>
          </cell>
          <cell r="AB34">
            <v>39867.641875293193</v>
          </cell>
          <cell r="AC34">
            <v>41031.086504828323</v>
          </cell>
          <cell r="AD34">
            <v>0</v>
          </cell>
          <cell r="AE34">
            <v>0</v>
          </cell>
          <cell r="AF34">
            <v>0</v>
          </cell>
          <cell r="AG34">
            <v>33944.118844784767</v>
          </cell>
          <cell r="AH34">
            <v>17680</v>
          </cell>
          <cell r="AI34">
            <v>0</v>
          </cell>
          <cell r="AJ34">
            <v>29753.902816591464</v>
          </cell>
          <cell r="AK34">
            <v>30930.825880294266</v>
          </cell>
          <cell r="AL34">
            <v>18569.0381892203</v>
          </cell>
          <cell r="AM34">
            <v>18442.473919768927</v>
          </cell>
          <cell r="AN34">
            <v>38606.161015285972</v>
          </cell>
          <cell r="AO34">
            <v>27075.185897627798</v>
          </cell>
          <cell r="AP34">
            <v>0</v>
          </cell>
          <cell r="AQ34">
            <v>0</v>
          </cell>
          <cell r="AR34">
            <v>0</v>
          </cell>
          <cell r="AS34">
            <v>20355.422680841988</v>
          </cell>
          <cell r="AT34">
            <v>71628.834700450796</v>
          </cell>
          <cell r="AU34">
            <v>20461.641675358544</v>
          </cell>
          <cell r="AV34">
            <v>21763.519947861987</v>
          </cell>
          <cell r="AW34">
            <v>30028.595208686409</v>
          </cell>
          <cell r="AX34">
            <v>20500.552365271986</v>
          </cell>
          <cell r="AY34">
            <v>0</v>
          </cell>
          <cell r="AZ34">
            <v>0</v>
          </cell>
          <cell r="BA34">
            <v>26069.349097187373</v>
          </cell>
          <cell r="BB34">
            <v>17680</v>
          </cell>
          <cell r="BC34">
            <v>27212.519009187054</v>
          </cell>
          <cell r="BD34">
            <v>41756.507202167428</v>
          </cell>
          <cell r="BE34">
            <v>28667.992486020263</v>
          </cell>
          <cell r="BF34">
            <v>19660.985016893599</v>
          </cell>
          <cell r="BG34">
            <v>17680</v>
          </cell>
          <cell r="BH34">
            <v>17680</v>
          </cell>
          <cell r="BI34">
            <v>17680</v>
          </cell>
          <cell r="BJ34">
            <v>0</v>
          </cell>
          <cell r="BK34">
            <v>0</v>
          </cell>
          <cell r="BL34">
            <v>37248.882698669069</v>
          </cell>
          <cell r="BM34">
            <v>17680</v>
          </cell>
          <cell r="BN34">
            <v>37585.774536606972</v>
          </cell>
          <cell r="BO34">
            <v>33596.29852940391</v>
          </cell>
          <cell r="BP34">
            <v>25417.773521214607</v>
          </cell>
          <cell r="BQ34">
            <v>30055.921442748004</v>
          </cell>
          <cell r="BR34">
            <v>21970.169720181879</v>
          </cell>
          <cell r="BS34">
            <v>17680</v>
          </cell>
          <cell r="BT34">
            <v>-1122614.5665450124</v>
          </cell>
          <cell r="BU34">
            <v>0.13027098074394894</v>
          </cell>
          <cell r="BV34">
            <v>-16766.898501709318</v>
          </cell>
          <cell r="BW34">
            <v>-1108530.6212166082</v>
          </cell>
          <cell r="BX34">
            <v>-1474513.4431397212</v>
          </cell>
          <cell r="BY34">
            <v>-359587.75471530249</v>
          </cell>
          <cell r="BZ34">
            <v>-675414.15673018876</v>
          </cell>
          <cell r="CA34">
            <v>-10318274.104858737</v>
          </cell>
          <cell r="CB34">
            <v>3.9667448114237239E-2</v>
          </cell>
          <cell r="CC34">
            <v>-354564.67376116331</v>
          </cell>
          <cell r="CD34">
            <v>-3143047.8255827245</v>
          </cell>
          <cell r="CE34">
            <v>-597214.63617941493</v>
          </cell>
          <cell r="CF34">
            <v>-629519.18501455639</v>
          </cell>
          <cell r="CG34">
            <v>-2933297.7765657566</v>
          </cell>
          <cell r="CH34">
            <v>-312958.42871704738</v>
          </cell>
          <cell r="CI34">
            <v>-6950335.2468438176</v>
          </cell>
          <cell r="CJ34">
            <v>-1108530.6212166082</v>
          </cell>
          <cell r="CK34">
            <v>-461138.95556240936</v>
          </cell>
          <cell r="CL34">
            <v>-359587.75471530249</v>
          </cell>
          <cell r="CM34">
            <v>-293888.7390341704</v>
          </cell>
          <cell r="CN34">
            <v>-675414.15673018876</v>
          </cell>
          <cell r="CO34">
            <v>-9523712.744866835</v>
          </cell>
          <cell r="CP34">
            <v>0.53755430053228481</v>
          </cell>
          <cell r="CQ34">
            <v>8.426975069624898E-2</v>
          </cell>
          <cell r="CR34">
            <v>-4.8713603045017345E-3</v>
          </cell>
          <cell r="CS34">
            <v>9.7952431306347933E-3</v>
          </cell>
          <cell r="CT34">
            <v>-3.9893498199197908E-2</v>
          </cell>
          <cell r="CU34">
            <v>3.8691458414040758E-2</v>
          </cell>
          <cell r="CV34">
            <v>5.6665121955921194</v>
          </cell>
          <cell r="CW34">
            <v>1.0474528769120166</v>
          </cell>
          <cell r="CX34">
            <v>-0.93418082786395029</v>
          </cell>
          <cell r="CY34">
            <v>-0.56422902479690396</v>
          </cell>
          <cell r="CZ34">
            <v>-0.51027554355606819</v>
          </cell>
          <cell r="DA34">
            <v>0.50401661976240408</v>
          </cell>
          <cell r="DB34">
            <v>9.2791732149199646</v>
          </cell>
        </row>
        <row r="35">
          <cell r="L35">
            <v>325.54527652063496</v>
          </cell>
          <cell r="M35">
            <v>1.145059670647806</v>
          </cell>
          <cell r="N35">
            <v>12.658929241568668</v>
          </cell>
          <cell r="O35">
            <v>95.943355157776523</v>
          </cell>
          <cell r="P35">
            <v>25.947712752140522</v>
          </cell>
          <cell r="Q35">
            <v>33.680418140703352</v>
          </cell>
          <cell r="R35">
            <v>117.98676225403045</v>
          </cell>
          <cell r="S35">
            <v>18.677306003027208</v>
          </cell>
          <cell r="T35">
            <v>4.0568192104597958E-2</v>
          </cell>
          <cell r="U35">
            <v>0.13171437587406293</v>
          </cell>
          <cell r="V35">
            <v>5.1755918785346619E-2</v>
          </cell>
          <cell r="W35">
            <v>0.16497859077952676</v>
          </cell>
          <cell r="X35">
            <v>0.2982878564398192</v>
          </cell>
          <cell r="Y35">
            <v>5.4787394269923656E-2</v>
          </cell>
          <cell r="Z35">
            <v>91413.434936079429</v>
          </cell>
          <cell r="AA35">
            <v>171213.94858211145</v>
          </cell>
          <cell r="AB35">
            <v>71268.467153171412</v>
          </cell>
          <cell r="AC35">
            <v>67499.431340421332</v>
          </cell>
          <cell r="AD35">
            <v>0</v>
          </cell>
          <cell r="AE35">
            <v>0</v>
          </cell>
          <cell r="AF35">
            <v>0</v>
          </cell>
          <cell r="AG35">
            <v>76170.539456675135</v>
          </cell>
          <cell r="AH35">
            <v>51194.094846967935</v>
          </cell>
          <cell r="AI35">
            <v>0</v>
          </cell>
          <cell r="AJ35">
            <v>96651.607294339352</v>
          </cell>
          <cell r="AK35">
            <v>103711.82144639676</v>
          </cell>
          <cell r="AL35">
            <v>108951.50925611406</v>
          </cell>
          <cell r="AM35">
            <v>124826.37579975859</v>
          </cell>
          <cell r="AN35">
            <v>56811.862618938139</v>
          </cell>
          <cell r="AO35">
            <v>55812.854748790807</v>
          </cell>
          <cell r="AP35">
            <v>0</v>
          </cell>
          <cell r="AQ35">
            <v>0</v>
          </cell>
          <cell r="AR35">
            <v>0</v>
          </cell>
          <cell r="AS35">
            <v>25027.576232617906</v>
          </cell>
          <cell r="AT35">
            <v>93184.103761087666</v>
          </cell>
          <cell r="AU35">
            <v>97525.123689390195</v>
          </cell>
          <cell r="AV35">
            <v>84456.375281292596</v>
          </cell>
          <cell r="AW35">
            <v>57934.015020761828</v>
          </cell>
          <cell r="AX35">
            <v>101633.94724195503</v>
          </cell>
          <cell r="AY35">
            <v>0</v>
          </cell>
          <cell r="AZ35">
            <v>0</v>
          </cell>
          <cell r="BA35">
            <v>66765.076206888509</v>
          </cell>
          <cell r="BB35">
            <v>97217.62868695044</v>
          </cell>
          <cell r="BC35">
            <v>54127.822372828719</v>
          </cell>
          <cell r="BD35">
            <v>61930.062581382372</v>
          </cell>
          <cell r="BE35">
            <v>62552.309754750124</v>
          </cell>
          <cell r="BF35">
            <v>61773.475248805931</v>
          </cell>
          <cell r="BG35">
            <v>57364.818493992512</v>
          </cell>
          <cell r="BH35">
            <v>61457.801192826271</v>
          </cell>
          <cell r="BI35">
            <v>59460.337150228035</v>
          </cell>
          <cell r="BJ35">
            <v>0</v>
          </cell>
          <cell r="BK35">
            <v>0</v>
          </cell>
          <cell r="BL35">
            <v>56935.273604014816</v>
          </cell>
          <cell r="BM35">
            <v>23906.767042588603</v>
          </cell>
          <cell r="BN35">
            <v>98552.058845081687</v>
          </cell>
          <cell r="BO35">
            <v>92467.250108432359</v>
          </cell>
          <cell r="BP35">
            <v>82220.484062892225</v>
          </cell>
          <cell r="BQ35">
            <v>56623.272837053592</v>
          </cell>
          <cell r="BR35">
            <v>55887.670848124704</v>
          </cell>
          <cell r="BS35">
            <v>51288.876636076719</v>
          </cell>
          <cell r="BT35">
            <v>2112574.116174642</v>
          </cell>
          <cell r="BU35">
            <v>0.25527956514613798</v>
          </cell>
          <cell r="BV35">
            <v>23380.416398015204</v>
          </cell>
          <cell r="BW35">
            <v>2091876.652949932</v>
          </cell>
          <cell r="BX35">
            <v>2741064.8572137947</v>
          </cell>
          <cell r="BY35">
            <v>635817.59101159882</v>
          </cell>
          <cell r="BZ35">
            <v>1513613.2335450135</v>
          </cell>
          <cell r="CA35">
            <v>18919408.888917986</v>
          </cell>
          <cell r="CB35">
            <v>0.19870561791457902</v>
          </cell>
          <cell r="CC35">
            <v>806865.11746486695</v>
          </cell>
          <cell r="CD35">
            <v>5168304.2633605022</v>
          </cell>
          <cell r="CE35">
            <v>1093155.1880312669</v>
          </cell>
          <cell r="CF35">
            <v>1069094.8390886304</v>
          </cell>
          <cell r="CG35">
            <v>4684667.7461953871</v>
          </cell>
          <cell r="CH35">
            <v>617900.22797630657</v>
          </cell>
          <cell r="CI35">
            <v>12419720.103140112</v>
          </cell>
          <cell r="CJ35">
            <v>2091876.652949932</v>
          </cell>
          <cell r="CK35">
            <v>820656.7340809278</v>
          </cell>
          <cell r="CL35">
            <v>635817.59101159882</v>
          </cell>
          <cell r="CM35">
            <v>482804.03681194817</v>
          </cell>
          <cell r="CN35">
            <v>1513613.2335450135</v>
          </cell>
          <cell r="CO35">
            <v>17639305.62230387</v>
          </cell>
          <cell r="CP35">
            <v>0.76215046939141795</v>
          </cell>
          <cell r="CQ35">
            <v>0.16600060800221017</v>
          </cell>
          <cell r="CR35">
            <v>8.5226674012795239E-2</v>
          </cell>
          <cell r="CS35">
            <v>5.5898307580515283E-2</v>
          </cell>
          <cell r="CT35">
            <v>9.7875058126419362E-2</v>
          </cell>
          <cell r="CU35">
            <v>0.20945045379962196</v>
          </cell>
          <cell r="CV35">
            <v>62.28479778701265</v>
          </cell>
          <cell r="CW35">
            <v>12.10204980934472</v>
          </cell>
          <cell r="CX35">
            <v>5.3536231730866977</v>
          </cell>
          <cell r="CY35">
            <v>4.4618604338916112</v>
          </cell>
          <cell r="CZ35">
            <v>2.5061718808094016</v>
          </cell>
          <cell r="DA35">
            <v>13.087601389791917</v>
          </cell>
          <cell r="DB35">
            <v>95.726227555066657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  <sheetName val="#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  <sheetData sheetId="5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2020 BLS  SALARY CHART"/>
      <sheetName val="DC  CNA  DC III"/>
      <sheetName val="Case Social Worker.Manager"/>
      <sheetName val="Clinical"/>
      <sheetName val="Nursing"/>
      <sheetName val="Management"/>
      <sheetName val="Therapies"/>
    </sheetNames>
    <sheetDataSet>
      <sheetData sheetId="0"/>
      <sheetData sheetId="1">
        <row r="7">
          <cell r="G7">
            <v>16.791999999999998</v>
          </cell>
        </row>
        <row r="11">
          <cell r="G11">
            <v>17.260000000000002</v>
          </cell>
        </row>
        <row r="20">
          <cell r="G20">
            <v>21.736000000000001</v>
          </cell>
        </row>
      </sheetData>
      <sheetData sheetId="2">
        <row r="4">
          <cell r="G4">
            <v>21.814999999999998</v>
          </cell>
        </row>
        <row r="10">
          <cell r="G10">
            <v>26.16</v>
          </cell>
        </row>
      </sheetData>
      <sheetData sheetId="3">
        <row r="5">
          <cell r="G5">
            <v>30.59</v>
          </cell>
        </row>
        <row r="9">
          <cell r="G9">
            <v>40.57</v>
          </cell>
        </row>
      </sheetData>
      <sheetData sheetId="4">
        <row r="2">
          <cell r="G2">
            <v>28.8</v>
          </cell>
        </row>
        <row r="6">
          <cell r="G6">
            <v>43.41</v>
          </cell>
        </row>
        <row r="11">
          <cell r="G11">
            <v>59.6</v>
          </cell>
        </row>
      </sheetData>
      <sheetData sheetId="5">
        <row r="2">
          <cell r="G2">
            <v>33.46153846153846</v>
          </cell>
          <cell r="H2">
            <v>69600</v>
          </cell>
        </row>
      </sheetData>
      <sheetData sheetId="6">
        <row r="2">
          <cell r="E2">
            <v>31.99</v>
          </cell>
        </row>
        <row r="8">
          <cell r="E8">
            <v>34.022499999999994</v>
          </cell>
        </row>
        <row r="14">
          <cell r="E14">
            <v>36.380000000000003</v>
          </cell>
        </row>
        <row r="18">
          <cell r="E18">
            <v>37.751999999999995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AF Spring 2015"/>
      <sheetName val="7. Fiscal Impact"/>
      <sheetName val="Enrollment Model Current"/>
      <sheetName val="Outcome Model Current"/>
      <sheetName val="Fall 2015 CAF"/>
      <sheetName val="Outcome Model Rebased"/>
      <sheetName val="Fiscal Impact 2018"/>
      <sheetName val="2. Units"/>
      <sheetName val="M2020 BLS  SALARY CHART"/>
      <sheetName val="YPP  Models budgets FY23"/>
      <sheetName val="1. Models budgets FY21"/>
      <sheetName val="BTL 2020"/>
      <sheetName val="Fiscal Impact"/>
      <sheetName val="Models neg impact"/>
      <sheetName val="Fall CAF 2021"/>
      <sheetName val="Chart"/>
      <sheetName val="CAF Fall 2019"/>
      <sheetName val="CA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7">
          <cell r="D27">
            <v>564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topLeftCell="A22" zoomScale="60" zoomScaleNormal="60" workbookViewId="0">
      <selection activeCell="F44" sqref="F44"/>
    </sheetView>
  </sheetViews>
  <sheetFormatPr defaultRowHeight="14.4" x14ac:dyDescent="0.3"/>
  <cols>
    <col min="1" max="1" width="5.5546875" style="4" customWidth="1"/>
    <col min="2" max="2" width="58" style="4" customWidth="1"/>
    <col min="3" max="3" width="24.21875" style="4" customWidth="1"/>
    <col min="4" max="5" width="14.77734375" style="4" hidden="1" customWidth="1"/>
    <col min="6" max="6" width="59.6640625" style="4" customWidth="1"/>
    <col min="7" max="7" width="58.6640625" style="5" customWidth="1"/>
    <col min="8" max="8" width="14.77734375" style="4" hidden="1" customWidth="1"/>
    <col min="9" max="9" width="0" style="4" hidden="1" customWidth="1"/>
    <col min="10" max="10" width="11" style="4" hidden="1" customWidth="1"/>
    <col min="11" max="11" width="0" style="4" hidden="1" customWidth="1"/>
    <col min="12" max="12" width="44" style="5" customWidth="1"/>
    <col min="13" max="256" width="8.88671875" style="4"/>
    <col min="257" max="257" width="5.5546875" style="4" customWidth="1"/>
    <col min="258" max="258" width="58" style="4" customWidth="1"/>
    <col min="259" max="259" width="24.21875" style="4" customWidth="1"/>
    <col min="260" max="261" width="0" style="4" hidden="1" customWidth="1"/>
    <col min="262" max="262" width="61.44140625" style="4" customWidth="1"/>
    <col min="263" max="263" width="62.109375" style="4" customWidth="1"/>
    <col min="264" max="267" width="0" style="4" hidden="1" customWidth="1"/>
    <col min="268" max="512" width="8.88671875" style="4"/>
    <col min="513" max="513" width="5.5546875" style="4" customWidth="1"/>
    <col min="514" max="514" width="58" style="4" customWidth="1"/>
    <col min="515" max="515" width="24.21875" style="4" customWidth="1"/>
    <col min="516" max="517" width="0" style="4" hidden="1" customWidth="1"/>
    <col min="518" max="518" width="61.44140625" style="4" customWidth="1"/>
    <col min="519" max="519" width="62.109375" style="4" customWidth="1"/>
    <col min="520" max="523" width="0" style="4" hidden="1" customWidth="1"/>
    <col min="524" max="768" width="8.88671875" style="4"/>
    <col min="769" max="769" width="5.5546875" style="4" customWidth="1"/>
    <col min="770" max="770" width="58" style="4" customWidth="1"/>
    <col min="771" max="771" width="24.21875" style="4" customWidth="1"/>
    <col min="772" max="773" width="0" style="4" hidden="1" customWidth="1"/>
    <col min="774" max="774" width="61.44140625" style="4" customWidth="1"/>
    <col min="775" max="775" width="62.109375" style="4" customWidth="1"/>
    <col min="776" max="779" width="0" style="4" hidden="1" customWidth="1"/>
    <col min="780" max="1024" width="8.88671875" style="4"/>
    <col min="1025" max="1025" width="5.5546875" style="4" customWidth="1"/>
    <col min="1026" max="1026" width="58" style="4" customWidth="1"/>
    <col min="1027" max="1027" width="24.21875" style="4" customWidth="1"/>
    <col min="1028" max="1029" width="0" style="4" hidden="1" customWidth="1"/>
    <col min="1030" max="1030" width="61.44140625" style="4" customWidth="1"/>
    <col min="1031" max="1031" width="62.109375" style="4" customWidth="1"/>
    <col min="1032" max="1035" width="0" style="4" hidden="1" customWidth="1"/>
    <col min="1036" max="1280" width="8.88671875" style="4"/>
    <col min="1281" max="1281" width="5.5546875" style="4" customWidth="1"/>
    <col min="1282" max="1282" width="58" style="4" customWidth="1"/>
    <col min="1283" max="1283" width="24.21875" style="4" customWidth="1"/>
    <col min="1284" max="1285" width="0" style="4" hidden="1" customWidth="1"/>
    <col min="1286" max="1286" width="61.44140625" style="4" customWidth="1"/>
    <col min="1287" max="1287" width="62.109375" style="4" customWidth="1"/>
    <col min="1288" max="1291" width="0" style="4" hidden="1" customWidth="1"/>
    <col min="1292" max="1536" width="8.88671875" style="4"/>
    <col min="1537" max="1537" width="5.5546875" style="4" customWidth="1"/>
    <col min="1538" max="1538" width="58" style="4" customWidth="1"/>
    <col min="1539" max="1539" width="24.21875" style="4" customWidth="1"/>
    <col min="1540" max="1541" width="0" style="4" hidden="1" customWidth="1"/>
    <col min="1542" max="1542" width="61.44140625" style="4" customWidth="1"/>
    <col min="1543" max="1543" width="62.109375" style="4" customWidth="1"/>
    <col min="1544" max="1547" width="0" style="4" hidden="1" customWidth="1"/>
    <col min="1548" max="1792" width="8.88671875" style="4"/>
    <col min="1793" max="1793" width="5.5546875" style="4" customWidth="1"/>
    <col min="1794" max="1794" width="58" style="4" customWidth="1"/>
    <col min="1795" max="1795" width="24.21875" style="4" customWidth="1"/>
    <col min="1796" max="1797" width="0" style="4" hidden="1" customWidth="1"/>
    <col min="1798" max="1798" width="61.44140625" style="4" customWidth="1"/>
    <col min="1799" max="1799" width="62.109375" style="4" customWidth="1"/>
    <col min="1800" max="1803" width="0" style="4" hidden="1" customWidth="1"/>
    <col min="1804" max="2048" width="8.88671875" style="4"/>
    <col min="2049" max="2049" width="5.5546875" style="4" customWidth="1"/>
    <col min="2050" max="2050" width="58" style="4" customWidth="1"/>
    <col min="2051" max="2051" width="24.21875" style="4" customWidth="1"/>
    <col min="2052" max="2053" width="0" style="4" hidden="1" customWidth="1"/>
    <col min="2054" max="2054" width="61.44140625" style="4" customWidth="1"/>
    <col min="2055" max="2055" width="62.109375" style="4" customWidth="1"/>
    <col min="2056" max="2059" width="0" style="4" hidden="1" customWidth="1"/>
    <col min="2060" max="2304" width="8.88671875" style="4"/>
    <col min="2305" max="2305" width="5.5546875" style="4" customWidth="1"/>
    <col min="2306" max="2306" width="58" style="4" customWidth="1"/>
    <col min="2307" max="2307" width="24.21875" style="4" customWidth="1"/>
    <col min="2308" max="2309" width="0" style="4" hidden="1" customWidth="1"/>
    <col min="2310" max="2310" width="61.44140625" style="4" customWidth="1"/>
    <col min="2311" max="2311" width="62.109375" style="4" customWidth="1"/>
    <col min="2312" max="2315" width="0" style="4" hidden="1" customWidth="1"/>
    <col min="2316" max="2560" width="8.88671875" style="4"/>
    <col min="2561" max="2561" width="5.5546875" style="4" customWidth="1"/>
    <col min="2562" max="2562" width="58" style="4" customWidth="1"/>
    <col min="2563" max="2563" width="24.21875" style="4" customWidth="1"/>
    <col min="2564" max="2565" width="0" style="4" hidden="1" customWidth="1"/>
    <col min="2566" max="2566" width="61.44140625" style="4" customWidth="1"/>
    <col min="2567" max="2567" width="62.109375" style="4" customWidth="1"/>
    <col min="2568" max="2571" width="0" style="4" hidden="1" customWidth="1"/>
    <col min="2572" max="2816" width="8.88671875" style="4"/>
    <col min="2817" max="2817" width="5.5546875" style="4" customWidth="1"/>
    <col min="2818" max="2818" width="58" style="4" customWidth="1"/>
    <col min="2819" max="2819" width="24.21875" style="4" customWidth="1"/>
    <col min="2820" max="2821" width="0" style="4" hidden="1" customWidth="1"/>
    <col min="2822" max="2822" width="61.44140625" style="4" customWidth="1"/>
    <col min="2823" max="2823" width="62.109375" style="4" customWidth="1"/>
    <col min="2824" max="2827" width="0" style="4" hidden="1" customWidth="1"/>
    <col min="2828" max="3072" width="8.88671875" style="4"/>
    <col min="3073" max="3073" width="5.5546875" style="4" customWidth="1"/>
    <col min="3074" max="3074" width="58" style="4" customWidth="1"/>
    <col min="3075" max="3075" width="24.21875" style="4" customWidth="1"/>
    <col min="3076" max="3077" width="0" style="4" hidden="1" customWidth="1"/>
    <col min="3078" max="3078" width="61.44140625" style="4" customWidth="1"/>
    <col min="3079" max="3079" width="62.109375" style="4" customWidth="1"/>
    <col min="3080" max="3083" width="0" style="4" hidden="1" customWidth="1"/>
    <col min="3084" max="3328" width="8.88671875" style="4"/>
    <col min="3329" max="3329" width="5.5546875" style="4" customWidth="1"/>
    <col min="3330" max="3330" width="58" style="4" customWidth="1"/>
    <col min="3331" max="3331" width="24.21875" style="4" customWidth="1"/>
    <col min="3332" max="3333" width="0" style="4" hidden="1" customWidth="1"/>
    <col min="3334" max="3334" width="61.44140625" style="4" customWidth="1"/>
    <col min="3335" max="3335" width="62.109375" style="4" customWidth="1"/>
    <col min="3336" max="3339" width="0" style="4" hidden="1" customWidth="1"/>
    <col min="3340" max="3584" width="8.88671875" style="4"/>
    <col min="3585" max="3585" width="5.5546875" style="4" customWidth="1"/>
    <col min="3586" max="3586" width="58" style="4" customWidth="1"/>
    <col min="3587" max="3587" width="24.21875" style="4" customWidth="1"/>
    <col min="3588" max="3589" width="0" style="4" hidden="1" customWidth="1"/>
    <col min="3590" max="3590" width="61.44140625" style="4" customWidth="1"/>
    <col min="3591" max="3591" width="62.109375" style="4" customWidth="1"/>
    <col min="3592" max="3595" width="0" style="4" hidden="1" customWidth="1"/>
    <col min="3596" max="3840" width="8.88671875" style="4"/>
    <col min="3841" max="3841" width="5.5546875" style="4" customWidth="1"/>
    <col min="3842" max="3842" width="58" style="4" customWidth="1"/>
    <col min="3843" max="3843" width="24.21875" style="4" customWidth="1"/>
    <col min="3844" max="3845" width="0" style="4" hidden="1" customWidth="1"/>
    <col min="3846" max="3846" width="61.44140625" style="4" customWidth="1"/>
    <col min="3847" max="3847" width="62.109375" style="4" customWidth="1"/>
    <col min="3848" max="3851" width="0" style="4" hidden="1" customWidth="1"/>
    <col min="3852" max="4096" width="8.88671875" style="4"/>
    <col min="4097" max="4097" width="5.5546875" style="4" customWidth="1"/>
    <col min="4098" max="4098" width="58" style="4" customWidth="1"/>
    <col min="4099" max="4099" width="24.21875" style="4" customWidth="1"/>
    <col min="4100" max="4101" width="0" style="4" hidden="1" customWidth="1"/>
    <col min="4102" max="4102" width="61.44140625" style="4" customWidth="1"/>
    <col min="4103" max="4103" width="62.109375" style="4" customWidth="1"/>
    <col min="4104" max="4107" width="0" style="4" hidden="1" customWidth="1"/>
    <col min="4108" max="4352" width="8.88671875" style="4"/>
    <col min="4353" max="4353" width="5.5546875" style="4" customWidth="1"/>
    <col min="4354" max="4354" width="58" style="4" customWidth="1"/>
    <col min="4355" max="4355" width="24.21875" style="4" customWidth="1"/>
    <col min="4356" max="4357" width="0" style="4" hidden="1" customWidth="1"/>
    <col min="4358" max="4358" width="61.44140625" style="4" customWidth="1"/>
    <col min="4359" max="4359" width="62.109375" style="4" customWidth="1"/>
    <col min="4360" max="4363" width="0" style="4" hidden="1" customWidth="1"/>
    <col min="4364" max="4608" width="8.88671875" style="4"/>
    <col min="4609" max="4609" width="5.5546875" style="4" customWidth="1"/>
    <col min="4610" max="4610" width="58" style="4" customWidth="1"/>
    <col min="4611" max="4611" width="24.21875" style="4" customWidth="1"/>
    <col min="4612" max="4613" width="0" style="4" hidden="1" customWidth="1"/>
    <col min="4614" max="4614" width="61.44140625" style="4" customWidth="1"/>
    <col min="4615" max="4615" width="62.109375" style="4" customWidth="1"/>
    <col min="4616" max="4619" width="0" style="4" hidden="1" customWidth="1"/>
    <col min="4620" max="4864" width="8.88671875" style="4"/>
    <col min="4865" max="4865" width="5.5546875" style="4" customWidth="1"/>
    <col min="4866" max="4866" width="58" style="4" customWidth="1"/>
    <col min="4867" max="4867" width="24.21875" style="4" customWidth="1"/>
    <col min="4868" max="4869" width="0" style="4" hidden="1" customWidth="1"/>
    <col min="4870" max="4870" width="61.44140625" style="4" customWidth="1"/>
    <col min="4871" max="4871" width="62.109375" style="4" customWidth="1"/>
    <col min="4872" max="4875" width="0" style="4" hidden="1" customWidth="1"/>
    <col min="4876" max="5120" width="8.88671875" style="4"/>
    <col min="5121" max="5121" width="5.5546875" style="4" customWidth="1"/>
    <col min="5122" max="5122" width="58" style="4" customWidth="1"/>
    <col min="5123" max="5123" width="24.21875" style="4" customWidth="1"/>
    <col min="5124" max="5125" width="0" style="4" hidden="1" customWidth="1"/>
    <col min="5126" max="5126" width="61.44140625" style="4" customWidth="1"/>
    <col min="5127" max="5127" width="62.109375" style="4" customWidth="1"/>
    <col min="5128" max="5131" width="0" style="4" hidden="1" customWidth="1"/>
    <col min="5132" max="5376" width="8.88671875" style="4"/>
    <col min="5377" max="5377" width="5.5546875" style="4" customWidth="1"/>
    <col min="5378" max="5378" width="58" style="4" customWidth="1"/>
    <col min="5379" max="5379" width="24.21875" style="4" customWidth="1"/>
    <col min="5380" max="5381" width="0" style="4" hidden="1" customWidth="1"/>
    <col min="5382" max="5382" width="61.44140625" style="4" customWidth="1"/>
    <col min="5383" max="5383" width="62.109375" style="4" customWidth="1"/>
    <col min="5384" max="5387" width="0" style="4" hidden="1" customWidth="1"/>
    <col min="5388" max="5632" width="8.88671875" style="4"/>
    <col min="5633" max="5633" width="5.5546875" style="4" customWidth="1"/>
    <col min="5634" max="5634" width="58" style="4" customWidth="1"/>
    <col min="5635" max="5635" width="24.21875" style="4" customWidth="1"/>
    <col min="5636" max="5637" width="0" style="4" hidden="1" customWidth="1"/>
    <col min="5638" max="5638" width="61.44140625" style="4" customWidth="1"/>
    <col min="5639" max="5639" width="62.109375" style="4" customWidth="1"/>
    <col min="5640" max="5643" width="0" style="4" hidden="1" customWidth="1"/>
    <col min="5644" max="5888" width="8.88671875" style="4"/>
    <col min="5889" max="5889" width="5.5546875" style="4" customWidth="1"/>
    <col min="5890" max="5890" width="58" style="4" customWidth="1"/>
    <col min="5891" max="5891" width="24.21875" style="4" customWidth="1"/>
    <col min="5892" max="5893" width="0" style="4" hidden="1" customWidth="1"/>
    <col min="5894" max="5894" width="61.44140625" style="4" customWidth="1"/>
    <col min="5895" max="5895" width="62.109375" style="4" customWidth="1"/>
    <col min="5896" max="5899" width="0" style="4" hidden="1" customWidth="1"/>
    <col min="5900" max="6144" width="8.88671875" style="4"/>
    <col min="6145" max="6145" width="5.5546875" style="4" customWidth="1"/>
    <col min="6146" max="6146" width="58" style="4" customWidth="1"/>
    <col min="6147" max="6147" width="24.21875" style="4" customWidth="1"/>
    <col min="6148" max="6149" width="0" style="4" hidden="1" customWidth="1"/>
    <col min="6150" max="6150" width="61.44140625" style="4" customWidth="1"/>
    <col min="6151" max="6151" width="62.109375" style="4" customWidth="1"/>
    <col min="6152" max="6155" width="0" style="4" hidden="1" customWidth="1"/>
    <col min="6156" max="6400" width="8.88671875" style="4"/>
    <col min="6401" max="6401" width="5.5546875" style="4" customWidth="1"/>
    <col min="6402" max="6402" width="58" style="4" customWidth="1"/>
    <col min="6403" max="6403" width="24.21875" style="4" customWidth="1"/>
    <col min="6404" max="6405" width="0" style="4" hidden="1" customWidth="1"/>
    <col min="6406" max="6406" width="61.44140625" style="4" customWidth="1"/>
    <col min="6407" max="6407" width="62.109375" style="4" customWidth="1"/>
    <col min="6408" max="6411" width="0" style="4" hidden="1" customWidth="1"/>
    <col min="6412" max="6656" width="8.88671875" style="4"/>
    <col min="6657" max="6657" width="5.5546875" style="4" customWidth="1"/>
    <col min="6658" max="6658" width="58" style="4" customWidth="1"/>
    <col min="6659" max="6659" width="24.21875" style="4" customWidth="1"/>
    <col min="6660" max="6661" width="0" style="4" hidden="1" customWidth="1"/>
    <col min="6662" max="6662" width="61.44140625" style="4" customWidth="1"/>
    <col min="6663" max="6663" width="62.109375" style="4" customWidth="1"/>
    <col min="6664" max="6667" width="0" style="4" hidden="1" customWidth="1"/>
    <col min="6668" max="6912" width="8.88671875" style="4"/>
    <col min="6913" max="6913" width="5.5546875" style="4" customWidth="1"/>
    <col min="6914" max="6914" width="58" style="4" customWidth="1"/>
    <col min="6915" max="6915" width="24.21875" style="4" customWidth="1"/>
    <col min="6916" max="6917" width="0" style="4" hidden="1" customWidth="1"/>
    <col min="6918" max="6918" width="61.44140625" style="4" customWidth="1"/>
    <col min="6919" max="6919" width="62.109375" style="4" customWidth="1"/>
    <col min="6920" max="6923" width="0" style="4" hidden="1" customWidth="1"/>
    <col min="6924" max="7168" width="8.88671875" style="4"/>
    <col min="7169" max="7169" width="5.5546875" style="4" customWidth="1"/>
    <col min="7170" max="7170" width="58" style="4" customWidth="1"/>
    <col min="7171" max="7171" width="24.21875" style="4" customWidth="1"/>
    <col min="7172" max="7173" width="0" style="4" hidden="1" customWidth="1"/>
    <col min="7174" max="7174" width="61.44140625" style="4" customWidth="1"/>
    <col min="7175" max="7175" width="62.109375" style="4" customWidth="1"/>
    <col min="7176" max="7179" width="0" style="4" hidden="1" customWidth="1"/>
    <col min="7180" max="7424" width="8.88671875" style="4"/>
    <col min="7425" max="7425" width="5.5546875" style="4" customWidth="1"/>
    <col min="7426" max="7426" width="58" style="4" customWidth="1"/>
    <col min="7427" max="7427" width="24.21875" style="4" customWidth="1"/>
    <col min="7428" max="7429" width="0" style="4" hidden="1" customWidth="1"/>
    <col min="7430" max="7430" width="61.44140625" style="4" customWidth="1"/>
    <col min="7431" max="7431" width="62.109375" style="4" customWidth="1"/>
    <col min="7432" max="7435" width="0" style="4" hidden="1" customWidth="1"/>
    <col min="7436" max="7680" width="8.88671875" style="4"/>
    <col min="7681" max="7681" width="5.5546875" style="4" customWidth="1"/>
    <col min="7682" max="7682" width="58" style="4" customWidth="1"/>
    <col min="7683" max="7683" width="24.21875" style="4" customWidth="1"/>
    <col min="7684" max="7685" width="0" style="4" hidden="1" customWidth="1"/>
    <col min="7686" max="7686" width="61.44140625" style="4" customWidth="1"/>
    <col min="7687" max="7687" width="62.109375" style="4" customWidth="1"/>
    <col min="7688" max="7691" width="0" style="4" hidden="1" customWidth="1"/>
    <col min="7692" max="7936" width="8.88671875" style="4"/>
    <col min="7937" max="7937" width="5.5546875" style="4" customWidth="1"/>
    <col min="7938" max="7938" width="58" style="4" customWidth="1"/>
    <col min="7939" max="7939" width="24.21875" style="4" customWidth="1"/>
    <col min="7940" max="7941" width="0" style="4" hidden="1" customWidth="1"/>
    <col min="7942" max="7942" width="61.44140625" style="4" customWidth="1"/>
    <col min="7943" max="7943" width="62.109375" style="4" customWidth="1"/>
    <col min="7944" max="7947" width="0" style="4" hidden="1" customWidth="1"/>
    <col min="7948" max="8192" width="8.88671875" style="4"/>
    <col min="8193" max="8193" width="5.5546875" style="4" customWidth="1"/>
    <col min="8194" max="8194" width="58" style="4" customWidth="1"/>
    <col min="8195" max="8195" width="24.21875" style="4" customWidth="1"/>
    <col min="8196" max="8197" width="0" style="4" hidden="1" customWidth="1"/>
    <col min="8198" max="8198" width="61.44140625" style="4" customWidth="1"/>
    <col min="8199" max="8199" width="62.109375" style="4" customWidth="1"/>
    <col min="8200" max="8203" width="0" style="4" hidden="1" customWidth="1"/>
    <col min="8204" max="8448" width="8.88671875" style="4"/>
    <col min="8449" max="8449" width="5.5546875" style="4" customWidth="1"/>
    <col min="8450" max="8450" width="58" style="4" customWidth="1"/>
    <col min="8451" max="8451" width="24.21875" style="4" customWidth="1"/>
    <col min="8452" max="8453" width="0" style="4" hidden="1" customWidth="1"/>
    <col min="8454" max="8454" width="61.44140625" style="4" customWidth="1"/>
    <col min="8455" max="8455" width="62.109375" style="4" customWidth="1"/>
    <col min="8456" max="8459" width="0" style="4" hidden="1" customWidth="1"/>
    <col min="8460" max="8704" width="8.88671875" style="4"/>
    <col min="8705" max="8705" width="5.5546875" style="4" customWidth="1"/>
    <col min="8706" max="8706" width="58" style="4" customWidth="1"/>
    <col min="8707" max="8707" width="24.21875" style="4" customWidth="1"/>
    <col min="8708" max="8709" width="0" style="4" hidden="1" customWidth="1"/>
    <col min="8710" max="8710" width="61.44140625" style="4" customWidth="1"/>
    <col min="8711" max="8711" width="62.109375" style="4" customWidth="1"/>
    <col min="8712" max="8715" width="0" style="4" hidden="1" customWidth="1"/>
    <col min="8716" max="8960" width="8.88671875" style="4"/>
    <col min="8961" max="8961" width="5.5546875" style="4" customWidth="1"/>
    <col min="8962" max="8962" width="58" style="4" customWidth="1"/>
    <col min="8963" max="8963" width="24.21875" style="4" customWidth="1"/>
    <col min="8964" max="8965" width="0" style="4" hidden="1" customWidth="1"/>
    <col min="8966" max="8966" width="61.44140625" style="4" customWidth="1"/>
    <col min="8967" max="8967" width="62.109375" style="4" customWidth="1"/>
    <col min="8968" max="8971" width="0" style="4" hidden="1" customWidth="1"/>
    <col min="8972" max="9216" width="8.88671875" style="4"/>
    <col min="9217" max="9217" width="5.5546875" style="4" customWidth="1"/>
    <col min="9218" max="9218" width="58" style="4" customWidth="1"/>
    <col min="9219" max="9219" width="24.21875" style="4" customWidth="1"/>
    <col min="9220" max="9221" width="0" style="4" hidden="1" customWidth="1"/>
    <col min="9222" max="9222" width="61.44140625" style="4" customWidth="1"/>
    <col min="9223" max="9223" width="62.109375" style="4" customWidth="1"/>
    <col min="9224" max="9227" width="0" style="4" hidden="1" customWidth="1"/>
    <col min="9228" max="9472" width="8.88671875" style="4"/>
    <col min="9473" max="9473" width="5.5546875" style="4" customWidth="1"/>
    <col min="9474" max="9474" width="58" style="4" customWidth="1"/>
    <col min="9475" max="9475" width="24.21875" style="4" customWidth="1"/>
    <col min="9476" max="9477" width="0" style="4" hidden="1" customWidth="1"/>
    <col min="9478" max="9478" width="61.44140625" style="4" customWidth="1"/>
    <col min="9479" max="9479" width="62.109375" style="4" customWidth="1"/>
    <col min="9480" max="9483" width="0" style="4" hidden="1" customWidth="1"/>
    <col min="9484" max="9728" width="8.88671875" style="4"/>
    <col min="9729" max="9729" width="5.5546875" style="4" customWidth="1"/>
    <col min="9730" max="9730" width="58" style="4" customWidth="1"/>
    <col min="9731" max="9731" width="24.21875" style="4" customWidth="1"/>
    <col min="9732" max="9733" width="0" style="4" hidden="1" customWidth="1"/>
    <col min="9734" max="9734" width="61.44140625" style="4" customWidth="1"/>
    <col min="9735" max="9735" width="62.109375" style="4" customWidth="1"/>
    <col min="9736" max="9739" width="0" style="4" hidden="1" customWidth="1"/>
    <col min="9740" max="9984" width="8.88671875" style="4"/>
    <col min="9985" max="9985" width="5.5546875" style="4" customWidth="1"/>
    <col min="9986" max="9986" width="58" style="4" customWidth="1"/>
    <col min="9987" max="9987" width="24.21875" style="4" customWidth="1"/>
    <col min="9988" max="9989" width="0" style="4" hidden="1" customWidth="1"/>
    <col min="9990" max="9990" width="61.44140625" style="4" customWidth="1"/>
    <col min="9991" max="9991" width="62.109375" style="4" customWidth="1"/>
    <col min="9992" max="9995" width="0" style="4" hidden="1" customWidth="1"/>
    <col min="9996" max="10240" width="8.88671875" style="4"/>
    <col min="10241" max="10241" width="5.5546875" style="4" customWidth="1"/>
    <col min="10242" max="10242" width="58" style="4" customWidth="1"/>
    <col min="10243" max="10243" width="24.21875" style="4" customWidth="1"/>
    <col min="10244" max="10245" width="0" style="4" hidden="1" customWidth="1"/>
    <col min="10246" max="10246" width="61.44140625" style="4" customWidth="1"/>
    <col min="10247" max="10247" width="62.109375" style="4" customWidth="1"/>
    <col min="10248" max="10251" width="0" style="4" hidden="1" customWidth="1"/>
    <col min="10252" max="10496" width="8.88671875" style="4"/>
    <col min="10497" max="10497" width="5.5546875" style="4" customWidth="1"/>
    <col min="10498" max="10498" width="58" style="4" customWidth="1"/>
    <col min="10499" max="10499" width="24.21875" style="4" customWidth="1"/>
    <col min="10500" max="10501" width="0" style="4" hidden="1" customWidth="1"/>
    <col min="10502" max="10502" width="61.44140625" style="4" customWidth="1"/>
    <col min="10503" max="10503" width="62.109375" style="4" customWidth="1"/>
    <col min="10504" max="10507" width="0" style="4" hidden="1" customWidth="1"/>
    <col min="10508" max="10752" width="8.88671875" style="4"/>
    <col min="10753" max="10753" width="5.5546875" style="4" customWidth="1"/>
    <col min="10754" max="10754" width="58" style="4" customWidth="1"/>
    <col min="10755" max="10755" width="24.21875" style="4" customWidth="1"/>
    <col min="10756" max="10757" width="0" style="4" hidden="1" customWidth="1"/>
    <col min="10758" max="10758" width="61.44140625" style="4" customWidth="1"/>
    <col min="10759" max="10759" width="62.109375" style="4" customWidth="1"/>
    <col min="10760" max="10763" width="0" style="4" hidden="1" customWidth="1"/>
    <col min="10764" max="11008" width="8.88671875" style="4"/>
    <col min="11009" max="11009" width="5.5546875" style="4" customWidth="1"/>
    <col min="11010" max="11010" width="58" style="4" customWidth="1"/>
    <col min="11011" max="11011" width="24.21875" style="4" customWidth="1"/>
    <col min="11012" max="11013" width="0" style="4" hidden="1" customWidth="1"/>
    <col min="11014" max="11014" width="61.44140625" style="4" customWidth="1"/>
    <col min="11015" max="11015" width="62.109375" style="4" customWidth="1"/>
    <col min="11016" max="11019" width="0" style="4" hidden="1" customWidth="1"/>
    <col min="11020" max="11264" width="8.88671875" style="4"/>
    <col min="11265" max="11265" width="5.5546875" style="4" customWidth="1"/>
    <col min="11266" max="11266" width="58" style="4" customWidth="1"/>
    <col min="11267" max="11267" width="24.21875" style="4" customWidth="1"/>
    <col min="11268" max="11269" width="0" style="4" hidden="1" customWidth="1"/>
    <col min="11270" max="11270" width="61.44140625" style="4" customWidth="1"/>
    <col min="11271" max="11271" width="62.109375" style="4" customWidth="1"/>
    <col min="11272" max="11275" width="0" style="4" hidden="1" customWidth="1"/>
    <col min="11276" max="11520" width="8.88671875" style="4"/>
    <col min="11521" max="11521" width="5.5546875" style="4" customWidth="1"/>
    <col min="11522" max="11522" width="58" style="4" customWidth="1"/>
    <col min="11523" max="11523" width="24.21875" style="4" customWidth="1"/>
    <col min="11524" max="11525" width="0" style="4" hidden="1" customWidth="1"/>
    <col min="11526" max="11526" width="61.44140625" style="4" customWidth="1"/>
    <col min="11527" max="11527" width="62.109375" style="4" customWidth="1"/>
    <col min="11528" max="11531" width="0" style="4" hidden="1" customWidth="1"/>
    <col min="11532" max="11776" width="8.88671875" style="4"/>
    <col min="11777" max="11777" width="5.5546875" style="4" customWidth="1"/>
    <col min="11778" max="11778" width="58" style="4" customWidth="1"/>
    <col min="11779" max="11779" width="24.21875" style="4" customWidth="1"/>
    <col min="11780" max="11781" width="0" style="4" hidden="1" customWidth="1"/>
    <col min="11782" max="11782" width="61.44140625" style="4" customWidth="1"/>
    <col min="11783" max="11783" width="62.109375" style="4" customWidth="1"/>
    <col min="11784" max="11787" width="0" style="4" hidden="1" customWidth="1"/>
    <col min="11788" max="12032" width="8.88671875" style="4"/>
    <col min="12033" max="12033" width="5.5546875" style="4" customWidth="1"/>
    <col min="12034" max="12034" width="58" style="4" customWidth="1"/>
    <col min="12035" max="12035" width="24.21875" style="4" customWidth="1"/>
    <col min="12036" max="12037" width="0" style="4" hidden="1" customWidth="1"/>
    <col min="12038" max="12038" width="61.44140625" style="4" customWidth="1"/>
    <col min="12039" max="12039" width="62.109375" style="4" customWidth="1"/>
    <col min="12040" max="12043" width="0" style="4" hidden="1" customWidth="1"/>
    <col min="12044" max="12288" width="8.88671875" style="4"/>
    <col min="12289" max="12289" width="5.5546875" style="4" customWidth="1"/>
    <col min="12290" max="12290" width="58" style="4" customWidth="1"/>
    <col min="12291" max="12291" width="24.21875" style="4" customWidth="1"/>
    <col min="12292" max="12293" width="0" style="4" hidden="1" customWidth="1"/>
    <col min="12294" max="12294" width="61.44140625" style="4" customWidth="1"/>
    <col min="12295" max="12295" width="62.109375" style="4" customWidth="1"/>
    <col min="12296" max="12299" width="0" style="4" hidden="1" customWidth="1"/>
    <col min="12300" max="12544" width="8.88671875" style="4"/>
    <col min="12545" max="12545" width="5.5546875" style="4" customWidth="1"/>
    <col min="12546" max="12546" width="58" style="4" customWidth="1"/>
    <col min="12547" max="12547" width="24.21875" style="4" customWidth="1"/>
    <col min="12548" max="12549" width="0" style="4" hidden="1" customWidth="1"/>
    <col min="12550" max="12550" width="61.44140625" style="4" customWidth="1"/>
    <col min="12551" max="12551" width="62.109375" style="4" customWidth="1"/>
    <col min="12552" max="12555" width="0" style="4" hidden="1" customWidth="1"/>
    <col min="12556" max="12800" width="8.88671875" style="4"/>
    <col min="12801" max="12801" width="5.5546875" style="4" customWidth="1"/>
    <col min="12802" max="12802" width="58" style="4" customWidth="1"/>
    <col min="12803" max="12803" width="24.21875" style="4" customWidth="1"/>
    <col min="12804" max="12805" width="0" style="4" hidden="1" customWidth="1"/>
    <col min="12806" max="12806" width="61.44140625" style="4" customWidth="1"/>
    <col min="12807" max="12807" width="62.109375" style="4" customWidth="1"/>
    <col min="12808" max="12811" width="0" style="4" hidden="1" customWidth="1"/>
    <col min="12812" max="13056" width="8.88671875" style="4"/>
    <col min="13057" max="13057" width="5.5546875" style="4" customWidth="1"/>
    <col min="13058" max="13058" width="58" style="4" customWidth="1"/>
    <col min="13059" max="13059" width="24.21875" style="4" customWidth="1"/>
    <col min="13060" max="13061" width="0" style="4" hidden="1" customWidth="1"/>
    <col min="13062" max="13062" width="61.44140625" style="4" customWidth="1"/>
    <col min="13063" max="13063" width="62.109375" style="4" customWidth="1"/>
    <col min="13064" max="13067" width="0" style="4" hidden="1" customWidth="1"/>
    <col min="13068" max="13312" width="8.88671875" style="4"/>
    <col min="13313" max="13313" width="5.5546875" style="4" customWidth="1"/>
    <col min="13314" max="13314" width="58" style="4" customWidth="1"/>
    <col min="13315" max="13315" width="24.21875" style="4" customWidth="1"/>
    <col min="13316" max="13317" width="0" style="4" hidden="1" customWidth="1"/>
    <col min="13318" max="13318" width="61.44140625" style="4" customWidth="1"/>
    <col min="13319" max="13319" width="62.109375" style="4" customWidth="1"/>
    <col min="13320" max="13323" width="0" style="4" hidden="1" customWidth="1"/>
    <col min="13324" max="13568" width="8.88671875" style="4"/>
    <col min="13569" max="13569" width="5.5546875" style="4" customWidth="1"/>
    <col min="13570" max="13570" width="58" style="4" customWidth="1"/>
    <col min="13571" max="13571" width="24.21875" style="4" customWidth="1"/>
    <col min="13572" max="13573" width="0" style="4" hidden="1" customWidth="1"/>
    <col min="13574" max="13574" width="61.44140625" style="4" customWidth="1"/>
    <col min="13575" max="13575" width="62.109375" style="4" customWidth="1"/>
    <col min="13576" max="13579" width="0" style="4" hidden="1" customWidth="1"/>
    <col min="13580" max="13824" width="8.88671875" style="4"/>
    <col min="13825" max="13825" width="5.5546875" style="4" customWidth="1"/>
    <col min="13826" max="13826" width="58" style="4" customWidth="1"/>
    <col min="13827" max="13827" width="24.21875" style="4" customWidth="1"/>
    <col min="13828" max="13829" width="0" style="4" hidden="1" customWidth="1"/>
    <col min="13830" max="13830" width="61.44140625" style="4" customWidth="1"/>
    <col min="13831" max="13831" width="62.109375" style="4" customWidth="1"/>
    <col min="13832" max="13835" width="0" style="4" hidden="1" customWidth="1"/>
    <col min="13836" max="14080" width="8.88671875" style="4"/>
    <col min="14081" max="14081" width="5.5546875" style="4" customWidth="1"/>
    <col min="14082" max="14082" width="58" style="4" customWidth="1"/>
    <col min="14083" max="14083" width="24.21875" style="4" customWidth="1"/>
    <col min="14084" max="14085" width="0" style="4" hidden="1" customWidth="1"/>
    <col min="14086" max="14086" width="61.44140625" style="4" customWidth="1"/>
    <col min="14087" max="14087" width="62.109375" style="4" customWidth="1"/>
    <col min="14088" max="14091" width="0" style="4" hidden="1" customWidth="1"/>
    <col min="14092" max="14336" width="8.88671875" style="4"/>
    <col min="14337" max="14337" width="5.5546875" style="4" customWidth="1"/>
    <col min="14338" max="14338" width="58" style="4" customWidth="1"/>
    <col min="14339" max="14339" width="24.21875" style="4" customWidth="1"/>
    <col min="14340" max="14341" width="0" style="4" hidden="1" customWidth="1"/>
    <col min="14342" max="14342" width="61.44140625" style="4" customWidth="1"/>
    <col min="14343" max="14343" width="62.109375" style="4" customWidth="1"/>
    <col min="14344" max="14347" width="0" style="4" hidden="1" customWidth="1"/>
    <col min="14348" max="14592" width="8.88671875" style="4"/>
    <col min="14593" max="14593" width="5.5546875" style="4" customWidth="1"/>
    <col min="14594" max="14594" width="58" style="4" customWidth="1"/>
    <col min="14595" max="14595" width="24.21875" style="4" customWidth="1"/>
    <col min="14596" max="14597" width="0" style="4" hidden="1" customWidth="1"/>
    <col min="14598" max="14598" width="61.44140625" style="4" customWidth="1"/>
    <col min="14599" max="14599" width="62.109375" style="4" customWidth="1"/>
    <col min="14600" max="14603" width="0" style="4" hidden="1" customWidth="1"/>
    <col min="14604" max="14848" width="8.88671875" style="4"/>
    <col min="14849" max="14849" width="5.5546875" style="4" customWidth="1"/>
    <col min="14850" max="14850" width="58" style="4" customWidth="1"/>
    <col min="14851" max="14851" width="24.21875" style="4" customWidth="1"/>
    <col min="14852" max="14853" width="0" style="4" hidden="1" customWidth="1"/>
    <col min="14854" max="14854" width="61.44140625" style="4" customWidth="1"/>
    <col min="14855" max="14855" width="62.109375" style="4" customWidth="1"/>
    <col min="14856" max="14859" width="0" style="4" hidden="1" customWidth="1"/>
    <col min="14860" max="15104" width="8.88671875" style="4"/>
    <col min="15105" max="15105" width="5.5546875" style="4" customWidth="1"/>
    <col min="15106" max="15106" width="58" style="4" customWidth="1"/>
    <col min="15107" max="15107" width="24.21875" style="4" customWidth="1"/>
    <col min="15108" max="15109" width="0" style="4" hidden="1" customWidth="1"/>
    <col min="15110" max="15110" width="61.44140625" style="4" customWidth="1"/>
    <col min="15111" max="15111" width="62.109375" style="4" customWidth="1"/>
    <col min="15112" max="15115" width="0" style="4" hidden="1" customWidth="1"/>
    <col min="15116" max="15360" width="8.88671875" style="4"/>
    <col min="15361" max="15361" width="5.5546875" style="4" customWidth="1"/>
    <col min="15362" max="15362" width="58" style="4" customWidth="1"/>
    <col min="15363" max="15363" width="24.21875" style="4" customWidth="1"/>
    <col min="15364" max="15365" width="0" style="4" hidden="1" customWidth="1"/>
    <col min="15366" max="15366" width="61.44140625" style="4" customWidth="1"/>
    <col min="15367" max="15367" width="62.109375" style="4" customWidth="1"/>
    <col min="15368" max="15371" width="0" style="4" hidden="1" customWidth="1"/>
    <col min="15372" max="15616" width="8.88671875" style="4"/>
    <col min="15617" max="15617" width="5.5546875" style="4" customWidth="1"/>
    <col min="15618" max="15618" width="58" style="4" customWidth="1"/>
    <col min="15619" max="15619" width="24.21875" style="4" customWidth="1"/>
    <col min="15620" max="15621" width="0" style="4" hidden="1" customWidth="1"/>
    <col min="15622" max="15622" width="61.44140625" style="4" customWidth="1"/>
    <col min="15623" max="15623" width="62.109375" style="4" customWidth="1"/>
    <col min="15624" max="15627" width="0" style="4" hidden="1" customWidth="1"/>
    <col min="15628" max="15872" width="8.88671875" style="4"/>
    <col min="15873" max="15873" width="5.5546875" style="4" customWidth="1"/>
    <col min="15874" max="15874" width="58" style="4" customWidth="1"/>
    <col min="15875" max="15875" width="24.21875" style="4" customWidth="1"/>
    <col min="15876" max="15877" width="0" style="4" hidden="1" customWidth="1"/>
    <col min="15878" max="15878" width="61.44140625" style="4" customWidth="1"/>
    <col min="15879" max="15879" width="62.109375" style="4" customWidth="1"/>
    <col min="15880" max="15883" width="0" style="4" hidden="1" customWidth="1"/>
    <col min="15884" max="16128" width="8.88671875" style="4"/>
    <col min="16129" max="16129" width="5.5546875" style="4" customWidth="1"/>
    <col min="16130" max="16130" width="58" style="4" customWidth="1"/>
    <col min="16131" max="16131" width="24.21875" style="4" customWidth="1"/>
    <col min="16132" max="16133" width="0" style="4" hidden="1" customWidth="1"/>
    <col min="16134" max="16134" width="61.44140625" style="4" customWidth="1"/>
    <col min="16135" max="16135" width="62.109375" style="4" customWidth="1"/>
    <col min="16136" max="16139" width="0" style="4" hidden="1" customWidth="1"/>
    <col min="16140" max="16384" width="8.88671875" style="4"/>
  </cols>
  <sheetData>
    <row r="1" spans="2:12" ht="21" x14ac:dyDescent="0.4">
      <c r="B1" s="1"/>
      <c r="C1" s="2" t="s">
        <v>0</v>
      </c>
      <c r="D1" s="2" t="s">
        <v>0</v>
      </c>
      <c r="E1" s="3"/>
    </row>
    <row r="2" spans="2:12" ht="21" x14ac:dyDescent="0.4">
      <c r="C2" s="6">
        <v>43952</v>
      </c>
      <c r="D2" s="7" t="s">
        <v>1</v>
      </c>
      <c r="E2" s="8"/>
    </row>
    <row r="3" spans="2:12" ht="21" x14ac:dyDescent="0.4">
      <c r="B3" s="9"/>
      <c r="C3" s="7" t="s">
        <v>2</v>
      </c>
      <c r="D3" s="7" t="s">
        <v>2</v>
      </c>
      <c r="E3" s="7"/>
      <c r="F3" s="10"/>
      <c r="G3" s="11"/>
      <c r="L3" s="11"/>
    </row>
    <row r="4" spans="2:12" ht="19.2" customHeight="1" thickBot="1" x14ac:dyDescent="0.45">
      <c r="B4" s="12" t="s">
        <v>3</v>
      </c>
      <c r="C4" s="13" t="s">
        <v>4</v>
      </c>
      <c r="D4" s="14" t="s">
        <v>5</v>
      </c>
      <c r="E4" s="14" t="s">
        <v>6</v>
      </c>
      <c r="F4" s="12" t="s">
        <v>7</v>
      </c>
      <c r="G4" s="15" t="s">
        <v>8</v>
      </c>
      <c r="H4" s="8" t="s">
        <v>9</v>
      </c>
      <c r="J4" s="4" t="s">
        <v>10</v>
      </c>
      <c r="L4" s="15" t="s">
        <v>11</v>
      </c>
    </row>
    <row r="5" spans="2:12" ht="31.2" customHeight="1" x14ac:dyDescent="0.4">
      <c r="B5" s="16" t="s">
        <v>12</v>
      </c>
      <c r="C5" s="17">
        <f>'[3]DC  CNA  DC III'!G7</f>
        <v>16.791999999999998</v>
      </c>
      <c r="D5" s="17">
        <v>15.48</v>
      </c>
      <c r="E5" s="18"/>
      <c r="F5" s="253" t="s">
        <v>13</v>
      </c>
      <c r="G5" s="242" t="s">
        <v>14</v>
      </c>
      <c r="H5" s="19">
        <f>H6/2080</f>
        <v>15.480288461538462</v>
      </c>
      <c r="J5" s="20">
        <f>C5-H5</f>
        <v>1.3117115384615357</v>
      </c>
      <c r="L5" s="242" t="s">
        <v>15</v>
      </c>
    </row>
    <row r="6" spans="2:12" ht="31.2" customHeight="1" thickBot="1" x14ac:dyDescent="0.45">
      <c r="B6" s="21" t="s">
        <v>16</v>
      </c>
      <c r="C6" s="22">
        <f>C5*2080</f>
        <v>34927.359999999993</v>
      </c>
      <c r="D6" s="22">
        <f>D5*2080</f>
        <v>32198.400000000001</v>
      </c>
      <c r="E6" s="23">
        <f>(C6-D6)/D6</f>
        <v>8.4754521963824034E-2</v>
      </c>
      <c r="F6" s="254"/>
      <c r="G6" s="243"/>
      <c r="H6" s="24">
        <v>32199</v>
      </c>
      <c r="J6" s="20"/>
      <c r="L6" s="243"/>
    </row>
    <row r="7" spans="2:12" ht="21" x14ac:dyDescent="0.4">
      <c r="B7" s="16" t="s">
        <v>17</v>
      </c>
      <c r="C7" s="17">
        <f>'[3]DC  CNA  DC III'!G20</f>
        <v>21.736000000000001</v>
      </c>
      <c r="D7" s="17">
        <v>19.96</v>
      </c>
      <c r="E7" s="18"/>
      <c r="F7" s="25" t="s">
        <v>18</v>
      </c>
      <c r="G7" s="242" t="s">
        <v>19</v>
      </c>
      <c r="H7" s="19">
        <f>H8/2080</f>
        <v>18.400480769230768</v>
      </c>
      <c r="J7" s="20">
        <f>C7-H7</f>
        <v>3.3355192307692327</v>
      </c>
      <c r="L7" s="242" t="s">
        <v>20</v>
      </c>
    </row>
    <row r="8" spans="2:12" ht="21.6" thickBot="1" x14ac:dyDescent="0.45">
      <c r="B8" s="26" t="s">
        <v>21</v>
      </c>
      <c r="C8" s="27">
        <f>C7*2080</f>
        <v>45210.880000000005</v>
      </c>
      <c r="D8" s="27">
        <f>D7*2080</f>
        <v>41516.800000000003</v>
      </c>
      <c r="E8" s="28">
        <f>(C8-D8)/D8</f>
        <v>8.8977955911823683E-2</v>
      </c>
      <c r="F8" s="10" t="s">
        <v>22</v>
      </c>
      <c r="G8" s="247"/>
      <c r="H8" s="24">
        <v>38273</v>
      </c>
      <c r="J8" s="20"/>
      <c r="L8" s="247"/>
    </row>
    <row r="9" spans="2:12" ht="21" x14ac:dyDescent="0.4">
      <c r="B9" s="16" t="s">
        <v>23</v>
      </c>
      <c r="C9" s="17">
        <f>'[3]DC  CNA  DC III'!G11</f>
        <v>17.260000000000002</v>
      </c>
      <c r="D9" s="17">
        <v>15.53</v>
      </c>
      <c r="E9" s="18"/>
      <c r="F9" s="25"/>
      <c r="G9" s="242" t="s">
        <v>24</v>
      </c>
      <c r="H9" s="19">
        <f>H10/2080</f>
        <v>20.43028846153846</v>
      </c>
      <c r="J9" s="29">
        <f>C9-H9</f>
        <v>-3.1702884615384583</v>
      </c>
      <c r="L9" s="242" t="s">
        <v>25</v>
      </c>
    </row>
    <row r="10" spans="2:12" ht="21.6" thickBot="1" x14ac:dyDescent="0.45">
      <c r="B10" s="21" t="s">
        <v>26</v>
      </c>
      <c r="C10" s="22">
        <f>C9*2080</f>
        <v>35900.800000000003</v>
      </c>
      <c r="D10" s="22">
        <f>D9*2080</f>
        <v>32302.399999999998</v>
      </c>
      <c r="E10" s="23">
        <f>(C10-D10)/D10</f>
        <v>0.11139729555698664</v>
      </c>
      <c r="F10" s="30"/>
      <c r="G10" s="243"/>
      <c r="H10" s="24">
        <v>42495</v>
      </c>
      <c r="J10" s="20"/>
      <c r="L10" s="243"/>
    </row>
    <row r="11" spans="2:12" ht="21" x14ac:dyDescent="0.4">
      <c r="B11" s="16" t="s">
        <v>27</v>
      </c>
      <c r="C11" s="17">
        <f>'[3]Case Social Worker.Manager'!G4</f>
        <v>21.814999999999998</v>
      </c>
      <c r="D11" s="17">
        <v>21.14</v>
      </c>
      <c r="E11" s="18"/>
      <c r="F11" s="25" t="s">
        <v>28</v>
      </c>
      <c r="G11" s="242" t="s">
        <v>29</v>
      </c>
      <c r="H11" s="251" t="s">
        <v>30</v>
      </c>
      <c r="J11" s="20"/>
      <c r="L11" s="242" t="s">
        <v>31</v>
      </c>
    </row>
    <row r="12" spans="2:12" ht="21.6" thickBot="1" x14ac:dyDescent="0.45">
      <c r="B12" s="26" t="s">
        <v>32</v>
      </c>
      <c r="C12" s="27">
        <f>C11*2080</f>
        <v>45375.199999999997</v>
      </c>
      <c r="D12" s="27">
        <f>D11*2080</f>
        <v>43971.200000000004</v>
      </c>
      <c r="E12" s="28">
        <f>(C12-D12)/D12</f>
        <v>3.192999053926189E-2</v>
      </c>
      <c r="F12" s="10" t="s">
        <v>33</v>
      </c>
      <c r="G12" s="247"/>
      <c r="H12" s="252"/>
      <c r="J12" s="20"/>
      <c r="L12" s="247"/>
    </row>
    <row r="13" spans="2:12" ht="42" x14ac:dyDescent="0.4">
      <c r="B13" s="31" t="s">
        <v>34</v>
      </c>
      <c r="C13" s="17">
        <f>'[3]Case Social Worker.Manager'!G10</f>
        <v>26.16</v>
      </c>
      <c r="D13" s="17">
        <v>25.32</v>
      </c>
      <c r="E13" s="18"/>
      <c r="F13" s="25" t="s">
        <v>35</v>
      </c>
      <c r="G13" s="242" t="s">
        <v>36</v>
      </c>
      <c r="H13" s="19">
        <f>H14/2080</f>
        <v>19.703365384615385</v>
      </c>
      <c r="J13" s="20">
        <f>C13-H13</f>
        <v>6.4566346153846155</v>
      </c>
      <c r="L13" s="242" t="s">
        <v>37</v>
      </c>
    </row>
    <row r="14" spans="2:12" ht="42.6" thickBot="1" x14ac:dyDescent="0.45">
      <c r="B14" s="32" t="s">
        <v>38</v>
      </c>
      <c r="C14" s="22">
        <f>C13*2080</f>
        <v>54412.800000000003</v>
      </c>
      <c r="D14" s="22">
        <f>D13*2080</f>
        <v>52665.599999999999</v>
      </c>
      <c r="E14" s="23">
        <f>(C14-D14)/D14</f>
        <v>3.3175355450237053E-2</v>
      </c>
      <c r="F14" s="30" t="s">
        <v>39</v>
      </c>
      <c r="G14" s="243"/>
      <c r="H14" s="24">
        <v>40983</v>
      </c>
      <c r="J14" s="20"/>
      <c r="L14" s="243"/>
    </row>
    <row r="15" spans="2:12" ht="21" x14ac:dyDescent="0.4">
      <c r="B15" s="16" t="s">
        <v>40</v>
      </c>
      <c r="C15" s="17">
        <f>[3]Nursing!G2</f>
        <v>28.8</v>
      </c>
      <c r="D15" s="17">
        <v>27.62</v>
      </c>
      <c r="E15" s="18"/>
      <c r="F15" s="25"/>
      <c r="G15" s="242" t="s">
        <v>41</v>
      </c>
      <c r="H15" s="33"/>
      <c r="J15" s="20"/>
      <c r="L15" s="242" t="s">
        <v>42</v>
      </c>
    </row>
    <row r="16" spans="2:12" ht="21.6" thickBot="1" x14ac:dyDescent="0.45">
      <c r="B16" s="21" t="s">
        <v>43</v>
      </c>
      <c r="C16" s="22">
        <f>C15*2080</f>
        <v>59904</v>
      </c>
      <c r="D16" s="22">
        <f>D15*2080</f>
        <v>57449.599999999999</v>
      </c>
      <c r="E16" s="23">
        <f>(C16-D16)/D16</f>
        <v>4.2722664735698794E-2</v>
      </c>
      <c r="F16" s="30"/>
      <c r="G16" s="243"/>
      <c r="H16" s="33"/>
      <c r="J16" s="20"/>
      <c r="L16" s="243"/>
    </row>
    <row r="17" spans="2:12" ht="21" x14ac:dyDescent="0.4">
      <c r="B17" s="16" t="s">
        <v>44</v>
      </c>
      <c r="C17" s="17">
        <f>[3]Clinical!G5</f>
        <v>30.59</v>
      </c>
      <c r="D17" s="17">
        <v>29.29</v>
      </c>
      <c r="E17" s="18"/>
      <c r="F17" s="25" t="s">
        <v>45</v>
      </c>
      <c r="G17" s="242" t="s">
        <v>46</v>
      </c>
      <c r="H17" s="19">
        <f>H18/2080</f>
        <v>27.190865384615385</v>
      </c>
      <c r="J17" s="20">
        <f>C17-H17</f>
        <v>3.3991346153846145</v>
      </c>
      <c r="L17" s="242" t="s">
        <v>47</v>
      </c>
    </row>
    <row r="18" spans="2:12" ht="21.6" thickBot="1" x14ac:dyDescent="0.45">
      <c r="B18" s="21" t="s">
        <v>48</v>
      </c>
      <c r="C18" s="22">
        <f>C17*2080</f>
        <v>63627.199999999997</v>
      </c>
      <c r="D18" s="22">
        <f>D17*2080</f>
        <v>60923.199999999997</v>
      </c>
      <c r="E18" s="23">
        <f>(C18-D18)/D18</f>
        <v>4.4383748719699558E-2</v>
      </c>
      <c r="F18" s="30"/>
      <c r="G18" s="243"/>
      <c r="H18" s="24">
        <v>56557</v>
      </c>
      <c r="J18" s="20"/>
      <c r="L18" s="243"/>
    </row>
    <row r="19" spans="2:12" ht="21" x14ac:dyDescent="0.4">
      <c r="B19" s="16" t="s">
        <v>49</v>
      </c>
      <c r="C19" s="34">
        <f>[3]Therapies!E2</f>
        <v>31.99</v>
      </c>
      <c r="D19" s="35"/>
      <c r="E19" s="36"/>
      <c r="F19" s="25"/>
      <c r="G19" s="242" t="s">
        <v>50</v>
      </c>
      <c r="H19" s="33"/>
      <c r="J19" s="20"/>
      <c r="L19" s="242" t="s">
        <v>51</v>
      </c>
    </row>
    <row r="20" spans="2:12" ht="21.6" thickBot="1" x14ac:dyDescent="0.45">
      <c r="B20" s="26" t="s">
        <v>52</v>
      </c>
      <c r="C20" s="37">
        <f>C19*2080</f>
        <v>66539.199999999997</v>
      </c>
      <c r="D20" s="37"/>
      <c r="E20" s="38"/>
      <c r="F20" s="39"/>
      <c r="G20" s="247"/>
      <c r="H20" s="33"/>
      <c r="J20" s="20"/>
      <c r="L20" s="247"/>
    </row>
    <row r="21" spans="2:12" ht="21" x14ac:dyDescent="0.4">
      <c r="B21" s="16" t="s">
        <v>53</v>
      </c>
      <c r="C21" s="34">
        <f>[3]Management!G2</f>
        <v>33.46153846153846</v>
      </c>
      <c r="D21" s="35" t="s">
        <v>30</v>
      </c>
      <c r="E21" s="40"/>
      <c r="F21" s="25" t="s">
        <v>54</v>
      </c>
      <c r="G21" s="242" t="s">
        <v>55</v>
      </c>
      <c r="H21" s="41"/>
      <c r="I21" s="42"/>
      <c r="J21" s="43"/>
      <c r="K21" s="42"/>
      <c r="L21" s="250" t="s">
        <v>56</v>
      </c>
    </row>
    <row r="22" spans="2:12" ht="21.6" thickBot="1" x14ac:dyDescent="0.45">
      <c r="B22" s="21" t="s">
        <v>57</v>
      </c>
      <c r="C22" s="22">
        <f>[3]Management!H2</f>
        <v>69600</v>
      </c>
      <c r="D22" s="22" t="s">
        <v>30</v>
      </c>
      <c r="E22" s="44"/>
      <c r="F22" s="30" t="s">
        <v>58</v>
      </c>
      <c r="G22" s="243"/>
      <c r="H22" s="24"/>
      <c r="I22" s="45"/>
      <c r="J22" s="46"/>
      <c r="K22" s="45"/>
      <c r="L22" s="249"/>
    </row>
    <row r="23" spans="2:12" ht="21" x14ac:dyDescent="0.4">
      <c r="B23" s="26" t="s">
        <v>59</v>
      </c>
      <c r="C23" s="47">
        <v>26.37</v>
      </c>
      <c r="D23" s="37"/>
      <c r="E23" s="48"/>
      <c r="F23" s="39" t="s">
        <v>60</v>
      </c>
      <c r="G23" s="247" t="s">
        <v>36</v>
      </c>
      <c r="H23" s="33"/>
      <c r="I23" s="49"/>
      <c r="J23" s="50"/>
      <c r="K23" s="49"/>
      <c r="L23" s="248" t="s">
        <v>61</v>
      </c>
    </row>
    <row r="24" spans="2:12" ht="21.6" thickBot="1" x14ac:dyDescent="0.45">
      <c r="B24" s="21" t="s">
        <v>62</v>
      </c>
      <c r="C24" s="22">
        <f>C23*2080</f>
        <v>54849.599999999999</v>
      </c>
      <c r="D24" s="22"/>
      <c r="E24" s="44"/>
      <c r="F24" s="30"/>
      <c r="G24" s="243"/>
      <c r="H24" s="24"/>
      <c r="I24" s="45"/>
      <c r="J24" s="46"/>
      <c r="K24" s="45"/>
      <c r="L24" s="249"/>
    </row>
    <row r="25" spans="2:12" ht="21" x14ac:dyDescent="0.4">
      <c r="B25" s="26" t="s">
        <v>63</v>
      </c>
      <c r="C25" s="51">
        <f>[3]Therapies!E8</f>
        <v>34.022499999999994</v>
      </c>
      <c r="D25" s="27"/>
      <c r="E25" s="38"/>
      <c r="F25" s="10" t="s">
        <v>64</v>
      </c>
      <c r="G25" s="247" t="s">
        <v>36</v>
      </c>
      <c r="H25" s="33"/>
      <c r="J25" s="20"/>
      <c r="L25" s="247" t="s">
        <v>65</v>
      </c>
    </row>
    <row r="26" spans="2:12" ht="21.6" thickBot="1" x14ac:dyDescent="0.45">
      <c r="B26" s="21" t="s">
        <v>66</v>
      </c>
      <c r="C26" s="22">
        <f>C25*2080</f>
        <v>70766.799999999988</v>
      </c>
      <c r="D26" s="22"/>
      <c r="E26" s="52"/>
      <c r="F26" s="30"/>
      <c r="G26" s="243"/>
      <c r="H26" s="33"/>
      <c r="J26" s="20"/>
      <c r="L26" s="243"/>
    </row>
    <row r="27" spans="2:12" ht="21" x14ac:dyDescent="0.4">
      <c r="B27" s="26" t="s">
        <v>67</v>
      </c>
      <c r="C27" s="51">
        <f>[3]Therapies!E14</f>
        <v>36.380000000000003</v>
      </c>
      <c r="D27" s="27"/>
      <c r="E27" s="38"/>
      <c r="F27" s="10" t="s">
        <v>68</v>
      </c>
      <c r="G27" s="242" t="s">
        <v>36</v>
      </c>
      <c r="H27" s="33"/>
      <c r="J27" s="20"/>
      <c r="L27" s="242" t="s">
        <v>69</v>
      </c>
    </row>
    <row r="28" spans="2:12" ht="21.6" thickBot="1" x14ac:dyDescent="0.45">
      <c r="B28" s="21" t="s">
        <v>70</v>
      </c>
      <c r="C28" s="27">
        <f>C27*2080</f>
        <v>75670.400000000009</v>
      </c>
      <c r="D28" s="27"/>
      <c r="E28" s="38"/>
      <c r="F28" s="10"/>
      <c r="G28" s="243"/>
      <c r="H28" s="33"/>
      <c r="J28" s="20"/>
      <c r="L28" s="243"/>
    </row>
    <row r="29" spans="2:12" ht="21" x14ac:dyDescent="0.4">
      <c r="B29" s="16" t="s">
        <v>71</v>
      </c>
      <c r="C29" s="17">
        <f>[3]Clinical!G9</f>
        <v>40.57</v>
      </c>
      <c r="D29" s="17">
        <v>40.06</v>
      </c>
      <c r="E29" s="18"/>
      <c r="F29" s="245" t="s">
        <v>72</v>
      </c>
      <c r="G29" s="242" t="s">
        <v>73</v>
      </c>
      <c r="H29" s="19">
        <f>H30/2080</f>
        <v>33.217788461538461</v>
      </c>
      <c r="J29" s="20">
        <f>C29-H29</f>
        <v>7.352211538461539</v>
      </c>
      <c r="L29" s="242" t="s">
        <v>74</v>
      </c>
    </row>
    <row r="30" spans="2:12" ht="34.5" customHeight="1" thickBot="1" x14ac:dyDescent="0.45">
      <c r="B30" s="21" t="s">
        <v>75</v>
      </c>
      <c r="C30" s="22">
        <f>C29*2080</f>
        <v>84385.600000000006</v>
      </c>
      <c r="D30" s="22">
        <f>D29*2080</f>
        <v>83324.800000000003</v>
      </c>
      <c r="E30" s="23">
        <f>(C30-D30)/D30</f>
        <v>1.2730903644533234E-2</v>
      </c>
      <c r="F30" s="246"/>
      <c r="G30" s="243"/>
      <c r="H30" s="24">
        <v>69093</v>
      </c>
      <c r="J30" s="20"/>
      <c r="L30" s="243"/>
    </row>
    <row r="31" spans="2:12" ht="21" x14ac:dyDescent="0.4">
      <c r="B31" s="16" t="s">
        <v>76</v>
      </c>
      <c r="C31" s="17">
        <f>[3]Therapies!E18</f>
        <v>37.751999999999995</v>
      </c>
      <c r="D31" s="17"/>
      <c r="E31" s="18"/>
      <c r="F31" s="25"/>
      <c r="G31" s="242" t="s">
        <v>36</v>
      </c>
      <c r="H31" s="19">
        <f>H32/2080</f>
        <v>25.143750000000001</v>
      </c>
      <c r="J31" s="20">
        <f>C31-H31</f>
        <v>12.608249999999995</v>
      </c>
      <c r="L31" s="242" t="s">
        <v>77</v>
      </c>
    </row>
    <row r="32" spans="2:12" ht="21.6" thickBot="1" x14ac:dyDescent="0.45">
      <c r="B32" s="21" t="s">
        <v>78</v>
      </c>
      <c r="C32" s="22">
        <f>C31*2080</f>
        <v>78524.159999999989</v>
      </c>
      <c r="D32" s="22"/>
      <c r="E32" s="23"/>
      <c r="F32" s="30"/>
      <c r="G32" s="243"/>
      <c r="H32" s="24">
        <v>52299</v>
      </c>
      <c r="J32" s="20"/>
      <c r="L32" s="243"/>
    </row>
    <row r="33" spans="2:12" ht="21" x14ac:dyDescent="0.4">
      <c r="B33" s="16" t="s">
        <v>79</v>
      </c>
      <c r="C33" s="17">
        <f>[3]Nursing!G6</f>
        <v>43.41</v>
      </c>
      <c r="D33" s="17">
        <v>41.76</v>
      </c>
      <c r="E33" s="18"/>
      <c r="F33" s="25"/>
      <c r="G33" s="242" t="s">
        <v>80</v>
      </c>
      <c r="H33" s="53">
        <f>H34/2080</f>
        <v>33.460576923076921</v>
      </c>
      <c r="J33" s="20">
        <f>C33-H33</f>
        <v>9.9494230769230754</v>
      </c>
      <c r="L33" s="242" t="s">
        <v>81</v>
      </c>
    </row>
    <row r="34" spans="2:12" ht="38.549999999999997" customHeight="1" thickBot="1" x14ac:dyDescent="0.45">
      <c r="B34" s="21" t="s">
        <v>82</v>
      </c>
      <c r="C34" s="22">
        <f>C33*2080</f>
        <v>90292.799999999988</v>
      </c>
      <c r="D34" s="22">
        <f>D33*2080</f>
        <v>86860.800000000003</v>
      </c>
      <c r="E34" s="23">
        <f>(C34-D34)/D34</f>
        <v>3.9511494252873397E-2</v>
      </c>
      <c r="F34" s="30"/>
      <c r="G34" s="243"/>
      <c r="H34" s="24">
        <v>69598</v>
      </c>
      <c r="J34" s="20"/>
      <c r="L34" s="243"/>
    </row>
    <row r="35" spans="2:12" ht="21" x14ac:dyDescent="0.4">
      <c r="B35" s="16" t="s">
        <v>83</v>
      </c>
      <c r="C35" s="17">
        <f>[3]Nursing!G11</f>
        <v>59.6</v>
      </c>
      <c r="D35" s="17">
        <v>57.41</v>
      </c>
      <c r="E35" s="18"/>
      <c r="F35" s="25"/>
      <c r="G35" s="242" t="s">
        <v>84</v>
      </c>
      <c r="H35" s="19">
        <f>H36/2080</f>
        <v>48.354326923076925</v>
      </c>
      <c r="J35" s="20">
        <f>C35-H35</f>
        <v>11.245673076923076</v>
      </c>
      <c r="L35" s="242" t="s">
        <v>85</v>
      </c>
    </row>
    <row r="36" spans="2:12" ht="21.6" thickBot="1" x14ac:dyDescent="0.45">
      <c r="B36" s="21" t="s">
        <v>86</v>
      </c>
      <c r="C36" s="22">
        <f>C35*2080</f>
        <v>123968</v>
      </c>
      <c r="D36" s="22">
        <f>D35*2080</f>
        <v>119412.79999999999</v>
      </c>
      <c r="E36" s="23">
        <f>(C36-D36)/D36</f>
        <v>3.8146664344191006E-2</v>
      </c>
      <c r="F36" s="30"/>
      <c r="G36" s="243"/>
      <c r="H36" s="24">
        <v>100577</v>
      </c>
      <c r="J36" s="20"/>
      <c r="L36" s="243"/>
    </row>
    <row r="37" spans="2:12" ht="21" x14ac:dyDescent="0.4">
      <c r="B37" s="10"/>
      <c r="C37" s="10"/>
      <c r="D37" s="10"/>
      <c r="E37" s="10"/>
      <c r="F37" s="10"/>
      <c r="G37" s="11"/>
      <c r="L37" s="11"/>
    </row>
    <row r="38" spans="2:12" ht="36" x14ac:dyDescent="0.35">
      <c r="B38" s="54" t="s">
        <v>87</v>
      </c>
      <c r="C38" s="55">
        <f>C6</f>
        <v>34927.359999999993</v>
      </c>
      <c r="D38" s="56"/>
      <c r="E38" s="56"/>
      <c r="F38" s="56"/>
      <c r="G38" s="57"/>
      <c r="L38" s="57"/>
    </row>
    <row r="39" spans="2:12" ht="18" x14ac:dyDescent="0.35">
      <c r="B39" s="56"/>
      <c r="C39" s="56"/>
      <c r="D39" s="56"/>
      <c r="E39" s="56"/>
      <c r="F39" s="56"/>
      <c r="G39" s="57"/>
      <c r="L39" s="57"/>
    </row>
    <row r="40" spans="2:12" ht="18" x14ac:dyDescent="0.35">
      <c r="B40" s="54"/>
      <c r="C40" s="58"/>
      <c r="D40" s="56"/>
      <c r="E40" s="56"/>
      <c r="F40" s="56"/>
      <c r="G40" s="57"/>
      <c r="L40" s="57"/>
    </row>
    <row r="41" spans="2:12" ht="18" x14ac:dyDescent="0.35">
      <c r="B41" s="56"/>
      <c r="C41" s="56"/>
      <c r="D41" s="56"/>
      <c r="E41" s="56"/>
      <c r="F41" s="56"/>
      <c r="G41" s="57"/>
      <c r="L41" s="57"/>
    </row>
    <row r="42" spans="2:12" ht="18" x14ac:dyDescent="0.35">
      <c r="B42" s="59" t="s">
        <v>88</v>
      </c>
      <c r="C42" s="60">
        <v>0.2422</v>
      </c>
      <c r="D42" s="56"/>
      <c r="E42" s="56"/>
      <c r="F42" s="56" t="s">
        <v>89</v>
      </c>
      <c r="G42" s="57"/>
      <c r="L42" s="57"/>
    </row>
    <row r="43" spans="2:12" ht="47.4" customHeight="1" x14ac:dyDescent="0.35">
      <c r="B43" s="59"/>
      <c r="C43" s="56"/>
      <c r="D43" s="56"/>
      <c r="E43" s="56"/>
      <c r="F43" s="244" t="s">
        <v>298</v>
      </c>
      <c r="G43" s="244"/>
      <c r="L43" s="4"/>
    </row>
    <row r="44" spans="2:12" ht="47.4" customHeight="1" x14ac:dyDescent="0.35">
      <c r="B44" s="56"/>
      <c r="C44" s="56"/>
      <c r="D44" s="56"/>
      <c r="E44" s="56"/>
      <c r="F44" s="56"/>
      <c r="G44" s="57"/>
      <c r="L44" s="57"/>
    </row>
    <row r="45" spans="2:12" ht="47.4" customHeight="1" x14ac:dyDescent="0.35">
      <c r="B45" s="59" t="s">
        <v>90</v>
      </c>
      <c r="C45" s="61">
        <v>0.12</v>
      </c>
      <c r="D45" s="56"/>
      <c r="E45" s="56"/>
      <c r="F45" s="56" t="s">
        <v>91</v>
      </c>
      <c r="G45" s="57"/>
      <c r="L45" s="57"/>
    </row>
    <row r="47" spans="2:12" s="64" customFormat="1" x14ac:dyDescent="0.3">
      <c r="B47" s="62"/>
      <c r="C47" s="63"/>
      <c r="G47" s="65"/>
      <c r="L47" s="65"/>
    </row>
    <row r="48" spans="2:12" s="64" customFormat="1" x14ac:dyDescent="0.3">
      <c r="B48" s="62"/>
      <c r="C48" s="63"/>
      <c r="G48" s="65"/>
      <c r="L48" s="65"/>
    </row>
    <row r="49" spans="2:12" s="64" customFormat="1" x14ac:dyDescent="0.3">
      <c r="B49" s="62"/>
      <c r="C49" s="63"/>
      <c r="G49" s="65"/>
      <c r="L49" s="65"/>
    </row>
    <row r="50" spans="2:12" s="64" customFormat="1" x14ac:dyDescent="0.3">
      <c r="G50" s="65"/>
      <c r="L50" s="65"/>
    </row>
    <row r="52" spans="2:12" x14ac:dyDescent="0.3">
      <c r="C52" s="20"/>
    </row>
    <row r="53" spans="2:12" x14ac:dyDescent="0.3">
      <c r="C53" s="66"/>
    </row>
  </sheetData>
  <mergeCells count="36">
    <mergeCell ref="G15:G16"/>
    <mergeCell ref="L15:L16"/>
    <mergeCell ref="F5:F6"/>
    <mergeCell ref="G5:G6"/>
    <mergeCell ref="L5:L6"/>
    <mergeCell ref="G7:G8"/>
    <mergeCell ref="L7:L8"/>
    <mergeCell ref="G9:G10"/>
    <mergeCell ref="L9:L10"/>
    <mergeCell ref="G11:G12"/>
    <mergeCell ref="H11:H12"/>
    <mergeCell ref="L11:L12"/>
    <mergeCell ref="G13:G14"/>
    <mergeCell ref="L13:L14"/>
    <mergeCell ref="G17:G18"/>
    <mergeCell ref="L17:L18"/>
    <mergeCell ref="G19:G20"/>
    <mergeCell ref="L19:L20"/>
    <mergeCell ref="G21:G22"/>
    <mergeCell ref="L21:L22"/>
    <mergeCell ref="G23:G24"/>
    <mergeCell ref="L23:L24"/>
    <mergeCell ref="G25:G26"/>
    <mergeCell ref="L25:L26"/>
    <mergeCell ref="G27:G28"/>
    <mergeCell ref="L27:L28"/>
    <mergeCell ref="G35:G36"/>
    <mergeCell ref="L35:L36"/>
    <mergeCell ref="F43:G43"/>
    <mergeCell ref="F29:F30"/>
    <mergeCell ref="G29:G30"/>
    <mergeCell ref="L29:L30"/>
    <mergeCell ref="G31:G32"/>
    <mergeCell ref="L31:L32"/>
    <mergeCell ref="G33:G34"/>
    <mergeCell ref="L33:L34"/>
  </mergeCells>
  <pageMargins left="0.7" right="0.7" top="0.75" bottom="0.75" header="0.3" footer="0.3"/>
  <pageSetup scale="59" fitToHeight="0" orientation="landscape" r:id="rId1"/>
  <ignoredErrors>
    <ignoredError sqref="C7:C3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Q23"/>
  <sheetViews>
    <sheetView zoomScale="90" zoomScaleNormal="90" workbookViewId="0">
      <selection activeCell="M28" sqref="M28"/>
    </sheetView>
  </sheetViews>
  <sheetFormatPr defaultColWidth="9.109375" defaultRowHeight="13.8" x14ac:dyDescent="0.3"/>
  <cols>
    <col min="1" max="1" width="6" style="67" customWidth="1"/>
    <col min="2" max="2" width="27.77734375" style="67" customWidth="1"/>
    <col min="3" max="3" width="10.109375" style="67" customWidth="1"/>
    <col min="4" max="4" width="12.5546875" style="68" hidden="1" customWidth="1"/>
    <col min="5" max="5" width="8.6640625" style="68" customWidth="1"/>
    <col min="6" max="6" width="45.109375" style="67" customWidth="1"/>
    <col min="7" max="7" width="10.44140625" style="67" customWidth="1"/>
    <col min="8" max="8" width="26.5546875" style="67" customWidth="1"/>
    <col min="9" max="9" width="12.33203125" style="67" customWidth="1"/>
    <col min="10" max="10" width="9.109375" style="68"/>
    <col min="11" max="11" width="10.88671875" style="69" customWidth="1"/>
    <col min="12" max="12" width="5.6640625" style="67" customWidth="1"/>
    <col min="13" max="13" width="25.33203125" style="67" bestFit="1" customWidth="1"/>
    <col min="14" max="14" width="8" style="67" bestFit="1" customWidth="1"/>
    <col min="15" max="15" width="9.109375" style="67" customWidth="1"/>
    <col min="16" max="16" width="10.44140625" style="67" bestFit="1" customWidth="1"/>
    <col min="17" max="16384" width="9.109375" style="67"/>
  </cols>
  <sheetData>
    <row r="1" spans="2:16" ht="14.4" thickBot="1" x14ac:dyDescent="0.35"/>
    <row r="2" spans="2:16" ht="14.4" thickBot="1" x14ac:dyDescent="0.35">
      <c r="B2" s="255" t="s">
        <v>92</v>
      </c>
      <c r="C2" s="256"/>
      <c r="D2" s="256"/>
      <c r="E2" s="256"/>
      <c r="F2" s="257"/>
      <c r="H2" s="258" t="s">
        <v>93</v>
      </c>
      <c r="I2" s="259"/>
      <c r="J2" s="259"/>
      <c r="K2" s="260"/>
      <c r="M2" s="261" t="s">
        <v>94</v>
      </c>
      <c r="N2" s="262"/>
      <c r="O2" s="262"/>
      <c r="P2" s="263"/>
    </row>
    <row r="3" spans="2:16" x14ac:dyDescent="0.3">
      <c r="B3" s="70" t="s">
        <v>95</v>
      </c>
      <c r="C3" s="71"/>
      <c r="D3" s="72" t="s">
        <v>96</v>
      </c>
      <c r="E3" s="72"/>
      <c r="F3" s="73" t="s">
        <v>97</v>
      </c>
      <c r="H3" s="74" t="s">
        <v>98</v>
      </c>
      <c r="I3" s="75"/>
      <c r="J3" s="76" t="s">
        <v>99</v>
      </c>
      <c r="K3" s="77">
        <f>D22</f>
        <v>564</v>
      </c>
      <c r="L3" s="78"/>
      <c r="M3" s="74" t="s">
        <v>100</v>
      </c>
      <c r="N3" s="79"/>
      <c r="O3" s="76" t="s">
        <v>101</v>
      </c>
      <c r="P3" s="77">
        <f>E22</f>
        <v>528</v>
      </c>
    </row>
    <row r="4" spans="2:16" ht="12.75" customHeight="1" x14ac:dyDescent="0.3">
      <c r="B4" s="80" t="s">
        <v>102</v>
      </c>
      <c r="C4" s="81"/>
      <c r="D4" s="82">
        <f>52306.8611385507*(2.62%+1)</f>
        <v>53677.300900380731</v>
      </c>
      <c r="E4" s="83">
        <f>'M2020 BLS  SALARY CHART'!C22</f>
        <v>69600</v>
      </c>
      <c r="F4" s="84" t="s">
        <v>103</v>
      </c>
      <c r="G4" s="85"/>
      <c r="H4" s="86" t="s">
        <v>3</v>
      </c>
      <c r="I4" s="87" t="s">
        <v>104</v>
      </c>
      <c r="J4" s="88" t="s">
        <v>105</v>
      </c>
      <c r="K4" s="89" t="s">
        <v>106</v>
      </c>
      <c r="M4" s="86" t="s">
        <v>3</v>
      </c>
      <c r="N4" s="87" t="s">
        <v>104</v>
      </c>
      <c r="O4" s="87" t="s">
        <v>105</v>
      </c>
      <c r="P4" s="90" t="s">
        <v>106</v>
      </c>
    </row>
    <row r="5" spans="2:16" ht="12.75" customHeight="1" x14ac:dyDescent="0.3">
      <c r="B5" s="91" t="s">
        <v>60</v>
      </c>
      <c r="C5" s="92"/>
      <c r="D5" s="93">
        <v>45000</v>
      </c>
      <c r="E5" s="94">
        <f>'M2020 BLS  SALARY CHART'!C24</f>
        <v>54849.599999999999</v>
      </c>
      <c r="F5" s="84" t="s">
        <v>103</v>
      </c>
      <c r="G5" s="85"/>
      <c r="H5" s="91" t="s">
        <v>102</v>
      </c>
      <c r="I5" s="95">
        <f>E4</f>
        <v>69600</v>
      </c>
      <c r="J5" s="96">
        <f>D11</f>
        <v>4.7716756181728552</v>
      </c>
      <c r="K5" s="97">
        <f>I5*J5</f>
        <v>332108.62302483071</v>
      </c>
      <c r="M5" s="91" t="s">
        <v>102</v>
      </c>
      <c r="N5" s="95">
        <f>E4</f>
        <v>69600</v>
      </c>
      <c r="O5" s="98">
        <f>E11</f>
        <v>4.5783243818271453</v>
      </c>
      <c r="P5" s="99">
        <f>N5*O5</f>
        <v>318651.37697516929</v>
      </c>
    </row>
    <row r="6" spans="2:16" ht="12.75" customHeight="1" x14ac:dyDescent="0.3">
      <c r="B6" s="91" t="s">
        <v>107</v>
      </c>
      <c r="C6" s="92"/>
      <c r="D6" s="95">
        <v>41516.800000000003</v>
      </c>
      <c r="E6" s="100">
        <f>'M2020 BLS  SALARY CHART'!C8</f>
        <v>45210.880000000005</v>
      </c>
      <c r="F6" s="84" t="s">
        <v>103</v>
      </c>
      <c r="G6" s="85"/>
      <c r="H6" s="91" t="s">
        <v>60</v>
      </c>
      <c r="I6" s="95">
        <f>E5</f>
        <v>54849.599999999999</v>
      </c>
      <c r="J6" s="98">
        <f>D12</f>
        <v>8.7012908331387351</v>
      </c>
      <c r="K6" s="97">
        <f>I6*J6</f>
        <v>477262.32168132637</v>
      </c>
      <c r="M6" s="91" t="s">
        <v>60</v>
      </c>
      <c r="N6" s="95">
        <f>E5</f>
        <v>54849.599999999999</v>
      </c>
      <c r="O6" s="98">
        <f>E12</f>
        <v>8.3487091668612656</v>
      </c>
      <c r="P6" s="99">
        <f>N6*O6</f>
        <v>457923.35831867368</v>
      </c>
    </row>
    <row r="7" spans="2:16" ht="12.75" customHeight="1" x14ac:dyDescent="0.3">
      <c r="B7" s="91" t="s">
        <v>108</v>
      </c>
      <c r="C7" s="92"/>
      <c r="D7" s="95">
        <v>32198.400000000001</v>
      </c>
      <c r="E7" s="100">
        <f>'M2020 BLS  SALARY CHART'!C6</f>
        <v>34927.359999999993</v>
      </c>
      <c r="F7" s="84" t="s">
        <v>103</v>
      </c>
      <c r="G7" s="85"/>
      <c r="H7" s="91" t="str">
        <f>B6</f>
        <v>Direct Care III</v>
      </c>
      <c r="I7" s="93">
        <f>E6</f>
        <v>45210.880000000005</v>
      </c>
      <c r="J7" s="98">
        <v>4</v>
      </c>
      <c r="K7" s="97">
        <f>J7*I7</f>
        <v>180843.52000000002</v>
      </c>
      <c r="M7" s="91" t="str">
        <f>B6</f>
        <v>Direct Care III</v>
      </c>
      <c r="N7" s="93">
        <f>E6</f>
        <v>45210.880000000005</v>
      </c>
      <c r="O7" s="98">
        <v>4.5</v>
      </c>
      <c r="P7" s="99">
        <f>O7*N7</f>
        <v>203448.96000000002</v>
      </c>
    </row>
    <row r="8" spans="2:16" x14ac:dyDescent="0.3">
      <c r="B8" s="101" t="s">
        <v>109</v>
      </c>
      <c r="C8" s="102"/>
      <c r="D8" s="103">
        <v>32198.400000000001</v>
      </c>
      <c r="E8" s="104">
        <f>'M2020 BLS  SALARY CHART'!C6</f>
        <v>34927.359999999993</v>
      </c>
      <c r="F8" s="84" t="s">
        <v>103</v>
      </c>
      <c r="H8" s="91" t="s">
        <v>108</v>
      </c>
      <c r="I8" s="93">
        <f>E7</f>
        <v>34927.359999999993</v>
      </c>
      <c r="J8" s="98">
        <v>9.09</v>
      </c>
      <c r="K8" s="97">
        <f>I8*J8</f>
        <v>317489.70239999995</v>
      </c>
      <c r="M8" s="91" t="s">
        <v>108</v>
      </c>
      <c r="N8" s="93">
        <f>E7</f>
        <v>34927.359999999993</v>
      </c>
      <c r="O8" s="98">
        <v>8</v>
      </c>
      <c r="P8" s="99">
        <f>N8*O8</f>
        <v>279418.87999999995</v>
      </c>
    </row>
    <row r="9" spans="2:16" ht="14.4" thickBot="1" x14ac:dyDescent="0.35">
      <c r="B9" s="264" t="s">
        <v>110</v>
      </c>
      <c r="C9" s="265"/>
      <c r="D9" s="266"/>
      <c r="E9" s="105"/>
      <c r="F9" s="106"/>
      <c r="H9" s="91" t="s">
        <v>109</v>
      </c>
      <c r="I9" s="93">
        <f>E8</f>
        <v>34927.359999999993</v>
      </c>
      <c r="J9" s="98">
        <v>1.9</v>
      </c>
      <c r="K9" s="97">
        <f>I9*J9</f>
        <v>66361.983999999982</v>
      </c>
      <c r="M9" s="91" t="s">
        <v>109</v>
      </c>
      <c r="N9" s="93">
        <f>E8</f>
        <v>34927.359999999993</v>
      </c>
      <c r="O9" s="98">
        <v>1.85</v>
      </c>
      <c r="P9" s="99">
        <f>N9*O9</f>
        <v>64615.615999999987</v>
      </c>
    </row>
    <row r="10" spans="2:16" ht="14.4" thickBot="1" x14ac:dyDescent="0.35">
      <c r="B10" s="107"/>
      <c r="C10" s="108"/>
      <c r="D10" s="109" t="s">
        <v>111</v>
      </c>
      <c r="E10" s="109" t="s">
        <v>112</v>
      </c>
      <c r="F10" s="110"/>
      <c r="H10" s="111" t="s">
        <v>113</v>
      </c>
      <c r="I10" s="112"/>
      <c r="J10" s="113">
        <f>SUM(J5:J9)</f>
        <v>28.462966451311591</v>
      </c>
      <c r="K10" s="114">
        <f>SUM(K5:K9)</f>
        <v>1374066.1511061571</v>
      </c>
      <c r="M10" s="111" t="s">
        <v>113</v>
      </c>
      <c r="N10" s="112"/>
      <c r="O10" s="115">
        <f>SUM(O5:O9)</f>
        <v>27.277033548688411</v>
      </c>
      <c r="P10" s="116">
        <f>SUM(P5:P9)</f>
        <v>1324058.1912938429</v>
      </c>
    </row>
    <row r="11" spans="2:16" x14ac:dyDescent="0.3">
      <c r="B11" s="91" t="s">
        <v>102</v>
      </c>
      <c r="C11" s="92"/>
      <c r="D11" s="117">
        <v>4.7716756181728552</v>
      </c>
      <c r="E11" s="117">
        <v>4.5783243818271453</v>
      </c>
      <c r="F11" s="118" t="s">
        <v>114</v>
      </c>
      <c r="H11" s="119" t="s">
        <v>115</v>
      </c>
      <c r="I11" s="120">
        <f>E16</f>
        <v>0.2422</v>
      </c>
      <c r="J11" s="121"/>
      <c r="K11" s="97">
        <f>K10*I11</f>
        <v>332798.82179791125</v>
      </c>
      <c r="M11" s="119" t="s">
        <v>115</v>
      </c>
      <c r="N11" s="120">
        <f>E16</f>
        <v>0.2422</v>
      </c>
      <c r="O11" s="121"/>
      <c r="P11" s="99">
        <f>P10*N11</f>
        <v>320686.89393136872</v>
      </c>
    </row>
    <row r="12" spans="2:16" ht="14.4" thickBot="1" x14ac:dyDescent="0.35">
      <c r="B12" s="91" t="s">
        <v>60</v>
      </c>
      <c r="C12" s="92"/>
      <c r="D12" s="117">
        <v>8.7012908331387351</v>
      </c>
      <c r="E12" s="117">
        <v>8.3487091668612656</v>
      </c>
      <c r="F12" s="118" t="s">
        <v>116</v>
      </c>
      <c r="H12" s="122" t="s">
        <v>117</v>
      </c>
      <c r="I12" s="123"/>
      <c r="J12" s="124"/>
      <c r="K12" s="125">
        <f>K10+K11</f>
        <v>1706864.9729040684</v>
      </c>
      <c r="M12" s="122" t="s">
        <v>117</v>
      </c>
      <c r="N12" s="123"/>
      <c r="O12" s="124"/>
      <c r="P12" s="126">
        <f>P10+P11</f>
        <v>1644745.0852252115</v>
      </c>
    </row>
    <row r="13" spans="2:16" ht="14.4" thickTop="1" x14ac:dyDescent="0.3">
      <c r="B13" s="91" t="s">
        <v>118</v>
      </c>
      <c r="C13" s="92"/>
      <c r="D13" s="117">
        <v>13.05</v>
      </c>
      <c r="E13" s="117">
        <v>12.5</v>
      </c>
      <c r="F13" s="118" t="s">
        <v>116</v>
      </c>
      <c r="H13" s="119" t="s">
        <v>119</v>
      </c>
      <c r="I13" s="93">
        <f ca="1">E17</f>
        <v>7057.5051155740821</v>
      </c>
      <c r="J13" s="121"/>
      <c r="K13" s="97">
        <f ca="1">I13*J10</f>
        <v>200877.53133454503</v>
      </c>
      <c r="M13" s="119" t="s">
        <v>120</v>
      </c>
      <c r="N13" s="93">
        <f ca="1">E17</f>
        <v>7057.5051155740821</v>
      </c>
      <c r="O13" s="121"/>
      <c r="P13" s="99">
        <f ca="1">N13*O10</f>
        <v>192507.80380755433</v>
      </c>
    </row>
    <row r="14" spans="2:16" x14ac:dyDescent="0.3">
      <c r="B14" s="91" t="s">
        <v>109</v>
      </c>
      <c r="C14" s="92"/>
      <c r="D14" s="127">
        <v>1.9086702472691424</v>
      </c>
      <c r="E14" s="117">
        <v>1.8313297527308583</v>
      </c>
      <c r="F14" s="128" t="s">
        <v>116</v>
      </c>
      <c r="H14" s="119" t="s">
        <v>121</v>
      </c>
      <c r="I14" s="129">
        <f ca="1">E18</f>
        <v>1755.4396423248879</v>
      </c>
      <c r="J14" s="121"/>
      <c r="K14" s="97">
        <f ca="1">I14*J10</f>
        <v>49965.019646795707</v>
      </c>
      <c r="M14" s="119" t="s">
        <v>121</v>
      </c>
      <c r="N14" s="129">
        <f ca="1">E18</f>
        <v>1755.4396423248879</v>
      </c>
      <c r="O14" s="121"/>
      <c r="P14" s="99">
        <f ca="1">N14*O10</f>
        <v>47883.186016393556</v>
      </c>
    </row>
    <row r="15" spans="2:16" ht="15" customHeight="1" x14ac:dyDescent="0.3">
      <c r="B15" s="267" t="s">
        <v>122</v>
      </c>
      <c r="C15" s="268"/>
      <c r="D15" s="269"/>
      <c r="E15" s="130"/>
      <c r="F15" s="131"/>
      <c r="G15" s="118"/>
      <c r="H15" s="132" t="s">
        <v>123</v>
      </c>
      <c r="I15" s="133"/>
      <c r="J15" s="134"/>
      <c r="K15" s="135">
        <f ca="1">K12+K13+K14</f>
        <v>1957707.5238854091</v>
      </c>
      <c r="M15" s="132" t="s">
        <v>123</v>
      </c>
      <c r="N15" s="133"/>
      <c r="O15" s="134"/>
      <c r="P15" s="136">
        <f ca="1">P12+P13+P14</f>
        <v>1885136.0750491593</v>
      </c>
    </row>
    <row r="16" spans="2:16" ht="36.6" x14ac:dyDescent="0.3">
      <c r="B16" s="119" t="s">
        <v>115</v>
      </c>
      <c r="C16" s="137"/>
      <c r="D16" s="138">
        <v>0.224</v>
      </c>
      <c r="E16" s="139">
        <f>'M2020 BLS  SALARY CHART'!C42</f>
        <v>0.2422</v>
      </c>
      <c r="F16" s="140" t="s">
        <v>124</v>
      </c>
      <c r="G16" s="118"/>
      <c r="H16" s="119" t="s">
        <v>125</v>
      </c>
      <c r="I16" s="120">
        <f>E19</f>
        <v>0.12</v>
      </c>
      <c r="J16" s="121"/>
      <c r="K16" s="97">
        <f ca="1">K15*I16</f>
        <v>234924.90286624909</v>
      </c>
      <c r="M16" s="119" t="s">
        <v>125</v>
      </c>
      <c r="N16" s="120">
        <f>E19</f>
        <v>0.12</v>
      </c>
      <c r="O16" s="121"/>
      <c r="P16" s="99">
        <f ca="1">P15*N16</f>
        <v>226216.32900589911</v>
      </c>
    </row>
    <row r="17" spans="2:17" ht="12.75" customHeight="1" thickBot="1" x14ac:dyDescent="0.35">
      <c r="B17" s="119" t="s">
        <v>126</v>
      </c>
      <c r="C17" s="137"/>
      <c r="D17" s="141">
        <v>11764</v>
      </c>
      <c r="E17" s="141">
        <f ca="1">'BTL 2020'!E5</f>
        <v>7057.5051155740821</v>
      </c>
      <c r="F17" s="118" t="s">
        <v>127</v>
      </c>
      <c r="G17" s="118"/>
      <c r="H17" s="142" t="s">
        <v>128</v>
      </c>
      <c r="I17" s="143"/>
      <c r="J17" s="143"/>
      <c r="K17" s="144">
        <f ca="1">K15+K16</f>
        <v>2192632.4267516583</v>
      </c>
      <c r="M17" s="142" t="s">
        <v>128</v>
      </c>
      <c r="N17" s="143"/>
      <c r="O17" s="143"/>
      <c r="P17" s="145">
        <f ca="1">P15+P16</f>
        <v>2111352.4040550585</v>
      </c>
    </row>
    <row r="18" spans="2:17" ht="13.5" customHeight="1" thickTop="1" thickBot="1" x14ac:dyDescent="0.35">
      <c r="B18" s="119" t="s">
        <v>129</v>
      </c>
      <c r="C18" s="137"/>
      <c r="D18" s="146">
        <v>2259</v>
      </c>
      <c r="E18" s="141">
        <f ca="1">'BTL 2020'!AO5</f>
        <v>1755.4396423248879</v>
      </c>
      <c r="F18" s="118" t="s">
        <v>127</v>
      </c>
      <c r="G18" s="118"/>
      <c r="H18" s="147" t="str">
        <f>B20</f>
        <v>CAF Temp</v>
      </c>
      <c r="I18" s="120">
        <f>E20</f>
        <v>2.3077627802923752E-2</v>
      </c>
      <c r="J18" s="148"/>
      <c r="K18" s="149">
        <f ca="1">K17*I18</f>
        <v>50600.755053196248</v>
      </c>
      <c r="M18" s="119" t="str">
        <f>H18</f>
        <v>CAF Temp</v>
      </c>
      <c r="N18" s="120">
        <f>E20</f>
        <v>2.3077627802923752E-2</v>
      </c>
      <c r="O18" s="148"/>
      <c r="P18" s="150">
        <f ca="1">P17*N18</f>
        <v>48725.004941590923</v>
      </c>
    </row>
    <row r="19" spans="2:17" ht="12.75" customHeight="1" thickBot="1" x14ac:dyDescent="0.35">
      <c r="B19" s="119" t="s">
        <v>125</v>
      </c>
      <c r="C19" s="137"/>
      <c r="D19" s="151">
        <v>0.12</v>
      </c>
      <c r="E19" s="152">
        <f>'M2020 BLS  SALARY CHART'!C45</f>
        <v>0.12</v>
      </c>
      <c r="F19" s="153" t="s">
        <v>130</v>
      </c>
      <c r="G19" s="118"/>
      <c r="H19" s="154" t="s">
        <v>128</v>
      </c>
      <c r="I19" s="155"/>
      <c r="J19" s="156"/>
      <c r="K19" s="157">
        <f ca="1">K17+K18</f>
        <v>2243233.1818048544</v>
      </c>
      <c r="M19" s="158" t="str">
        <f>H19</f>
        <v>Total</v>
      </c>
      <c r="N19" s="155"/>
      <c r="O19" s="156"/>
      <c r="P19" s="159">
        <f ca="1">P18+P17</f>
        <v>2160077.4089966496</v>
      </c>
    </row>
    <row r="20" spans="2:17" ht="13.8" customHeight="1" thickBot="1" x14ac:dyDescent="0.35">
      <c r="B20" s="160" t="s">
        <v>131</v>
      </c>
      <c r="C20" s="161"/>
      <c r="D20" s="162">
        <v>1.78E-2</v>
      </c>
      <c r="E20" s="163">
        <f>'Fall CAF 2021'!CD24</f>
        <v>2.3077627802923752E-2</v>
      </c>
      <c r="F20" s="164" t="s">
        <v>132</v>
      </c>
      <c r="G20" s="118"/>
      <c r="H20" s="165" t="s">
        <v>133</v>
      </c>
      <c r="I20" s="166"/>
      <c r="J20" s="167"/>
      <c r="K20" s="168">
        <f ca="1">K19/K3</f>
        <v>3977.3637975263377</v>
      </c>
      <c r="M20" s="169" t="s">
        <v>134</v>
      </c>
      <c r="N20" s="170"/>
      <c r="O20" s="156"/>
      <c r="P20" s="171">
        <f ca="1">P19/P3</f>
        <v>4091.0556988572907</v>
      </c>
    </row>
    <row r="21" spans="2:17" ht="15.75" hidden="1" customHeight="1" x14ac:dyDescent="0.3">
      <c r="B21" s="172" t="s">
        <v>135</v>
      </c>
      <c r="C21" s="173" t="s">
        <v>111</v>
      </c>
      <c r="D21" s="173" t="s">
        <v>111</v>
      </c>
      <c r="E21" s="174" t="s">
        <v>112</v>
      </c>
      <c r="F21" s="106"/>
      <c r="K21" s="175"/>
      <c r="P21" s="176"/>
    </row>
    <row r="22" spans="2:17" ht="25.5" hidden="1" customHeight="1" thickBot="1" x14ac:dyDescent="0.35">
      <c r="B22" s="177"/>
      <c r="C22" s="178">
        <f>D22</f>
        <v>564</v>
      </c>
      <c r="D22" s="178">
        <f>'[4]2. Units'!D27</f>
        <v>564</v>
      </c>
      <c r="E22" s="178">
        <v>528</v>
      </c>
      <c r="F22" s="179" t="s">
        <v>136</v>
      </c>
      <c r="G22" s="180"/>
      <c r="K22" s="181"/>
      <c r="P22" s="181"/>
    </row>
    <row r="23" spans="2:17" x14ac:dyDescent="0.3">
      <c r="D23" s="67"/>
      <c r="E23" s="67"/>
      <c r="Q23" s="182"/>
    </row>
  </sheetData>
  <mergeCells count="5">
    <mergeCell ref="B2:F2"/>
    <mergeCell ref="H2:K2"/>
    <mergeCell ref="M2:P2"/>
    <mergeCell ref="B9:D9"/>
    <mergeCell ref="B15:D15"/>
  </mergeCells>
  <pageMargins left="0.7" right="0.7" top="0.75" bottom="0.75" header="0.3" footer="0.3"/>
  <pageSetup scale="56" orientation="landscape" r:id="rId1"/>
  <ignoredErrors>
    <ignoredError sqref="K7 K17 P17 P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8"/>
  <sheetViews>
    <sheetView topLeftCell="B1" workbookViewId="0">
      <selection activeCell="S22" sqref="S22"/>
    </sheetView>
  </sheetViews>
  <sheetFormatPr defaultRowHeight="14.4" x14ac:dyDescent="0.3"/>
  <cols>
    <col min="1" max="1" width="54.21875" hidden="1" customWidth="1"/>
    <col min="2" max="2" width="10" bestFit="1" customWidth="1"/>
    <col min="3" max="3" width="11.5546875" customWidth="1"/>
    <col min="4" max="4" width="13.6640625" bestFit="1" customWidth="1"/>
    <col min="5" max="5" width="11.109375" bestFit="1" customWidth="1"/>
    <col min="6" max="6" width="12.21875" bestFit="1" customWidth="1"/>
    <col min="7" max="7" width="11.109375" bestFit="1" customWidth="1"/>
    <col min="8" max="8" width="12.21875" bestFit="1" customWidth="1"/>
    <col min="9" max="9" width="8.33203125" bestFit="1" customWidth="1"/>
    <col min="10" max="10" width="12.21875" bestFit="1" customWidth="1"/>
    <col min="11" max="11" width="8.6640625" bestFit="1" customWidth="1"/>
    <col min="12" max="12" width="12.21875" bestFit="1" customWidth="1"/>
    <col min="13" max="13" width="8.21875" bestFit="1" customWidth="1"/>
    <col min="14" max="14" width="12.21875" bestFit="1" customWidth="1"/>
    <col min="15" max="15" width="9.21875" bestFit="1" customWidth="1"/>
    <col min="16" max="16" width="12.21875" bestFit="1" customWidth="1"/>
    <col min="17" max="17" width="8.6640625" bestFit="1" customWidth="1"/>
    <col min="18" max="18" width="12.21875" bestFit="1" customWidth="1"/>
    <col min="19" max="19" width="7" bestFit="1" customWidth="1"/>
    <col min="20" max="20" width="12.21875" bestFit="1" customWidth="1"/>
    <col min="21" max="21" width="8.6640625" bestFit="1" customWidth="1"/>
    <col min="22" max="22" width="12.21875" bestFit="1" customWidth="1"/>
    <col min="23" max="23" width="10.77734375" bestFit="1" customWidth="1"/>
    <col min="24" max="24" width="12.21875" bestFit="1" customWidth="1"/>
    <col min="25" max="25" width="10.109375" bestFit="1" customWidth="1"/>
    <col min="26" max="26" width="12.21875" bestFit="1" customWidth="1"/>
    <col min="27" max="27" width="8.5546875" bestFit="1" customWidth="1"/>
    <col min="28" max="28" width="12.21875" bestFit="1" customWidth="1"/>
    <col min="29" max="29" width="8.33203125" bestFit="1" customWidth="1"/>
    <col min="30" max="30" width="12.21875" bestFit="1" customWidth="1"/>
    <col min="32" max="32" width="12.21875" bestFit="1" customWidth="1"/>
    <col min="33" max="33" width="11.109375" bestFit="1" customWidth="1"/>
    <col min="34" max="34" width="13.6640625" bestFit="1" customWidth="1"/>
    <col min="35" max="35" width="12.109375" bestFit="1" customWidth="1"/>
    <col min="36" max="36" width="12.21875" bestFit="1" customWidth="1"/>
    <col min="37" max="37" width="10.109375" bestFit="1" customWidth="1"/>
    <col min="38" max="38" width="12.21875" bestFit="1" customWidth="1"/>
    <col min="39" max="39" width="8.5546875" bestFit="1" customWidth="1"/>
    <col min="40" max="40" width="12.21875" bestFit="1" customWidth="1"/>
    <col min="41" max="41" width="10.77734375" bestFit="1" customWidth="1"/>
    <col min="42" max="42" width="13.6640625" bestFit="1" customWidth="1"/>
    <col min="43" max="43" width="12.109375" bestFit="1" customWidth="1"/>
  </cols>
  <sheetData>
    <row r="1" spans="1:43" x14ac:dyDescent="0.3">
      <c r="A1" s="183">
        <v>8</v>
      </c>
      <c r="C1" s="184" t="s">
        <v>137</v>
      </c>
      <c r="E1" s="185">
        <f ca="1">IF(COUNT(E12:E300)=0,"-",AVERAGE(E12:OFFSET(E12,$A$1-1,0)))</f>
        <v>11971.562915014796</v>
      </c>
      <c r="G1" s="185">
        <f ca="1">IF(COUNT(G12:G300)=0,"-",AVERAGE(G12:OFFSET(G12,$A$1-1,0)))</f>
        <v>4340.2002107481567</v>
      </c>
      <c r="I1" s="185" t="str">
        <f ca="1">IF(COUNT(I12:I300)=0,"-",AVERAGE(I12:OFFSET(I12,$A$1-1,0)))</f>
        <v>-</v>
      </c>
      <c r="K1" s="185" t="str">
        <f ca="1">IF(COUNT(K12:K300)=0,"-",AVERAGE(K12:OFFSET(K12,$A$1-1,0)))</f>
        <v>-</v>
      </c>
      <c r="M1" s="185" t="str">
        <f ca="1">IF(COUNT(M12:M300)=0,"-",AVERAGE(M12:OFFSET(M12,$A$1-1,0)))</f>
        <v>-</v>
      </c>
      <c r="O1" s="185">
        <f ca="1">IF(COUNT(O12:O300)=0,"-",AVERAGE(O12:OFFSET(O12,$A$1-1,0)))</f>
        <v>248.44738594738592</v>
      </c>
      <c r="Q1" s="185">
        <f ca="1">IF(COUNT(Q12:Q300)=0,"-",AVERAGE(Q12:OFFSET(Q12,$A$1-1,0)))</f>
        <v>357.19797957597956</v>
      </c>
      <c r="S1" s="185" t="str">
        <f ca="1">IF(COUNT(S12:S300)=0,"-",AVERAGE(S12:OFFSET(S12,$A$1-1,0)))</f>
        <v>-</v>
      </c>
      <c r="U1" s="185">
        <f ca="1">IF(COUNT(U12:U300)=0,"-",AVERAGE(U12:OFFSET(U12,$A$1-1,0)))</f>
        <v>192.85714285714286</v>
      </c>
      <c r="W1" s="185">
        <f ca="1">IF(COUNT(W12:W300)=0,"-",AVERAGE(W12:OFFSET(W12,$A$1-1,0)))</f>
        <v>1677.6829859966849</v>
      </c>
      <c r="Y1" s="185">
        <f ca="1">IF(COUNT(Y12:Y300)=0,"-",AVERAGE(Y12:OFFSET(Y12,$A$1-1,0)))</f>
        <v>1013.7855162855162</v>
      </c>
      <c r="AA1" s="185" t="str">
        <f ca="1">IF(COUNT(AA12:AA300)=0,"-",AVERAGE(AA12:OFFSET(AA12,$A$1-1,0)))</f>
        <v>-</v>
      </c>
      <c r="AC1" s="185">
        <f ca="1">IF(COUNT(AC12:AC300)=0,"-",AVERAGE(AC12:OFFSET(AC12,$A$1-1,0)))</f>
        <v>70.833333333333329</v>
      </c>
      <c r="AE1" s="185" t="str">
        <f ca="1">IF(COUNT(AE12:AE300)=0,"-",AVERAGE(AE12:OFFSET(AE12,$A$1-1,0)))</f>
        <v>-</v>
      </c>
      <c r="AG1" s="185">
        <f ca="1">IF(COUNT(AG12:AG300)=0,"-",AVERAGE(AG12:OFFSET(AG12,$A$1-1,0)))</f>
        <v>14669.838530838531</v>
      </c>
      <c r="AI1" s="185">
        <f ca="1">IF(COUNT(AI12:AI300)=0,"-",AVERAGE(AI12:OFFSET(AI12,$A$1-1,0)))</f>
        <v>51652.948537578675</v>
      </c>
      <c r="AK1" s="185">
        <f ca="1">IF(COUNT(AK12:AK300)=0,"-",AVERAGE(AK12:OFFSET(AK12,$A$1-1,0)))</f>
        <v>1671.1874644569948</v>
      </c>
      <c r="AM1" s="185" t="str">
        <f ca="1">IF(COUNT(AM12:AM300)=0,"-",AVERAGE(AM12:OFFSET(AM12,$A$1-1,0)))</f>
        <v>-</v>
      </c>
      <c r="AO1" s="185">
        <f ca="1">IF(COUNT(AO12:AO300)=0,"-",AVERAGE(AO12:OFFSET(AO12,$A$1-1,0)))</f>
        <v>3338.4950176730999</v>
      </c>
      <c r="AQ1" s="185">
        <f ca="1">IF(COUNT(AQ12:AQ300)=0,"-",AVERAGE(AQ12:OFFSET(AQ12,$A$1-1,0)))</f>
        <v>25178.682908145136</v>
      </c>
    </row>
    <row r="2" spans="1:43" x14ac:dyDescent="0.3">
      <c r="C2" s="184" t="s">
        <v>138</v>
      </c>
      <c r="E2" s="185">
        <f ca="1">IF(COUNT(E12:E300)=0,"-",E1-(2*_xlfn.STDEV.P(E12:OFFSET(E12,$A$1-1,0))))</f>
        <v>-5837.3063820910957</v>
      </c>
      <c r="G2" s="185">
        <f ca="1">IF(COUNT(G12:G300)=0,"-",G1-(2*_xlfn.STDEV.P(G12:OFFSET(G12,$A$1-1,0))))</f>
        <v>-3047.8925184404634</v>
      </c>
      <c r="I2" s="185" t="str">
        <f ca="1">IF(COUNT(I12:I300)=0,"-",I1-(2*_xlfn.STDEV.P(I12:OFFSET(I12,$A$1-1,0))))</f>
        <v>-</v>
      </c>
      <c r="K2" s="185" t="str">
        <f ca="1">IF(COUNT(K12:K300)=0,"-",K1-(2*_xlfn.STDEV.P(K12:OFFSET(K12,$A$1-1,0))))</f>
        <v>-</v>
      </c>
      <c r="M2" s="185" t="str">
        <f ca="1">IF(COUNT(M12:M300)=0,"-",M1-(2*_xlfn.STDEV.P(M12:OFFSET(M12,$A$1-1,0))))</f>
        <v>-</v>
      </c>
      <c r="O2" s="185">
        <f ca="1">IF(COUNT(O12:O300)=0,"-",O1-(2*_xlfn.STDEV.P(O12:OFFSET(O12,$A$1-1,0))))</f>
        <v>-196.8991793222356</v>
      </c>
      <c r="Q2" s="185">
        <f ca="1">IF(COUNT(Q12:Q300)=0,"-",Q1-(2*_xlfn.STDEV.P(Q12:OFFSET(Q12,$A$1-1,0))))</f>
        <v>-48.361721179988251</v>
      </c>
      <c r="S2" s="185" t="str">
        <f ca="1">IF(COUNT(S12:S300)=0,"-",S1-(2*_xlfn.STDEV.P(S12:OFFSET(S12,$A$1-1,0))))</f>
        <v>-</v>
      </c>
      <c r="U2" s="185">
        <f ca="1">IF(COUNT(U12:U300)=0,"-",U1-(2*_xlfn.STDEV.P(U12:OFFSET(U12,$A$1-1,0))))</f>
        <v>192.85714285714286</v>
      </c>
      <c r="W2" s="185">
        <f ca="1">IF(COUNT(W12:W300)=0,"-",W1-(2*_xlfn.STDEV.P(W12:OFFSET(W12,$A$1-1,0))))</f>
        <v>-1085.2669830760012</v>
      </c>
      <c r="Y2" s="185">
        <f ca="1">IF(COUNT(Y12:Y300)=0,"-",Y1-(2*_xlfn.STDEV.P(Y12:OFFSET(Y12,$A$1-1,0))))</f>
        <v>363.15142065142072</v>
      </c>
      <c r="AA2" s="185" t="str">
        <f ca="1">IF(COUNT(AA12:AA300)=0,"-",AA1-(2*_xlfn.STDEV.P(AA12:OFFSET(AA12,$A$1-1,0))))</f>
        <v>-</v>
      </c>
      <c r="AC2" s="185">
        <f ca="1">IF(COUNT(AC12:AC300)=0,"-",AC1-(2*_xlfn.STDEV.P(AC12:OFFSET(AC12,$A$1-1,0))))</f>
        <v>70.833333333333329</v>
      </c>
      <c r="AE2" s="185" t="str">
        <f ca="1">IF(COUNT(AE12:AE300)=0,"-",AE1-(2*_xlfn.STDEV.P(AE12:OFFSET(AE12,$A$1-1,0))))</f>
        <v>-</v>
      </c>
      <c r="AG2" s="185">
        <f ca="1">IF(COUNT(AG12:AG300)=0,"-",AG1-(2*_xlfn.STDEV.P(AG12:OFFSET(AG12,$A$1-1,0))))</f>
        <v>-9251.8898128898163</v>
      </c>
      <c r="AI2" s="185">
        <f ca="1">IF(COUNT(AI12:AI300)=0,"-",AI1-(2*_xlfn.STDEV.P(AI12:OFFSET(AI12,$A$1-1,0))))</f>
        <v>-5990.8480809576868</v>
      </c>
      <c r="AK2" s="185">
        <f ca="1">IF(COUNT(AK12:AK300)=0,"-",AK1-(2*_xlfn.STDEV.P(AK12:OFFSET(AK12,$A$1-1,0))))</f>
        <v>-786.75482549834396</v>
      </c>
      <c r="AM2" s="185" t="str">
        <f ca="1">IF(COUNT(AM12:AM300)=0,"-",AM1-(2*_xlfn.STDEV.P(AM12:OFFSET(AM12,$A$1-1,0))))</f>
        <v>-</v>
      </c>
      <c r="AO2" s="185">
        <f ca="1">IF(COUNT(AO12:AO300)=0,"-",AO1-(2*_xlfn.STDEV.P(AO12:OFFSET(AO12,$A$1-1,0))))</f>
        <v>-1367.9946665443522</v>
      </c>
      <c r="AQ2" s="185">
        <f ca="1">IF(COUNT(AQ12:AQ300)=0,"-",AQ1-(2*_xlfn.STDEV.P(AQ12:OFFSET(AQ12,$A$1-1,0))))</f>
        <v>-52446.340314922891</v>
      </c>
    </row>
    <row r="3" spans="1:43" x14ac:dyDescent="0.3">
      <c r="A3" s="270" t="s">
        <v>139</v>
      </c>
      <c r="C3" s="184" t="s">
        <v>140</v>
      </c>
      <c r="E3" s="185">
        <f ca="1">IF(COUNT(E12:E300)=0,"-",E1+(2*_xlfn.STDEV.P(E12:OFFSET(E12,$A$1-1,0))))</f>
        <v>29780.432212120686</v>
      </c>
      <c r="G3" s="185">
        <f ca="1">IF(COUNT(G12:G300)=0,"-",G1+(2*_xlfn.STDEV.P(G12:OFFSET(G12,$A$1-1,0))))</f>
        <v>11728.292939936777</v>
      </c>
      <c r="I3" s="185" t="str">
        <f ca="1">IF(COUNT(I12:I300)=0,"-",I1+(2*_xlfn.STDEV.P(I12:OFFSET(I12,$A$1-1,0))))</f>
        <v>-</v>
      </c>
      <c r="K3" s="185" t="str">
        <f ca="1">IF(COUNT(K12:K300)=0,"-",K1+(2*_xlfn.STDEV.P(K12:OFFSET(K12,$A$1-1,0))))</f>
        <v>-</v>
      </c>
      <c r="M3" s="185" t="str">
        <f ca="1">IF(COUNT(M12:M300)=0,"-",M1+(2*_xlfn.STDEV.P(M12:OFFSET(M12,$A$1-1,0))))</f>
        <v>-</v>
      </c>
      <c r="O3" s="185">
        <f ca="1">IF(COUNT(O12:O300)=0,"-",O1+(2*_xlfn.STDEV.P(O12:OFFSET(O12,$A$1-1,0))))</f>
        <v>693.79395121700747</v>
      </c>
      <c r="Q3" s="185">
        <f ca="1">IF(COUNT(Q12:Q300)=0,"-",Q1+(2*_xlfn.STDEV.P(Q12:OFFSET(Q12,$A$1-1,0))))</f>
        <v>762.75768033194731</v>
      </c>
      <c r="S3" s="185" t="str">
        <f ca="1">IF(COUNT(S12:S300)=0,"-",S1+(2*_xlfn.STDEV.P(S12:OFFSET(S12,$A$1-1,0))))</f>
        <v>-</v>
      </c>
      <c r="U3" s="185">
        <f ca="1">IF(COUNT(U12:U300)=0,"-",U1+(2*_xlfn.STDEV.P(U12:OFFSET(U12,$A$1-1,0))))</f>
        <v>192.85714285714286</v>
      </c>
      <c r="W3" s="185">
        <f ca="1">IF(COUNT(W12:W300)=0,"-",W1+(2*_xlfn.STDEV.P(W12:OFFSET(W12,$A$1-1,0))))</f>
        <v>4440.6329550693708</v>
      </c>
      <c r="Y3" s="185">
        <f ca="1">IF(COUNT(Y12:Y300)=0,"-",Y1+(2*_xlfn.STDEV.P(Y12:OFFSET(Y12,$A$1-1,0))))</f>
        <v>1664.4196119196117</v>
      </c>
      <c r="AA3" s="185" t="str">
        <f ca="1">IF(COUNT(AA12:AA300)=0,"-",AA1+(2*_xlfn.STDEV.P(AA12:OFFSET(AA12,$A$1-1,0))))</f>
        <v>-</v>
      </c>
      <c r="AC3" s="185">
        <f ca="1">IF(COUNT(AC12:AC300)=0,"-",AC1+(2*_xlfn.STDEV.P(AC12:OFFSET(AC12,$A$1-1,0))))</f>
        <v>70.833333333333329</v>
      </c>
      <c r="AE3" s="185" t="str">
        <f ca="1">IF(COUNT(AE12:AE300)=0,"-",AE1+(2*_xlfn.STDEV.P(AE12:OFFSET(AE12,$A$1-1,0))))</f>
        <v>-</v>
      </c>
      <c r="AG3" s="185">
        <f ca="1">IF(COUNT(AG12:AG300)=0,"-",AG1+(2*_xlfn.STDEV.P(AG12:OFFSET(AG12,$A$1-1,0))))</f>
        <v>38591.566874566881</v>
      </c>
      <c r="AI3" s="185">
        <f ca="1">IF(COUNT(AI12:AI300)=0,"-",AI1+(2*_xlfn.STDEV.P(AI12:OFFSET(AI12,$A$1-1,0))))</f>
        <v>109296.74515611504</v>
      </c>
      <c r="AK3" s="185">
        <f ca="1">IF(COUNT(AK12:AK300)=0,"-",AK1+(2*_xlfn.STDEV.P(AK12:OFFSET(AK12,$A$1-1,0))))</f>
        <v>4129.1297544123336</v>
      </c>
      <c r="AM3" s="185" t="str">
        <f ca="1">IF(COUNT(AM12:AM300)=0,"-",AM1+(2*_xlfn.STDEV.P(AM12:OFFSET(AM12,$A$1-1,0))))</f>
        <v>-</v>
      </c>
      <c r="AO3" s="185">
        <f ca="1">IF(COUNT(AO12:AO300)=0,"-",AO1+(2*_xlfn.STDEV.P(AO12:OFFSET(AO12,$A$1-1,0))))</f>
        <v>8044.9847018905521</v>
      </c>
      <c r="AQ3" s="185">
        <f ca="1">IF(COUNT(AQ12:AQ300)=0,"-",AQ1+(2*_xlfn.STDEV.P(AQ12:OFFSET(AQ12,$A$1-1,0))))</f>
        <v>102803.70613121317</v>
      </c>
    </row>
    <row r="4" spans="1:43" x14ac:dyDescent="0.3">
      <c r="A4" s="270"/>
      <c r="C4" s="184" t="s">
        <v>141</v>
      </c>
      <c r="E4" s="186">
        <f ca="1">IF(COUNT(E12:E300)=0,"-",AVERAGEIFS(E12:E300, E12:E300, "&gt;="&amp;E2,E12:E300,"&lt;="&amp;E3))</f>
        <v>8516.4270044541972</v>
      </c>
      <c r="G4" s="186">
        <f ca="1">IF(COUNT(G12:G300)=0,"-",AVERAGEIFS(G12:G300, G12:G300, "&gt;="&amp;G2,G12:G300,"&lt;="&amp;G3))</f>
        <v>4340.2002107481567</v>
      </c>
      <c r="I4" s="186" t="str">
        <f>IF(COUNT(I12:I300)=0,"-",AVERAGEIFS(I12:I300, I12:I300, "&gt;="&amp;I2,I12:I300,"&lt;="&amp;I3))</f>
        <v>-</v>
      </c>
      <c r="K4" s="186" t="str">
        <f>IF(COUNT(K12:K300)=0,"-",AVERAGEIFS(K12:K300, K12:K300, "&gt;="&amp;K2,K12:K300,"&lt;="&amp;K3))</f>
        <v>-</v>
      </c>
      <c r="M4" s="186" t="str">
        <f>IF(COUNT(M12:M300)=0,"-",AVERAGEIFS(M12:M300, M12:M300, "&gt;="&amp;M2,M12:M300,"&lt;="&amp;M3))</f>
        <v>-</v>
      </c>
      <c r="O4" s="186">
        <f ca="1">IF(COUNT(O12:O300)=0,"-",AVERAGEIFS(O12:O300, O12:O300, "&gt;="&amp;O2,O12:O300,"&lt;="&amp;O3))</f>
        <v>248.44738594738592</v>
      </c>
      <c r="Q4" s="186">
        <f ca="1">IF(COUNT(Q12:Q300)=0,"-",AVERAGEIFS(Q12:Q300, Q12:Q300, "&gt;="&amp;Q2,Q12:Q300,"&lt;="&amp;Q3))</f>
        <v>357.19797957597956</v>
      </c>
      <c r="S4" s="186" t="str">
        <f>IF(COUNT(S12:S300)=0,"-",AVERAGEIFS(S12:S300, S12:S300, "&gt;="&amp;S2,S12:S300,"&lt;="&amp;S3))</f>
        <v>-</v>
      </c>
      <c r="U4" s="186">
        <f ca="1">IF(COUNT(U12:U300)=0,"-",AVERAGEIFS(U12:U300, U12:U300, "&gt;="&amp;U2,U12:U300,"&lt;="&amp;U3))</f>
        <v>192.85714285714286</v>
      </c>
      <c r="W4" s="186">
        <f ca="1">IF(COUNT(W12:W300)=0,"-",AVERAGEIFS(W12:W300, W12:W300, "&gt;="&amp;W2,W12:W300,"&lt;="&amp;W3))</f>
        <v>1677.6829859966849</v>
      </c>
      <c r="Y4" s="186">
        <f ca="1">IF(COUNT(Y12:Y300)=0,"-",AVERAGEIFS(Y12:Y300, Y12:Y300, "&gt;="&amp;Y2,Y12:Y300,"&lt;="&amp;Y3))</f>
        <v>1013.7855162855162</v>
      </c>
      <c r="AA4" s="186" t="str">
        <f>IF(COUNT(AA12:AA300)=0,"-",AVERAGEIFS(AA12:AA300, AA12:AA300, "&gt;="&amp;AA2,AA12:AA300,"&lt;="&amp;AA3))</f>
        <v>-</v>
      </c>
      <c r="AC4" s="186">
        <f ca="1">IF(COUNT(AC12:AC300)=0,"-",AVERAGEIFS(AC12:AC300, AC12:AC300, "&gt;="&amp;AC2,AC12:AC300,"&lt;="&amp;AC3))</f>
        <v>70.833333333333329</v>
      </c>
      <c r="AE4" s="186" t="str">
        <f>IF(COUNT(AE12:AE300)=0,"-",AVERAGEIFS(AE12:AE300, AE12:AE300, "&gt;="&amp;AE2,AE12:AE300,"&lt;="&amp;AE3))</f>
        <v>-</v>
      </c>
      <c r="AG4" s="186">
        <f ca="1">IF(COUNT(AG12:AG300)=0,"-",AVERAGEIFS(AG12:AG300, AG12:AG300, "&gt;="&amp;AG2,AG12:AG300,"&lt;="&amp;AG3))</f>
        <v>14669.838530838531</v>
      </c>
      <c r="AI4" s="186">
        <f ca="1">IF(COUNT(AI12:AI300)=0,"-",AVERAGEIFS(AI12:AI300, AI12:AI300, "&gt;="&amp;AI2,AI12:AI300,"&lt;="&amp;AI3))</f>
        <v>51652.948537578675</v>
      </c>
      <c r="AK4" s="186">
        <f ca="1">IF(COUNT(AK12:AK300)=0,"-",AVERAGEIFS(AK12:AK300, AK12:AK300, "&gt;="&amp;AK2,AK12:AK300,"&lt;="&amp;AK3))</f>
        <v>1219.910900725353</v>
      </c>
      <c r="AM4" s="186" t="str">
        <f>IF(COUNT(AM12:AM300)=0,"-",AVERAGEIFS(AM12:AM300, AM12:AM300, "&gt;="&amp;AM2,AM12:AM300,"&lt;="&amp;AM3))</f>
        <v>-</v>
      </c>
      <c r="AO4" s="186">
        <f ca="1">IF(COUNT(AO12:AO300)=0,"-",AVERAGEIFS(AO12:AO300, AO12:AO300, "&gt;="&amp;AO2,AO12:AO300,"&lt;="&amp;AO3))</f>
        <v>3338.4950176730999</v>
      </c>
      <c r="AQ4" s="186">
        <f ca="1">IF(COUNT(AQ12:AQ300)=0,"-",AVERAGEIFS(AQ12:AQ300, AQ12:AQ300, "&gt;="&amp;AQ2,AQ12:AQ300,"&lt;="&amp;AQ3))</f>
        <v>10269.778708151311</v>
      </c>
    </row>
    <row r="5" spans="1:43" x14ac:dyDescent="0.3">
      <c r="A5" s="270"/>
      <c r="C5" s="184" t="s">
        <v>142</v>
      </c>
      <c r="E5" s="187">
        <f ca="1">IF(COUNT(E12:E300)=0,"-",SUMIFS(D12:D300,E12:E300,"&gt;="&amp;E2,E12:E300,"&lt;="&amp;E3)/SUMIFS($B12:$B300,E12:E300,"&gt;="&amp;E2,E12:E300,"&lt;="&amp;E3))</f>
        <v>7057.5051155740821</v>
      </c>
      <c r="G5" s="187">
        <f ca="1">IF(COUNT(G12:G300)=0,"-",SUMIFS(F12:F300,G12:G300,"&gt;="&amp;G2,G12:G300,"&lt;="&amp;G3)/SUMIFS($B12:$B300,G12:G300,"&gt;="&amp;G2,G12:G300,"&lt;="&amp;G3))</f>
        <v>7112.9496402877703</v>
      </c>
      <c r="I5" s="187" t="str">
        <f>IF(COUNT(I12:I300)=0,"-",SUMIFS(H12:H300,I12:I300,"&gt;="&amp;I2,I12:I300,"&lt;="&amp;I3)/SUMIFS($B12:$B300,I12:I300,"&gt;="&amp;I2,I12:I300,"&lt;="&amp;I3))</f>
        <v>-</v>
      </c>
      <c r="K5" s="187" t="str">
        <f>IF(COUNT(K12:K300)=0,"-",SUMIFS(J12:J300,K12:K300,"&gt;="&amp;K2,K12:K300,"&lt;="&amp;K3)/SUMIFS($B12:$B300,K12:K300,"&gt;="&amp;K2,K12:K300,"&lt;="&amp;K3))</f>
        <v>-</v>
      </c>
      <c r="M5" s="187" t="str">
        <f>IF(COUNT(M12:M300)=0,"-",SUMIFS(L12:L300,M12:M300,"&gt;="&amp;M2,M12:M300,"&lt;="&amp;M3)/SUMIFS($B12:$B300,M12:M300,"&gt;="&amp;M2,M12:M300,"&lt;="&amp;M3))</f>
        <v>-</v>
      </c>
      <c r="O5" s="187">
        <f ca="1">IF(COUNT(O12:O300)=0,"-",SUMIFS(N12:N300,O12:O300,"&gt;="&amp;O2,O12:O300,"&lt;="&amp;O3)/SUMIFS($B12:$B300,O12:O300,"&gt;="&amp;O2,O12:O300,"&lt;="&amp;O3))</f>
        <v>196.71428571428572</v>
      </c>
      <c r="Q5" s="187">
        <f ca="1">IF(COUNT(Q12:Q300)=0,"-",SUMIFS(P12:P300,Q12:Q300,"&gt;="&amp;Q2,Q12:Q300,"&lt;="&amp;Q3)/SUMIFS($B12:$B300,Q12:Q300,"&gt;="&amp;Q2,Q12:Q300,"&lt;="&amp;Q3))</f>
        <v>329.13018134715026</v>
      </c>
      <c r="S5" s="187" t="str">
        <f>IF(COUNT(S12:S300)=0,"-",SUMIFS(R12:R300,S12:S300,"&gt;="&amp;S2,S12:S300,"&lt;="&amp;S3)/SUMIFS($B12:$B300,S12:S300,"&gt;="&amp;S2,S12:S300,"&lt;="&amp;S3))</f>
        <v>-</v>
      </c>
      <c r="U5" s="187">
        <f ca="1">IF(COUNT(U12:U300)=0,"-",SUMIFS(T12:T300,U12:U300,"&gt;="&amp;U2,U12:U300,"&lt;="&amp;U3)/SUMIFS($B12:$B300,U12:U300,"&gt;="&amp;U2,U12:U300,"&lt;="&amp;U3))</f>
        <v>192.85714285714286</v>
      </c>
      <c r="W5" s="187">
        <f ca="1">IF(COUNT(W12:W300)=0,"-",SUMIFS(V12:V300,W12:W300,"&gt;="&amp;W2,W12:W300,"&lt;="&amp;W3)/SUMIFS($B12:$B300,W12:W300,"&gt;="&amp;W2,W12:W300,"&lt;="&amp;W3))</f>
        <v>2236.5168539325841</v>
      </c>
      <c r="Y5" s="187">
        <f ca="1">IF(COUNT(Y12:Y300)=0,"-",SUMIFS(X12:X300,Y12:Y300,"&gt;="&amp;Y2,Y12:Y300,"&lt;="&amp;Y3)/SUMIFS($B12:$B300,Y12:Y300,"&gt;="&amp;Y2,Y12:Y300,"&lt;="&amp;Y3))</f>
        <v>723.09791879904469</v>
      </c>
      <c r="AA5" s="187" t="str">
        <f>IF(COUNT(AA12:AA300)=0,"-",SUMIFS(Z12:Z300,AA12:AA300,"&gt;="&amp;AA2,AA12:AA300,"&lt;="&amp;AA3)/SUMIFS($B12:$B300,AA12:AA300,"&gt;="&amp;AA2,AA12:AA300,"&lt;="&amp;AA3))</f>
        <v>-</v>
      </c>
      <c r="AC5" s="187">
        <f ca="1">IF(COUNT(AC12:AC300)=0,"-",SUMIFS(AB12:AB300,AC12:AC300,"&gt;="&amp;AC2,AC12:AC300,"&lt;="&amp;AC3)/SUMIFS($B12:$B300,AC12:AC300,"&gt;="&amp;AC2,AC12:AC300,"&lt;="&amp;AC3))</f>
        <v>70.833333333333329</v>
      </c>
      <c r="AE5" s="187" t="str">
        <f>IF(COUNT(AE12:AE300)=0,"-",SUMIFS(AD12:AD300,AE12:AE300,"&gt;="&amp;AE2,AE12:AE300,"&lt;="&amp;AE3)/SUMIFS($B12:$B300,AE12:AE300,"&gt;="&amp;AE2,AE12:AE300,"&lt;="&amp;AE3))</f>
        <v>-</v>
      </c>
      <c r="AG5" s="187">
        <f ca="1">IF(COUNT(AG12:AG300)=0,"-",SUMIFS(AF12:AF300,AG12:AG300,"&gt;="&amp;AG2,AG12:AG300,"&lt;="&amp;AG3)/SUMIFS($B12:$B300,AG12:AG300,"&gt;="&amp;AG2,AG12:AG300,"&lt;="&amp;AG3))</f>
        <v>25357.488911634257</v>
      </c>
      <c r="AI5" s="187">
        <f ca="1">IF(COUNT(AI12:AI300)=0,"-",SUMIFS(AH12:AH300,AI12:AI300,"&gt;="&amp;AI2,AI12:AI300,"&lt;="&amp;AI3)/SUMIFS($B12:$B300,AI12:AI300,"&gt;="&amp;AI2,AI12:AI300,"&lt;="&amp;AI3))</f>
        <v>64164.780361757104</v>
      </c>
      <c r="AK5" s="187">
        <f ca="1">IF(COUNT(AK12:AK300)=0,"-",SUMIFS(AJ12:AJ300,AK12:AK300,"&gt;="&amp;AK2,AK12:AK300,"&lt;="&amp;AK3)/SUMIFS($B12:$B300,AK12:AK300,"&gt;="&amp;AK2,AK12:AK300,"&lt;="&amp;AK3))</f>
        <v>992.58923834785912</v>
      </c>
      <c r="AM5" s="187" t="str">
        <f>IF(COUNT(AM12:AM300)=0,"-",SUMIFS(AL12:AL300,AM12:AM300,"&gt;="&amp;AM2,AM12:AM300,"&lt;="&amp;AM3)/SUMIFS($B12:$B300,AM12:AM300,"&gt;="&amp;AM2,AM12:AM300,"&lt;="&amp;AM3))</f>
        <v>-</v>
      </c>
      <c r="AO5" s="187">
        <f ca="1">IF(COUNT(AO12:AO300)=0,"-",SUMIFS(AN12:AN300,AO12:AO300,"&gt;="&amp;AO2,AO12:AO300,"&lt;="&amp;AO3)/SUMIFS($B12:$B300,AO12:AO300,"&gt;="&amp;AO2,AO12:AO300,"&lt;="&amp;AO3))</f>
        <v>1755.4396423248879</v>
      </c>
      <c r="AQ5" s="187">
        <f ca="1">IF(COUNT(AQ12:AQ300)=0,"-",SUMIFS(AP12:AP300,AQ12:AQ300,"&gt;="&amp;AQ2,AQ12:AQ300,"&lt;="&amp;AQ3)/SUMIFS($B12:$B300,AQ12:AQ300,"&gt;="&amp;AQ2,AQ12:AQ300,"&lt;="&amp;AQ3))</f>
        <v>18243.395225464192</v>
      </c>
    </row>
    <row r="6" spans="1:43" x14ac:dyDescent="0.3">
      <c r="A6" s="270"/>
      <c r="C6" s="184" t="s">
        <v>143</v>
      </c>
      <c r="E6" s="188">
        <f ca="1">IF(COUNT(E12:E300)=0,"-",SUMIFS(E12:E300, E12:E300, "&gt;="&amp;E2,E12:E300,"&lt;="&amp;E3)/($A$1-COUNTIF(E12:E300,"&lt;"&amp;E$2)-COUNTIF(E12:E300,"&gt;"&amp;E$3)))</f>
        <v>7299.7945752464539</v>
      </c>
      <c r="G6" s="188">
        <f ca="1">IF(COUNT(G12:G300)=0,"-",SUMIFS(G12:G300, G12:G300, "&gt;="&amp;G2,G12:G300,"&lt;="&amp;G3)/($A$1-COUNTIF(G12:G300,"&lt;"&amp;G$2)-COUNTIF(G12:G300,"&gt;"&amp;G$3)))</f>
        <v>1085.0500526870392</v>
      </c>
      <c r="I6" s="188" t="str">
        <f>IF(COUNT(I12:I300)=0,"-",SUMIFS(I12:I300, I12:I300, "&gt;="&amp;I2,I12:I300,"&lt;="&amp;I3)/($A$1-COUNTIF(I12:I300,"&lt;"&amp;I$2)-COUNTIF(I12:I300,"&gt;"&amp;I$3)))</f>
        <v>-</v>
      </c>
      <c r="K6" s="188" t="str">
        <f>IF(COUNT(K12:K300)=0,"-",SUMIFS(K12:K300, K12:K300, "&gt;="&amp;K2,K12:K300,"&lt;="&amp;K3)/($A$1-COUNTIF(K12:K300,"&lt;"&amp;K$2)-COUNTIF(K12:K300,"&gt;"&amp;K$3)))</f>
        <v>-</v>
      </c>
      <c r="M6" s="188" t="str">
        <f>IF(COUNT(M12:M300)=0,"-",SUMIFS(M12:M300, M12:M300, "&gt;="&amp;M2,M12:M300,"&lt;="&amp;M3)/($A$1-COUNTIF(M12:M300,"&lt;"&amp;M$2)-COUNTIF(M12:M300,"&gt;"&amp;M$3)))</f>
        <v>-</v>
      </c>
      <c r="O6" s="188">
        <f ca="1">IF(COUNT(O12:O300)=0,"-",SUMIFS(O12:O300, O12:O300, "&gt;="&amp;O2,O12:O300,"&lt;="&amp;O3)/($A$1-COUNTIF(O12:O300,"&lt;"&amp;O$2)-COUNTIF(O12:O300,"&gt;"&amp;O$3)))</f>
        <v>93.167769730269725</v>
      </c>
      <c r="Q6" s="188">
        <f ca="1">IF(COUNT(Q12:Q300)=0,"-",SUMIFS(Q12:Q300, Q12:Q300, "&gt;="&amp;Q2,Q12:Q300,"&lt;="&amp;Q3)/($A$1-COUNTIF(Q12:Q300,"&lt;"&amp;Q$2)-COUNTIF(Q12:Q300,"&gt;"&amp;Q$3)))</f>
        <v>223.24873723498723</v>
      </c>
      <c r="S6" s="188" t="str">
        <f>IF(COUNT(S12:S300)=0,"-",SUMIFS(S12:S300, S12:S300, "&gt;="&amp;S2,S12:S300,"&lt;="&amp;S3)/($A$1-COUNTIF(S12:S300,"&lt;"&amp;S$2)-COUNTIF(S12:S300,"&gt;"&amp;S$3)))</f>
        <v>-</v>
      </c>
      <c r="U6" s="188">
        <f ca="1">IF(COUNT(U12:U300)=0,"-",SUMIFS(U12:U300, U12:U300, "&gt;="&amp;U2,U12:U300,"&lt;="&amp;U3)/($A$1-COUNTIF(U12:U300,"&lt;"&amp;U$2)-COUNTIF(U12:U300,"&gt;"&amp;U$3)))</f>
        <v>24.107142857142858</v>
      </c>
      <c r="W6" s="188">
        <f ca="1">IF(COUNT(W12:W300)=0,"-",SUMIFS(W12:W300, W12:W300, "&gt;="&amp;W2,W12:W300,"&lt;="&amp;W3)/($A$1-COUNTIF(W12:W300,"&lt;"&amp;W$2)-COUNTIF(W12:W300,"&gt;"&amp;W$3)))</f>
        <v>1048.551866247928</v>
      </c>
      <c r="Y6" s="188">
        <f ca="1">IF(COUNT(Y12:Y300)=0,"-",SUMIFS(Y12:Y300, Y12:Y300, "&gt;="&amp;Y2,Y12:Y300,"&lt;="&amp;Y3)/($A$1-COUNTIF(Y12:Y300,"&lt;"&amp;Y$2)-COUNTIF(Y12:Y300,"&gt;"&amp;Y$3)))</f>
        <v>253.44637907137906</v>
      </c>
      <c r="AA6" s="188" t="str">
        <f>IF(COUNT(AA12:AA300)=0,"-",SUMIFS(AA12:AA300, AA12:AA300, "&gt;="&amp;AA2,AA12:AA300,"&lt;="&amp;AA3)/($A$1-COUNTIF(AA12:AA300,"&lt;"&amp;AA$2)-COUNTIF(AA12:AA300,"&gt;"&amp;AA$3)))</f>
        <v>-</v>
      </c>
      <c r="AC6" s="188">
        <f ca="1">IF(COUNT(AC12:AC300)=0,"-",SUMIFS(AC12:AC300, AC12:AC300, "&gt;="&amp;AC2,AC12:AC300,"&lt;="&amp;AC3)/($A$1-COUNTIF(AC12:AC300,"&lt;"&amp;AC$2)-COUNTIF(AC12:AC300,"&gt;"&amp;AC$3)))</f>
        <v>8.8541666666666661</v>
      </c>
      <c r="AE6" s="188" t="str">
        <f>IF(COUNT(AE12:AE300)=0,"-",SUMIFS(AE12:AE300, AE12:AE300, "&gt;="&amp;AE2,AE12:AE300,"&lt;="&amp;AE3)/($A$1-COUNTIF(AE12:AE300,"&lt;"&amp;AE$2)-COUNTIF(AE12:AE300,"&gt;"&amp;AE$3)))</f>
        <v>-</v>
      </c>
      <c r="AG6" s="188">
        <f ca="1">IF(COUNT(AG12:AG300)=0,"-",SUMIFS(AG12:AG300, AG12:AG300, "&gt;="&amp;AG2,AG12:AG300,"&lt;="&amp;AG3)/($A$1-COUNTIF(AG12:AG300,"&lt;"&amp;AG$2)-COUNTIF(AG12:AG300,"&gt;"&amp;AG$3)))</f>
        <v>3667.4596327096328</v>
      </c>
      <c r="AI6" s="188">
        <f ca="1">IF(COUNT(AI12:AI300)=0,"-",SUMIFS(AI12:AI300, AI12:AI300, "&gt;="&amp;AI2,AI12:AI300,"&lt;="&amp;AI3)/($A$1-COUNTIF(AI12:AI300,"&lt;"&amp;AI$2)-COUNTIF(AI12:AI300,"&gt;"&amp;AI$3)))</f>
        <v>12913.237134394669</v>
      </c>
      <c r="AK6" s="188">
        <f ca="1">IF(COUNT(AK12:AK300)=0,"-",SUMIFS(AK12:AK300, AK12:AK300, "&gt;="&amp;AK2,AK12:AK300,"&lt;="&amp;AK3)/($A$1-COUNTIF(AK12:AK300,"&lt;"&amp;AK$2)-COUNTIF(AK12:AK300,"&gt;"&amp;AK$3)))</f>
        <v>1045.6379149074453</v>
      </c>
      <c r="AM6" s="188" t="str">
        <f>IF(COUNT(AM12:AM300)=0,"-",SUMIFS(AM12:AM300, AM12:AM300, "&gt;="&amp;AM2,AM12:AM300,"&lt;="&amp;AM3)/($A$1-COUNTIF(AM12:AM300,"&lt;"&amp;AM$2)-COUNTIF(AM12:AM300,"&gt;"&amp;AM$3)))</f>
        <v>-</v>
      </c>
      <c r="AO6" s="188">
        <f ca="1">IF(COUNT(AO12:AO300)=0,"-",SUMIFS(AO12:AO300, AO12:AO300, "&gt;="&amp;AO2,AO12:AO300,"&lt;="&amp;AO3)/($A$1-COUNTIF(AO12:AO300,"&lt;"&amp;AO$2)-COUNTIF(AO12:AO300,"&gt;"&amp;AO$3)))</f>
        <v>1251.9356316274125</v>
      </c>
      <c r="AQ6" s="188">
        <f ca="1">IF(COUNT(AQ12:AQ300)=0,"-",SUMIFS(AQ12:AQ300, AQ12:AQ300, "&gt;="&amp;AQ2,AQ12:AQ300,"&lt;="&amp;AQ3)/($A$1-COUNTIF(AQ12:AQ300,"&lt;"&amp;AQ$2)-COUNTIF(AQ12:AQ300,"&gt;"&amp;AQ$3)))</f>
        <v>8802.6674641296959</v>
      </c>
    </row>
    <row r="9" spans="1:43" x14ac:dyDescent="0.3">
      <c r="D9" s="189" t="s">
        <v>144</v>
      </c>
      <c r="E9" s="190"/>
      <c r="F9" s="189" t="s">
        <v>145</v>
      </c>
      <c r="G9" s="190"/>
      <c r="H9" s="189" t="s">
        <v>146</v>
      </c>
      <c r="I9" s="190"/>
      <c r="J9" s="189" t="s">
        <v>147</v>
      </c>
      <c r="K9" s="190"/>
      <c r="L9" s="189" t="s">
        <v>148</v>
      </c>
      <c r="M9" s="190"/>
      <c r="N9" s="189" t="s">
        <v>149</v>
      </c>
      <c r="O9" s="190"/>
      <c r="P9" s="189" t="s">
        <v>150</v>
      </c>
      <c r="Q9" s="190"/>
      <c r="R9" s="189" t="s">
        <v>151</v>
      </c>
      <c r="S9" s="190"/>
      <c r="T9" s="189" t="s">
        <v>152</v>
      </c>
      <c r="U9" s="190"/>
      <c r="V9" s="189" t="s">
        <v>153</v>
      </c>
      <c r="W9" s="190"/>
      <c r="X9" s="189" t="s">
        <v>154</v>
      </c>
      <c r="Y9" s="190"/>
      <c r="Z9" s="189" t="s">
        <v>155</v>
      </c>
      <c r="AA9" s="190"/>
      <c r="AB9" s="189" t="s">
        <v>156</v>
      </c>
      <c r="AC9" s="190"/>
      <c r="AD9" s="189" t="s">
        <v>157</v>
      </c>
      <c r="AE9" s="190"/>
      <c r="AF9" s="189" t="s">
        <v>158</v>
      </c>
      <c r="AG9" s="190"/>
      <c r="AH9" s="189" t="s">
        <v>159</v>
      </c>
      <c r="AI9" s="190"/>
      <c r="AJ9" s="189" t="s">
        <v>160</v>
      </c>
      <c r="AK9" s="190"/>
      <c r="AL9" s="189" t="s">
        <v>161</v>
      </c>
      <c r="AM9" s="190"/>
      <c r="AN9" s="189" t="s">
        <v>162</v>
      </c>
      <c r="AO9" s="190"/>
      <c r="AP9" s="189" t="s">
        <v>163</v>
      </c>
      <c r="AQ9" s="190"/>
    </row>
    <row r="10" spans="1:43" ht="115.2" x14ac:dyDescent="0.3">
      <c r="A10" s="191"/>
      <c r="B10" s="192"/>
      <c r="D10" s="193" t="s">
        <v>164</v>
      </c>
      <c r="E10" s="194" t="str">
        <f>D10&amp;"
per FTE"</f>
        <v>Total Occupancy
per FTE</v>
      </c>
      <c r="F10" s="193" t="s">
        <v>165</v>
      </c>
      <c r="G10" s="194" t="str">
        <f>F10&amp;"
per FTE"</f>
        <v>Direct Care Consultant 201
per FTE</v>
      </c>
      <c r="H10" s="193" t="s">
        <v>166</v>
      </c>
      <c r="I10" s="194" t="str">
        <f>H10&amp;"
per FTE"</f>
        <v>Temporary Help 202
per FTE</v>
      </c>
      <c r="J10" s="193" t="s">
        <v>167</v>
      </c>
      <c r="K10" s="194" t="str">
        <f>J10&amp;"
per FTE"</f>
        <v>Clients and Caregivers Reimb./Stipends 203
per FTE</v>
      </c>
      <c r="L10" s="193" t="s">
        <v>168</v>
      </c>
      <c r="M10" s="194" t="str">
        <f>L10&amp;"
per FTE"</f>
        <v>Subcontracted Direct Care 206
per FTE</v>
      </c>
      <c r="N10" s="193" t="s">
        <v>169</v>
      </c>
      <c r="O10" s="194" t="str">
        <f>N10&amp;"
per FTE"</f>
        <v>Staff Training 204
per FTE</v>
      </c>
      <c r="P10" s="193" t="s">
        <v>170</v>
      </c>
      <c r="Q10" s="194" t="str">
        <f>P10&amp;"
per FTE"</f>
        <v>Staff Mileage / Travel 205
per FTE</v>
      </c>
      <c r="R10" s="193" t="s">
        <v>171</v>
      </c>
      <c r="S10" s="194" t="str">
        <f>R10&amp;"
per FTE"</f>
        <v>Meals 207
per FTE</v>
      </c>
      <c r="T10" s="193" t="s">
        <v>172</v>
      </c>
      <c r="U10" s="194" t="str">
        <f>T10&amp;"
per FTE"</f>
        <v>Client Transportation 208
per FTE</v>
      </c>
      <c r="V10" s="193" t="s">
        <v>173</v>
      </c>
      <c r="W10" s="194" t="str">
        <f>V10&amp;"
per FTE"</f>
        <v>Vehicle Expenses 208
per FTE</v>
      </c>
      <c r="X10" s="193" t="s">
        <v>174</v>
      </c>
      <c r="Y10" s="194" t="str">
        <f>X10&amp;"
per FTE"</f>
        <v>Vehicle Depreciation 208
per FTE</v>
      </c>
      <c r="Z10" s="193" t="s">
        <v>175</v>
      </c>
      <c r="AA10" s="194" t="str">
        <f>Z10&amp;"
per FTE"</f>
        <v>Incidental Medical /Medicine/Pharmacy 209
per FTE</v>
      </c>
      <c r="AB10" s="193" t="s">
        <v>176</v>
      </c>
      <c r="AC10" s="194" t="str">
        <f>AB10&amp;"
per FTE"</f>
        <v>Client Personal Allowances 211
per FTE</v>
      </c>
      <c r="AD10" s="193" t="s">
        <v>177</v>
      </c>
      <c r="AE10" s="194" t="str">
        <f>AD10&amp;"
per FTE"</f>
        <v>Provision Material Goods/Svs./Benefits 212
per FTE</v>
      </c>
      <c r="AF10" s="193" t="s">
        <v>178</v>
      </c>
      <c r="AG10" s="194" t="str">
        <f>AF10&amp;"
per FTE"</f>
        <v>Direct Client Wages 214
per FTE</v>
      </c>
      <c r="AH10" s="193" t="s">
        <v>179</v>
      </c>
      <c r="AI10" s="194" t="str">
        <f>AH10&amp;"
per FTE"</f>
        <v>Other Commercial Prod. &amp; Svs. 214
per FTE</v>
      </c>
      <c r="AJ10" s="193" t="s">
        <v>180</v>
      </c>
      <c r="AK10" s="194" t="str">
        <f>AJ10&amp;"
per FTE"</f>
        <v>Program Supplies &amp; Materials 215
per FTE</v>
      </c>
      <c r="AL10" s="193" t="s">
        <v>181</v>
      </c>
      <c r="AM10" s="194" t="str">
        <f>AL10&amp;"
per FTE"</f>
        <v>Non Charitable Expenses
per FTE</v>
      </c>
      <c r="AN10" s="193" t="s">
        <v>182</v>
      </c>
      <c r="AO10" s="194" t="str">
        <f>AN10&amp;"
per FTE"</f>
        <v>Other Expense
per FTE</v>
      </c>
      <c r="AP10" s="193" t="s">
        <v>183</v>
      </c>
      <c r="AQ10" s="194" t="str">
        <f>AP10&amp;"
per FTE"</f>
        <v>Total Other Program Expense
per FTE</v>
      </c>
    </row>
    <row r="11" spans="1:43" x14ac:dyDescent="0.3">
      <c r="A11" s="189"/>
      <c r="B11" s="195" t="s">
        <v>184</v>
      </c>
      <c r="D11" s="189" t="s">
        <v>185</v>
      </c>
      <c r="E11" s="190"/>
      <c r="F11" s="189" t="s">
        <v>185</v>
      </c>
      <c r="G11" s="190"/>
      <c r="H11" s="189" t="s">
        <v>185</v>
      </c>
      <c r="I11" s="190"/>
      <c r="J11" s="189" t="s">
        <v>185</v>
      </c>
      <c r="K11" s="190"/>
      <c r="L11" s="189" t="s">
        <v>185</v>
      </c>
      <c r="M11" s="190"/>
      <c r="N11" s="189" t="s">
        <v>185</v>
      </c>
      <c r="O11" s="190"/>
      <c r="P11" s="189" t="s">
        <v>185</v>
      </c>
      <c r="Q11" s="190"/>
      <c r="R11" s="189" t="s">
        <v>185</v>
      </c>
      <c r="S11" s="190"/>
      <c r="T11" s="189" t="s">
        <v>185</v>
      </c>
      <c r="U11" s="190"/>
      <c r="V11" s="189" t="s">
        <v>185</v>
      </c>
      <c r="W11" s="190"/>
      <c r="X11" s="189" t="s">
        <v>185</v>
      </c>
      <c r="Y11" s="190"/>
      <c r="Z11" s="189" t="s">
        <v>185</v>
      </c>
      <c r="AA11" s="190"/>
      <c r="AB11" s="189" t="s">
        <v>185</v>
      </c>
      <c r="AC11" s="190"/>
      <c r="AD11" s="189" t="s">
        <v>185</v>
      </c>
      <c r="AE11" s="190"/>
      <c r="AF11" s="189" t="s">
        <v>185</v>
      </c>
      <c r="AG11" s="190"/>
      <c r="AH11" s="189" t="s">
        <v>185</v>
      </c>
      <c r="AI11" s="190"/>
      <c r="AJ11" s="189" t="s">
        <v>185</v>
      </c>
      <c r="AK11" s="190"/>
      <c r="AL11" s="189" t="s">
        <v>185</v>
      </c>
      <c r="AM11" s="190"/>
      <c r="AN11" s="189" t="s">
        <v>185</v>
      </c>
      <c r="AO11" s="190"/>
      <c r="AP11" s="189" t="s">
        <v>185</v>
      </c>
      <c r="AQ11" s="190"/>
    </row>
    <row r="12" spans="1:43" x14ac:dyDescent="0.3">
      <c r="A12" s="189"/>
      <c r="B12" s="195">
        <v>2.8</v>
      </c>
      <c r="D12" s="196">
        <v>37963</v>
      </c>
      <c r="E12" s="197">
        <f>IF(OR($B12=0,D12=0),"",D12/$B12)</f>
        <v>13558.214285714286</v>
      </c>
      <c r="F12" s="198"/>
      <c r="G12" s="197" t="str">
        <f>IF(OR($B12=0,F12=0),"",F12/$B12)</f>
        <v/>
      </c>
      <c r="H12" s="196"/>
      <c r="I12" s="197" t="str">
        <f>IF(OR($B12=0,H12=0),"",H12/$B12)</f>
        <v/>
      </c>
      <c r="J12" s="196"/>
      <c r="K12" s="197" t="str">
        <f>IF(OR($B12=0,J12=0),"",J12/$B12)</f>
        <v/>
      </c>
      <c r="L12" s="196"/>
      <c r="M12" s="197" t="str">
        <f>IF(OR($B12=0,L12=0),"",L12/$B12)</f>
        <v/>
      </c>
      <c r="N12" s="196">
        <v>300</v>
      </c>
      <c r="O12" s="197">
        <f>IF(OR($B12=0,N12=0),"",N12/$B12)</f>
        <v>107.14285714285715</v>
      </c>
      <c r="P12" s="196">
        <v>2092</v>
      </c>
      <c r="Q12" s="197">
        <f>IF(OR($B12=0,P12=0),"",P12/$B12)</f>
        <v>747.14285714285722</v>
      </c>
      <c r="R12" s="196"/>
      <c r="S12" s="197" t="str">
        <f>IF(OR($B12=0,R12=0),"",R12/$B12)</f>
        <v/>
      </c>
      <c r="T12" s="196"/>
      <c r="U12" s="197" t="str">
        <f>IF(OR($B12=0,T12=0),"",T12/$B12)</f>
        <v/>
      </c>
      <c r="V12" s="196">
        <v>114</v>
      </c>
      <c r="W12" s="197">
        <f>IF(OR($B12=0,V12=0),"",V12/$B12)</f>
        <v>40.714285714285715</v>
      </c>
      <c r="X12" s="196"/>
      <c r="Y12" s="197" t="str">
        <f>IF(OR($B12=0,X12=0),"",X12/$B12)</f>
        <v/>
      </c>
      <c r="Z12" s="196"/>
      <c r="AA12" s="197" t="str">
        <f>IF(OR($B12=0,Z12=0),"",Z12/$B12)</f>
        <v/>
      </c>
      <c r="AB12" s="196"/>
      <c r="AC12" s="197" t="str">
        <f>IF(OR($B12=0,AB12=0),"",AB12/$B12)</f>
        <v/>
      </c>
      <c r="AD12" s="196"/>
      <c r="AE12" s="197" t="str">
        <f>IF(OR($B12=0,AD12=0),"",AD12/$B12)</f>
        <v/>
      </c>
      <c r="AF12" s="196"/>
      <c r="AG12" s="197" t="str">
        <f>IF(OR($B12=0,AF12=0),"",AF12/$B12)</f>
        <v/>
      </c>
      <c r="AH12" s="196"/>
      <c r="AI12" s="197" t="str">
        <f>IF(OR($B12=0,AH12=0),"",AH12/$B12)</f>
        <v/>
      </c>
      <c r="AJ12" s="196">
        <v>3488</v>
      </c>
      <c r="AK12" s="197">
        <f>IF(OR($B12=0,AJ12=0),"",AJ12/$B12)</f>
        <v>1245.7142857142858</v>
      </c>
      <c r="AL12" s="196"/>
      <c r="AM12" s="197" t="str">
        <f>IF(OR($B12=0,AL12=0),"",AL12/$B12)</f>
        <v/>
      </c>
      <c r="AN12" s="196"/>
      <c r="AO12" s="197" t="str">
        <f>IF(OR($B12=0,AN12=0),"",AN12/$B12)</f>
        <v/>
      </c>
      <c r="AP12" s="196">
        <v>5994</v>
      </c>
      <c r="AQ12" s="197">
        <f>IF(OR($B12=0,AP12=0),"",AP12/$B12)</f>
        <v>2140.7142857142858</v>
      </c>
    </row>
    <row r="13" spans="1:43" x14ac:dyDescent="0.3">
      <c r="A13" s="189"/>
      <c r="B13" s="195">
        <v>1.44</v>
      </c>
      <c r="D13" s="196">
        <v>13909</v>
      </c>
      <c r="E13" s="197">
        <f t="shared" ref="E13:G28" si="0">IF(OR($B13=0,D13=0),"",D13/$B13)</f>
        <v>9659.0277777777774</v>
      </c>
      <c r="F13" s="196"/>
      <c r="G13" s="197" t="str">
        <f t="shared" si="0"/>
        <v/>
      </c>
      <c r="H13" s="196"/>
      <c r="I13" s="197" t="str">
        <f t="shared" ref="I13:I28" si="1">IF(OR($B13=0,H13=0),"",H13/$B13)</f>
        <v/>
      </c>
      <c r="J13" s="196"/>
      <c r="K13" s="197" t="str">
        <f t="shared" ref="K13:K28" si="2">IF(OR($B13=0,J13=0),"",J13/$B13)</f>
        <v/>
      </c>
      <c r="L13" s="196"/>
      <c r="M13" s="197" t="str">
        <f t="shared" ref="M13:M28" si="3">IF(OR($B13=0,L13=0),"",L13/$B13)</f>
        <v/>
      </c>
      <c r="N13" s="196"/>
      <c r="O13" s="197" t="str">
        <f t="shared" ref="O13:O28" si="4">IF(OR($B13=0,N13=0),"",N13/$B13)</f>
        <v/>
      </c>
      <c r="P13" s="196">
        <v>290</v>
      </c>
      <c r="Q13" s="197">
        <f t="shared" ref="Q13:Q28" si="5">IF(OR($B13=0,P13=0),"",P13/$B13)</f>
        <v>201.38888888888889</v>
      </c>
      <c r="R13" s="196"/>
      <c r="S13" s="197" t="str">
        <f t="shared" ref="S13:S28" si="6">IF(OR($B13=0,R13=0),"",R13/$B13)</f>
        <v/>
      </c>
      <c r="T13" s="196"/>
      <c r="U13" s="197" t="str">
        <f t="shared" ref="U13:U28" si="7">IF(OR($B13=0,T13=0),"",T13/$B13)</f>
        <v/>
      </c>
      <c r="V13" s="196">
        <v>38</v>
      </c>
      <c r="W13" s="197">
        <f t="shared" ref="W13:W28" si="8">IF(OR($B13=0,V13=0),"",V13/$B13)</f>
        <v>26.388888888888889</v>
      </c>
      <c r="X13" s="196"/>
      <c r="Y13" s="197" t="str">
        <f t="shared" ref="Y13:Y28" si="9">IF(OR($B13=0,X13=0),"",X13/$B13)</f>
        <v/>
      </c>
      <c r="Z13" s="196"/>
      <c r="AA13" s="197" t="str">
        <f t="shared" ref="AA13:AA28" si="10">IF(OR($B13=0,Z13=0),"",Z13/$B13)</f>
        <v/>
      </c>
      <c r="AB13" s="196"/>
      <c r="AC13" s="197" t="str">
        <f t="shared" ref="AC13:AC28" si="11">IF(OR($B13=0,AB13=0),"",AB13/$B13)</f>
        <v/>
      </c>
      <c r="AD13" s="196"/>
      <c r="AE13" s="197" t="str">
        <f t="shared" ref="AE13:AE28" si="12">IF(OR($B13=0,AD13=0),"",AD13/$B13)</f>
        <v/>
      </c>
      <c r="AF13" s="196"/>
      <c r="AG13" s="197" t="str">
        <f t="shared" ref="AG13:AG28" si="13">IF(OR($B13=0,AF13=0),"",AF13/$B13)</f>
        <v/>
      </c>
      <c r="AH13" s="196"/>
      <c r="AI13" s="197" t="str">
        <f t="shared" ref="AI13:AI28" si="14">IF(OR($B13=0,AH13=0),"",AH13/$B13)</f>
        <v/>
      </c>
      <c r="AJ13" s="196">
        <v>1444</v>
      </c>
      <c r="AK13" s="197">
        <f t="shared" ref="AK13:AK28" si="15">IF(OR($B13=0,AJ13=0),"",AJ13/$B13)</f>
        <v>1002.7777777777778</v>
      </c>
      <c r="AL13" s="196"/>
      <c r="AM13" s="197" t="str">
        <f t="shared" ref="AM13:AM28" si="16">IF(OR($B13=0,AL13=0),"",AL13/$B13)</f>
        <v/>
      </c>
      <c r="AN13" s="196"/>
      <c r="AO13" s="197" t="str">
        <f t="shared" ref="AO13:AO28" si="17">IF(OR($B13=0,AN13=0),"",AN13/$B13)</f>
        <v/>
      </c>
      <c r="AP13" s="196">
        <v>1772</v>
      </c>
      <c r="AQ13" s="197">
        <f t="shared" ref="AQ13:AQ28" si="18">IF(OR($B13=0,AP13=0),"",AP13/$B13)</f>
        <v>1230.5555555555557</v>
      </c>
    </row>
    <row r="14" spans="1:43" x14ac:dyDescent="0.3">
      <c r="A14" s="189"/>
      <c r="B14" s="195">
        <v>10.95</v>
      </c>
      <c r="D14" s="196">
        <v>41505</v>
      </c>
      <c r="E14" s="197">
        <f t="shared" si="0"/>
        <v>3790.41095890411</v>
      </c>
      <c r="F14" s="196">
        <v>87975</v>
      </c>
      <c r="G14" s="197">
        <f t="shared" si="0"/>
        <v>8034.2465753424667</v>
      </c>
      <c r="H14" s="196"/>
      <c r="I14" s="197" t="str">
        <f t="shared" si="1"/>
        <v/>
      </c>
      <c r="J14" s="196"/>
      <c r="K14" s="197" t="str">
        <f t="shared" si="2"/>
        <v/>
      </c>
      <c r="L14" s="196"/>
      <c r="M14" s="197" t="str">
        <f t="shared" si="3"/>
        <v/>
      </c>
      <c r="N14" s="196"/>
      <c r="O14" s="197" t="str">
        <f t="shared" si="4"/>
        <v/>
      </c>
      <c r="P14" s="196"/>
      <c r="Q14" s="197" t="str">
        <f t="shared" si="5"/>
        <v/>
      </c>
      <c r="R14" s="196"/>
      <c r="S14" s="197" t="str">
        <f t="shared" si="6"/>
        <v/>
      </c>
      <c r="T14" s="196"/>
      <c r="U14" s="197" t="str">
        <f t="shared" si="7"/>
        <v/>
      </c>
      <c r="V14" s="196">
        <v>28498</v>
      </c>
      <c r="W14" s="197">
        <f t="shared" si="8"/>
        <v>2602.5570776255709</v>
      </c>
      <c r="X14" s="196"/>
      <c r="Y14" s="197" t="str">
        <f t="shared" si="9"/>
        <v/>
      </c>
      <c r="Z14" s="196"/>
      <c r="AA14" s="197" t="str">
        <f t="shared" si="10"/>
        <v/>
      </c>
      <c r="AB14" s="196"/>
      <c r="AC14" s="197" t="str">
        <f t="shared" si="11"/>
        <v/>
      </c>
      <c r="AD14" s="196"/>
      <c r="AE14" s="197" t="str">
        <f t="shared" si="12"/>
        <v/>
      </c>
      <c r="AF14" s="196"/>
      <c r="AG14" s="197" t="str">
        <f t="shared" si="13"/>
        <v/>
      </c>
      <c r="AH14" s="196">
        <v>250000</v>
      </c>
      <c r="AI14" s="197">
        <f t="shared" si="14"/>
        <v>22831.050228310505</v>
      </c>
      <c r="AJ14" s="196">
        <v>8111</v>
      </c>
      <c r="AK14" s="197">
        <f t="shared" si="15"/>
        <v>740.73059360730599</v>
      </c>
      <c r="AL14" s="196"/>
      <c r="AM14" s="197" t="str">
        <f t="shared" si="16"/>
        <v/>
      </c>
      <c r="AN14" s="196">
        <v>61334</v>
      </c>
      <c r="AO14" s="197">
        <f t="shared" si="17"/>
        <v>5601.2785388127859</v>
      </c>
      <c r="AP14" s="196">
        <v>435918</v>
      </c>
      <c r="AQ14" s="197">
        <f t="shared" si="18"/>
        <v>39809.863013698632</v>
      </c>
    </row>
    <row r="15" spans="1:43" x14ac:dyDescent="0.3">
      <c r="A15" s="189"/>
      <c r="B15" s="195">
        <v>7</v>
      </c>
      <c r="D15" s="196">
        <v>58293.56</v>
      </c>
      <c r="E15" s="197">
        <f t="shared" si="0"/>
        <v>8327.6514285714275</v>
      </c>
      <c r="F15" s="196"/>
      <c r="G15" s="197" t="str">
        <f t="shared" si="0"/>
        <v/>
      </c>
      <c r="H15" s="196"/>
      <c r="I15" s="197" t="str">
        <f t="shared" si="1"/>
        <v/>
      </c>
      <c r="J15" s="196"/>
      <c r="K15" s="197" t="str">
        <f t="shared" si="2"/>
        <v/>
      </c>
      <c r="L15" s="196"/>
      <c r="M15" s="197" t="str">
        <f t="shared" si="3"/>
        <v/>
      </c>
      <c r="N15" s="196"/>
      <c r="O15" s="197" t="str">
        <f t="shared" si="4"/>
        <v/>
      </c>
      <c r="P15" s="196">
        <v>1361.77</v>
      </c>
      <c r="Q15" s="197">
        <f t="shared" si="5"/>
        <v>194.53857142857143</v>
      </c>
      <c r="R15" s="196"/>
      <c r="S15" s="197" t="str">
        <f t="shared" si="6"/>
        <v/>
      </c>
      <c r="T15" s="196">
        <v>1350</v>
      </c>
      <c r="U15" s="197">
        <f t="shared" si="7"/>
        <v>192.85714285714286</v>
      </c>
      <c r="V15" s="196"/>
      <c r="W15" s="197" t="str">
        <f t="shared" si="8"/>
        <v/>
      </c>
      <c r="X15" s="196"/>
      <c r="Y15" s="197" t="str">
        <f t="shared" si="9"/>
        <v/>
      </c>
      <c r="Z15" s="196"/>
      <c r="AA15" s="197" t="str">
        <f t="shared" si="10"/>
        <v/>
      </c>
      <c r="AB15" s="196"/>
      <c r="AC15" s="197" t="str">
        <f t="shared" si="11"/>
        <v/>
      </c>
      <c r="AD15" s="196"/>
      <c r="AE15" s="197" t="str">
        <f t="shared" si="12"/>
        <v/>
      </c>
      <c r="AF15" s="196"/>
      <c r="AG15" s="197" t="str">
        <f t="shared" si="13"/>
        <v/>
      </c>
      <c r="AH15" s="196"/>
      <c r="AI15" s="197" t="str">
        <f t="shared" si="14"/>
        <v/>
      </c>
      <c r="AJ15" s="196">
        <v>7043.43</v>
      </c>
      <c r="AK15" s="197">
        <f t="shared" si="15"/>
        <v>1006.2042857142858</v>
      </c>
      <c r="AL15" s="196"/>
      <c r="AM15" s="197" t="str">
        <f t="shared" si="16"/>
        <v/>
      </c>
      <c r="AN15" s="196"/>
      <c r="AO15" s="197" t="str">
        <f t="shared" si="17"/>
        <v/>
      </c>
      <c r="AP15" s="196">
        <v>9755.2000000000007</v>
      </c>
      <c r="AQ15" s="197">
        <f t="shared" si="18"/>
        <v>1393.6000000000001</v>
      </c>
    </row>
    <row r="16" spans="1:43" x14ac:dyDescent="0.3">
      <c r="A16" s="189"/>
      <c r="B16" s="195"/>
      <c r="D16" s="196"/>
      <c r="E16" s="197" t="str">
        <f t="shared" si="0"/>
        <v/>
      </c>
      <c r="F16" s="196"/>
      <c r="G16" s="197" t="str">
        <f t="shared" si="0"/>
        <v/>
      </c>
      <c r="H16" s="196"/>
      <c r="I16" s="197" t="str">
        <f t="shared" si="1"/>
        <v/>
      </c>
      <c r="J16" s="196"/>
      <c r="K16" s="197" t="str">
        <f t="shared" si="2"/>
        <v/>
      </c>
      <c r="L16" s="196"/>
      <c r="M16" s="197" t="str">
        <f t="shared" si="3"/>
        <v/>
      </c>
      <c r="N16" s="196"/>
      <c r="O16" s="197" t="str">
        <f t="shared" si="4"/>
        <v/>
      </c>
      <c r="P16" s="196"/>
      <c r="Q16" s="197" t="str">
        <f t="shared" si="5"/>
        <v/>
      </c>
      <c r="R16" s="196"/>
      <c r="S16" s="197" t="str">
        <f t="shared" si="6"/>
        <v/>
      </c>
      <c r="T16" s="196"/>
      <c r="U16" s="197" t="str">
        <f t="shared" si="7"/>
        <v/>
      </c>
      <c r="V16" s="196"/>
      <c r="W16" s="197" t="str">
        <f t="shared" si="8"/>
        <v/>
      </c>
      <c r="X16" s="196"/>
      <c r="Y16" s="197" t="str">
        <f t="shared" si="9"/>
        <v/>
      </c>
      <c r="Z16" s="196"/>
      <c r="AA16" s="197" t="str">
        <f t="shared" si="10"/>
        <v/>
      </c>
      <c r="AB16" s="196"/>
      <c r="AC16" s="197" t="str">
        <f t="shared" si="11"/>
        <v/>
      </c>
      <c r="AD16" s="196"/>
      <c r="AE16" s="197" t="str">
        <f t="shared" si="12"/>
        <v/>
      </c>
      <c r="AF16" s="196"/>
      <c r="AG16" s="197" t="str">
        <f t="shared" si="13"/>
        <v/>
      </c>
      <c r="AH16" s="196"/>
      <c r="AI16" s="197" t="str">
        <f t="shared" si="14"/>
        <v/>
      </c>
      <c r="AJ16" s="196"/>
      <c r="AK16" s="197" t="str">
        <f t="shared" si="15"/>
        <v/>
      </c>
      <c r="AL16" s="196"/>
      <c r="AM16" s="197" t="str">
        <f t="shared" si="16"/>
        <v/>
      </c>
      <c r="AN16" s="196"/>
      <c r="AO16" s="197" t="str">
        <f t="shared" si="17"/>
        <v/>
      </c>
      <c r="AP16" s="196"/>
      <c r="AQ16" s="197" t="str">
        <f t="shared" si="18"/>
        <v/>
      </c>
    </row>
    <row r="17" spans="1:43" x14ac:dyDescent="0.3">
      <c r="A17" s="189"/>
      <c r="B17" s="195">
        <v>27.75</v>
      </c>
      <c r="D17" s="196">
        <v>907491</v>
      </c>
      <c r="E17" s="197">
        <f t="shared" si="0"/>
        <v>32702.37837837838</v>
      </c>
      <c r="F17" s="196"/>
      <c r="G17" s="197" t="str">
        <f t="shared" si="0"/>
        <v/>
      </c>
      <c r="H17" s="196"/>
      <c r="I17" s="197" t="str">
        <f t="shared" si="1"/>
        <v/>
      </c>
      <c r="J17" s="196"/>
      <c r="K17" s="197" t="str">
        <f t="shared" si="2"/>
        <v/>
      </c>
      <c r="L17" s="196"/>
      <c r="M17" s="197" t="str">
        <f t="shared" si="3"/>
        <v/>
      </c>
      <c r="N17" s="196"/>
      <c r="O17" s="197" t="str">
        <f t="shared" si="4"/>
        <v/>
      </c>
      <c r="P17" s="196"/>
      <c r="Q17" s="197" t="str">
        <f t="shared" si="5"/>
        <v/>
      </c>
      <c r="R17" s="196"/>
      <c r="S17" s="197" t="str">
        <f t="shared" si="6"/>
        <v/>
      </c>
      <c r="T17" s="196"/>
      <c r="U17" s="197" t="str">
        <f t="shared" si="7"/>
        <v/>
      </c>
      <c r="V17" s="196">
        <v>65644</v>
      </c>
      <c r="W17" s="197">
        <f t="shared" si="8"/>
        <v>2365.5495495495497</v>
      </c>
      <c r="X17" s="196">
        <v>19105</v>
      </c>
      <c r="Y17" s="197">
        <f t="shared" si="9"/>
        <v>688.46846846846847</v>
      </c>
      <c r="Z17" s="196"/>
      <c r="AA17" s="197" t="str">
        <f t="shared" si="10"/>
        <v/>
      </c>
      <c r="AB17" s="196"/>
      <c r="AC17" s="197" t="str">
        <f t="shared" si="11"/>
        <v/>
      </c>
      <c r="AD17" s="196"/>
      <c r="AE17" s="197" t="str">
        <f t="shared" si="12"/>
        <v/>
      </c>
      <c r="AF17" s="196">
        <v>739002</v>
      </c>
      <c r="AG17" s="197">
        <f t="shared" si="13"/>
        <v>26630.702702702703</v>
      </c>
      <c r="AH17" s="196">
        <v>2233177</v>
      </c>
      <c r="AI17" s="197">
        <f t="shared" si="14"/>
        <v>80474.846846846849</v>
      </c>
      <c r="AJ17" s="196">
        <v>121513</v>
      </c>
      <c r="AK17" s="197">
        <f t="shared" si="15"/>
        <v>4378.8468468468473</v>
      </c>
      <c r="AL17" s="196"/>
      <c r="AM17" s="197" t="str">
        <f t="shared" si="16"/>
        <v/>
      </c>
      <c r="AN17" s="196">
        <v>2600</v>
      </c>
      <c r="AO17" s="197">
        <f t="shared" si="17"/>
        <v>93.693693693693689</v>
      </c>
      <c r="AP17" s="196">
        <v>3181041</v>
      </c>
      <c r="AQ17" s="197">
        <f t="shared" si="18"/>
        <v>114632.10810810811</v>
      </c>
    </row>
    <row r="18" spans="1:43" x14ac:dyDescent="0.3">
      <c r="A18" s="189"/>
      <c r="B18" s="195">
        <v>1.56</v>
      </c>
      <c r="D18" s="196">
        <v>10166</v>
      </c>
      <c r="E18" s="197">
        <f t="shared" si="0"/>
        <v>6516.6666666666661</v>
      </c>
      <c r="F18" s="196">
        <v>1008</v>
      </c>
      <c r="G18" s="197">
        <f t="shared" si="0"/>
        <v>646.15384615384608</v>
      </c>
      <c r="H18" s="196"/>
      <c r="I18" s="197" t="str">
        <f t="shared" si="1"/>
        <v/>
      </c>
      <c r="J18" s="196"/>
      <c r="K18" s="197" t="str">
        <f t="shared" si="2"/>
        <v/>
      </c>
      <c r="L18" s="196"/>
      <c r="M18" s="197" t="str">
        <f t="shared" si="3"/>
        <v/>
      </c>
      <c r="N18" s="196">
        <v>878</v>
      </c>
      <c r="O18" s="197">
        <f t="shared" si="4"/>
        <v>562.82051282051282</v>
      </c>
      <c r="P18" s="196">
        <v>519</v>
      </c>
      <c r="Q18" s="197">
        <f t="shared" si="5"/>
        <v>332.69230769230768</v>
      </c>
      <c r="R18" s="196"/>
      <c r="S18" s="197" t="str">
        <f t="shared" si="6"/>
        <v/>
      </c>
      <c r="T18" s="196"/>
      <c r="U18" s="197" t="str">
        <f t="shared" si="7"/>
        <v/>
      </c>
      <c r="V18" s="196">
        <v>5231</v>
      </c>
      <c r="W18" s="197">
        <f t="shared" si="8"/>
        <v>3353.2051282051279</v>
      </c>
      <c r="X18" s="196">
        <v>2089</v>
      </c>
      <c r="Y18" s="197">
        <f t="shared" si="9"/>
        <v>1339.102564102564</v>
      </c>
      <c r="Z18" s="196"/>
      <c r="AA18" s="197" t="str">
        <f t="shared" si="10"/>
        <v/>
      </c>
      <c r="AB18" s="196"/>
      <c r="AC18" s="197" t="str">
        <f t="shared" si="11"/>
        <v/>
      </c>
      <c r="AD18" s="196"/>
      <c r="AE18" s="197" t="str">
        <f t="shared" si="12"/>
        <v/>
      </c>
      <c r="AF18" s="196">
        <v>4226</v>
      </c>
      <c r="AG18" s="197">
        <f t="shared" si="13"/>
        <v>2708.9743589743589</v>
      </c>
      <c r="AH18" s="196"/>
      <c r="AI18" s="197" t="str">
        <f t="shared" si="14"/>
        <v/>
      </c>
      <c r="AJ18" s="196">
        <v>3853</v>
      </c>
      <c r="AK18" s="197">
        <f t="shared" si="15"/>
        <v>2469.8717948717949</v>
      </c>
      <c r="AL18" s="196"/>
      <c r="AM18" s="197" t="str">
        <f t="shared" si="16"/>
        <v/>
      </c>
      <c r="AN18" s="196">
        <v>6740</v>
      </c>
      <c r="AO18" s="197">
        <f t="shared" si="17"/>
        <v>4320.5128205128203</v>
      </c>
      <c r="AP18" s="196">
        <v>24544</v>
      </c>
      <c r="AQ18" s="197">
        <f t="shared" si="18"/>
        <v>15733.333333333332</v>
      </c>
    </row>
    <row r="19" spans="1:43" x14ac:dyDescent="0.3">
      <c r="A19" s="189"/>
      <c r="B19" s="195">
        <v>2.64</v>
      </c>
      <c r="D19" s="196">
        <v>24411</v>
      </c>
      <c r="E19" s="197">
        <f t="shared" si="0"/>
        <v>9246.5909090909081</v>
      </c>
      <c r="F19" s="196"/>
      <c r="G19" s="197" t="str">
        <f t="shared" si="0"/>
        <v/>
      </c>
      <c r="H19" s="196"/>
      <c r="I19" s="197" t="str">
        <f t="shared" si="1"/>
        <v/>
      </c>
      <c r="J19" s="196"/>
      <c r="K19" s="197" t="str">
        <f t="shared" si="2"/>
        <v/>
      </c>
      <c r="L19" s="196"/>
      <c r="M19" s="197" t="str">
        <f t="shared" si="3"/>
        <v/>
      </c>
      <c r="N19" s="196">
        <v>199</v>
      </c>
      <c r="O19" s="197">
        <f t="shared" si="4"/>
        <v>75.378787878787875</v>
      </c>
      <c r="P19" s="196">
        <v>819</v>
      </c>
      <c r="Q19" s="197">
        <f t="shared" si="5"/>
        <v>310.22727272727269</v>
      </c>
      <c r="R19" s="196"/>
      <c r="S19" s="197" t="str">
        <f t="shared" si="6"/>
        <v/>
      </c>
      <c r="T19" s="196"/>
      <c r="U19" s="197" t="str">
        <f t="shared" si="7"/>
        <v/>
      </c>
      <c r="V19" s="196"/>
      <c r="W19" s="197" t="str">
        <f t="shared" si="8"/>
        <v/>
      </c>
      <c r="X19" s="196"/>
      <c r="Y19" s="197" t="str">
        <f t="shared" si="9"/>
        <v/>
      </c>
      <c r="Z19" s="196"/>
      <c r="AA19" s="197" t="str">
        <f t="shared" si="10"/>
        <v/>
      </c>
      <c r="AB19" s="196">
        <v>187</v>
      </c>
      <c r="AC19" s="197">
        <f t="shared" si="11"/>
        <v>70.833333333333329</v>
      </c>
      <c r="AD19" s="196"/>
      <c r="AE19" s="197" t="str">
        <f t="shared" si="12"/>
        <v/>
      </c>
      <c r="AF19" s="196"/>
      <c r="AG19" s="197" t="str">
        <f t="shared" si="13"/>
        <v/>
      </c>
      <c r="AH19" s="196"/>
      <c r="AI19" s="197" t="str">
        <f t="shared" si="14"/>
        <v/>
      </c>
      <c r="AJ19" s="196">
        <v>2255</v>
      </c>
      <c r="AK19" s="197">
        <f t="shared" si="15"/>
        <v>854.16666666666663</v>
      </c>
      <c r="AL19" s="196"/>
      <c r="AM19" s="197" t="str">
        <f t="shared" si="16"/>
        <v/>
      </c>
      <c r="AN19" s="196"/>
      <c r="AO19" s="197" t="str">
        <f t="shared" si="17"/>
        <v/>
      </c>
      <c r="AP19" s="196">
        <v>3460</v>
      </c>
      <c r="AQ19" s="197">
        <f t="shared" si="18"/>
        <v>1310.6060606060605</v>
      </c>
    </row>
    <row r="20" spans="1:43" x14ac:dyDescent="0.3">
      <c r="E20" s="197" t="str">
        <f t="shared" si="0"/>
        <v/>
      </c>
      <c r="G20" s="197" t="str">
        <f t="shared" si="0"/>
        <v/>
      </c>
      <c r="I20" s="197" t="str">
        <f t="shared" si="1"/>
        <v/>
      </c>
      <c r="K20" s="197" t="str">
        <f t="shared" si="2"/>
        <v/>
      </c>
      <c r="M20" s="197" t="str">
        <f t="shared" si="3"/>
        <v/>
      </c>
      <c r="O20" s="197" t="str">
        <f t="shared" si="4"/>
        <v/>
      </c>
      <c r="Q20" s="197" t="str">
        <f t="shared" si="5"/>
        <v/>
      </c>
      <c r="S20" s="197" t="str">
        <f t="shared" si="6"/>
        <v/>
      </c>
      <c r="U20" s="197" t="str">
        <f t="shared" si="7"/>
        <v/>
      </c>
      <c r="W20" s="197" t="str">
        <f t="shared" si="8"/>
        <v/>
      </c>
      <c r="Y20" s="197" t="str">
        <f t="shared" si="9"/>
        <v/>
      </c>
      <c r="AA20" s="197" t="str">
        <f t="shared" si="10"/>
        <v/>
      </c>
      <c r="AC20" s="197" t="str">
        <f t="shared" si="11"/>
        <v/>
      </c>
      <c r="AE20" s="197" t="str">
        <f t="shared" si="12"/>
        <v/>
      </c>
      <c r="AG20" s="197" t="str">
        <f t="shared" si="13"/>
        <v/>
      </c>
      <c r="AI20" s="197" t="str">
        <f t="shared" si="14"/>
        <v/>
      </c>
      <c r="AK20" s="197" t="str">
        <f t="shared" si="15"/>
        <v/>
      </c>
      <c r="AM20" s="197" t="str">
        <f t="shared" si="16"/>
        <v/>
      </c>
      <c r="AO20" s="197" t="str">
        <f t="shared" si="17"/>
        <v/>
      </c>
      <c r="AQ20" s="197" t="str">
        <f t="shared" si="18"/>
        <v/>
      </c>
    </row>
    <row r="21" spans="1:43" x14ac:dyDescent="0.3">
      <c r="E21" s="197" t="str">
        <f t="shared" si="0"/>
        <v/>
      </c>
      <c r="G21" s="197" t="str">
        <f t="shared" si="0"/>
        <v/>
      </c>
      <c r="I21" s="197" t="str">
        <f t="shared" si="1"/>
        <v/>
      </c>
      <c r="K21" s="197" t="str">
        <f t="shared" si="2"/>
        <v/>
      </c>
      <c r="M21" s="197" t="str">
        <f t="shared" si="3"/>
        <v/>
      </c>
      <c r="O21" s="197" t="str">
        <f t="shared" si="4"/>
        <v/>
      </c>
      <c r="Q21" s="197" t="str">
        <f t="shared" si="5"/>
        <v/>
      </c>
      <c r="S21" s="197" t="str">
        <f t="shared" si="6"/>
        <v/>
      </c>
      <c r="U21" s="197" t="str">
        <f t="shared" si="7"/>
        <v/>
      </c>
      <c r="W21" s="197" t="str">
        <f t="shared" si="8"/>
        <v/>
      </c>
      <c r="Y21" s="197" t="str">
        <f t="shared" si="9"/>
        <v/>
      </c>
      <c r="AA21" s="197" t="str">
        <f t="shared" si="10"/>
        <v/>
      </c>
      <c r="AC21" s="197" t="str">
        <f t="shared" si="11"/>
        <v/>
      </c>
      <c r="AE21" s="197" t="str">
        <f t="shared" si="12"/>
        <v/>
      </c>
      <c r="AG21" s="197" t="str">
        <f t="shared" si="13"/>
        <v/>
      </c>
      <c r="AI21" s="197" t="str">
        <f t="shared" si="14"/>
        <v/>
      </c>
      <c r="AK21" s="197" t="str">
        <f t="shared" si="15"/>
        <v/>
      </c>
      <c r="AM21" s="197" t="str">
        <f t="shared" si="16"/>
        <v/>
      </c>
      <c r="AO21" s="197" t="str">
        <f t="shared" si="17"/>
        <v/>
      </c>
      <c r="AQ21" s="197" t="str">
        <f t="shared" si="18"/>
        <v/>
      </c>
    </row>
    <row r="22" spans="1:43" x14ac:dyDescent="0.3">
      <c r="E22" s="197" t="str">
        <f t="shared" si="0"/>
        <v/>
      </c>
      <c r="G22" s="197" t="str">
        <f t="shared" si="0"/>
        <v/>
      </c>
      <c r="I22" s="197" t="str">
        <f t="shared" si="1"/>
        <v/>
      </c>
      <c r="K22" s="197" t="str">
        <f t="shared" si="2"/>
        <v/>
      </c>
      <c r="M22" s="197" t="str">
        <f t="shared" si="3"/>
        <v/>
      </c>
      <c r="O22" s="197" t="str">
        <f t="shared" si="4"/>
        <v/>
      </c>
      <c r="Q22" s="197" t="str">
        <f t="shared" si="5"/>
        <v/>
      </c>
      <c r="S22" s="197" t="str">
        <f t="shared" si="6"/>
        <v/>
      </c>
      <c r="U22" s="197" t="str">
        <f t="shared" si="7"/>
        <v/>
      </c>
      <c r="W22" s="197" t="str">
        <f t="shared" si="8"/>
        <v/>
      </c>
      <c r="Y22" s="197" t="str">
        <f t="shared" si="9"/>
        <v/>
      </c>
      <c r="AA22" s="197" t="str">
        <f t="shared" si="10"/>
        <v/>
      </c>
      <c r="AC22" s="197" t="str">
        <f t="shared" si="11"/>
        <v/>
      </c>
      <c r="AE22" s="197" t="str">
        <f t="shared" si="12"/>
        <v/>
      </c>
      <c r="AG22" s="197" t="str">
        <f t="shared" si="13"/>
        <v/>
      </c>
      <c r="AI22" s="197" t="str">
        <f t="shared" si="14"/>
        <v/>
      </c>
      <c r="AK22" s="197" t="str">
        <f t="shared" si="15"/>
        <v/>
      </c>
      <c r="AM22" s="197" t="str">
        <f t="shared" si="16"/>
        <v/>
      </c>
      <c r="AO22" s="197" t="str">
        <f t="shared" si="17"/>
        <v/>
      </c>
      <c r="AQ22" s="197" t="str">
        <f t="shared" si="18"/>
        <v/>
      </c>
    </row>
    <row r="23" spans="1:43" x14ac:dyDescent="0.3">
      <c r="E23" s="197" t="str">
        <f t="shared" si="0"/>
        <v/>
      </c>
      <c r="G23" s="197" t="str">
        <f t="shared" si="0"/>
        <v/>
      </c>
      <c r="I23" s="197" t="str">
        <f t="shared" si="1"/>
        <v/>
      </c>
      <c r="K23" s="197" t="str">
        <f t="shared" si="2"/>
        <v/>
      </c>
      <c r="M23" s="197" t="str">
        <f t="shared" si="3"/>
        <v/>
      </c>
      <c r="O23" s="197" t="str">
        <f t="shared" si="4"/>
        <v/>
      </c>
      <c r="Q23" s="197" t="str">
        <f t="shared" si="5"/>
        <v/>
      </c>
      <c r="S23" s="197" t="str">
        <f t="shared" si="6"/>
        <v/>
      </c>
      <c r="U23" s="197" t="str">
        <f t="shared" si="7"/>
        <v/>
      </c>
      <c r="W23" s="197" t="str">
        <f t="shared" si="8"/>
        <v/>
      </c>
      <c r="Y23" s="197" t="str">
        <f t="shared" si="9"/>
        <v/>
      </c>
      <c r="AA23" s="197" t="str">
        <f t="shared" si="10"/>
        <v/>
      </c>
      <c r="AC23" s="197" t="str">
        <f t="shared" si="11"/>
        <v/>
      </c>
      <c r="AE23" s="197" t="str">
        <f t="shared" si="12"/>
        <v/>
      </c>
      <c r="AG23" s="197" t="str">
        <f t="shared" si="13"/>
        <v/>
      </c>
      <c r="AI23" s="197" t="str">
        <f t="shared" si="14"/>
        <v/>
      </c>
      <c r="AK23" s="197" t="str">
        <f t="shared" si="15"/>
        <v/>
      </c>
      <c r="AM23" s="197" t="str">
        <f t="shared" si="16"/>
        <v/>
      </c>
      <c r="AO23" s="197" t="str">
        <f t="shared" si="17"/>
        <v/>
      </c>
      <c r="AQ23" s="197" t="str">
        <f t="shared" si="18"/>
        <v/>
      </c>
    </row>
    <row r="24" spans="1:43" x14ac:dyDescent="0.3">
      <c r="D24" s="185"/>
      <c r="E24" s="197"/>
      <c r="G24" s="197" t="str">
        <f t="shared" si="0"/>
        <v/>
      </c>
      <c r="I24" s="197" t="str">
        <f t="shared" si="1"/>
        <v/>
      </c>
      <c r="K24" s="197" t="str">
        <f t="shared" si="2"/>
        <v/>
      </c>
      <c r="M24" s="197" t="str">
        <f t="shared" si="3"/>
        <v/>
      </c>
      <c r="O24" s="197" t="str">
        <f t="shared" si="4"/>
        <v/>
      </c>
      <c r="Q24" s="197" t="str">
        <f t="shared" si="5"/>
        <v/>
      </c>
      <c r="S24" s="197" t="str">
        <f t="shared" si="6"/>
        <v/>
      </c>
      <c r="U24" s="197" t="str">
        <f t="shared" si="7"/>
        <v/>
      </c>
      <c r="W24" s="197" t="str">
        <f t="shared" si="8"/>
        <v/>
      </c>
      <c r="Y24" s="197" t="str">
        <f t="shared" si="9"/>
        <v/>
      </c>
      <c r="AA24" s="197" t="str">
        <f t="shared" si="10"/>
        <v/>
      </c>
      <c r="AC24" s="197" t="str">
        <f t="shared" si="11"/>
        <v/>
      </c>
      <c r="AE24" s="197" t="str">
        <f t="shared" si="12"/>
        <v/>
      </c>
      <c r="AG24" s="197" t="str">
        <f t="shared" si="13"/>
        <v/>
      </c>
      <c r="AI24" s="197" t="str">
        <f t="shared" si="14"/>
        <v/>
      </c>
      <c r="AK24" s="197" t="str">
        <f t="shared" si="15"/>
        <v/>
      </c>
      <c r="AM24" s="197" t="str">
        <f t="shared" si="16"/>
        <v/>
      </c>
      <c r="AO24" s="197" t="str">
        <f t="shared" si="17"/>
        <v/>
      </c>
      <c r="AQ24" s="197" t="str">
        <f t="shared" si="18"/>
        <v/>
      </c>
    </row>
    <row r="25" spans="1:43" x14ac:dyDescent="0.3">
      <c r="E25" s="197" t="str">
        <f t="shared" si="0"/>
        <v/>
      </c>
      <c r="G25" s="197" t="str">
        <f t="shared" si="0"/>
        <v/>
      </c>
      <c r="I25" s="197" t="str">
        <f t="shared" si="1"/>
        <v/>
      </c>
      <c r="K25" s="197" t="str">
        <f t="shared" si="2"/>
        <v/>
      </c>
      <c r="M25" s="197" t="str">
        <f t="shared" si="3"/>
        <v/>
      </c>
      <c r="O25" s="197" t="str">
        <f t="shared" si="4"/>
        <v/>
      </c>
      <c r="Q25" s="197" t="str">
        <f t="shared" si="5"/>
        <v/>
      </c>
      <c r="S25" s="197" t="str">
        <f t="shared" si="6"/>
        <v/>
      </c>
      <c r="U25" s="197" t="str">
        <f t="shared" si="7"/>
        <v/>
      </c>
      <c r="W25" s="197" t="str">
        <f t="shared" si="8"/>
        <v/>
      </c>
      <c r="Y25" s="197" t="str">
        <f t="shared" si="9"/>
        <v/>
      </c>
      <c r="AA25" s="197" t="str">
        <f t="shared" si="10"/>
        <v/>
      </c>
      <c r="AC25" s="197" t="str">
        <f t="shared" si="11"/>
        <v/>
      </c>
      <c r="AE25" s="197" t="str">
        <f t="shared" si="12"/>
        <v/>
      </c>
      <c r="AG25" s="197" t="str">
        <f t="shared" si="13"/>
        <v/>
      </c>
      <c r="AI25" s="197" t="str">
        <f t="shared" si="14"/>
        <v/>
      </c>
      <c r="AK25" s="197" t="str">
        <f t="shared" si="15"/>
        <v/>
      </c>
      <c r="AM25" s="197" t="str">
        <f t="shared" si="16"/>
        <v/>
      </c>
      <c r="AO25" s="197" t="str">
        <f t="shared" si="17"/>
        <v/>
      </c>
      <c r="AQ25" s="197" t="str">
        <f t="shared" si="18"/>
        <v/>
      </c>
    </row>
    <row r="26" spans="1:43" x14ac:dyDescent="0.3">
      <c r="E26" s="197" t="str">
        <f t="shared" si="0"/>
        <v/>
      </c>
      <c r="G26" s="197" t="str">
        <f t="shared" si="0"/>
        <v/>
      </c>
      <c r="I26" s="197" t="str">
        <f t="shared" si="1"/>
        <v/>
      </c>
      <c r="K26" s="197" t="str">
        <f t="shared" si="2"/>
        <v/>
      </c>
      <c r="M26" s="197" t="str">
        <f t="shared" si="3"/>
        <v/>
      </c>
      <c r="O26" s="197" t="str">
        <f t="shared" si="4"/>
        <v/>
      </c>
      <c r="Q26" s="197" t="str">
        <f t="shared" si="5"/>
        <v/>
      </c>
      <c r="S26" s="197" t="str">
        <f t="shared" si="6"/>
        <v/>
      </c>
      <c r="U26" s="197" t="str">
        <f t="shared" si="7"/>
        <v/>
      </c>
      <c r="W26" s="197" t="str">
        <f t="shared" si="8"/>
        <v/>
      </c>
      <c r="Y26" s="197" t="str">
        <f t="shared" si="9"/>
        <v/>
      </c>
      <c r="AA26" s="197" t="str">
        <f t="shared" si="10"/>
        <v/>
      </c>
      <c r="AC26" s="197" t="str">
        <f t="shared" si="11"/>
        <v/>
      </c>
      <c r="AE26" s="197" t="str">
        <f t="shared" si="12"/>
        <v/>
      </c>
      <c r="AG26" s="197" t="str">
        <f t="shared" si="13"/>
        <v/>
      </c>
      <c r="AI26" s="197" t="str">
        <f t="shared" si="14"/>
        <v/>
      </c>
      <c r="AK26" s="197" t="str">
        <f t="shared" si="15"/>
        <v/>
      </c>
      <c r="AM26" s="197" t="str">
        <f t="shared" si="16"/>
        <v/>
      </c>
      <c r="AO26" s="197" t="str">
        <f t="shared" si="17"/>
        <v/>
      </c>
      <c r="AQ26" s="197" t="str">
        <f t="shared" si="18"/>
        <v/>
      </c>
    </row>
    <row r="27" spans="1:43" x14ac:dyDescent="0.3">
      <c r="E27" s="197" t="str">
        <f t="shared" si="0"/>
        <v/>
      </c>
      <c r="G27" s="197" t="str">
        <f t="shared" si="0"/>
        <v/>
      </c>
      <c r="I27" s="197" t="str">
        <f t="shared" si="1"/>
        <v/>
      </c>
      <c r="K27" s="197" t="str">
        <f t="shared" si="2"/>
        <v/>
      </c>
      <c r="M27" s="197" t="str">
        <f t="shared" si="3"/>
        <v/>
      </c>
      <c r="O27" s="197" t="str">
        <f t="shared" si="4"/>
        <v/>
      </c>
      <c r="Q27" s="197" t="str">
        <f t="shared" si="5"/>
        <v/>
      </c>
      <c r="S27" s="197" t="str">
        <f t="shared" si="6"/>
        <v/>
      </c>
      <c r="U27" s="197" t="str">
        <f t="shared" si="7"/>
        <v/>
      </c>
      <c r="W27" s="197" t="str">
        <f t="shared" si="8"/>
        <v/>
      </c>
      <c r="Y27" s="197" t="str">
        <f t="shared" si="9"/>
        <v/>
      </c>
      <c r="AA27" s="197" t="str">
        <f t="shared" si="10"/>
        <v/>
      </c>
      <c r="AC27" s="197" t="str">
        <f t="shared" si="11"/>
        <v/>
      </c>
      <c r="AE27" s="197" t="str">
        <f t="shared" si="12"/>
        <v/>
      </c>
      <c r="AG27" s="197" t="str">
        <f t="shared" si="13"/>
        <v/>
      </c>
      <c r="AI27" s="197" t="str">
        <f t="shared" si="14"/>
        <v/>
      </c>
      <c r="AK27" s="197" t="str">
        <f t="shared" si="15"/>
        <v/>
      </c>
      <c r="AM27" s="197" t="str">
        <f t="shared" si="16"/>
        <v/>
      </c>
      <c r="AO27" s="197" t="str">
        <f t="shared" si="17"/>
        <v/>
      </c>
      <c r="AQ27" s="197" t="str">
        <f t="shared" si="18"/>
        <v/>
      </c>
    </row>
    <row r="28" spans="1:43" x14ac:dyDescent="0.3">
      <c r="E28" s="197" t="str">
        <f t="shared" si="0"/>
        <v/>
      </c>
      <c r="G28" s="197" t="str">
        <f t="shared" si="0"/>
        <v/>
      </c>
      <c r="I28" s="197" t="str">
        <f t="shared" si="1"/>
        <v/>
      </c>
      <c r="K28" s="197" t="str">
        <f t="shared" si="2"/>
        <v/>
      </c>
      <c r="M28" s="197" t="str">
        <f t="shared" si="3"/>
        <v/>
      </c>
      <c r="O28" s="197" t="str">
        <f t="shared" si="4"/>
        <v/>
      </c>
      <c r="Q28" s="197" t="str">
        <f t="shared" si="5"/>
        <v/>
      </c>
      <c r="S28" s="197" t="str">
        <f t="shared" si="6"/>
        <v/>
      </c>
      <c r="U28" s="197" t="str">
        <f t="shared" si="7"/>
        <v/>
      </c>
      <c r="W28" s="197" t="str">
        <f t="shared" si="8"/>
        <v/>
      </c>
      <c r="Y28" s="197" t="str">
        <f t="shared" si="9"/>
        <v/>
      </c>
      <c r="AA28" s="197" t="str">
        <f t="shared" si="10"/>
        <v/>
      </c>
      <c r="AC28" s="197" t="str">
        <f t="shared" si="11"/>
        <v/>
      </c>
      <c r="AE28" s="197" t="str">
        <f t="shared" si="12"/>
        <v/>
      </c>
      <c r="AG28" s="197" t="str">
        <f t="shared" si="13"/>
        <v/>
      </c>
      <c r="AI28" s="197" t="str">
        <f t="shared" si="14"/>
        <v/>
      </c>
      <c r="AK28" s="197" t="str">
        <f t="shared" si="15"/>
        <v/>
      </c>
      <c r="AM28" s="197" t="str">
        <f t="shared" si="16"/>
        <v/>
      </c>
      <c r="AO28" s="197" t="str">
        <f t="shared" si="17"/>
        <v/>
      </c>
      <c r="AQ28" s="197" t="str">
        <f t="shared" si="18"/>
        <v/>
      </c>
    </row>
  </sheetData>
  <mergeCells count="1">
    <mergeCell ref="A3:A6"/>
  </mergeCells>
  <conditionalFormatting sqref="E12:E28">
    <cfRule type="expression" dxfId="1" priority="2">
      <formula>AND(LEN(E12)&gt;0,OR(E12&lt;E$2,E12&gt;E$3))</formula>
    </cfRule>
  </conditionalFormatting>
  <conditionalFormatting sqref="AQ12:AQ28 AO12:AO28 AM12:AM28 AK12:AK28 AI12:AI28 AG12:AG28 AE12:AE28 AC12:AC28 AA12:AA28 Y12:Y28 W12:W28 U12:U28 S12:S28 Q12:Q28 O12:O28 M12:M28 K12:K28 I12:I28 G12:G28">
    <cfRule type="expression" dxfId="0" priority="1">
      <formula>AND(LEN(G12)&gt;0,OR(G12&lt;G$2,G12&gt;G$3))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25"/>
  <sheetViews>
    <sheetView topLeftCell="BM1" workbookViewId="0">
      <selection activeCell="S22" sqref="S22"/>
    </sheetView>
  </sheetViews>
  <sheetFormatPr defaultRowHeight="13.2" x14ac:dyDescent="0.25"/>
  <cols>
    <col min="1" max="1" width="38.44140625" style="201" customWidth="1"/>
    <col min="2" max="2" width="12.88671875" style="206" customWidth="1"/>
    <col min="3" max="64" width="7.6640625" style="201" hidden="1" customWidth="1"/>
    <col min="65" max="82" width="7.6640625" style="201" customWidth="1"/>
    <col min="83" max="256" width="8.88671875" style="201"/>
    <col min="257" max="257" width="38.44140625" style="201" customWidth="1"/>
    <col min="258" max="258" width="12.88671875" style="201" customWidth="1"/>
    <col min="259" max="320" width="0" style="201" hidden="1" customWidth="1"/>
    <col min="321" max="338" width="7.6640625" style="201" customWidth="1"/>
    <col min="339" max="512" width="8.88671875" style="201"/>
    <col min="513" max="513" width="38.44140625" style="201" customWidth="1"/>
    <col min="514" max="514" width="12.88671875" style="201" customWidth="1"/>
    <col min="515" max="576" width="0" style="201" hidden="1" customWidth="1"/>
    <col min="577" max="594" width="7.6640625" style="201" customWidth="1"/>
    <col min="595" max="768" width="8.88671875" style="201"/>
    <col min="769" max="769" width="38.44140625" style="201" customWidth="1"/>
    <col min="770" max="770" width="12.88671875" style="201" customWidth="1"/>
    <col min="771" max="832" width="0" style="201" hidden="1" customWidth="1"/>
    <col min="833" max="850" width="7.6640625" style="201" customWidth="1"/>
    <col min="851" max="1024" width="8.88671875" style="201"/>
    <col min="1025" max="1025" width="38.44140625" style="201" customWidth="1"/>
    <col min="1026" max="1026" width="12.88671875" style="201" customWidth="1"/>
    <col min="1027" max="1088" width="0" style="201" hidden="1" customWidth="1"/>
    <col min="1089" max="1106" width="7.6640625" style="201" customWidth="1"/>
    <col min="1107" max="1280" width="8.88671875" style="201"/>
    <col min="1281" max="1281" width="38.44140625" style="201" customWidth="1"/>
    <col min="1282" max="1282" width="12.88671875" style="201" customWidth="1"/>
    <col min="1283" max="1344" width="0" style="201" hidden="1" customWidth="1"/>
    <col min="1345" max="1362" width="7.6640625" style="201" customWidth="1"/>
    <col min="1363" max="1536" width="8.88671875" style="201"/>
    <col min="1537" max="1537" width="38.44140625" style="201" customWidth="1"/>
    <col min="1538" max="1538" width="12.88671875" style="201" customWidth="1"/>
    <col min="1539" max="1600" width="0" style="201" hidden="1" customWidth="1"/>
    <col min="1601" max="1618" width="7.6640625" style="201" customWidth="1"/>
    <col min="1619" max="1792" width="8.88671875" style="201"/>
    <col min="1793" max="1793" width="38.44140625" style="201" customWidth="1"/>
    <col min="1794" max="1794" width="12.88671875" style="201" customWidth="1"/>
    <col min="1795" max="1856" width="0" style="201" hidden="1" customWidth="1"/>
    <col min="1857" max="1874" width="7.6640625" style="201" customWidth="1"/>
    <col min="1875" max="2048" width="8.88671875" style="201"/>
    <col min="2049" max="2049" width="38.44140625" style="201" customWidth="1"/>
    <col min="2050" max="2050" width="12.88671875" style="201" customWidth="1"/>
    <col min="2051" max="2112" width="0" style="201" hidden="1" customWidth="1"/>
    <col min="2113" max="2130" width="7.6640625" style="201" customWidth="1"/>
    <col min="2131" max="2304" width="8.88671875" style="201"/>
    <col min="2305" max="2305" width="38.44140625" style="201" customWidth="1"/>
    <col min="2306" max="2306" width="12.88671875" style="201" customWidth="1"/>
    <col min="2307" max="2368" width="0" style="201" hidden="1" customWidth="1"/>
    <col min="2369" max="2386" width="7.6640625" style="201" customWidth="1"/>
    <col min="2387" max="2560" width="8.88671875" style="201"/>
    <col min="2561" max="2561" width="38.44140625" style="201" customWidth="1"/>
    <col min="2562" max="2562" width="12.88671875" style="201" customWidth="1"/>
    <col min="2563" max="2624" width="0" style="201" hidden="1" customWidth="1"/>
    <col min="2625" max="2642" width="7.6640625" style="201" customWidth="1"/>
    <col min="2643" max="2816" width="8.88671875" style="201"/>
    <col min="2817" max="2817" width="38.44140625" style="201" customWidth="1"/>
    <col min="2818" max="2818" width="12.88671875" style="201" customWidth="1"/>
    <col min="2819" max="2880" width="0" style="201" hidden="1" customWidth="1"/>
    <col min="2881" max="2898" width="7.6640625" style="201" customWidth="1"/>
    <col min="2899" max="3072" width="8.88671875" style="201"/>
    <col min="3073" max="3073" width="38.44140625" style="201" customWidth="1"/>
    <col min="3074" max="3074" width="12.88671875" style="201" customWidth="1"/>
    <col min="3075" max="3136" width="0" style="201" hidden="1" customWidth="1"/>
    <col min="3137" max="3154" width="7.6640625" style="201" customWidth="1"/>
    <col min="3155" max="3328" width="8.88671875" style="201"/>
    <col min="3329" max="3329" width="38.44140625" style="201" customWidth="1"/>
    <col min="3330" max="3330" width="12.88671875" style="201" customWidth="1"/>
    <col min="3331" max="3392" width="0" style="201" hidden="1" customWidth="1"/>
    <col min="3393" max="3410" width="7.6640625" style="201" customWidth="1"/>
    <col min="3411" max="3584" width="8.88671875" style="201"/>
    <col min="3585" max="3585" width="38.44140625" style="201" customWidth="1"/>
    <col min="3586" max="3586" width="12.88671875" style="201" customWidth="1"/>
    <col min="3587" max="3648" width="0" style="201" hidden="1" customWidth="1"/>
    <col min="3649" max="3666" width="7.6640625" style="201" customWidth="1"/>
    <col min="3667" max="3840" width="8.88671875" style="201"/>
    <col min="3841" max="3841" width="38.44140625" style="201" customWidth="1"/>
    <col min="3842" max="3842" width="12.88671875" style="201" customWidth="1"/>
    <col min="3843" max="3904" width="0" style="201" hidden="1" customWidth="1"/>
    <col min="3905" max="3922" width="7.6640625" style="201" customWidth="1"/>
    <col min="3923" max="4096" width="8.88671875" style="201"/>
    <col min="4097" max="4097" width="38.44140625" style="201" customWidth="1"/>
    <col min="4098" max="4098" width="12.88671875" style="201" customWidth="1"/>
    <col min="4099" max="4160" width="0" style="201" hidden="1" customWidth="1"/>
    <col min="4161" max="4178" width="7.6640625" style="201" customWidth="1"/>
    <col min="4179" max="4352" width="8.88671875" style="201"/>
    <col min="4353" max="4353" width="38.44140625" style="201" customWidth="1"/>
    <col min="4354" max="4354" width="12.88671875" style="201" customWidth="1"/>
    <col min="4355" max="4416" width="0" style="201" hidden="1" customWidth="1"/>
    <col min="4417" max="4434" width="7.6640625" style="201" customWidth="1"/>
    <col min="4435" max="4608" width="8.88671875" style="201"/>
    <col min="4609" max="4609" width="38.44140625" style="201" customWidth="1"/>
    <col min="4610" max="4610" width="12.88671875" style="201" customWidth="1"/>
    <col min="4611" max="4672" width="0" style="201" hidden="1" customWidth="1"/>
    <col min="4673" max="4690" width="7.6640625" style="201" customWidth="1"/>
    <col min="4691" max="4864" width="8.88671875" style="201"/>
    <col min="4865" max="4865" width="38.44140625" style="201" customWidth="1"/>
    <col min="4866" max="4866" width="12.88671875" style="201" customWidth="1"/>
    <col min="4867" max="4928" width="0" style="201" hidden="1" customWidth="1"/>
    <col min="4929" max="4946" width="7.6640625" style="201" customWidth="1"/>
    <col min="4947" max="5120" width="8.88671875" style="201"/>
    <col min="5121" max="5121" width="38.44140625" style="201" customWidth="1"/>
    <col min="5122" max="5122" width="12.88671875" style="201" customWidth="1"/>
    <col min="5123" max="5184" width="0" style="201" hidden="1" customWidth="1"/>
    <col min="5185" max="5202" width="7.6640625" style="201" customWidth="1"/>
    <col min="5203" max="5376" width="8.88671875" style="201"/>
    <col min="5377" max="5377" width="38.44140625" style="201" customWidth="1"/>
    <col min="5378" max="5378" width="12.88671875" style="201" customWidth="1"/>
    <col min="5379" max="5440" width="0" style="201" hidden="1" customWidth="1"/>
    <col min="5441" max="5458" width="7.6640625" style="201" customWidth="1"/>
    <col min="5459" max="5632" width="8.88671875" style="201"/>
    <col min="5633" max="5633" width="38.44140625" style="201" customWidth="1"/>
    <col min="5634" max="5634" width="12.88671875" style="201" customWidth="1"/>
    <col min="5635" max="5696" width="0" style="201" hidden="1" customWidth="1"/>
    <col min="5697" max="5714" width="7.6640625" style="201" customWidth="1"/>
    <col min="5715" max="5888" width="8.88671875" style="201"/>
    <col min="5889" max="5889" width="38.44140625" style="201" customWidth="1"/>
    <col min="5890" max="5890" width="12.88671875" style="201" customWidth="1"/>
    <col min="5891" max="5952" width="0" style="201" hidden="1" customWidth="1"/>
    <col min="5953" max="5970" width="7.6640625" style="201" customWidth="1"/>
    <col min="5971" max="6144" width="8.88671875" style="201"/>
    <col min="6145" max="6145" width="38.44140625" style="201" customWidth="1"/>
    <col min="6146" max="6146" width="12.88671875" style="201" customWidth="1"/>
    <col min="6147" max="6208" width="0" style="201" hidden="1" customWidth="1"/>
    <col min="6209" max="6226" width="7.6640625" style="201" customWidth="1"/>
    <col min="6227" max="6400" width="8.88671875" style="201"/>
    <col min="6401" max="6401" width="38.44140625" style="201" customWidth="1"/>
    <col min="6402" max="6402" width="12.88671875" style="201" customWidth="1"/>
    <col min="6403" max="6464" width="0" style="201" hidden="1" customWidth="1"/>
    <col min="6465" max="6482" width="7.6640625" style="201" customWidth="1"/>
    <col min="6483" max="6656" width="8.88671875" style="201"/>
    <col min="6657" max="6657" width="38.44140625" style="201" customWidth="1"/>
    <col min="6658" max="6658" width="12.88671875" style="201" customWidth="1"/>
    <col min="6659" max="6720" width="0" style="201" hidden="1" customWidth="1"/>
    <col min="6721" max="6738" width="7.6640625" style="201" customWidth="1"/>
    <col min="6739" max="6912" width="8.88671875" style="201"/>
    <col min="6913" max="6913" width="38.44140625" style="201" customWidth="1"/>
    <col min="6914" max="6914" width="12.88671875" style="201" customWidth="1"/>
    <col min="6915" max="6976" width="0" style="201" hidden="1" customWidth="1"/>
    <col min="6977" max="6994" width="7.6640625" style="201" customWidth="1"/>
    <col min="6995" max="7168" width="8.88671875" style="201"/>
    <col min="7169" max="7169" width="38.44140625" style="201" customWidth="1"/>
    <col min="7170" max="7170" width="12.88671875" style="201" customWidth="1"/>
    <col min="7171" max="7232" width="0" style="201" hidden="1" customWidth="1"/>
    <col min="7233" max="7250" width="7.6640625" style="201" customWidth="1"/>
    <col min="7251" max="7424" width="8.88671875" style="201"/>
    <col min="7425" max="7425" width="38.44140625" style="201" customWidth="1"/>
    <col min="7426" max="7426" width="12.88671875" style="201" customWidth="1"/>
    <col min="7427" max="7488" width="0" style="201" hidden="1" customWidth="1"/>
    <col min="7489" max="7506" width="7.6640625" style="201" customWidth="1"/>
    <col min="7507" max="7680" width="8.88671875" style="201"/>
    <col min="7681" max="7681" width="38.44140625" style="201" customWidth="1"/>
    <col min="7682" max="7682" width="12.88671875" style="201" customWidth="1"/>
    <col min="7683" max="7744" width="0" style="201" hidden="1" customWidth="1"/>
    <col min="7745" max="7762" width="7.6640625" style="201" customWidth="1"/>
    <col min="7763" max="7936" width="8.88671875" style="201"/>
    <col min="7937" max="7937" width="38.44140625" style="201" customWidth="1"/>
    <col min="7938" max="7938" width="12.88671875" style="201" customWidth="1"/>
    <col min="7939" max="8000" width="0" style="201" hidden="1" customWidth="1"/>
    <col min="8001" max="8018" width="7.6640625" style="201" customWidth="1"/>
    <col min="8019" max="8192" width="8.88671875" style="201"/>
    <col min="8193" max="8193" width="38.44140625" style="201" customWidth="1"/>
    <col min="8194" max="8194" width="12.88671875" style="201" customWidth="1"/>
    <col min="8195" max="8256" width="0" style="201" hidden="1" customWidth="1"/>
    <col min="8257" max="8274" width="7.6640625" style="201" customWidth="1"/>
    <col min="8275" max="8448" width="8.88671875" style="201"/>
    <col min="8449" max="8449" width="38.44140625" style="201" customWidth="1"/>
    <col min="8450" max="8450" width="12.88671875" style="201" customWidth="1"/>
    <col min="8451" max="8512" width="0" style="201" hidden="1" customWidth="1"/>
    <col min="8513" max="8530" width="7.6640625" style="201" customWidth="1"/>
    <col min="8531" max="8704" width="8.88671875" style="201"/>
    <col min="8705" max="8705" width="38.44140625" style="201" customWidth="1"/>
    <col min="8706" max="8706" width="12.88671875" style="201" customWidth="1"/>
    <col min="8707" max="8768" width="0" style="201" hidden="1" customWidth="1"/>
    <col min="8769" max="8786" width="7.6640625" style="201" customWidth="1"/>
    <col min="8787" max="8960" width="8.88671875" style="201"/>
    <col min="8961" max="8961" width="38.44140625" style="201" customWidth="1"/>
    <col min="8962" max="8962" width="12.88671875" style="201" customWidth="1"/>
    <col min="8963" max="9024" width="0" style="201" hidden="1" customWidth="1"/>
    <col min="9025" max="9042" width="7.6640625" style="201" customWidth="1"/>
    <col min="9043" max="9216" width="8.88671875" style="201"/>
    <col min="9217" max="9217" width="38.44140625" style="201" customWidth="1"/>
    <col min="9218" max="9218" width="12.88671875" style="201" customWidth="1"/>
    <col min="9219" max="9280" width="0" style="201" hidden="1" customWidth="1"/>
    <col min="9281" max="9298" width="7.6640625" style="201" customWidth="1"/>
    <col min="9299" max="9472" width="8.88671875" style="201"/>
    <col min="9473" max="9473" width="38.44140625" style="201" customWidth="1"/>
    <col min="9474" max="9474" width="12.88671875" style="201" customWidth="1"/>
    <col min="9475" max="9536" width="0" style="201" hidden="1" customWidth="1"/>
    <col min="9537" max="9554" width="7.6640625" style="201" customWidth="1"/>
    <col min="9555" max="9728" width="8.88671875" style="201"/>
    <col min="9729" max="9729" width="38.44140625" style="201" customWidth="1"/>
    <col min="9730" max="9730" width="12.88671875" style="201" customWidth="1"/>
    <col min="9731" max="9792" width="0" style="201" hidden="1" customWidth="1"/>
    <col min="9793" max="9810" width="7.6640625" style="201" customWidth="1"/>
    <col min="9811" max="9984" width="8.88671875" style="201"/>
    <col min="9985" max="9985" width="38.44140625" style="201" customWidth="1"/>
    <col min="9986" max="9986" width="12.88671875" style="201" customWidth="1"/>
    <col min="9987" max="10048" width="0" style="201" hidden="1" customWidth="1"/>
    <col min="10049" max="10066" width="7.6640625" style="201" customWidth="1"/>
    <col min="10067" max="10240" width="8.88671875" style="201"/>
    <col min="10241" max="10241" width="38.44140625" style="201" customWidth="1"/>
    <col min="10242" max="10242" width="12.88671875" style="201" customWidth="1"/>
    <col min="10243" max="10304" width="0" style="201" hidden="1" customWidth="1"/>
    <col min="10305" max="10322" width="7.6640625" style="201" customWidth="1"/>
    <col min="10323" max="10496" width="8.88671875" style="201"/>
    <col min="10497" max="10497" width="38.44140625" style="201" customWidth="1"/>
    <col min="10498" max="10498" width="12.88671875" style="201" customWidth="1"/>
    <col min="10499" max="10560" width="0" style="201" hidden="1" customWidth="1"/>
    <col min="10561" max="10578" width="7.6640625" style="201" customWidth="1"/>
    <col min="10579" max="10752" width="8.88671875" style="201"/>
    <col min="10753" max="10753" width="38.44140625" style="201" customWidth="1"/>
    <col min="10754" max="10754" width="12.88671875" style="201" customWidth="1"/>
    <col min="10755" max="10816" width="0" style="201" hidden="1" customWidth="1"/>
    <col min="10817" max="10834" width="7.6640625" style="201" customWidth="1"/>
    <col min="10835" max="11008" width="8.88671875" style="201"/>
    <col min="11009" max="11009" width="38.44140625" style="201" customWidth="1"/>
    <col min="11010" max="11010" width="12.88671875" style="201" customWidth="1"/>
    <col min="11011" max="11072" width="0" style="201" hidden="1" customWidth="1"/>
    <col min="11073" max="11090" width="7.6640625" style="201" customWidth="1"/>
    <col min="11091" max="11264" width="8.88671875" style="201"/>
    <col min="11265" max="11265" width="38.44140625" style="201" customWidth="1"/>
    <col min="11266" max="11266" width="12.88671875" style="201" customWidth="1"/>
    <col min="11267" max="11328" width="0" style="201" hidden="1" customWidth="1"/>
    <col min="11329" max="11346" width="7.6640625" style="201" customWidth="1"/>
    <col min="11347" max="11520" width="8.88671875" style="201"/>
    <col min="11521" max="11521" width="38.44140625" style="201" customWidth="1"/>
    <col min="11522" max="11522" width="12.88671875" style="201" customWidth="1"/>
    <col min="11523" max="11584" width="0" style="201" hidden="1" customWidth="1"/>
    <col min="11585" max="11602" width="7.6640625" style="201" customWidth="1"/>
    <col min="11603" max="11776" width="8.88671875" style="201"/>
    <col min="11777" max="11777" width="38.44140625" style="201" customWidth="1"/>
    <col min="11778" max="11778" width="12.88671875" style="201" customWidth="1"/>
    <col min="11779" max="11840" width="0" style="201" hidden="1" customWidth="1"/>
    <col min="11841" max="11858" width="7.6640625" style="201" customWidth="1"/>
    <col min="11859" max="12032" width="8.88671875" style="201"/>
    <col min="12033" max="12033" width="38.44140625" style="201" customWidth="1"/>
    <col min="12034" max="12034" width="12.88671875" style="201" customWidth="1"/>
    <col min="12035" max="12096" width="0" style="201" hidden="1" customWidth="1"/>
    <col min="12097" max="12114" width="7.6640625" style="201" customWidth="1"/>
    <col min="12115" max="12288" width="8.88671875" style="201"/>
    <col min="12289" max="12289" width="38.44140625" style="201" customWidth="1"/>
    <col min="12290" max="12290" width="12.88671875" style="201" customWidth="1"/>
    <col min="12291" max="12352" width="0" style="201" hidden="1" customWidth="1"/>
    <col min="12353" max="12370" width="7.6640625" style="201" customWidth="1"/>
    <col min="12371" max="12544" width="8.88671875" style="201"/>
    <col min="12545" max="12545" width="38.44140625" style="201" customWidth="1"/>
    <col min="12546" max="12546" width="12.88671875" style="201" customWidth="1"/>
    <col min="12547" max="12608" width="0" style="201" hidden="1" customWidth="1"/>
    <col min="12609" max="12626" width="7.6640625" style="201" customWidth="1"/>
    <col min="12627" max="12800" width="8.88671875" style="201"/>
    <col min="12801" max="12801" width="38.44140625" style="201" customWidth="1"/>
    <col min="12802" max="12802" width="12.88671875" style="201" customWidth="1"/>
    <col min="12803" max="12864" width="0" style="201" hidden="1" customWidth="1"/>
    <col min="12865" max="12882" width="7.6640625" style="201" customWidth="1"/>
    <col min="12883" max="13056" width="8.88671875" style="201"/>
    <col min="13057" max="13057" width="38.44140625" style="201" customWidth="1"/>
    <col min="13058" max="13058" width="12.88671875" style="201" customWidth="1"/>
    <col min="13059" max="13120" width="0" style="201" hidden="1" customWidth="1"/>
    <col min="13121" max="13138" width="7.6640625" style="201" customWidth="1"/>
    <col min="13139" max="13312" width="8.88671875" style="201"/>
    <col min="13313" max="13313" width="38.44140625" style="201" customWidth="1"/>
    <col min="13314" max="13314" width="12.88671875" style="201" customWidth="1"/>
    <col min="13315" max="13376" width="0" style="201" hidden="1" customWidth="1"/>
    <col min="13377" max="13394" width="7.6640625" style="201" customWidth="1"/>
    <col min="13395" max="13568" width="8.88671875" style="201"/>
    <col min="13569" max="13569" width="38.44140625" style="201" customWidth="1"/>
    <col min="13570" max="13570" width="12.88671875" style="201" customWidth="1"/>
    <col min="13571" max="13632" width="0" style="201" hidden="1" customWidth="1"/>
    <col min="13633" max="13650" width="7.6640625" style="201" customWidth="1"/>
    <col min="13651" max="13824" width="8.88671875" style="201"/>
    <col min="13825" max="13825" width="38.44140625" style="201" customWidth="1"/>
    <col min="13826" max="13826" width="12.88671875" style="201" customWidth="1"/>
    <col min="13827" max="13888" width="0" style="201" hidden="1" customWidth="1"/>
    <col min="13889" max="13906" width="7.6640625" style="201" customWidth="1"/>
    <col min="13907" max="14080" width="8.88671875" style="201"/>
    <col min="14081" max="14081" width="38.44140625" style="201" customWidth="1"/>
    <col min="14082" max="14082" width="12.88671875" style="201" customWidth="1"/>
    <col min="14083" max="14144" width="0" style="201" hidden="1" customWidth="1"/>
    <col min="14145" max="14162" width="7.6640625" style="201" customWidth="1"/>
    <col min="14163" max="14336" width="8.88671875" style="201"/>
    <col min="14337" max="14337" width="38.44140625" style="201" customWidth="1"/>
    <col min="14338" max="14338" width="12.88671875" style="201" customWidth="1"/>
    <col min="14339" max="14400" width="0" style="201" hidden="1" customWidth="1"/>
    <col min="14401" max="14418" width="7.6640625" style="201" customWidth="1"/>
    <col min="14419" max="14592" width="8.88671875" style="201"/>
    <col min="14593" max="14593" width="38.44140625" style="201" customWidth="1"/>
    <col min="14594" max="14594" width="12.88671875" style="201" customWidth="1"/>
    <col min="14595" max="14656" width="0" style="201" hidden="1" customWidth="1"/>
    <col min="14657" max="14674" width="7.6640625" style="201" customWidth="1"/>
    <col min="14675" max="14848" width="8.88671875" style="201"/>
    <col min="14849" max="14849" width="38.44140625" style="201" customWidth="1"/>
    <col min="14850" max="14850" width="12.88671875" style="201" customWidth="1"/>
    <col min="14851" max="14912" width="0" style="201" hidden="1" customWidth="1"/>
    <col min="14913" max="14930" width="7.6640625" style="201" customWidth="1"/>
    <col min="14931" max="15104" width="8.88671875" style="201"/>
    <col min="15105" max="15105" width="38.44140625" style="201" customWidth="1"/>
    <col min="15106" max="15106" width="12.88671875" style="201" customWidth="1"/>
    <col min="15107" max="15168" width="0" style="201" hidden="1" customWidth="1"/>
    <col min="15169" max="15186" width="7.6640625" style="201" customWidth="1"/>
    <col min="15187" max="15360" width="8.88671875" style="201"/>
    <col min="15361" max="15361" width="38.44140625" style="201" customWidth="1"/>
    <col min="15362" max="15362" width="12.88671875" style="201" customWidth="1"/>
    <col min="15363" max="15424" width="0" style="201" hidden="1" customWidth="1"/>
    <col min="15425" max="15442" width="7.6640625" style="201" customWidth="1"/>
    <col min="15443" max="15616" width="8.88671875" style="201"/>
    <col min="15617" max="15617" width="38.44140625" style="201" customWidth="1"/>
    <col min="15618" max="15618" width="12.88671875" style="201" customWidth="1"/>
    <col min="15619" max="15680" width="0" style="201" hidden="1" customWidth="1"/>
    <col min="15681" max="15698" width="7.6640625" style="201" customWidth="1"/>
    <col min="15699" max="15872" width="8.88671875" style="201"/>
    <col min="15873" max="15873" width="38.44140625" style="201" customWidth="1"/>
    <col min="15874" max="15874" width="12.88671875" style="201" customWidth="1"/>
    <col min="15875" max="15936" width="0" style="201" hidden="1" customWidth="1"/>
    <col min="15937" max="15954" width="7.6640625" style="201" customWidth="1"/>
    <col min="15955" max="16128" width="8.88671875" style="201"/>
    <col min="16129" max="16129" width="38.44140625" style="201" customWidth="1"/>
    <col min="16130" max="16130" width="12.88671875" style="201" customWidth="1"/>
    <col min="16131" max="16192" width="0" style="201" hidden="1" customWidth="1"/>
    <col min="16193" max="16210" width="7.6640625" style="201" customWidth="1"/>
    <col min="16211" max="16384" width="8.88671875" style="201"/>
  </cols>
  <sheetData>
    <row r="1" spans="1:90" ht="17.399999999999999" x14ac:dyDescent="0.3">
      <c r="A1" s="199" t="s">
        <v>186</v>
      </c>
      <c r="B1" s="200"/>
    </row>
    <row r="2" spans="1:90" ht="15.6" x14ac:dyDescent="0.3">
      <c r="A2" s="202" t="s">
        <v>187</v>
      </c>
      <c r="B2" s="203"/>
    </row>
    <row r="3" spans="1:90" ht="14.4" thickBot="1" x14ac:dyDescent="0.3">
      <c r="A3" s="204" t="s">
        <v>188</v>
      </c>
      <c r="B3" s="205"/>
    </row>
    <row r="6" spans="1:90" x14ac:dyDescent="0.25">
      <c r="BM6" s="207" t="s">
        <v>189</v>
      </c>
      <c r="BN6" s="207" t="s">
        <v>189</v>
      </c>
      <c r="BO6" s="207" t="s">
        <v>189</v>
      </c>
      <c r="BP6" s="207" t="s">
        <v>189</v>
      </c>
      <c r="BQ6" s="208" t="s">
        <v>190</v>
      </c>
      <c r="BR6" s="208" t="s">
        <v>190</v>
      </c>
      <c r="BS6" s="208" t="s">
        <v>190</v>
      </c>
      <c r="BT6" s="208" t="s">
        <v>190</v>
      </c>
      <c r="BU6" s="209" t="s">
        <v>191</v>
      </c>
      <c r="BV6" s="209" t="s">
        <v>191</v>
      </c>
      <c r="BW6" s="209" t="s">
        <v>191</v>
      </c>
      <c r="BX6" s="209" t="s">
        <v>191</v>
      </c>
      <c r="BY6" s="210" t="s">
        <v>192</v>
      </c>
      <c r="BZ6" s="210" t="s">
        <v>192</v>
      </c>
      <c r="CA6" s="210" t="s">
        <v>192</v>
      </c>
      <c r="CB6" s="210" t="s">
        <v>192</v>
      </c>
      <c r="CC6" s="211" t="s">
        <v>193</v>
      </c>
      <c r="CD6" s="211" t="s">
        <v>193</v>
      </c>
      <c r="CE6" s="211" t="s">
        <v>193</v>
      </c>
      <c r="CF6" s="211" t="s">
        <v>193</v>
      </c>
      <c r="CG6" s="212" t="s">
        <v>194</v>
      </c>
      <c r="CH6" s="212" t="s">
        <v>194</v>
      </c>
      <c r="CI6" s="212" t="s">
        <v>194</v>
      </c>
      <c r="CJ6" s="212" t="s">
        <v>194</v>
      </c>
    </row>
    <row r="7" spans="1:90" s="206" customFormat="1" x14ac:dyDescent="0.25">
      <c r="B7" s="206" t="s">
        <v>195</v>
      </c>
      <c r="C7" s="213" t="s">
        <v>196</v>
      </c>
      <c r="D7" s="213" t="s">
        <v>197</v>
      </c>
      <c r="E7" s="213" t="s">
        <v>198</v>
      </c>
      <c r="F7" s="213" t="s">
        <v>199</v>
      </c>
      <c r="G7" s="213" t="s">
        <v>200</v>
      </c>
      <c r="H7" s="213" t="s">
        <v>201</v>
      </c>
      <c r="I7" s="213" t="s">
        <v>202</v>
      </c>
      <c r="J7" s="213" t="s">
        <v>203</v>
      </c>
      <c r="K7" s="213" t="s">
        <v>204</v>
      </c>
      <c r="L7" s="213" t="s">
        <v>205</v>
      </c>
      <c r="M7" s="213" t="s">
        <v>206</v>
      </c>
      <c r="N7" s="213" t="s">
        <v>207</v>
      </c>
      <c r="O7" s="213" t="s">
        <v>208</v>
      </c>
      <c r="P7" s="213" t="s">
        <v>209</v>
      </c>
      <c r="Q7" s="213" t="s">
        <v>210</v>
      </c>
      <c r="R7" s="213" t="s">
        <v>211</v>
      </c>
      <c r="S7" s="213" t="s">
        <v>212</v>
      </c>
      <c r="T7" s="213" t="s">
        <v>213</v>
      </c>
      <c r="U7" s="213" t="s">
        <v>214</v>
      </c>
      <c r="V7" s="213" t="s">
        <v>215</v>
      </c>
      <c r="W7" s="213" t="s">
        <v>216</v>
      </c>
      <c r="X7" s="213" t="s">
        <v>217</v>
      </c>
      <c r="Y7" s="213" t="s">
        <v>218</v>
      </c>
      <c r="Z7" s="213" t="s">
        <v>219</v>
      </c>
      <c r="AA7" s="213" t="s">
        <v>220</v>
      </c>
      <c r="AB7" s="213" t="s">
        <v>221</v>
      </c>
      <c r="AC7" s="213" t="s">
        <v>222</v>
      </c>
      <c r="AD7" s="213" t="s">
        <v>223</v>
      </c>
      <c r="AE7" s="213" t="s">
        <v>224</v>
      </c>
      <c r="AF7" s="213" t="s">
        <v>225</v>
      </c>
      <c r="AG7" s="213" t="s">
        <v>226</v>
      </c>
      <c r="AH7" s="213" t="s">
        <v>227</v>
      </c>
      <c r="AI7" s="213" t="s">
        <v>228</v>
      </c>
      <c r="AJ7" s="213" t="s">
        <v>229</v>
      </c>
      <c r="AK7" s="213" t="s">
        <v>230</v>
      </c>
      <c r="AL7" s="213" t="s">
        <v>231</v>
      </c>
      <c r="AM7" s="213" t="s">
        <v>232</v>
      </c>
      <c r="AN7" s="213" t="s">
        <v>233</v>
      </c>
      <c r="AO7" s="213" t="s">
        <v>234</v>
      </c>
      <c r="AP7" s="213" t="s">
        <v>235</v>
      </c>
      <c r="AQ7" s="213" t="s">
        <v>236</v>
      </c>
      <c r="AR7" s="213" t="s">
        <v>237</v>
      </c>
      <c r="AS7" s="213" t="s">
        <v>238</v>
      </c>
      <c r="AT7" s="213" t="s">
        <v>239</v>
      </c>
      <c r="AU7" s="206" t="s">
        <v>240</v>
      </c>
      <c r="AV7" s="206" t="s">
        <v>241</v>
      </c>
      <c r="AW7" s="206" t="s">
        <v>242</v>
      </c>
      <c r="AX7" s="206" t="s">
        <v>243</v>
      </c>
      <c r="AY7" s="206" t="s">
        <v>244</v>
      </c>
      <c r="AZ7" s="206" t="s">
        <v>245</v>
      </c>
      <c r="BA7" s="206" t="s">
        <v>246</v>
      </c>
      <c r="BB7" s="206" t="s">
        <v>247</v>
      </c>
      <c r="BC7" s="206" t="s">
        <v>248</v>
      </c>
      <c r="BD7" s="206" t="s">
        <v>249</v>
      </c>
      <c r="BE7" s="206" t="s">
        <v>250</v>
      </c>
      <c r="BF7" s="206" t="s">
        <v>251</v>
      </c>
      <c r="BG7" s="206" t="s">
        <v>252</v>
      </c>
      <c r="BH7" s="206" t="s">
        <v>253</v>
      </c>
      <c r="BI7" s="206" t="s">
        <v>254</v>
      </c>
      <c r="BJ7" s="206" t="s">
        <v>255</v>
      </c>
      <c r="BK7" s="206" t="s">
        <v>256</v>
      </c>
      <c r="BL7" s="206" t="s">
        <v>257</v>
      </c>
      <c r="BM7" s="206" t="s">
        <v>258</v>
      </c>
      <c r="BN7" s="206" t="s">
        <v>259</v>
      </c>
      <c r="BO7" s="206" t="s">
        <v>260</v>
      </c>
      <c r="BP7" s="206" t="s">
        <v>261</v>
      </c>
      <c r="BQ7" s="206" t="s">
        <v>262</v>
      </c>
      <c r="BR7" s="206" t="s">
        <v>263</v>
      </c>
      <c r="BS7" s="206" t="s">
        <v>264</v>
      </c>
      <c r="BT7" s="206" t="s">
        <v>265</v>
      </c>
      <c r="BU7" s="206" t="s">
        <v>266</v>
      </c>
      <c r="BV7" s="206" t="s">
        <v>267</v>
      </c>
      <c r="BW7" s="206" t="s">
        <v>268</v>
      </c>
      <c r="BX7" s="206" t="s">
        <v>269</v>
      </c>
      <c r="BY7" s="206" t="s">
        <v>270</v>
      </c>
      <c r="BZ7" s="206" t="s">
        <v>271</v>
      </c>
      <c r="CA7" s="206" t="s">
        <v>272</v>
      </c>
      <c r="CB7" s="206" t="s">
        <v>273</v>
      </c>
      <c r="CC7" s="206" t="s">
        <v>274</v>
      </c>
      <c r="CD7" s="206" t="s">
        <v>275</v>
      </c>
      <c r="CE7" s="206" t="s">
        <v>276</v>
      </c>
      <c r="CF7" s="206" t="s">
        <v>277</v>
      </c>
      <c r="CG7" s="206" t="s">
        <v>278</v>
      </c>
      <c r="CH7" s="206" t="s">
        <v>279</v>
      </c>
      <c r="CI7" s="206" t="s">
        <v>280</v>
      </c>
      <c r="CJ7" s="206" t="s">
        <v>281</v>
      </c>
      <c r="CK7" s="206" t="s">
        <v>282</v>
      </c>
      <c r="CL7" s="206" t="s">
        <v>283</v>
      </c>
    </row>
    <row r="8" spans="1:90" x14ac:dyDescent="0.25">
      <c r="A8" s="206" t="s">
        <v>284</v>
      </c>
      <c r="B8" s="206" t="s">
        <v>285</v>
      </c>
      <c r="C8" s="214">
        <v>2.0346113976543099</v>
      </c>
      <c r="D8" s="214">
        <v>2.0596500771746999</v>
      </c>
      <c r="E8" s="214">
        <v>2.0647060372238499</v>
      </c>
      <c r="F8" s="214">
        <v>2.08676028581668</v>
      </c>
      <c r="G8" s="214">
        <v>2.10441481814272</v>
      </c>
      <c r="H8" s="214">
        <v>2.1147152065649601</v>
      </c>
      <c r="I8" s="214">
        <v>2.1510993425276599</v>
      </c>
      <c r="J8" s="214">
        <v>2.1700303556901499</v>
      </c>
      <c r="K8" s="214">
        <v>2.1872092233455001</v>
      </c>
      <c r="L8" s="214">
        <v>2.2125396282877201</v>
      </c>
      <c r="M8" s="214">
        <v>2.2351374505046602</v>
      </c>
      <c r="N8" s="214">
        <v>2.2204817980336999</v>
      </c>
      <c r="O8" s="214">
        <v>2.2320116226990798</v>
      </c>
      <c r="P8" s="214">
        <v>2.2583096838239101</v>
      </c>
      <c r="Q8" s="214">
        <v>2.27564540872048</v>
      </c>
      <c r="R8" s="214">
        <v>2.30212674606845</v>
      </c>
      <c r="S8" s="214">
        <v>2.31936770794078</v>
      </c>
      <c r="T8" s="214">
        <v>2.3630887075886</v>
      </c>
      <c r="U8" s="214">
        <v>2.40401775208483</v>
      </c>
      <c r="V8" s="214">
        <v>2.3508872068266702</v>
      </c>
      <c r="W8" s="214">
        <v>2.3397884211161499</v>
      </c>
      <c r="X8" s="214">
        <v>2.3463315593326199</v>
      </c>
      <c r="Y8" s="214">
        <v>2.3660251530796899</v>
      </c>
      <c r="Z8" s="214">
        <v>2.38072574928248</v>
      </c>
      <c r="AA8" s="214">
        <v>2.3786733941980902</v>
      </c>
      <c r="AB8" s="214">
        <v>2.3833613783132601</v>
      </c>
      <c r="AC8" s="214">
        <v>2.3978430594132099</v>
      </c>
      <c r="AD8" s="214">
        <v>2.42168970868748</v>
      </c>
      <c r="AE8" s="214">
        <v>2.4317072324959299</v>
      </c>
      <c r="AF8" s="214">
        <v>2.47695645025907</v>
      </c>
      <c r="AG8" s="214">
        <v>2.4885116546577</v>
      </c>
      <c r="AH8" s="214">
        <v>2.4969754819522398</v>
      </c>
      <c r="AI8" s="214">
        <v>2.5130795409255899</v>
      </c>
      <c r="AJ8" s="214">
        <v>2.5194466142060299</v>
      </c>
      <c r="AK8" s="214">
        <v>2.52963857685537</v>
      </c>
      <c r="AL8" s="214">
        <v>2.5501989464999602</v>
      </c>
      <c r="AM8" s="214">
        <v>2.55712003670995</v>
      </c>
      <c r="AN8" s="214">
        <v>2.5546952042684001</v>
      </c>
      <c r="AO8" s="214">
        <v>2.57375608575328</v>
      </c>
      <c r="AP8" s="214">
        <v>2.5883411608511002</v>
      </c>
      <c r="AQ8" s="214">
        <v>2.5966793575059901</v>
      </c>
      <c r="AR8" s="214">
        <v>2.6079522450453201</v>
      </c>
      <c r="AS8" s="214">
        <v>2.6142540104276799</v>
      </c>
      <c r="AT8" s="214">
        <v>2.6167589769378798</v>
      </c>
      <c r="AU8" s="214">
        <v>2.6115923571662201</v>
      </c>
      <c r="AV8" s="214">
        <v>2.62275484000673</v>
      </c>
      <c r="AW8" s="214">
        <v>2.6191293013400601</v>
      </c>
      <c r="AX8" s="214">
        <v>2.62627714923654</v>
      </c>
      <c r="AY8" s="214">
        <v>2.6194265314110301</v>
      </c>
      <c r="AZ8" s="214">
        <v>2.6415043138832401</v>
      </c>
      <c r="BA8" s="214">
        <v>2.662062301288</v>
      </c>
      <c r="BB8" s="214">
        <v>2.67729020882655</v>
      </c>
      <c r="BC8" s="214">
        <v>2.6907954146946098</v>
      </c>
      <c r="BD8" s="214">
        <v>2.6947387967675498</v>
      </c>
      <c r="BE8" s="214">
        <v>2.7066859028113202</v>
      </c>
      <c r="BF8" s="214">
        <v>2.72054827789868</v>
      </c>
      <c r="BG8" s="214">
        <v>2.7569640168604699</v>
      </c>
      <c r="BH8" s="214">
        <v>2.7703563734588399</v>
      </c>
      <c r="BI8" s="214">
        <v>2.7758420471732599</v>
      </c>
      <c r="BJ8" s="214">
        <v>2.78863899429814</v>
      </c>
      <c r="BK8" s="214">
        <v>2.80152864366993</v>
      </c>
      <c r="BL8" s="214">
        <v>2.8145299240305102</v>
      </c>
      <c r="BM8" s="214">
        <v>2.8281189721556101</v>
      </c>
      <c r="BN8" s="214">
        <v>2.8436922082042799</v>
      </c>
      <c r="BO8" s="214">
        <v>2.8613737788287201</v>
      </c>
      <c r="BP8" s="214">
        <v>2.8656515498241899</v>
      </c>
      <c r="BQ8" s="214">
        <v>2.9040288860327399</v>
      </c>
      <c r="BR8" s="214">
        <v>2.91977882121695</v>
      </c>
      <c r="BS8" s="214">
        <v>2.93326675921104</v>
      </c>
      <c r="BT8" s="214">
        <v>2.97685668244746</v>
      </c>
      <c r="BU8" s="214">
        <v>3.0371208125829399</v>
      </c>
      <c r="BV8" s="214">
        <v>3.1020153690202301</v>
      </c>
      <c r="BW8" s="214">
        <v>3.1100610044392401</v>
      </c>
      <c r="BX8" s="214">
        <v>3.1395252293610501</v>
      </c>
      <c r="BY8" s="214">
        <v>3.1649822337431801</v>
      </c>
      <c r="BZ8" s="214">
        <v>3.1857564897189699</v>
      </c>
      <c r="CA8" s="214">
        <v>3.2089601115627802</v>
      </c>
      <c r="CB8" s="214">
        <v>3.2251006295920801</v>
      </c>
      <c r="CC8" s="214">
        <v>3.2438223796834902</v>
      </c>
      <c r="CD8" s="214">
        <v>3.2612789195942602</v>
      </c>
      <c r="CE8" s="214">
        <v>3.2772287993110498</v>
      </c>
      <c r="CF8" s="214">
        <v>3.29441871755468</v>
      </c>
      <c r="CG8" s="214">
        <v>3.3120850786098299</v>
      </c>
      <c r="CH8" s="214">
        <v>3.3308896530961198</v>
      </c>
      <c r="CI8" s="214">
        <v>3.34923634399235</v>
      </c>
      <c r="CJ8" s="214">
        <v>3.3692526326061798</v>
      </c>
      <c r="CK8" s="214">
        <v>3.3881610508489999</v>
      </c>
      <c r="CL8" s="214">
        <v>3.4084892012091399</v>
      </c>
    </row>
    <row r="9" spans="1:90" x14ac:dyDescent="0.25">
      <c r="A9" s="206" t="s">
        <v>286</v>
      </c>
      <c r="B9" s="206" t="s">
        <v>287</v>
      </c>
      <c r="C9" s="214">
        <v>2.0346113976543099</v>
      </c>
      <c r="D9" s="214">
        <v>2.0596500771746999</v>
      </c>
      <c r="E9" s="214">
        <v>2.0647060372238499</v>
      </c>
      <c r="F9" s="214">
        <v>2.08676028581668</v>
      </c>
      <c r="G9" s="214">
        <v>2.10441481814272</v>
      </c>
      <c r="H9" s="214">
        <v>2.1147152065649601</v>
      </c>
      <c r="I9" s="214">
        <v>2.1510993425276599</v>
      </c>
      <c r="J9" s="214">
        <v>2.1700303556901499</v>
      </c>
      <c r="K9" s="214">
        <v>2.1872092233455001</v>
      </c>
      <c r="L9" s="214">
        <v>2.2125396282877201</v>
      </c>
      <c r="M9" s="214">
        <v>2.2351374505046602</v>
      </c>
      <c r="N9" s="214">
        <v>2.2204817980336999</v>
      </c>
      <c r="O9" s="214">
        <v>2.2320116226990798</v>
      </c>
      <c r="P9" s="214">
        <v>2.2583096838239101</v>
      </c>
      <c r="Q9" s="214">
        <v>2.27564540872048</v>
      </c>
      <c r="R9" s="214">
        <v>2.30212674606845</v>
      </c>
      <c r="S9" s="214">
        <v>2.31936770794078</v>
      </c>
      <c r="T9" s="214">
        <v>2.3630887075886</v>
      </c>
      <c r="U9" s="214">
        <v>2.40401775208483</v>
      </c>
      <c r="V9" s="214">
        <v>2.3508872068266702</v>
      </c>
      <c r="W9" s="214">
        <v>2.3397884211161499</v>
      </c>
      <c r="X9" s="214">
        <v>2.3463315593326199</v>
      </c>
      <c r="Y9" s="214">
        <v>2.3660251530796899</v>
      </c>
      <c r="Z9" s="214">
        <v>2.38072574928248</v>
      </c>
      <c r="AA9" s="214">
        <v>2.3786733941980902</v>
      </c>
      <c r="AB9" s="214">
        <v>2.3833613783132601</v>
      </c>
      <c r="AC9" s="214">
        <v>2.3978430594132099</v>
      </c>
      <c r="AD9" s="214">
        <v>2.42168970868748</v>
      </c>
      <c r="AE9" s="214">
        <v>2.4317072324959299</v>
      </c>
      <c r="AF9" s="214">
        <v>2.47695645025907</v>
      </c>
      <c r="AG9" s="214">
        <v>2.4885116546577</v>
      </c>
      <c r="AH9" s="214">
        <v>2.4969754819522398</v>
      </c>
      <c r="AI9" s="214">
        <v>2.5130795409255899</v>
      </c>
      <c r="AJ9" s="214">
        <v>2.5194466142060299</v>
      </c>
      <c r="AK9" s="214">
        <v>2.52963857685537</v>
      </c>
      <c r="AL9" s="214">
        <v>2.5501989464999602</v>
      </c>
      <c r="AM9" s="214">
        <v>2.55712003670995</v>
      </c>
      <c r="AN9" s="214">
        <v>2.5546952042684001</v>
      </c>
      <c r="AO9" s="214">
        <v>2.57375608575328</v>
      </c>
      <c r="AP9" s="214">
        <v>2.5883411608511002</v>
      </c>
      <c r="AQ9" s="214">
        <v>2.5966793575059901</v>
      </c>
      <c r="AR9" s="214">
        <v>2.6079522450453201</v>
      </c>
      <c r="AS9" s="214">
        <v>2.6142540104276799</v>
      </c>
      <c r="AT9" s="214">
        <v>2.6167589769378798</v>
      </c>
      <c r="AU9" s="214">
        <v>2.6115923571662201</v>
      </c>
      <c r="AV9" s="214">
        <v>2.62275484000673</v>
      </c>
      <c r="AW9" s="214">
        <v>2.6191293013400601</v>
      </c>
      <c r="AX9" s="214">
        <v>2.62627714923654</v>
      </c>
      <c r="AY9" s="214">
        <v>2.6194265314110301</v>
      </c>
      <c r="AZ9" s="214">
        <v>2.6415043138832401</v>
      </c>
      <c r="BA9" s="214">
        <v>2.662062301288</v>
      </c>
      <c r="BB9" s="214">
        <v>2.67729020882655</v>
      </c>
      <c r="BC9" s="214">
        <v>2.6907954146946098</v>
      </c>
      <c r="BD9" s="214">
        <v>2.6947387967675498</v>
      </c>
      <c r="BE9" s="214">
        <v>2.7066859028113202</v>
      </c>
      <c r="BF9" s="214">
        <v>2.72054827789868</v>
      </c>
      <c r="BG9" s="214">
        <v>2.7569640168604699</v>
      </c>
      <c r="BH9" s="214">
        <v>2.7703563734588399</v>
      </c>
      <c r="BI9" s="214">
        <v>2.7758420471732599</v>
      </c>
      <c r="BJ9" s="214">
        <v>2.78863899429814</v>
      </c>
      <c r="BK9" s="214">
        <v>2.80152864366993</v>
      </c>
      <c r="BL9" s="214">
        <v>2.8145299240305102</v>
      </c>
      <c r="BM9" s="214">
        <v>2.8281189721556101</v>
      </c>
      <c r="BN9" s="214">
        <v>2.8436922082042799</v>
      </c>
      <c r="BO9" s="214">
        <v>2.8613737788287201</v>
      </c>
      <c r="BP9" s="214">
        <v>2.8656515498241899</v>
      </c>
      <c r="BQ9" s="214">
        <v>2.9040288860327399</v>
      </c>
      <c r="BR9" s="214">
        <v>2.91977882121695</v>
      </c>
      <c r="BS9" s="214">
        <v>2.93326675921104</v>
      </c>
      <c r="BT9" s="214">
        <v>2.97685668244746</v>
      </c>
      <c r="BU9" s="214">
        <v>3.0371208125829399</v>
      </c>
      <c r="BV9" s="214">
        <v>3.0959472484614499</v>
      </c>
      <c r="BW9" s="214">
        <v>3.0976631041438898</v>
      </c>
      <c r="BX9" s="214">
        <v>3.1216976513906798</v>
      </c>
      <c r="BY9" s="214">
        <v>3.1419964810498202</v>
      </c>
      <c r="BZ9" s="214">
        <v>3.1572395520324501</v>
      </c>
      <c r="CA9" s="214">
        <v>3.1752468332852302</v>
      </c>
      <c r="CB9" s="214">
        <v>3.1874038099320501</v>
      </c>
      <c r="CC9" s="214">
        <v>3.2020926608413101</v>
      </c>
      <c r="CD9" s="214">
        <v>3.2161508717239098</v>
      </c>
      <c r="CE9" s="214">
        <v>3.22822510404264</v>
      </c>
      <c r="CF9" s="214">
        <v>3.2415569103144701</v>
      </c>
      <c r="CG9" s="214">
        <v>3.2555670741349401</v>
      </c>
      <c r="CH9" s="214">
        <v>3.2707270341806298</v>
      </c>
      <c r="CI9" s="214">
        <v>3.2856628789659599</v>
      </c>
      <c r="CJ9" s="214">
        <v>3.3023973816657799</v>
      </c>
      <c r="CK9" s="214">
        <v>3.3181498816848198</v>
      </c>
      <c r="CL9" s="214">
        <v>3.3354145185996198</v>
      </c>
    </row>
    <row r="10" spans="1:90" x14ac:dyDescent="0.25">
      <c r="A10" s="206" t="s">
        <v>288</v>
      </c>
      <c r="B10" s="206" t="s">
        <v>289</v>
      </c>
      <c r="C10" s="214">
        <v>2.0346113976543099</v>
      </c>
      <c r="D10" s="214">
        <v>2.0596500771746999</v>
      </c>
      <c r="E10" s="214">
        <v>2.0647060372238499</v>
      </c>
      <c r="F10" s="214">
        <v>2.08676028581668</v>
      </c>
      <c r="G10" s="214">
        <v>2.10441481814272</v>
      </c>
      <c r="H10" s="214">
        <v>2.1147152065649601</v>
      </c>
      <c r="I10" s="214">
        <v>2.1510993425276599</v>
      </c>
      <c r="J10" s="214">
        <v>2.1700303556901499</v>
      </c>
      <c r="K10" s="214">
        <v>2.1872092233455001</v>
      </c>
      <c r="L10" s="214">
        <v>2.2125396282877201</v>
      </c>
      <c r="M10" s="214">
        <v>2.2351374505046602</v>
      </c>
      <c r="N10" s="214">
        <v>2.2204817980336999</v>
      </c>
      <c r="O10" s="214">
        <v>2.2320116226990798</v>
      </c>
      <c r="P10" s="214">
        <v>2.2583096838239101</v>
      </c>
      <c r="Q10" s="214">
        <v>2.27564540872048</v>
      </c>
      <c r="R10" s="214">
        <v>2.30212674606845</v>
      </c>
      <c r="S10" s="214">
        <v>2.31936770794078</v>
      </c>
      <c r="T10" s="214">
        <v>2.3630887075886</v>
      </c>
      <c r="U10" s="214">
        <v>2.40401775208483</v>
      </c>
      <c r="V10" s="214">
        <v>2.3508872068266702</v>
      </c>
      <c r="W10" s="214">
        <v>2.3397884211161499</v>
      </c>
      <c r="X10" s="214">
        <v>2.3463315593326199</v>
      </c>
      <c r="Y10" s="214">
        <v>2.3660251530796899</v>
      </c>
      <c r="Z10" s="214">
        <v>2.38072574928248</v>
      </c>
      <c r="AA10" s="214">
        <v>2.3786733941980902</v>
      </c>
      <c r="AB10" s="214">
        <v>2.3833613783132601</v>
      </c>
      <c r="AC10" s="214">
        <v>2.3978430594132099</v>
      </c>
      <c r="AD10" s="214">
        <v>2.42168970868748</v>
      </c>
      <c r="AE10" s="214">
        <v>2.4317072324959299</v>
      </c>
      <c r="AF10" s="214">
        <v>2.47695645025907</v>
      </c>
      <c r="AG10" s="214">
        <v>2.4885116546577</v>
      </c>
      <c r="AH10" s="214">
        <v>2.4969754819522398</v>
      </c>
      <c r="AI10" s="214">
        <v>2.5130795409255899</v>
      </c>
      <c r="AJ10" s="214">
        <v>2.5194466142060299</v>
      </c>
      <c r="AK10" s="214">
        <v>2.52963857685537</v>
      </c>
      <c r="AL10" s="214">
        <v>2.5501989464999602</v>
      </c>
      <c r="AM10" s="214">
        <v>2.55712003670995</v>
      </c>
      <c r="AN10" s="214">
        <v>2.5546952042684001</v>
      </c>
      <c r="AO10" s="214">
        <v>2.57375608575328</v>
      </c>
      <c r="AP10" s="214">
        <v>2.5883411608511002</v>
      </c>
      <c r="AQ10" s="214">
        <v>2.5966793575059901</v>
      </c>
      <c r="AR10" s="214">
        <v>2.6079522450453201</v>
      </c>
      <c r="AS10" s="214">
        <v>2.6142540104276799</v>
      </c>
      <c r="AT10" s="214">
        <v>2.6167589769378798</v>
      </c>
      <c r="AU10" s="214">
        <v>2.6115923571662201</v>
      </c>
      <c r="AV10" s="214">
        <v>2.62275484000673</v>
      </c>
      <c r="AW10" s="214">
        <v>2.6191293013400601</v>
      </c>
      <c r="AX10" s="214">
        <v>2.62627714923654</v>
      </c>
      <c r="AY10" s="214">
        <v>2.6194265314110301</v>
      </c>
      <c r="AZ10" s="214">
        <v>2.6415043138832401</v>
      </c>
      <c r="BA10" s="214">
        <v>2.662062301288</v>
      </c>
      <c r="BB10" s="214">
        <v>2.67729020882655</v>
      </c>
      <c r="BC10" s="214">
        <v>2.6907954146946098</v>
      </c>
      <c r="BD10" s="214">
        <v>2.6947387967675498</v>
      </c>
      <c r="BE10" s="214">
        <v>2.7066859028113202</v>
      </c>
      <c r="BF10" s="214">
        <v>2.72054827789868</v>
      </c>
      <c r="BG10" s="214">
        <v>2.7569640168604699</v>
      </c>
      <c r="BH10" s="214">
        <v>2.7703563734588399</v>
      </c>
      <c r="BI10" s="214">
        <v>2.7758420471732599</v>
      </c>
      <c r="BJ10" s="214">
        <v>2.78863899429814</v>
      </c>
      <c r="BK10" s="214">
        <v>2.80152864366993</v>
      </c>
      <c r="BL10" s="214">
        <v>2.8145299240305102</v>
      </c>
      <c r="BM10" s="214">
        <v>2.8281189721556101</v>
      </c>
      <c r="BN10" s="214">
        <v>2.8436922082042799</v>
      </c>
      <c r="BO10" s="214">
        <v>2.8613737788287201</v>
      </c>
      <c r="BP10" s="214">
        <v>2.8656515498241899</v>
      </c>
      <c r="BQ10" s="214">
        <v>2.9040288860327399</v>
      </c>
      <c r="BR10" s="214">
        <v>2.91977882121695</v>
      </c>
      <c r="BS10" s="214">
        <v>2.93326675921104</v>
      </c>
      <c r="BT10" s="214">
        <v>2.97685668244746</v>
      </c>
      <c r="BU10" s="214">
        <v>3.0371208125829399</v>
      </c>
      <c r="BV10" s="214">
        <v>3.1088573789987799</v>
      </c>
      <c r="BW10" s="214">
        <v>3.1239179214581299</v>
      </c>
      <c r="BX10" s="214">
        <v>3.1603777797394499</v>
      </c>
      <c r="BY10" s="214">
        <v>3.19320129266299</v>
      </c>
      <c r="BZ10" s="214">
        <v>3.2216577384305198</v>
      </c>
      <c r="CA10" s="214">
        <v>3.2523592132470598</v>
      </c>
      <c r="CB10" s="214">
        <v>3.2758148065757999</v>
      </c>
      <c r="CC10" s="214">
        <v>3.3018263656289402</v>
      </c>
      <c r="CD10" s="214">
        <v>3.3267091139689202</v>
      </c>
      <c r="CE10" s="214">
        <v>3.3503420472321199</v>
      </c>
      <c r="CF10" s="214">
        <v>3.3755320197722698</v>
      </c>
      <c r="CG10" s="214">
        <v>3.4013821049706801</v>
      </c>
      <c r="CH10" s="214">
        <v>3.4285196349741498</v>
      </c>
      <c r="CI10" s="214">
        <v>3.4554729414972001</v>
      </c>
      <c r="CJ10" s="214">
        <v>3.4846161149341701</v>
      </c>
      <c r="CK10" s="214">
        <v>3.51305467966387</v>
      </c>
      <c r="CL10" s="214">
        <v>3.5434825289363499</v>
      </c>
    </row>
    <row r="12" spans="1:90" x14ac:dyDescent="0.25"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  <c r="N12" s="215"/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</row>
    <row r="13" spans="1:90" x14ac:dyDescent="0.25"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BS13" s="216" t="s">
        <v>290</v>
      </c>
      <c r="BT13" s="217"/>
      <c r="BU13" s="217"/>
      <c r="BV13" s="218" t="s">
        <v>291</v>
      </c>
      <c r="BW13" s="219"/>
      <c r="BX13" s="219"/>
      <c r="BY13" s="219"/>
      <c r="BZ13" s="219"/>
      <c r="CA13" s="219"/>
      <c r="CB13" s="217"/>
      <c r="CC13" s="217"/>
      <c r="CD13" s="217"/>
    </row>
    <row r="14" spans="1:90" x14ac:dyDescent="0.25">
      <c r="C14" s="214"/>
      <c r="D14" s="214"/>
      <c r="E14" s="214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4"/>
      <c r="T14" s="214"/>
      <c r="U14" s="214"/>
      <c r="V14" s="214"/>
      <c r="W14" s="214"/>
      <c r="X14" s="214"/>
      <c r="Y14" s="214"/>
      <c r="Z14" s="214"/>
      <c r="AA14" s="214"/>
      <c r="AB14" s="214"/>
      <c r="AC14" s="214"/>
      <c r="AD14" s="214"/>
      <c r="AE14" s="214"/>
      <c r="AF14" s="214"/>
      <c r="AG14" s="214"/>
      <c r="AH14" s="214"/>
      <c r="AI14" s="214"/>
      <c r="AJ14" s="214"/>
      <c r="AK14" s="214"/>
      <c r="AL14" s="214"/>
      <c r="AM14" s="214"/>
      <c r="AN14" s="214"/>
      <c r="AO14" s="214"/>
      <c r="AP14" s="214"/>
      <c r="AQ14" s="214"/>
      <c r="AR14" s="214"/>
      <c r="AS14" s="214"/>
      <c r="AT14" s="214"/>
      <c r="BS14" s="220"/>
      <c r="BT14" s="221"/>
      <c r="BU14" s="221"/>
      <c r="BV14" s="221"/>
      <c r="BW14" s="221"/>
      <c r="BX14" s="221"/>
      <c r="BY14" s="221"/>
      <c r="BZ14" s="221"/>
      <c r="CA14" s="221"/>
      <c r="CB14" s="221"/>
      <c r="CC14" s="221"/>
      <c r="CD14" s="222"/>
    </row>
    <row r="15" spans="1:90" x14ac:dyDescent="0.25"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BS15" s="223"/>
      <c r="BT15" s="224" t="s">
        <v>292</v>
      </c>
      <c r="BU15" s="225" t="str">
        <f>BX7</f>
        <v>2022Q2</v>
      </c>
      <c r="BV15" s="217"/>
      <c r="BW15" s="217"/>
      <c r="BX15" s="217"/>
      <c r="BY15" s="217"/>
      <c r="BZ15" s="217"/>
      <c r="CA15" s="217"/>
      <c r="CB15" s="217"/>
      <c r="CC15" s="217"/>
      <c r="CD15" s="226"/>
    </row>
    <row r="16" spans="1:90" x14ac:dyDescent="0.25">
      <c r="C16" s="214"/>
      <c r="D16" s="214"/>
      <c r="E16" s="214"/>
      <c r="F16" s="214"/>
      <c r="G16" s="214"/>
      <c r="H16" s="214"/>
      <c r="I16" s="214"/>
      <c r="J16" s="214"/>
      <c r="K16" s="214"/>
      <c r="L16" s="214"/>
      <c r="M16" s="214"/>
      <c r="N16" s="214"/>
      <c r="O16" s="214"/>
      <c r="P16" s="214"/>
      <c r="Q16" s="214"/>
      <c r="R16" s="214"/>
      <c r="S16" s="214"/>
      <c r="T16" s="214"/>
      <c r="U16" s="214"/>
      <c r="V16" s="214"/>
      <c r="W16" s="214"/>
      <c r="X16" s="214"/>
      <c r="Y16" s="214"/>
      <c r="Z16" s="214"/>
      <c r="AA16" s="214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BS16" s="223"/>
      <c r="BT16" s="217"/>
      <c r="BU16" s="227" t="s">
        <v>293</v>
      </c>
      <c r="BV16" s="217"/>
      <c r="BW16" s="217"/>
      <c r="BX16" s="217"/>
      <c r="BY16" s="217"/>
      <c r="BZ16" s="217"/>
      <c r="CA16" s="217"/>
      <c r="CB16" s="217"/>
      <c r="CC16" s="217"/>
      <c r="CD16" s="228" t="s">
        <v>294</v>
      </c>
    </row>
    <row r="17" spans="3:82" x14ac:dyDescent="0.25"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29"/>
      <c r="N17" s="229"/>
      <c r="O17" s="229"/>
      <c r="P17" s="229"/>
      <c r="Q17" s="229"/>
      <c r="R17" s="229"/>
      <c r="S17" s="229"/>
      <c r="T17" s="229"/>
      <c r="U17" s="229"/>
      <c r="V17" s="229"/>
      <c r="W17" s="229"/>
      <c r="X17" s="229"/>
      <c r="Y17" s="229"/>
      <c r="Z17" s="229"/>
      <c r="AA17" s="229"/>
      <c r="AB17" s="229"/>
      <c r="AC17" s="229"/>
      <c r="AD17" s="229"/>
      <c r="AE17" s="229"/>
      <c r="AF17" s="229"/>
      <c r="AG17" s="229"/>
      <c r="AH17" s="229"/>
      <c r="AI17" s="229"/>
      <c r="AJ17" s="229"/>
      <c r="AK17" s="229"/>
      <c r="AL17" s="229"/>
      <c r="AM17" s="229"/>
      <c r="AN17" s="229"/>
      <c r="AO17" s="229"/>
      <c r="AP17" s="229"/>
      <c r="BS17" s="223"/>
      <c r="BT17" s="217"/>
      <c r="BU17" s="230">
        <f>BX9</f>
        <v>3.1216976513906798</v>
      </c>
      <c r="BV17" s="231"/>
      <c r="BW17" s="217"/>
      <c r="BX17" s="217"/>
      <c r="BY17" s="217"/>
      <c r="BZ17" s="217"/>
      <c r="CA17" s="217"/>
      <c r="CB17" s="217"/>
      <c r="CC17" s="217"/>
      <c r="CD17" s="232">
        <f>BU17</f>
        <v>3.1216976513906798</v>
      </c>
    </row>
    <row r="18" spans="3:82" x14ac:dyDescent="0.25">
      <c r="BS18" s="223"/>
      <c r="BT18" s="217"/>
      <c r="BU18" s="217"/>
      <c r="BV18" s="217"/>
      <c r="BW18" s="217"/>
      <c r="BX18" s="217"/>
      <c r="BY18" s="217"/>
      <c r="BZ18" s="217"/>
      <c r="CA18" s="217"/>
      <c r="CB18" s="217"/>
      <c r="CC18" s="217"/>
      <c r="CD18" s="233"/>
    </row>
    <row r="19" spans="3:82" x14ac:dyDescent="0.25">
      <c r="BS19" s="271" t="s">
        <v>295</v>
      </c>
      <c r="BT19" s="272"/>
      <c r="BU19" s="272"/>
      <c r="BV19" s="217" t="s">
        <v>296</v>
      </c>
      <c r="BW19" s="217"/>
      <c r="BX19" s="217"/>
      <c r="BY19" s="217"/>
      <c r="BZ19" s="217"/>
      <c r="CA19" s="217"/>
      <c r="CB19" s="217"/>
      <c r="CC19" s="217"/>
      <c r="CD19" s="233"/>
    </row>
    <row r="20" spans="3:82" x14ac:dyDescent="0.25">
      <c r="BS20" s="234"/>
      <c r="BT20" s="224"/>
      <c r="BU20" s="225" t="str">
        <f>BY7</f>
        <v>2022Q3</v>
      </c>
      <c r="BV20" s="225" t="str">
        <f t="shared" ref="BV20:CB20" si="0">BZ7</f>
        <v>2022Q4</v>
      </c>
      <c r="BW20" s="225" t="str">
        <f t="shared" si="0"/>
        <v>2023Q1</v>
      </c>
      <c r="BX20" s="225" t="str">
        <f t="shared" si="0"/>
        <v>2023Q2</v>
      </c>
      <c r="BY20" s="225" t="str">
        <f t="shared" si="0"/>
        <v>2023Q3</v>
      </c>
      <c r="BZ20" s="225" t="str">
        <f t="shared" si="0"/>
        <v>2023Q4</v>
      </c>
      <c r="CA20" s="225" t="str">
        <f t="shared" si="0"/>
        <v>2024Q1</v>
      </c>
      <c r="CB20" s="225" t="str">
        <f t="shared" si="0"/>
        <v>2024Q2</v>
      </c>
      <c r="CC20" s="217"/>
      <c r="CD20" s="233"/>
    </row>
    <row r="21" spans="3:82" x14ac:dyDescent="0.25">
      <c r="BS21" s="223"/>
      <c r="BT21" s="217"/>
      <c r="BU21" s="235" t="str">
        <f>BY6</f>
        <v>FY23</v>
      </c>
      <c r="BV21" s="235" t="str">
        <f t="shared" ref="BV21:CB21" si="1">BZ6</f>
        <v>FY23</v>
      </c>
      <c r="BW21" s="235" t="str">
        <f t="shared" si="1"/>
        <v>FY23</v>
      </c>
      <c r="BX21" s="235" t="str">
        <f t="shared" si="1"/>
        <v>FY23</v>
      </c>
      <c r="BY21" s="235" t="str">
        <f t="shared" si="1"/>
        <v>FY24</v>
      </c>
      <c r="BZ21" s="235" t="str">
        <f t="shared" si="1"/>
        <v>FY24</v>
      </c>
      <c r="CA21" s="235" t="str">
        <f t="shared" si="1"/>
        <v>FY24</v>
      </c>
      <c r="CB21" s="235" t="str">
        <f t="shared" si="1"/>
        <v>FY24</v>
      </c>
      <c r="CC21" s="217"/>
      <c r="CD21" s="233"/>
    </row>
    <row r="22" spans="3:82" x14ac:dyDescent="0.25">
      <c r="BS22" s="223"/>
      <c r="BT22" s="217"/>
      <c r="BU22" s="236">
        <f>BY9</f>
        <v>3.1419964810498202</v>
      </c>
      <c r="BV22" s="236">
        <f t="shared" ref="BV22:CB22" si="2">BZ9</f>
        <v>3.1572395520324501</v>
      </c>
      <c r="BW22" s="236">
        <f t="shared" si="2"/>
        <v>3.1752468332852302</v>
      </c>
      <c r="BX22" s="236">
        <f t="shared" si="2"/>
        <v>3.1874038099320501</v>
      </c>
      <c r="BY22" s="236">
        <f t="shared" si="2"/>
        <v>3.2020926608413101</v>
      </c>
      <c r="BZ22" s="236">
        <f t="shared" si="2"/>
        <v>3.2161508717239098</v>
      </c>
      <c r="CA22" s="236">
        <f t="shared" si="2"/>
        <v>3.22822510404264</v>
      </c>
      <c r="CB22" s="236">
        <f t="shared" si="2"/>
        <v>3.2415569103144701</v>
      </c>
      <c r="CC22" s="217"/>
      <c r="CD22" s="232">
        <f>AVERAGE(BU22:CB22)</f>
        <v>3.1937390279027351</v>
      </c>
    </row>
    <row r="23" spans="3:82" x14ac:dyDescent="0.25">
      <c r="BS23" s="223"/>
      <c r="BT23" s="217"/>
      <c r="BU23" s="217"/>
      <c r="BV23" s="217"/>
      <c r="BW23" s="217"/>
      <c r="BX23" s="217"/>
      <c r="BY23" s="217"/>
      <c r="BZ23" s="217"/>
      <c r="CA23" s="217"/>
      <c r="CB23" s="217"/>
      <c r="CC23" s="217"/>
      <c r="CD23" s="233"/>
    </row>
    <row r="24" spans="3:82" x14ac:dyDescent="0.25">
      <c r="BS24" s="223"/>
      <c r="BT24" s="217"/>
      <c r="BU24" s="217"/>
      <c r="BV24" s="217"/>
      <c r="BW24" s="217"/>
      <c r="BX24" s="217"/>
      <c r="BY24" s="217"/>
      <c r="BZ24" s="217"/>
      <c r="CA24" s="217"/>
      <c r="CB24" s="217"/>
      <c r="CC24" s="237" t="s">
        <v>297</v>
      </c>
      <c r="CD24" s="238">
        <f>(CD22-CD17)/CD17</f>
        <v>2.3077627802923752E-2</v>
      </c>
    </row>
    <row r="25" spans="3:82" x14ac:dyDescent="0.25">
      <c r="BS25" s="239"/>
      <c r="BT25" s="240"/>
      <c r="BU25" s="240"/>
      <c r="BV25" s="240"/>
      <c r="BW25" s="240"/>
      <c r="BX25" s="240"/>
      <c r="BY25" s="240"/>
      <c r="BZ25" s="240"/>
      <c r="CA25" s="240"/>
      <c r="CB25" s="240"/>
      <c r="CC25" s="240"/>
      <c r="CD25" s="241"/>
    </row>
  </sheetData>
  <mergeCells count="1">
    <mergeCell ref="BS19:BU19"/>
  </mergeCells>
  <pageMargins left="0.25" right="0.2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M2020 BLS  SALARY CHART</vt:lpstr>
      <vt:lpstr>YPP  Models budgets FY23</vt:lpstr>
      <vt:lpstr>BTL 2020</vt:lpstr>
      <vt:lpstr>Fall CAF 2021</vt:lpstr>
      <vt:lpstr>'M2020 BLS  SALARY CHART'!Print_Area</vt:lpstr>
      <vt:lpstr>'YPP  Models budgets FY23'!Print_Area</vt:lpstr>
      <vt:lpstr>'Fall CAF 2021'!Print_Titles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kara</cp:lastModifiedBy>
  <dcterms:created xsi:type="dcterms:W3CDTF">2022-02-08T14:54:46Z</dcterms:created>
  <dcterms:modified xsi:type="dcterms:W3CDTF">2022-02-10T14:37:27Z</dcterms:modified>
</cp:coreProperties>
</file>