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0" documentId="8_{E9F678B3-338E-4410-9F2C-6EADE81124E3}" xr6:coauthVersionLast="47" xr6:coauthVersionMax="47" xr10:uidLastSave="{00000000-0000-0000-0000-000000000000}"/>
  <bookViews>
    <workbookView xWindow="-120" yWindow="-120" windowWidth="29040" windowHeight="15840" tabRatio="835" firstSheet="9" activeTab="11" xr2:uid="{00000000-000D-0000-FFFF-FFFF00000000}"/>
  </bookViews>
  <sheets>
    <sheet name="3. CAF Spring 2015" sheetId="3" state="hidden" r:id="rId1"/>
    <sheet name="7. Fiscal Impact" sheetId="4" state="hidden" r:id="rId2"/>
    <sheet name="Enrollment Model Current" sheetId="27" state="hidden" r:id="rId3"/>
    <sheet name="Outcome Model Current" sheetId="19" state="hidden" r:id="rId4"/>
    <sheet name="Fall 2015 CAF" sheetId="21" state="hidden" r:id="rId5"/>
    <sheet name="Outcome Model Rebased" sheetId="28" state="hidden" r:id="rId6"/>
    <sheet name="Fiscal Impact 2018" sheetId="29" state="hidden" r:id="rId7"/>
    <sheet name="2. Units" sheetId="6" state="hidden" r:id="rId8"/>
    <sheet name="M2020 BLS  SALARY CHART" sheetId="38" state="hidden" r:id="rId9"/>
    <sheet name="M2022 BLS SALARY CHART (53_PCT)" sheetId="40" r:id="rId10"/>
    <sheet name="Fall CAF 2023" sheetId="41" r:id="rId11"/>
    <sheet name="1. Models budgets FY25" sheetId="35" r:id="rId12"/>
    <sheet name="FY22 UFR" sheetId="42" state="hidden" r:id="rId13"/>
    <sheet name="1. Models budgets FY21" sheetId="32" state="hidden" r:id="rId14"/>
    <sheet name="BTL 2020" sheetId="36" state="hidden" r:id="rId15"/>
    <sheet name="Fiscal Impact" sheetId="26" state="hidden" r:id="rId16"/>
    <sheet name="Models neg impact" sheetId="16" state="hidden" r:id="rId17"/>
    <sheet name="Fall CAF 2021" sheetId="39" state="hidden" r:id="rId18"/>
    <sheet name="Chart" sheetId="31" state="hidden" r:id="rId19"/>
    <sheet name="CAF Fall 2019" sheetId="30" state="hidden" r:id="rId20"/>
    <sheet name="CAF" sheetId="23" state="hidden"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xlnm._FilterDatabase" localSheetId="7" hidden="1">'2. Units'!$B$30:$C$30</definedName>
    <definedName name="_xlnm._FilterDatabase" localSheetId="15" hidden="1">'Fiscal Impact'!$A$1:$L$18</definedName>
    <definedName name="_xlnm._FilterDatabase" localSheetId="6" hidden="1">'Fiscal Impact 2018'!$A$1:$L$18</definedName>
    <definedName name="_Key1" hidden="1">#REF!</definedName>
    <definedName name="_Sort" hidden="1">#REF!</definedName>
    <definedName name="alldata" localSheetId="10">#REF!</definedName>
    <definedName name="alldata" localSheetId="9">#REF!</definedName>
    <definedName name="alldata">#REF!</definedName>
    <definedName name="alled" localSheetId="10">#REF!</definedName>
    <definedName name="alled" localSheetId="9">#REF!</definedName>
    <definedName name="alled">#REF!</definedName>
    <definedName name="allstem" localSheetId="10">#REF!</definedName>
    <definedName name="allstem" localSheetId="9">#REF!</definedName>
    <definedName name="allstem">#REF!</definedName>
    <definedName name="Area">[1]Sheet2!$A$2:$A$28</definedName>
    <definedName name="ARENEW">[2]amendA!$B$1:$U$51</definedName>
    <definedName name="asdfasd" localSheetId="9">'[3]Complete UFR List'!#REF!</definedName>
    <definedName name="asdfasd">'[3]Complete UFR List'!#REF!</definedName>
    <definedName name="asdfasdf" localSheetId="10">#REF!</definedName>
    <definedName name="asdfasdf" localSheetId="9">#REF!</definedName>
    <definedName name="asdfasdf">#REF!</definedName>
    <definedName name="ATTABOY">[2]amendA!$B$2:$S$2</definedName>
    <definedName name="AutoInsurance">[4]Universal!$C$19</definedName>
    <definedName name="autsupp2" localSheetId="9">#REF!</definedName>
    <definedName name="autsupp2">#REF!</definedName>
    <definedName name="Average" localSheetId="10">#REF!</definedName>
    <definedName name="Average" localSheetId="9">#REF!</definedName>
    <definedName name="Average">#REF!</definedName>
    <definedName name="BB6_4">#REF!</definedName>
    <definedName name="CAF_NEW">[5]RawDataCalcs!$L$70:$DB$70</definedName>
    <definedName name="Cap" localSheetId="10">[6]RawDataCalcs!$L$13:$DB$13</definedName>
    <definedName name="Cap" localSheetId="8">[7]RawDataCalcs!$L$35:$DB$35</definedName>
    <definedName name="Cap" localSheetId="9">[7]RawDataCalcs!$L$35:$DB$35</definedName>
    <definedName name="Cap">[8]RawDataCalcs!$L$70:$DB$70</definedName>
    <definedName name="capa">[9]RawDataCalcs!$L$17:$DB$17</definedName>
    <definedName name="COLA">[4]Universal!$C$12</definedName>
    <definedName name="Data" localSheetId="10">#REF!</definedName>
    <definedName name="Data" localSheetId="9">#REF!</definedName>
    <definedName name="Data">#REF!</definedName>
    <definedName name="Electricity">[4]Universal!$C$21</definedName>
    <definedName name="Fisc" localSheetId="9">'[3]Complete UFR List'!#REF!</definedName>
    <definedName name="Fisc">'[3]Complete UFR List'!#REF!</definedName>
    <definedName name="FiveDay">[4]Universal!$C$17</definedName>
    <definedName name="Floor" localSheetId="10">[6]RawDataCalcs!$L$12:$DB$12</definedName>
    <definedName name="Floor" localSheetId="8">[7]RawDataCalcs!$L$34:$DB$34</definedName>
    <definedName name="Floor" localSheetId="9">[7]RawDataCalcs!$L$34:$DB$34</definedName>
    <definedName name="Floor">[8]RawDataCalcs!$L$69:$DB$69</definedName>
    <definedName name="Fringe">[4]Universal!$C$8</definedName>
    <definedName name="FROM">[2]amendA!$G$7</definedName>
    <definedName name="Funds">'[10]RawDataCalcs3386&amp;3401'!$L$68:$DB$68</definedName>
    <definedName name="GA">[4]Universal!$C$13</definedName>
    <definedName name="Gas">[4]Universal!$C$22</definedName>
    <definedName name="gk" localSheetId="13">#REF!</definedName>
    <definedName name="gk" localSheetId="11">#REF!</definedName>
    <definedName name="gk" localSheetId="2">#REF!</definedName>
    <definedName name="gk" localSheetId="10">#REF!</definedName>
    <definedName name="gk" localSheetId="6">#REF!</definedName>
    <definedName name="gk" localSheetId="9">#REF!</definedName>
    <definedName name="gk" localSheetId="5">#REF!</definedName>
    <definedName name="gk">#REF!</definedName>
    <definedName name="hhh" localSheetId="10">#REF!</definedName>
    <definedName name="hhh" localSheetId="9">#REF!</definedName>
    <definedName name="hhh">#REF!</definedName>
    <definedName name="Holidays">[4]Universal!$C$49:$C$59</definedName>
    <definedName name="JailDAverage" localSheetId="10">#REF!</definedName>
    <definedName name="JailDAverage" localSheetId="9">#REF!</definedName>
    <definedName name="JailDAverage">#REF!</definedName>
    <definedName name="JailDCap">[11]ALLRawDataCalcs!$L$80:$DB$80</definedName>
    <definedName name="JailDFloor">[11]ALLRawDataCalcs!$L$79:$DB$79</definedName>
    <definedName name="JailDgk" localSheetId="10">#REF!</definedName>
    <definedName name="JailDgk" localSheetId="9">#REF!</definedName>
    <definedName name="JailDgk">#REF!</definedName>
    <definedName name="JailDMax" localSheetId="10">#REF!</definedName>
    <definedName name="JailDMax" localSheetId="9">#REF!</definedName>
    <definedName name="JailDMax">#REF!</definedName>
    <definedName name="JailDMedian" localSheetId="10">#REF!</definedName>
    <definedName name="JailDMedian" localSheetId="9">#REF!</definedName>
    <definedName name="JailDMedian">#REF!</definedName>
    <definedName name="jm" localSheetId="9">'[3]Complete UFR List'!#REF!</definedName>
    <definedName name="jm">'[3]Complete UFR List'!#REF!</definedName>
    <definedName name="kls" localSheetId="10">#REF!</definedName>
    <definedName name="kls" localSheetId="9">#REF!</definedName>
    <definedName name="kls">#REF!</definedName>
    <definedName name="ListProviders">'[12]List of Programs'!$A$24:$A$29</definedName>
    <definedName name="Max" localSheetId="10">#REF!</definedName>
    <definedName name="Max" localSheetId="9">#REF!</definedName>
    <definedName name="Max">#REF!</definedName>
    <definedName name="Median" localSheetId="10">#REF!</definedName>
    <definedName name="Median" localSheetId="9">#REF!</definedName>
    <definedName name="Median">#REF!</definedName>
    <definedName name="Min" localSheetId="10">#REF!</definedName>
    <definedName name="Min" localSheetId="9">#REF!</definedName>
    <definedName name="Min">#REF!</definedName>
    <definedName name="mr">#REF!</definedName>
    <definedName name="MT" localSheetId="10">#REF!</definedName>
    <definedName name="MT" localSheetId="9">#REF!</definedName>
    <definedName name="MT">#REF!</definedName>
    <definedName name="new" localSheetId="10">#REF!</definedName>
    <definedName name="new" localSheetId="9">#REF!</definedName>
    <definedName name="new">#REF!</definedName>
    <definedName name="Oil">[4]Universal!$C$23</definedName>
    <definedName name="ok" localSheetId="10">#REF!</definedName>
    <definedName name="ok" localSheetId="9">#REF!</definedName>
    <definedName name="ok">#REF!</definedName>
    <definedName name="Paydays">[4]Universal!$C$33:$N$33</definedName>
    <definedName name="Phone">[4]Universal!$C$25</definedName>
    <definedName name="_xlnm.Print_Area" localSheetId="13">'1. Models budgets FY21'!$B$1:$O$37</definedName>
    <definedName name="_xlnm.Print_Area" localSheetId="11">'1. Models budgets FY25'!$B$1:$P$31</definedName>
    <definedName name="_xlnm.Print_Area" localSheetId="7">'2. Units'!$A$8:$I$28</definedName>
    <definedName name="_xlnm.Print_Area" localSheetId="1">'7. Fiscal Impact'!$A$1:$G$10</definedName>
    <definedName name="_xlnm.Print_Area" localSheetId="18">Chart!$B$1:$G$32</definedName>
    <definedName name="_xlnm.Print_Area" localSheetId="15">'Fiscal Impact'!$A$1:$L$18</definedName>
    <definedName name="_xlnm.Print_Area" localSheetId="6">'Fiscal Impact 2018'!$A$1:$L$18</definedName>
    <definedName name="_xlnm.Print_Area" localSheetId="8">'M2020 BLS  SALARY CHART'!$B$1:$G$45</definedName>
    <definedName name="_xlnm.Print_Area" localSheetId="9">'M2022 BLS SALARY CHART (53_PCT)'!$B$1:$E$48</definedName>
    <definedName name="_xlnm.Print_Area" localSheetId="16">'Models neg impact'!$B$1:$O$29</definedName>
    <definedName name="_xlnm.Print_Titles" localSheetId="20">CAF!$A:$A</definedName>
    <definedName name="_xlnm.Print_Titles" localSheetId="4">'Fall 2015 CAF'!$A:$A</definedName>
    <definedName name="_xlnm.Print_Titles" localSheetId="17">'Fall CAF 2021'!$A:$A</definedName>
    <definedName name="_xlnm.Print_Titles" localSheetId="10">'Fall CAF 2023'!$A:$A</definedName>
    <definedName name="Program_File" localSheetId="10">#REF!</definedName>
    <definedName name="Program_File" localSheetId="9">#REF!</definedName>
    <definedName name="Program_File">#REF!</definedName>
    <definedName name="Programs">'[12]List of Programs'!$B$3:$B$19</definedName>
    <definedName name="PropInsurance">[4]Universal!$C$20</definedName>
    <definedName name="ProvFTE" localSheetId="10">'[13]FTE Data'!$A$3:$AW$56</definedName>
    <definedName name="ProvFTE" localSheetId="9">'[13]FTE Data'!$A$3:$AW$56</definedName>
    <definedName name="ProvFTE">'[14]FTE Data'!$A$3:$AW$56</definedName>
    <definedName name="PTO_Hours">[4]Universal!$F$72:$F$78</definedName>
    <definedName name="PTO_Years">[4]Universal!$B$72:$B$78</definedName>
    <definedName name="PurchasedBy" localSheetId="10">'[13]FTE Data'!$C$263:$AZ$657</definedName>
    <definedName name="PurchasedBy" localSheetId="9">'[13]FTE Data'!$C$263:$AZ$657</definedName>
    <definedName name="PurchasedBy">'[14]FTE Data'!$C$263:$AZ$657</definedName>
    <definedName name="REGION">[1]Sheet2!$B$1:$B$5</definedName>
    <definedName name="Relief">[4]Universal!$C$14</definedName>
    <definedName name="resmay2007" localSheetId="10">#REF!</definedName>
    <definedName name="resmay2007" localSheetId="9">#REF!</definedName>
    <definedName name="resmay2007">#REF!</definedName>
    <definedName name="SevenDay">[4]Universal!$C$18</definedName>
    <definedName name="sheet1" localSheetId="10">#REF!</definedName>
    <definedName name="sheet1" localSheetId="9">#REF!</definedName>
    <definedName name="sheet1">#REF!</definedName>
    <definedName name="Site_list" localSheetId="10">[13]Lists!$A$2:$A$53</definedName>
    <definedName name="Site_list" localSheetId="9">[13]Lists!$A$2:$A$53</definedName>
    <definedName name="Site_list">[14]Lists!$A$2:$A$53</definedName>
    <definedName name="Source" localSheetId="10">#REF!</definedName>
    <definedName name="Source" localSheetId="9">#REF!</definedName>
    <definedName name="Source">#REF!</definedName>
    <definedName name="Source_2" localSheetId="13">#REF!</definedName>
    <definedName name="Source_2" localSheetId="11">#REF!</definedName>
    <definedName name="Source_2" localSheetId="2">#REF!</definedName>
    <definedName name="Source_2" localSheetId="10">#REF!</definedName>
    <definedName name="Source_2" localSheetId="6">#REF!</definedName>
    <definedName name="Source_2" localSheetId="9">#REF!</definedName>
    <definedName name="Source_2" localSheetId="5">#REF!</definedName>
    <definedName name="Source_2">#REF!</definedName>
    <definedName name="SourcePathAndFileName" localSheetId="10">#REF!</definedName>
    <definedName name="SourcePathAndFileName" localSheetId="9">#REF!</definedName>
    <definedName name="SourcePathAndFileName">#REF!</definedName>
    <definedName name="StaffApp">[4]Universal!$C$11</definedName>
    <definedName name="Tax">[4]Universal!$C$7</definedName>
    <definedName name="TO">[2]amendA!$K$7:$O$7</definedName>
    <definedName name="Total_UFR" localSheetId="10">#REF!</definedName>
    <definedName name="Total_UFR" localSheetId="9">#REF!</definedName>
    <definedName name="Total_UFR">#REF!</definedName>
    <definedName name="Total_UFRs" localSheetId="10">#REF!</definedName>
    <definedName name="Total_UFRs" localSheetId="9">#REF!</definedName>
    <definedName name="Total_UFRs">#REF!</definedName>
    <definedName name="Total_UFRs_" localSheetId="10">#REF!</definedName>
    <definedName name="Total_UFRs_" localSheetId="9">#REF!</definedName>
    <definedName name="Total_UFRs_">#REF!</definedName>
    <definedName name="TotalDays">[4]Universal!$C$30:$N$30</definedName>
    <definedName name="UFR" localSheetId="9">'[3]Complete UFR List'!#REF!</definedName>
    <definedName name="UFR">'[3]Complete UFR List'!#REF!</definedName>
    <definedName name="UFRS" localSheetId="9">'[3]Complete UFR List'!#REF!</definedName>
    <definedName name="UFRS">'[3]Complete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 localSheetId="9">'[3]Complete UFR List'!#REF!</definedName>
    <definedName name="wefqwerqwe">'[3]Complete UFR List'!#REF!</definedName>
    <definedName name="yes">'[3]Complete UFR 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35" l="1"/>
  <c r="E17" i="35"/>
  <c r="E20" i="35" l="1"/>
  <c r="AQ300" i="42" l="1"/>
  <c r="AO300" i="42"/>
  <c r="AM300" i="42"/>
  <c r="AK300" i="42"/>
  <c r="AI300" i="42"/>
  <c r="AG300" i="42"/>
  <c r="AE300" i="42"/>
  <c r="AC300" i="42"/>
  <c r="AA300" i="42"/>
  <c r="Y300" i="42"/>
  <c r="W300" i="42"/>
  <c r="U300" i="42"/>
  <c r="S300" i="42"/>
  <c r="Q300" i="42"/>
  <c r="O300" i="42"/>
  <c r="M300" i="42"/>
  <c r="K300" i="42"/>
  <c r="I300" i="42"/>
  <c r="G300" i="42"/>
  <c r="E300" i="42"/>
  <c r="AQ299" i="42"/>
  <c r="AO299" i="42"/>
  <c r="AM299" i="42"/>
  <c r="AK299" i="42"/>
  <c r="AI299" i="42"/>
  <c r="AG299" i="42"/>
  <c r="AE299" i="42"/>
  <c r="AC299" i="42"/>
  <c r="AA299" i="42"/>
  <c r="Y299" i="42"/>
  <c r="W299" i="42"/>
  <c r="U299" i="42"/>
  <c r="S299" i="42"/>
  <c r="Q299" i="42"/>
  <c r="O299" i="42"/>
  <c r="M299" i="42"/>
  <c r="K299" i="42"/>
  <c r="I299" i="42"/>
  <c r="G299" i="42"/>
  <c r="E299" i="42"/>
  <c r="AQ298" i="42"/>
  <c r="AO298" i="42"/>
  <c r="AM298" i="42"/>
  <c r="AK298" i="42"/>
  <c r="AI298" i="42"/>
  <c r="AG298" i="42"/>
  <c r="AE298" i="42"/>
  <c r="AC298" i="42"/>
  <c r="AA298" i="42"/>
  <c r="Y298" i="42"/>
  <c r="W298" i="42"/>
  <c r="U298" i="42"/>
  <c r="S298" i="42"/>
  <c r="Q298" i="42"/>
  <c r="O298" i="42"/>
  <c r="M298" i="42"/>
  <c r="K298" i="42"/>
  <c r="I298" i="42"/>
  <c r="G298" i="42"/>
  <c r="E298" i="42"/>
  <c r="AQ297" i="42"/>
  <c r="AO297" i="42"/>
  <c r="AM297" i="42"/>
  <c r="AK297" i="42"/>
  <c r="AI297" i="42"/>
  <c r="AG297" i="42"/>
  <c r="AE297" i="42"/>
  <c r="AC297" i="42"/>
  <c r="AA297" i="42"/>
  <c r="Y297" i="42"/>
  <c r="W297" i="42"/>
  <c r="U297" i="42"/>
  <c r="S297" i="42"/>
  <c r="Q297" i="42"/>
  <c r="O297" i="42"/>
  <c r="M297" i="42"/>
  <c r="K297" i="42"/>
  <c r="I297" i="42"/>
  <c r="G297" i="42"/>
  <c r="E297" i="42"/>
  <c r="AQ296" i="42"/>
  <c r="AO296" i="42"/>
  <c r="AM296" i="42"/>
  <c r="AK296" i="42"/>
  <c r="AI296" i="42"/>
  <c r="AG296" i="42"/>
  <c r="AE296" i="42"/>
  <c r="AC296" i="42"/>
  <c r="AA296" i="42"/>
  <c r="Y296" i="42"/>
  <c r="W296" i="42"/>
  <c r="U296" i="42"/>
  <c r="S296" i="42"/>
  <c r="Q296" i="42"/>
  <c r="O296" i="42"/>
  <c r="M296" i="42"/>
  <c r="K296" i="42"/>
  <c r="I296" i="42"/>
  <c r="G296" i="42"/>
  <c r="E296" i="42"/>
  <c r="AQ295" i="42"/>
  <c r="AO295" i="42"/>
  <c r="AM295" i="42"/>
  <c r="AK295" i="42"/>
  <c r="AI295" i="42"/>
  <c r="AG295" i="42"/>
  <c r="AE295" i="42"/>
  <c r="AC295" i="42"/>
  <c r="AA295" i="42"/>
  <c r="Y295" i="42"/>
  <c r="W295" i="42"/>
  <c r="U295" i="42"/>
  <c r="S295" i="42"/>
  <c r="Q295" i="42"/>
  <c r="O295" i="42"/>
  <c r="M295" i="42"/>
  <c r="K295" i="42"/>
  <c r="I295" i="42"/>
  <c r="G295" i="42"/>
  <c r="E295" i="42"/>
  <c r="AQ294" i="42"/>
  <c r="AO294" i="42"/>
  <c r="AM294" i="42"/>
  <c r="AK294" i="42"/>
  <c r="AI294" i="42"/>
  <c r="AG294" i="42"/>
  <c r="AE294" i="42"/>
  <c r="AC294" i="42"/>
  <c r="AA294" i="42"/>
  <c r="Y294" i="42"/>
  <c r="W294" i="42"/>
  <c r="U294" i="42"/>
  <c r="S294" i="42"/>
  <c r="Q294" i="42"/>
  <c r="O294" i="42"/>
  <c r="M294" i="42"/>
  <c r="K294" i="42"/>
  <c r="I294" i="42"/>
  <c r="G294" i="42"/>
  <c r="E294" i="42"/>
  <c r="AQ293" i="42"/>
  <c r="AO293" i="42"/>
  <c r="AM293" i="42"/>
  <c r="AK293" i="42"/>
  <c r="AI293" i="42"/>
  <c r="AG293" i="42"/>
  <c r="AE293" i="42"/>
  <c r="AC293" i="42"/>
  <c r="AA293" i="42"/>
  <c r="Y293" i="42"/>
  <c r="W293" i="42"/>
  <c r="U293" i="42"/>
  <c r="S293" i="42"/>
  <c r="Q293" i="42"/>
  <c r="O293" i="42"/>
  <c r="M293" i="42"/>
  <c r="K293" i="42"/>
  <c r="I293" i="42"/>
  <c r="G293" i="42"/>
  <c r="E293" i="42"/>
  <c r="AQ292" i="42"/>
  <c r="AO292" i="42"/>
  <c r="AM292" i="42"/>
  <c r="AK292" i="42"/>
  <c r="AI292" i="42"/>
  <c r="AG292" i="42"/>
  <c r="AE292" i="42"/>
  <c r="AC292" i="42"/>
  <c r="AA292" i="42"/>
  <c r="Y292" i="42"/>
  <c r="W292" i="42"/>
  <c r="U292" i="42"/>
  <c r="S292" i="42"/>
  <c r="Q292" i="42"/>
  <c r="O292" i="42"/>
  <c r="M292" i="42"/>
  <c r="K292" i="42"/>
  <c r="I292" i="42"/>
  <c r="G292" i="42"/>
  <c r="E292" i="42"/>
  <c r="AQ291" i="42"/>
  <c r="AO291" i="42"/>
  <c r="AM291" i="42"/>
  <c r="AK291" i="42"/>
  <c r="AI291" i="42"/>
  <c r="AG291" i="42"/>
  <c r="AE291" i="42"/>
  <c r="AC291" i="42"/>
  <c r="AA291" i="42"/>
  <c r="Y291" i="42"/>
  <c r="W291" i="42"/>
  <c r="U291" i="42"/>
  <c r="S291" i="42"/>
  <c r="Q291" i="42"/>
  <c r="O291" i="42"/>
  <c r="M291" i="42"/>
  <c r="K291" i="42"/>
  <c r="I291" i="42"/>
  <c r="G291" i="42"/>
  <c r="E291" i="42"/>
  <c r="AQ290" i="42"/>
  <c r="AO290" i="42"/>
  <c r="AM290" i="42"/>
  <c r="AK290" i="42"/>
  <c r="AI290" i="42"/>
  <c r="AG290" i="42"/>
  <c r="AE290" i="42"/>
  <c r="AC290" i="42"/>
  <c r="AA290" i="42"/>
  <c r="Y290" i="42"/>
  <c r="W290" i="42"/>
  <c r="U290" i="42"/>
  <c r="S290" i="42"/>
  <c r="Q290" i="42"/>
  <c r="O290" i="42"/>
  <c r="M290" i="42"/>
  <c r="K290" i="42"/>
  <c r="I290" i="42"/>
  <c r="G290" i="42"/>
  <c r="E290" i="42"/>
  <c r="AQ289" i="42"/>
  <c r="AO289" i="42"/>
  <c r="AM289" i="42"/>
  <c r="AK289" i="42"/>
  <c r="AI289" i="42"/>
  <c r="AG289" i="42"/>
  <c r="AE289" i="42"/>
  <c r="AC289" i="42"/>
  <c r="AA289" i="42"/>
  <c r="Y289" i="42"/>
  <c r="W289" i="42"/>
  <c r="U289" i="42"/>
  <c r="S289" i="42"/>
  <c r="Q289" i="42"/>
  <c r="O289" i="42"/>
  <c r="M289" i="42"/>
  <c r="K289" i="42"/>
  <c r="I289" i="42"/>
  <c r="G289" i="42"/>
  <c r="E289" i="42"/>
  <c r="AQ288" i="42"/>
  <c r="AO288" i="42"/>
  <c r="AM288" i="42"/>
  <c r="AK288" i="42"/>
  <c r="AI288" i="42"/>
  <c r="AG288" i="42"/>
  <c r="AE288" i="42"/>
  <c r="AC288" i="42"/>
  <c r="AA288" i="42"/>
  <c r="Y288" i="42"/>
  <c r="W288" i="42"/>
  <c r="U288" i="42"/>
  <c r="S288" i="42"/>
  <c r="Q288" i="42"/>
  <c r="O288" i="42"/>
  <c r="M288" i="42"/>
  <c r="K288" i="42"/>
  <c r="I288" i="42"/>
  <c r="G288" i="42"/>
  <c r="E288" i="42"/>
  <c r="AQ287" i="42"/>
  <c r="AO287" i="42"/>
  <c r="AM287" i="42"/>
  <c r="AK287" i="42"/>
  <c r="AI287" i="42"/>
  <c r="AG287" i="42"/>
  <c r="AE287" i="42"/>
  <c r="AC287" i="42"/>
  <c r="AA287" i="42"/>
  <c r="Y287" i="42"/>
  <c r="W287" i="42"/>
  <c r="U287" i="42"/>
  <c r="S287" i="42"/>
  <c r="Q287" i="42"/>
  <c r="O287" i="42"/>
  <c r="M287" i="42"/>
  <c r="K287" i="42"/>
  <c r="I287" i="42"/>
  <c r="G287" i="42"/>
  <c r="E287" i="42"/>
  <c r="AQ286" i="42"/>
  <c r="AO286" i="42"/>
  <c r="AM286" i="42"/>
  <c r="AK286" i="42"/>
  <c r="AI286" i="42"/>
  <c r="AG286" i="42"/>
  <c r="AE286" i="42"/>
  <c r="AC286" i="42"/>
  <c r="AA286" i="42"/>
  <c r="Y286" i="42"/>
  <c r="W286" i="42"/>
  <c r="U286" i="42"/>
  <c r="S286" i="42"/>
  <c r="Q286" i="42"/>
  <c r="O286" i="42"/>
  <c r="M286" i="42"/>
  <c r="K286" i="42"/>
  <c r="I286" i="42"/>
  <c r="G286" i="42"/>
  <c r="E286" i="42"/>
  <c r="AQ285" i="42"/>
  <c r="AO285" i="42"/>
  <c r="AM285" i="42"/>
  <c r="AK285" i="42"/>
  <c r="AI285" i="42"/>
  <c r="AG285" i="42"/>
  <c r="AE285" i="42"/>
  <c r="AC285" i="42"/>
  <c r="AA285" i="42"/>
  <c r="Y285" i="42"/>
  <c r="W285" i="42"/>
  <c r="U285" i="42"/>
  <c r="S285" i="42"/>
  <c r="Q285" i="42"/>
  <c r="O285" i="42"/>
  <c r="M285" i="42"/>
  <c r="K285" i="42"/>
  <c r="I285" i="42"/>
  <c r="G285" i="42"/>
  <c r="E285" i="42"/>
  <c r="AQ284" i="42"/>
  <c r="AO284" i="42"/>
  <c r="AM284" i="42"/>
  <c r="AK284" i="42"/>
  <c r="AI284" i="42"/>
  <c r="AG284" i="42"/>
  <c r="AE284" i="42"/>
  <c r="AC284" i="42"/>
  <c r="AA284" i="42"/>
  <c r="Y284" i="42"/>
  <c r="W284" i="42"/>
  <c r="U284" i="42"/>
  <c r="S284" i="42"/>
  <c r="Q284" i="42"/>
  <c r="O284" i="42"/>
  <c r="M284" i="42"/>
  <c r="K284" i="42"/>
  <c r="I284" i="42"/>
  <c r="G284" i="42"/>
  <c r="E284" i="42"/>
  <c r="AQ283" i="42"/>
  <c r="AO283" i="42"/>
  <c r="AM283" i="42"/>
  <c r="AK283" i="42"/>
  <c r="AI283" i="42"/>
  <c r="AG283" i="42"/>
  <c r="AE283" i="42"/>
  <c r="AC283" i="42"/>
  <c r="AA283" i="42"/>
  <c r="Y283" i="42"/>
  <c r="W283" i="42"/>
  <c r="U283" i="42"/>
  <c r="S283" i="42"/>
  <c r="Q283" i="42"/>
  <c r="O283" i="42"/>
  <c r="M283" i="42"/>
  <c r="K283" i="42"/>
  <c r="I283" i="42"/>
  <c r="G283" i="42"/>
  <c r="E283" i="42"/>
  <c r="AQ282" i="42"/>
  <c r="AO282" i="42"/>
  <c r="AM282" i="42"/>
  <c r="AK282" i="42"/>
  <c r="AI282" i="42"/>
  <c r="AG282" i="42"/>
  <c r="AE282" i="42"/>
  <c r="AC282" i="42"/>
  <c r="AA282" i="42"/>
  <c r="Y282" i="42"/>
  <c r="W282" i="42"/>
  <c r="U282" i="42"/>
  <c r="S282" i="42"/>
  <c r="Q282" i="42"/>
  <c r="O282" i="42"/>
  <c r="M282" i="42"/>
  <c r="K282" i="42"/>
  <c r="I282" i="42"/>
  <c r="G282" i="42"/>
  <c r="E282" i="42"/>
  <c r="AQ281" i="42"/>
  <c r="AO281" i="42"/>
  <c r="AM281" i="42"/>
  <c r="AK281" i="42"/>
  <c r="AI281" i="42"/>
  <c r="AG281" i="42"/>
  <c r="AE281" i="42"/>
  <c r="AC281" i="42"/>
  <c r="AA281" i="42"/>
  <c r="Y281" i="42"/>
  <c r="W281" i="42"/>
  <c r="U281" i="42"/>
  <c r="S281" i="42"/>
  <c r="Q281" i="42"/>
  <c r="O281" i="42"/>
  <c r="M281" i="42"/>
  <c r="K281" i="42"/>
  <c r="I281" i="42"/>
  <c r="G281" i="42"/>
  <c r="E281" i="42"/>
  <c r="AQ280" i="42"/>
  <c r="AO280" i="42"/>
  <c r="AM280" i="42"/>
  <c r="AK280" i="42"/>
  <c r="AI280" i="42"/>
  <c r="AG280" i="42"/>
  <c r="AE280" i="42"/>
  <c r="AC280" i="42"/>
  <c r="AA280" i="42"/>
  <c r="Y280" i="42"/>
  <c r="W280" i="42"/>
  <c r="U280" i="42"/>
  <c r="S280" i="42"/>
  <c r="Q280" i="42"/>
  <c r="O280" i="42"/>
  <c r="M280" i="42"/>
  <c r="K280" i="42"/>
  <c r="I280" i="42"/>
  <c r="G280" i="42"/>
  <c r="E280" i="42"/>
  <c r="AQ279" i="42"/>
  <c r="AO279" i="42"/>
  <c r="AM279" i="42"/>
  <c r="AK279" i="42"/>
  <c r="AI279" i="42"/>
  <c r="AG279" i="42"/>
  <c r="AE279" i="42"/>
  <c r="AC279" i="42"/>
  <c r="AA279" i="42"/>
  <c r="Y279" i="42"/>
  <c r="W279" i="42"/>
  <c r="U279" i="42"/>
  <c r="S279" i="42"/>
  <c r="Q279" i="42"/>
  <c r="O279" i="42"/>
  <c r="M279" i="42"/>
  <c r="K279" i="42"/>
  <c r="I279" i="42"/>
  <c r="G279" i="42"/>
  <c r="E279" i="42"/>
  <c r="AQ278" i="42"/>
  <c r="AO278" i="42"/>
  <c r="AM278" i="42"/>
  <c r="AK278" i="42"/>
  <c r="AI278" i="42"/>
  <c r="AG278" i="42"/>
  <c r="AE278" i="42"/>
  <c r="AC278" i="42"/>
  <c r="AA278" i="42"/>
  <c r="Y278" i="42"/>
  <c r="W278" i="42"/>
  <c r="U278" i="42"/>
  <c r="S278" i="42"/>
  <c r="Q278" i="42"/>
  <c r="O278" i="42"/>
  <c r="M278" i="42"/>
  <c r="K278" i="42"/>
  <c r="I278" i="42"/>
  <c r="G278" i="42"/>
  <c r="E278" i="42"/>
  <c r="AQ277" i="42"/>
  <c r="AO277" i="42"/>
  <c r="AM277" i="42"/>
  <c r="AK277" i="42"/>
  <c r="AI277" i="42"/>
  <c r="AG277" i="42"/>
  <c r="AE277" i="42"/>
  <c r="AC277" i="42"/>
  <c r="AA277" i="42"/>
  <c r="Y277" i="42"/>
  <c r="W277" i="42"/>
  <c r="U277" i="42"/>
  <c r="S277" i="42"/>
  <c r="Q277" i="42"/>
  <c r="O277" i="42"/>
  <c r="M277" i="42"/>
  <c r="K277" i="42"/>
  <c r="I277" i="42"/>
  <c r="G277" i="42"/>
  <c r="E277" i="42"/>
  <c r="AQ276" i="42"/>
  <c r="AO276" i="42"/>
  <c r="AM276" i="42"/>
  <c r="AK276" i="42"/>
  <c r="AI276" i="42"/>
  <c r="AG276" i="42"/>
  <c r="AE276" i="42"/>
  <c r="AC276" i="42"/>
  <c r="AA276" i="42"/>
  <c r="Y276" i="42"/>
  <c r="W276" i="42"/>
  <c r="U276" i="42"/>
  <c r="S276" i="42"/>
  <c r="Q276" i="42"/>
  <c r="O276" i="42"/>
  <c r="M276" i="42"/>
  <c r="K276" i="42"/>
  <c r="I276" i="42"/>
  <c r="G276" i="42"/>
  <c r="E276" i="42"/>
  <c r="AQ275" i="42"/>
  <c r="AO275" i="42"/>
  <c r="AM275" i="42"/>
  <c r="AK275" i="42"/>
  <c r="AI275" i="42"/>
  <c r="AG275" i="42"/>
  <c r="AE275" i="42"/>
  <c r="AC275" i="42"/>
  <c r="AA275" i="42"/>
  <c r="Y275" i="42"/>
  <c r="W275" i="42"/>
  <c r="U275" i="42"/>
  <c r="S275" i="42"/>
  <c r="Q275" i="42"/>
  <c r="O275" i="42"/>
  <c r="M275" i="42"/>
  <c r="K275" i="42"/>
  <c r="I275" i="42"/>
  <c r="G275" i="42"/>
  <c r="E275" i="42"/>
  <c r="AQ274" i="42"/>
  <c r="AO274" i="42"/>
  <c r="AM274" i="42"/>
  <c r="AK274" i="42"/>
  <c r="AI274" i="42"/>
  <c r="AG274" i="42"/>
  <c r="AE274" i="42"/>
  <c r="AC274" i="42"/>
  <c r="AA274" i="42"/>
  <c r="Y274" i="42"/>
  <c r="W274" i="42"/>
  <c r="U274" i="42"/>
  <c r="S274" i="42"/>
  <c r="Q274" i="42"/>
  <c r="O274" i="42"/>
  <c r="M274" i="42"/>
  <c r="K274" i="42"/>
  <c r="I274" i="42"/>
  <c r="G274" i="42"/>
  <c r="E274" i="42"/>
  <c r="AQ273" i="42"/>
  <c r="AO273" i="42"/>
  <c r="AM273" i="42"/>
  <c r="AK273" i="42"/>
  <c r="AI273" i="42"/>
  <c r="AG273" i="42"/>
  <c r="AE273" i="42"/>
  <c r="AC273" i="42"/>
  <c r="AA273" i="42"/>
  <c r="Y273" i="42"/>
  <c r="W273" i="42"/>
  <c r="U273" i="42"/>
  <c r="S273" i="42"/>
  <c r="Q273" i="42"/>
  <c r="O273" i="42"/>
  <c r="M273" i="42"/>
  <c r="K273" i="42"/>
  <c r="I273" i="42"/>
  <c r="G273" i="42"/>
  <c r="E273" i="42"/>
  <c r="AQ272" i="42"/>
  <c r="AO272" i="42"/>
  <c r="AM272" i="42"/>
  <c r="AK272" i="42"/>
  <c r="AI272" i="42"/>
  <c r="AG272" i="42"/>
  <c r="AE272" i="42"/>
  <c r="AC272" i="42"/>
  <c r="AA272" i="42"/>
  <c r="Y272" i="42"/>
  <c r="W272" i="42"/>
  <c r="U272" i="42"/>
  <c r="S272" i="42"/>
  <c r="Q272" i="42"/>
  <c r="O272" i="42"/>
  <c r="M272" i="42"/>
  <c r="K272" i="42"/>
  <c r="I272" i="42"/>
  <c r="G272" i="42"/>
  <c r="E272" i="42"/>
  <c r="AQ271" i="42"/>
  <c r="AO271" i="42"/>
  <c r="AM271" i="42"/>
  <c r="AK271" i="42"/>
  <c r="AI271" i="42"/>
  <c r="AG271" i="42"/>
  <c r="AE271" i="42"/>
  <c r="AC271" i="42"/>
  <c r="AA271" i="42"/>
  <c r="Y271" i="42"/>
  <c r="W271" i="42"/>
  <c r="U271" i="42"/>
  <c r="S271" i="42"/>
  <c r="Q271" i="42"/>
  <c r="O271" i="42"/>
  <c r="M271" i="42"/>
  <c r="K271" i="42"/>
  <c r="I271" i="42"/>
  <c r="G271" i="42"/>
  <c r="E271" i="42"/>
  <c r="AQ270" i="42"/>
  <c r="AO270" i="42"/>
  <c r="AM270" i="42"/>
  <c r="AK270" i="42"/>
  <c r="AI270" i="42"/>
  <c r="AG270" i="42"/>
  <c r="AE270" i="42"/>
  <c r="AC270" i="42"/>
  <c r="AA270" i="42"/>
  <c r="Y270" i="42"/>
  <c r="W270" i="42"/>
  <c r="U270" i="42"/>
  <c r="S270" i="42"/>
  <c r="Q270" i="42"/>
  <c r="O270" i="42"/>
  <c r="M270" i="42"/>
  <c r="K270" i="42"/>
  <c r="I270" i="42"/>
  <c r="G270" i="42"/>
  <c r="E270" i="42"/>
  <c r="AQ269" i="42"/>
  <c r="AO269" i="42"/>
  <c r="AM269" i="42"/>
  <c r="AK269" i="42"/>
  <c r="AI269" i="42"/>
  <c r="AG269" i="42"/>
  <c r="AE269" i="42"/>
  <c r="AC269" i="42"/>
  <c r="AA269" i="42"/>
  <c r="Y269" i="42"/>
  <c r="W269" i="42"/>
  <c r="U269" i="42"/>
  <c r="S269" i="42"/>
  <c r="Q269" i="42"/>
  <c r="O269" i="42"/>
  <c r="M269" i="42"/>
  <c r="K269" i="42"/>
  <c r="I269" i="42"/>
  <c r="G269" i="42"/>
  <c r="E269" i="42"/>
  <c r="AQ268" i="42"/>
  <c r="AO268" i="42"/>
  <c r="AM268" i="42"/>
  <c r="AK268" i="42"/>
  <c r="AI268" i="42"/>
  <c r="AG268" i="42"/>
  <c r="AE268" i="42"/>
  <c r="AC268" i="42"/>
  <c r="AA268" i="42"/>
  <c r="Y268" i="42"/>
  <c r="W268" i="42"/>
  <c r="U268" i="42"/>
  <c r="S268" i="42"/>
  <c r="Q268" i="42"/>
  <c r="O268" i="42"/>
  <c r="M268" i="42"/>
  <c r="K268" i="42"/>
  <c r="I268" i="42"/>
  <c r="G268" i="42"/>
  <c r="E268" i="42"/>
  <c r="AQ267" i="42"/>
  <c r="AO267" i="42"/>
  <c r="AM267" i="42"/>
  <c r="AK267" i="42"/>
  <c r="AI267" i="42"/>
  <c r="AG267" i="42"/>
  <c r="AE267" i="42"/>
  <c r="AC267" i="42"/>
  <c r="AA267" i="42"/>
  <c r="Y267" i="42"/>
  <c r="W267" i="42"/>
  <c r="U267" i="42"/>
  <c r="S267" i="42"/>
  <c r="Q267" i="42"/>
  <c r="O267" i="42"/>
  <c r="M267" i="42"/>
  <c r="K267" i="42"/>
  <c r="I267" i="42"/>
  <c r="G267" i="42"/>
  <c r="E267" i="42"/>
  <c r="AQ266" i="42"/>
  <c r="AO266" i="42"/>
  <c r="AM266" i="42"/>
  <c r="AK266" i="42"/>
  <c r="AI266" i="42"/>
  <c r="AG266" i="42"/>
  <c r="AE266" i="42"/>
  <c r="AC266" i="42"/>
  <c r="AA266" i="42"/>
  <c r="Y266" i="42"/>
  <c r="W266" i="42"/>
  <c r="U266" i="42"/>
  <c r="S266" i="42"/>
  <c r="Q266" i="42"/>
  <c r="O266" i="42"/>
  <c r="M266" i="42"/>
  <c r="K266" i="42"/>
  <c r="I266" i="42"/>
  <c r="G266" i="42"/>
  <c r="E266" i="42"/>
  <c r="AQ265" i="42"/>
  <c r="AO265" i="42"/>
  <c r="AM265" i="42"/>
  <c r="AK265" i="42"/>
  <c r="AI265" i="42"/>
  <c r="AG265" i="42"/>
  <c r="AE265" i="42"/>
  <c r="AC265" i="42"/>
  <c r="AA265" i="42"/>
  <c r="Y265" i="42"/>
  <c r="W265" i="42"/>
  <c r="U265" i="42"/>
  <c r="S265" i="42"/>
  <c r="Q265" i="42"/>
  <c r="O265" i="42"/>
  <c r="M265" i="42"/>
  <c r="K265" i="42"/>
  <c r="I265" i="42"/>
  <c r="G265" i="42"/>
  <c r="E265" i="42"/>
  <c r="AQ264" i="42"/>
  <c r="AO264" i="42"/>
  <c r="AM264" i="42"/>
  <c r="AK264" i="42"/>
  <c r="AI264" i="42"/>
  <c r="AG264" i="42"/>
  <c r="AE264" i="42"/>
  <c r="AC264" i="42"/>
  <c r="AA264" i="42"/>
  <c r="Y264" i="42"/>
  <c r="W264" i="42"/>
  <c r="U264" i="42"/>
  <c r="S264" i="42"/>
  <c r="Q264" i="42"/>
  <c r="O264" i="42"/>
  <c r="M264" i="42"/>
  <c r="K264" i="42"/>
  <c r="I264" i="42"/>
  <c r="G264" i="42"/>
  <c r="E264" i="42"/>
  <c r="AQ263" i="42"/>
  <c r="AO263" i="42"/>
  <c r="AM263" i="42"/>
  <c r="AK263" i="42"/>
  <c r="AI263" i="42"/>
  <c r="AG263" i="42"/>
  <c r="AE263" i="42"/>
  <c r="AC263" i="42"/>
  <c r="AA263" i="42"/>
  <c r="Y263" i="42"/>
  <c r="W263" i="42"/>
  <c r="U263" i="42"/>
  <c r="S263" i="42"/>
  <c r="Q263" i="42"/>
  <c r="O263" i="42"/>
  <c r="M263" i="42"/>
  <c r="K263" i="42"/>
  <c r="I263" i="42"/>
  <c r="G263" i="42"/>
  <c r="E263" i="42"/>
  <c r="AQ262" i="42"/>
  <c r="AO262" i="42"/>
  <c r="AM262" i="42"/>
  <c r="AK262" i="42"/>
  <c r="AI262" i="42"/>
  <c r="AG262" i="42"/>
  <c r="AE262" i="42"/>
  <c r="AC262" i="42"/>
  <c r="AA262" i="42"/>
  <c r="Y262" i="42"/>
  <c r="W262" i="42"/>
  <c r="U262" i="42"/>
  <c r="S262" i="42"/>
  <c r="Q262" i="42"/>
  <c r="O262" i="42"/>
  <c r="M262" i="42"/>
  <c r="K262" i="42"/>
  <c r="I262" i="42"/>
  <c r="G262" i="42"/>
  <c r="E262" i="42"/>
  <c r="AQ261" i="42"/>
  <c r="AO261" i="42"/>
  <c r="AM261" i="42"/>
  <c r="AK261" i="42"/>
  <c r="AI261" i="42"/>
  <c r="AG261" i="42"/>
  <c r="AE261" i="42"/>
  <c r="AC261" i="42"/>
  <c r="AA261" i="42"/>
  <c r="Y261" i="42"/>
  <c r="W261" i="42"/>
  <c r="U261" i="42"/>
  <c r="S261" i="42"/>
  <c r="Q261" i="42"/>
  <c r="O261" i="42"/>
  <c r="M261" i="42"/>
  <c r="K261" i="42"/>
  <c r="I261" i="42"/>
  <c r="G261" i="42"/>
  <c r="E261" i="42"/>
  <c r="AQ260" i="42"/>
  <c r="AO260" i="42"/>
  <c r="AM260" i="42"/>
  <c r="AK260" i="42"/>
  <c r="AI260" i="42"/>
  <c r="AG260" i="42"/>
  <c r="AE260" i="42"/>
  <c r="AC260" i="42"/>
  <c r="AA260" i="42"/>
  <c r="Y260" i="42"/>
  <c r="W260" i="42"/>
  <c r="U260" i="42"/>
  <c r="S260" i="42"/>
  <c r="Q260" i="42"/>
  <c r="O260" i="42"/>
  <c r="M260" i="42"/>
  <c r="K260" i="42"/>
  <c r="I260" i="42"/>
  <c r="G260" i="42"/>
  <c r="E260" i="42"/>
  <c r="AQ259" i="42"/>
  <c r="AO259" i="42"/>
  <c r="AM259" i="42"/>
  <c r="AK259" i="42"/>
  <c r="AI259" i="42"/>
  <c r="AG259" i="42"/>
  <c r="AE259" i="42"/>
  <c r="AC259" i="42"/>
  <c r="AA259" i="42"/>
  <c r="Y259" i="42"/>
  <c r="W259" i="42"/>
  <c r="U259" i="42"/>
  <c r="S259" i="42"/>
  <c r="Q259" i="42"/>
  <c r="O259" i="42"/>
  <c r="M259" i="42"/>
  <c r="K259" i="42"/>
  <c r="I259" i="42"/>
  <c r="G259" i="42"/>
  <c r="E259" i="42"/>
  <c r="AQ258" i="42"/>
  <c r="AO258" i="42"/>
  <c r="AM258" i="42"/>
  <c r="AK258" i="42"/>
  <c r="AI258" i="42"/>
  <c r="AG258" i="42"/>
  <c r="AE258" i="42"/>
  <c r="AC258" i="42"/>
  <c r="AA258" i="42"/>
  <c r="Y258" i="42"/>
  <c r="W258" i="42"/>
  <c r="U258" i="42"/>
  <c r="S258" i="42"/>
  <c r="Q258" i="42"/>
  <c r="O258" i="42"/>
  <c r="M258" i="42"/>
  <c r="K258" i="42"/>
  <c r="I258" i="42"/>
  <c r="G258" i="42"/>
  <c r="E258" i="42"/>
  <c r="AQ257" i="42"/>
  <c r="AO257" i="42"/>
  <c r="AM257" i="42"/>
  <c r="AK257" i="42"/>
  <c r="AI257" i="42"/>
  <c r="AG257" i="42"/>
  <c r="AE257" i="42"/>
  <c r="AC257" i="42"/>
  <c r="AA257" i="42"/>
  <c r="Y257" i="42"/>
  <c r="W257" i="42"/>
  <c r="U257" i="42"/>
  <c r="S257" i="42"/>
  <c r="Q257" i="42"/>
  <c r="O257" i="42"/>
  <c r="M257" i="42"/>
  <c r="K257" i="42"/>
  <c r="I257" i="42"/>
  <c r="G257" i="42"/>
  <c r="E257" i="42"/>
  <c r="AQ256" i="42"/>
  <c r="AO256" i="42"/>
  <c r="AM256" i="42"/>
  <c r="AK256" i="42"/>
  <c r="AI256" i="42"/>
  <c r="AG256" i="42"/>
  <c r="AE256" i="42"/>
  <c r="AC256" i="42"/>
  <c r="AA256" i="42"/>
  <c r="Y256" i="42"/>
  <c r="W256" i="42"/>
  <c r="U256" i="42"/>
  <c r="S256" i="42"/>
  <c r="Q256" i="42"/>
  <c r="O256" i="42"/>
  <c r="M256" i="42"/>
  <c r="K256" i="42"/>
  <c r="I256" i="42"/>
  <c r="G256" i="42"/>
  <c r="E256" i="42"/>
  <c r="AQ255" i="42"/>
  <c r="AO255" i="42"/>
  <c r="AM255" i="42"/>
  <c r="AK255" i="42"/>
  <c r="AI255" i="42"/>
  <c r="AG255" i="42"/>
  <c r="AE255" i="42"/>
  <c r="AC255" i="42"/>
  <c r="AA255" i="42"/>
  <c r="Y255" i="42"/>
  <c r="W255" i="42"/>
  <c r="U255" i="42"/>
  <c r="S255" i="42"/>
  <c r="Q255" i="42"/>
  <c r="O255" i="42"/>
  <c r="M255" i="42"/>
  <c r="K255" i="42"/>
  <c r="I255" i="42"/>
  <c r="G255" i="42"/>
  <c r="E255" i="42"/>
  <c r="AQ254" i="42"/>
  <c r="AO254" i="42"/>
  <c r="AM254" i="42"/>
  <c r="AK254" i="42"/>
  <c r="AI254" i="42"/>
  <c r="AG254" i="42"/>
  <c r="AE254" i="42"/>
  <c r="AC254" i="42"/>
  <c r="AA254" i="42"/>
  <c r="Y254" i="42"/>
  <c r="W254" i="42"/>
  <c r="U254" i="42"/>
  <c r="S254" i="42"/>
  <c r="Q254" i="42"/>
  <c r="O254" i="42"/>
  <c r="M254" i="42"/>
  <c r="K254" i="42"/>
  <c r="I254" i="42"/>
  <c r="G254" i="42"/>
  <c r="E254" i="42"/>
  <c r="AQ253" i="42"/>
  <c r="AO253" i="42"/>
  <c r="AM253" i="42"/>
  <c r="AK253" i="42"/>
  <c r="AI253" i="42"/>
  <c r="AG253" i="42"/>
  <c r="AE253" i="42"/>
  <c r="AC253" i="42"/>
  <c r="AA253" i="42"/>
  <c r="Y253" i="42"/>
  <c r="W253" i="42"/>
  <c r="U253" i="42"/>
  <c r="S253" i="42"/>
  <c r="Q253" i="42"/>
  <c r="O253" i="42"/>
  <c r="M253" i="42"/>
  <c r="K253" i="42"/>
  <c r="I253" i="42"/>
  <c r="G253" i="42"/>
  <c r="E253" i="42"/>
  <c r="AQ252" i="42"/>
  <c r="AO252" i="42"/>
  <c r="AM252" i="42"/>
  <c r="AK252" i="42"/>
  <c r="AI252" i="42"/>
  <c r="AG252" i="42"/>
  <c r="AE252" i="42"/>
  <c r="AC252" i="42"/>
  <c r="AA252" i="42"/>
  <c r="Y252" i="42"/>
  <c r="W252" i="42"/>
  <c r="U252" i="42"/>
  <c r="S252" i="42"/>
  <c r="Q252" i="42"/>
  <c r="O252" i="42"/>
  <c r="M252" i="42"/>
  <c r="K252" i="42"/>
  <c r="I252" i="42"/>
  <c r="G252" i="42"/>
  <c r="E252" i="42"/>
  <c r="AQ251" i="42"/>
  <c r="AO251" i="42"/>
  <c r="AM251" i="42"/>
  <c r="AK251" i="42"/>
  <c r="AI251" i="42"/>
  <c r="AG251" i="42"/>
  <c r="AE251" i="42"/>
  <c r="AC251" i="42"/>
  <c r="AA251" i="42"/>
  <c r="Y251" i="42"/>
  <c r="W251" i="42"/>
  <c r="U251" i="42"/>
  <c r="S251" i="42"/>
  <c r="Q251" i="42"/>
  <c r="O251" i="42"/>
  <c r="M251" i="42"/>
  <c r="K251" i="42"/>
  <c r="I251" i="42"/>
  <c r="G251" i="42"/>
  <c r="E251" i="42"/>
  <c r="AQ250" i="42"/>
  <c r="AO250" i="42"/>
  <c r="AM250" i="42"/>
  <c r="AK250" i="42"/>
  <c r="AI250" i="42"/>
  <c r="AG250" i="42"/>
  <c r="AE250" i="42"/>
  <c r="AC250" i="42"/>
  <c r="AA250" i="42"/>
  <c r="Y250" i="42"/>
  <c r="W250" i="42"/>
  <c r="U250" i="42"/>
  <c r="S250" i="42"/>
  <c r="Q250" i="42"/>
  <c r="O250" i="42"/>
  <c r="M250" i="42"/>
  <c r="K250" i="42"/>
  <c r="I250" i="42"/>
  <c r="G250" i="42"/>
  <c r="E250" i="42"/>
  <c r="AQ249" i="42"/>
  <c r="AO249" i="42"/>
  <c r="AM249" i="42"/>
  <c r="AK249" i="42"/>
  <c r="AI249" i="42"/>
  <c r="AG249" i="42"/>
  <c r="AE249" i="42"/>
  <c r="AC249" i="42"/>
  <c r="AA249" i="42"/>
  <c r="Y249" i="42"/>
  <c r="W249" i="42"/>
  <c r="U249" i="42"/>
  <c r="S249" i="42"/>
  <c r="Q249" i="42"/>
  <c r="O249" i="42"/>
  <c r="M249" i="42"/>
  <c r="K249" i="42"/>
  <c r="I249" i="42"/>
  <c r="G249" i="42"/>
  <c r="E249" i="42"/>
  <c r="AQ248" i="42"/>
  <c r="AO248" i="42"/>
  <c r="AM248" i="42"/>
  <c r="AK248" i="42"/>
  <c r="AI248" i="42"/>
  <c r="AG248" i="42"/>
  <c r="AE248" i="42"/>
  <c r="AC248" i="42"/>
  <c r="AA248" i="42"/>
  <c r="Y248" i="42"/>
  <c r="W248" i="42"/>
  <c r="U248" i="42"/>
  <c r="S248" i="42"/>
  <c r="Q248" i="42"/>
  <c r="O248" i="42"/>
  <c r="M248" i="42"/>
  <c r="K248" i="42"/>
  <c r="I248" i="42"/>
  <c r="G248" i="42"/>
  <c r="E248" i="42"/>
  <c r="AQ247" i="42"/>
  <c r="AO247" i="42"/>
  <c r="AM247" i="42"/>
  <c r="AK247" i="42"/>
  <c r="AI247" i="42"/>
  <c r="AG247" i="42"/>
  <c r="AE247" i="42"/>
  <c r="AC247" i="42"/>
  <c r="AA247" i="42"/>
  <c r="Y247" i="42"/>
  <c r="W247" i="42"/>
  <c r="U247" i="42"/>
  <c r="S247" i="42"/>
  <c r="Q247" i="42"/>
  <c r="O247" i="42"/>
  <c r="M247" i="42"/>
  <c r="K247" i="42"/>
  <c r="I247" i="42"/>
  <c r="G247" i="42"/>
  <c r="E247" i="42"/>
  <c r="AQ246" i="42"/>
  <c r="AO246" i="42"/>
  <c r="AM246" i="42"/>
  <c r="AK246" i="42"/>
  <c r="AI246" i="42"/>
  <c r="AG246" i="42"/>
  <c r="AE246" i="42"/>
  <c r="AC246" i="42"/>
  <c r="AA246" i="42"/>
  <c r="Y246" i="42"/>
  <c r="W246" i="42"/>
  <c r="U246" i="42"/>
  <c r="S246" i="42"/>
  <c r="Q246" i="42"/>
  <c r="O246" i="42"/>
  <c r="M246" i="42"/>
  <c r="K246" i="42"/>
  <c r="I246" i="42"/>
  <c r="G246" i="42"/>
  <c r="E246" i="42"/>
  <c r="AQ245" i="42"/>
  <c r="AO245" i="42"/>
  <c r="AM245" i="42"/>
  <c r="AK245" i="42"/>
  <c r="AI245" i="42"/>
  <c r="AG245" i="42"/>
  <c r="AE245" i="42"/>
  <c r="AC245" i="42"/>
  <c r="AA245" i="42"/>
  <c r="Y245" i="42"/>
  <c r="W245" i="42"/>
  <c r="U245" i="42"/>
  <c r="S245" i="42"/>
  <c r="Q245" i="42"/>
  <c r="O245" i="42"/>
  <c r="M245" i="42"/>
  <c r="K245" i="42"/>
  <c r="I245" i="42"/>
  <c r="G245" i="42"/>
  <c r="E245" i="42"/>
  <c r="AQ244" i="42"/>
  <c r="AO244" i="42"/>
  <c r="AM244" i="42"/>
  <c r="AK244" i="42"/>
  <c r="AI244" i="42"/>
  <c r="AG244" i="42"/>
  <c r="AE244" i="42"/>
  <c r="AC244" i="42"/>
  <c r="AA244" i="42"/>
  <c r="Y244" i="42"/>
  <c r="W244" i="42"/>
  <c r="U244" i="42"/>
  <c r="S244" i="42"/>
  <c r="Q244" i="42"/>
  <c r="O244" i="42"/>
  <c r="M244" i="42"/>
  <c r="K244" i="42"/>
  <c r="I244" i="42"/>
  <c r="G244" i="42"/>
  <c r="E244" i="42"/>
  <c r="AQ243" i="42"/>
  <c r="AO243" i="42"/>
  <c r="AM243" i="42"/>
  <c r="AK243" i="42"/>
  <c r="AI243" i="42"/>
  <c r="AG243" i="42"/>
  <c r="AE243" i="42"/>
  <c r="AC243" i="42"/>
  <c r="AA243" i="42"/>
  <c r="Y243" i="42"/>
  <c r="W243" i="42"/>
  <c r="U243" i="42"/>
  <c r="S243" i="42"/>
  <c r="Q243" i="42"/>
  <c r="O243" i="42"/>
  <c r="M243" i="42"/>
  <c r="K243" i="42"/>
  <c r="I243" i="42"/>
  <c r="G243" i="42"/>
  <c r="E243" i="42"/>
  <c r="AQ242" i="42"/>
  <c r="AO242" i="42"/>
  <c r="AM242" i="42"/>
  <c r="AK242" i="42"/>
  <c r="AI242" i="42"/>
  <c r="AG242" i="42"/>
  <c r="AE242" i="42"/>
  <c r="AC242" i="42"/>
  <c r="AA242" i="42"/>
  <c r="Y242" i="42"/>
  <c r="W242" i="42"/>
  <c r="U242" i="42"/>
  <c r="S242" i="42"/>
  <c r="Q242" i="42"/>
  <c r="O242" i="42"/>
  <c r="M242" i="42"/>
  <c r="K242" i="42"/>
  <c r="I242" i="42"/>
  <c r="G242" i="42"/>
  <c r="E242" i="42"/>
  <c r="AQ241" i="42"/>
  <c r="AO241" i="42"/>
  <c r="AM241" i="42"/>
  <c r="AK241" i="42"/>
  <c r="AI241" i="42"/>
  <c r="AG241" i="42"/>
  <c r="AE241" i="42"/>
  <c r="AC241" i="42"/>
  <c r="AA241" i="42"/>
  <c r="Y241" i="42"/>
  <c r="W241" i="42"/>
  <c r="U241" i="42"/>
  <c r="S241" i="42"/>
  <c r="Q241" i="42"/>
  <c r="O241" i="42"/>
  <c r="M241" i="42"/>
  <c r="K241" i="42"/>
  <c r="I241" i="42"/>
  <c r="G241" i="42"/>
  <c r="E241" i="42"/>
  <c r="AQ240" i="42"/>
  <c r="AO240" i="42"/>
  <c r="AM240" i="42"/>
  <c r="AK240" i="42"/>
  <c r="AI240" i="42"/>
  <c r="AG240" i="42"/>
  <c r="AE240" i="42"/>
  <c r="AC240" i="42"/>
  <c r="AA240" i="42"/>
  <c r="Y240" i="42"/>
  <c r="W240" i="42"/>
  <c r="U240" i="42"/>
  <c r="S240" i="42"/>
  <c r="Q240" i="42"/>
  <c r="O240" i="42"/>
  <c r="M240" i="42"/>
  <c r="K240" i="42"/>
  <c r="I240" i="42"/>
  <c r="G240" i="42"/>
  <c r="E240" i="42"/>
  <c r="AQ239" i="42"/>
  <c r="AO239" i="42"/>
  <c r="AM239" i="42"/>
  <c r="AK239" i="42"/>
  <c r="AI239" i="42"/>
  <c r="AG239" i="42"/>
  <c r="AE239" i="42"/>
  <c r="AC239" i="42"/>
  <c r="AA239" i="42"/>
  <c r="Y239" i="42"/>
  <c r="W239" i="42"/>
  <c r="U239" i="42"/>
  <c r="S239" i="42"/>
  <c r="Q239" i="42"/>
  <c r="O239" i="42"/>
  <c r="M239" i="42"/>
  <c r="K239" i="42"/>
  <c r="I239" i="42"/>
  <c r="G239" i="42"/>
  <c r="E239" i="42"/>
  <c r="AQ238" i="42"/>
  <c r="AO238" i="42"/>
  <c r="AM238" i="42"/>
  <c r="AK238" i="42"/>
  <c r="AI238" i="42"/>
  <c r="AG238" i="42"/>
  <c r="AE238" i="42"/>
  <c r="AC238" i="42"/>
  <c r="AA238" i="42"/>
  <c r="Y238" i="42"/>
  <c r="W238" i="42"/>
  <c r="U238" i="42"/>
  <c r="S238" i="42"/>
  <c r="Q238" i="42"/>
  <c r="O238" i="42"/>
  <c r="M238" i="42"/>
  <c r="K238" i="42"/>
  <c r="I238" i="42"/>
  <c r="G238" i="42"/>
  <c r="E238" i="42"/>
  <c r="AQ237" i="42"/>
  <c r="AO237" i="42"/>
  <c r="AM237" i="42"/>
  <c r="AK237" i="42"/>
  <c r="AI237" i="42"/>
  <c r="AG237" i="42"/>
  <c r="AE237" i="42"/>
  <c r="AC237" i="42"/>
  <c r="AA237" i="42"/>
  <c r="Y237" i="42"/>
  <c r="W237" i="42"/>
  <c r="U237" i="42"/>
  <c r="S237" i="42"/>
  <c r="Q237" i="42"/>
  <c r="O237" i="42"/>
  <c r="M237" i="42"/>
  <c r="K237" i="42"/>
  <c r="I237" i="42"/>
  <c r="G237" i="42"/>
  <c r="E237" i="42"/>
  <c r="AQ236" i="42"/>
  <c r="AO236" i="42"/>
  <c r="AM236" i="42"/>
  <c r="AK236" i="42"/>
  <c r="AI236" i="42"/>
  <c r="AG236" i="42"/>
  <c r="AE236" i="42"/>
  <c r="AC236" i="42"/>
  <c r="AA236" i="42"/>
  <c r="Y236" i="42"/>
  <c r="W236" i="42"/>
  <c r="U236" i="42"/>
  <c r="S236" i="42"/>
  <c r="Q236" i="42"/>
  <c r="O236" i="42"/>
  <c r="M236" i="42"/>
  <c r="K236" i="42"/>
  <c r="I236" i="42"/>
  <c r="G236" i="42"/>
  <c r="E236" i="42"/>
  <c r="AQ235" i="42"/>
  <c r="AO235" i="42"/>
  <c r="AM235" i="42"/>
  <c r="AK235" i="42"/>
  <c r="AI235" i="42"/>
  <c r="AG235" i="42"/>
  <c r="AE235" i="42"/>
  <c r="AC235" i="42"/>
  <c r="AA235" i="42"/>
  <c r="Y235" i="42"/>
  <c r="W235" i="42"/>
  <c r="U235" i="42"/>
  <c r="S235" i="42"/>
  <c r="Q235" i="42"/>
  <c r="O235" i="42"/>
  <c r="M235" i="42"/>
  <c r="K235" i="42"/>
  <c r="I235" i="42"/>
  <c r="G235" i="42"/>
  <c r="E235" i="42"/>
  <c r="AQ234" i="42"/>
  <c r="AO234" i="42"/>
  <c r="AM234" i="42"/>
  <c r="AK234" i="42"/>
  <c r="AI234" i="42"/>
  <c r="AG234" i="42"/>
  <c r="AE234" i="42"/>
  <c r="AC234" i="42"/>
  <c r="AA234" i="42"/>
  <c r="Y234" i="42"/>
  <c r="W234" i="42"/>
  <c r="U234" i="42"/>
  <c r="S234" i="42"/>
  <c r="Q234" i="42"/>
  <c r="O234" i="42"/>
  <c r="M234" i="42"/>
  <c r="K234" i="42"/>
  <c r="I234" i="42"/>
  <c r="G234" i="42"/>
  <c r="E234" i="42"/>
  <c r="AQ233" i="42"/>
  <c r="AO233" i="42"/>
  <c r="AM233" i="42"/>
  <c r="AK233" i="42"/>
  <c r="AI233" i="42"/>
  <c r="AG233" i="42"/>
  <c r="AE233" i="42"/>
  <c r="AC233" i="42"/>
  <c r="AA233" i="42"/>
  <c r="Y233" i="42"/>
  <c r="W233" i="42"/>
  <c r="U233" i="42"/>
  <c r="S233" i="42"/>
  <c r="Q233" i="42"/>
  <c r="O233" i="42"/>
  <c r="M233" i="42"/>
  <c r="K233" i="42"/>
  <c r="I233" i="42"/>
  <c r="G233" i="42"/>
  <c r="E233" i="42"/>
  <c r="AQ232" i="42"/>
  <c r="AO232" i="42"/>
  <c r="AM232" i="42"/>
  <c r="AK232" i="42"/>
  <c r="AI232" i="42"/>
  <c r="AG232" i="42"/>
  <c r="AE232" i="42"/>
  <c r="AC232" i="42"/>
  <c r="AA232" i="42"/>
  <c r="Y232" i="42"/>
  <c r="W232" i="42"/>
  <c r="U232" i="42"/>
  <c r="S232" i="42"/>
  <c r="Q232" i="42"/>
  <c r="O232" i="42"/>
  <c r="M232" i="42"/>
  <c r="K232" i="42"/>
  <c r="I232" i="42"/>
  <c r="G232" i="42"/>
  <c r="E232" i="42"/>
  <c r="AQ231" i="42"/>
  <c r="AO231" i="42"/>
  <c r="AM231" i="42"/>
  <c r="AK231" i="42"/>
  <c r="AI231" i="42"/>
  <c r="AG231" i="42"/>
  <c r="AE231" i="42"/>
  <c r="AC231" i="42"/>
  <c r="AA231" i="42"/>
  <c r="Y231" i="42"/>
  <c r="W231" i="42"/>
  <c r="U231" i="42"/>
  <c r="S231" i="42"/>
  <c r="Q231" i="42"/>
  <c r="O231" i="42"/>
  <c r="M231" i="42"/>
  <c r="K231" i="42"/>
  <c r="I231" i="42"/>
  <c r="G231" i="42"/>
  <c r="E231" i="42"/>
  <c r="AQ230" i="42"/>
  <c r="AO230" i="42"/>
  <c r="AM230" i="42"/>
  <c r="AK230" i="42"/>
  <c r="AI230" i="42"/>
  <c r="AG230" i="42"/>
  <c r="AE230" i="42"/>
  <c r="AC230" i="42"/>
  <c r="AA230" i="42"/>
  <c r="Y230" i="42"/>
  <c r="W230" i="42"/>
  <c r="U230" i="42"/>
  <c r="S230" i="42"/>
  <c r="Q230" i="42"/>
  <c r="O230" i="42"/>
  <c r="M230" i="42"/>
  <c r="K230" i="42"/>
  <c r="I230" i="42"/>
  <c r="G230" i="42"/>
  <c r="E230" i="42"/>
  <c r="AQ229" i="42"/>
  <c r="AO229" i="42"/>
  <c r="AM229" i="42"/>
  <c r="AK229" i="42"/>
  <c r="AI229" i="42"/>
  <c r="AG229" i="42"/>
  <c r="AE229" i="42"/>
  <c r="AC229" i="42"/>
  <c r="AA229" i="42"/>
  <c r="Y229" i="42"/>
  <c r="W229" i="42"/>
  <c r="U229" i="42"/>
  <c r="S229" i="42"/>
  <c r="Q229" i="42"/>
  <c r="O229" i="42"/>
  <c r="M229" i="42"/>
  <c r="K229" i="42"/>
  <c r="I229" i="42"/>
  <c r="G229" i="42"/>
  <c r="E229" i="42"/>
  <c r="AQ228" i="42"/>
  <c r="AO228" i="42"/>
  <c r="AM228" i="42"/>
  <c r="AK228" i="42"/>
  <c r="AI228" i="42"/>
  <c r="AG228" i="42"/>
  <c r="AE228" i="42"/>
  <c r="AC228" i="42"/>
  <c r="AA228" i="42"/>
  <c r="Y228" i="42"/>
  <c r="W228" i="42"/>
  <c r="U228" i="42"/>
  <c r="S228" i="42"/>
  <c r="Q228" i="42"/>
  <c r="O228" i="42"/>
  <c r="M228" i="42"/>
  <c r="K228" i="42"/>
  <c r="I228" i="42"/>
  <c r="G228" i="42"/>
  <c r="E228" i="42"/>
  <c r="AQ227" i="42"/>
  <c r="AO227" i="42"/>
  <c r="AM227" i="42"/>
  <c r="AK227" i="42"/>
  <c r="AI227" i="42"/>
  <c r="AG227" i="42"/>
  <c r="AE227" i="42"/>
  <c r="AC227" i="42"/>
  <c r="AA227" i="42"/>
  <c r="Y227" i="42"/>
  <c r="W227" i="42"/>
  <c r="U227" i="42"/>
  <c r="S227" i="42"/>
  <c r="Q227" i="42"/>
  <c r="O227" i="42"/>
  <c r="M227" i="42"/>
  <c r="K227" i="42"/>
  <c r="I227" i="42"/>
  <c r="G227" i="42"/>
  <c r="E227" i="42"/>
  <c r="AQ226" i="42"/>
  <c r="AO226" i="42"/>
  <c r="AM226" i="42"/>
  <c r="AK226" i="42"/>
  <c r="AI226" i="42"/>
  <c r="AG226" i="42"/>
  <c r="AE226" i="42"/>
  <c r="AC226" i="42"/>
  <c r="AA226" i="42"/>
  <c r="Y226" i="42"/>
  <c r="W226" i="42"/>
  <c r="U226" i="42"/>
  <c r="S226" i="42"/>
  <c r="Q226" i="42"/>
  <c r="O226" i="42"/>
  <c r="M226" i="42"/>
  <c r="K226" i="42"/>
  <c r="I226" i="42"/>
  <c r="G226" i="42"/>
  <c r="E226" i="42"/>
  <c r="AQ225" i="42"/>
  <c r="AO225" i="42"/>
  <c r="AM225" i="42"/>
  <c r="AK225" i="42"/>
  <c r="AI225" i="42"/>
  <c r="AG225" i="42"/>
  <c r="AE225" i="42"/>
  <c r="AC225" i="42"/>
  <c r="AA225" i="42"/>
  <c r="Y225" i="42"/>
  <c r="W225" i="42"/>
  <c r="U225" i="42"/>
  <c r="S225" i="42"/>
  <c r="Q225" i="42"/>
  <c r="O225" i="42"/>
  <c r="M225" i="42"/>
  <c r="K225" i="42"/>
  <c r="I225" i="42"/>
  <c r="G225" i="42"/>
  <c r="E225" i="42"/>
  <c r="AQ224" i="42"/>
  <c r="AO224" i="42"/>
  <c r="AM224" i="42"/>
  <c r="AK224" i="42"/>
  <c r="AI224" i="42"/>
  <c r="AG224" i="42"/>
  <c r="AE224" i="42"/>
  <c r="AC224" i="42"/>
  <c r="AA224" i="42"/>
  <c r="Y224" i="42"/>
  <c r="W224" i="42"/>
  <c r="U224" i="42"/>
  <c r="S224" i="42"/>
  <c r="Q224" i="42"/>
  <c r="O224" i="42"/>
  <c r="M224" i="42"/>
  <c r="K224" i="42"/>
  <c r="I224" i="42"/>
  <c r="G224" i="42"/>
  <c r="E224" i="42"/>
  <c r="AQ223" i="42"/>
  <c r="AO223" i="42"/>
  <c r="AM223" i="42"/>
  <c r="AK223" i="42"/>
  <c r="AI223" i="42"/>
  <c r="AG223" i="42"/>
  <c r="AE223" i="42"/>
  <c r="AC223" i="42"/>
  <c r="AA223" i="42"/>
  <c r="Y223" i="42"/>
  <c r="W223" i="42"/>
  <c r="U223" i="42"/>
  <c r="S223" i="42"/>
  <c r="Q223" i="42"/>
  <c r="O223" i="42"/>
  <c r="M223" i="42"/>
  <c r="K223" i="42"/>
  <c r="I223" i="42"/>
  <c r="G223" i="42"/>
  <c r="E223" i="42"/>
  <c r="AQ222" i="42"/>
  <c r="AO222" i="42"/>
  <c r="AM222" i="42"/>
  <c r="AK222" i="42"/>
  <c r="AI222" i="42"/>
  <c r="AG222" i="42"/>
  <c r="AE222" i="42"/>
  <c r="AC222" i="42"/>
  <c r="AA222" i="42"/>
  <c r="Y222" i="42"/>
  <c r="W222" i="42"/>
  <c r="U222" i="42"/>
  <c r="S222" i="42"/>
  <c r="Q222" i="42"/>
  <c r="O222" i="42"/>
  <c r="M222" i="42"/>
  <c r="K222" i="42"/>
  <c r="I222" i="42"/>
  <c r="G222" i="42"/>
  <c r="E222" i="42"/>
  <c r="AQ221" i="42"/>
  <c r="AO221" i="42"/>
  <c r="AM221" i="42"/>
  <c r="AK221" i="42"/>
  <c r="AI221" i="42"/>
  <c r="AG221" i="42"/>
  <c r="AE221" i="42"/>
  <c r="AC221" i="42"/>
  <c r="AA221" i="42"/>
  <c r="Y221" i="42"/>
  <c r="W221" i="42"/>
  <c r="U221" i="42"/>
  <c r="S221" i="42"/>
  <c r="Q221" i="42"/>
  <c r="O221" i="42"/>
  <c r="M221" i="42"/>
  <c r="K221" i="42"/>
  <c r="I221" i="42"/>
  <c r="G221" i="42"/>
  <c r="E221" i="42"/>
  <c r="AQ220" i="42"/>
  <c r="AO220" i="42"/>
  <c r="AM220" i="42"/>
  <c r="AK220" i="42"/>
  <c r="AI220" i="42"/>
  <c r="AG220" i="42"/>
  <c r="AE220" i="42"/>
  <c r="AC220" i="42"/>
  <c r="AA220" i="42"/>
  <c r="Y220" i="42"/>
  <c r="W220" i="42"/>
  <c r="U220" i="42"/>
  <c r="S220" i="42"/>
  <c r="Q220" i="42"/>
  <c r="O220" i="42"/>
  <c r="M220" i="42"/>
  <c r="K220" i="42"/>
  <c r="I220" i="42"/>
  <c r="G220" i="42"/>
  <c r="E220" i="42"/>
  <c r="AQ219" i="42"/>
  <c r="AO219" i="42"/>
  <c r="AM219" i="42"/>
  <c r="AK219" i="42"/>
  <c r="AI219" i="42"/>
  <c r="AG219" i="42"/>
  <c r="AE219" i="42"/>
  <c r="AC219" i="42"/>
  <c r="AA219" i="42"/>
  <c r="Y219" i="42"/>
  <c r="W219" i="42"/>
  <c r="U219" i="42"/>
  <c r="S219" i="42"/>
  <c r="Q219" i="42"/>
  <c r="O219" i="42"/>
  <c r="M219" i="42"/>
  <c r="K219" i="42"/>
  <c r="I219" i="42"/>
  <c r="G219" i="42"/>
  <c r="E219" i="42"/>
  <c r="AQ218" i="42"/>
  <c r="AO218" i="42"/>
  <c r="AM218" i="42"/>
  <c r="AK218" i="42"/>
  <c r="AI218" i="42"/>
  <c r="AG218" i="42"/>
  <c r="AE218" i="42"/>
  <c r="AC218" i="42"/>
  <c r="AA218" i="42"/>
  <c r="Y218" i="42"/>
  <c r="W218" i="42"/>
  <c r="U218" i="42"/>
  <c r="S218" i="42"/>
  <c r="Q218" i="42"/>
  <c r="O218" i="42"/>
  <c r="M218" i="42"/>
  <c r="K218" i="42"/>
  <c r="I218" i="42"/>
  <c r="G218" i="42"/>
  <c r="E218" i="42"/>
  <c r="AQ217" i="42"/>
  <c r="AO217" i="42"/>
  <c r="AM217" i="42"/>
  <c r="AK217" i="42"/>
  <c r="AI217" i="42"/>
  <c r="AG217" i="42"/>
  <c r="AE217" i="42"/>
  <c r="AC217" i="42"/>
  <c r="AA217" i="42"/>
  <c r="Y217" i="42"/>
  <c r="W217" i="42"/>
  <c r="U217" i="42"/>
  <c r="S217" i="42"/>
  <c r="Q217" i="42"/>
  <c r="O217" i="42"/>
  <c r="M217" i="42"/>
  <c r="K217" i="42"/>
  <c r="I217" i="42"/>
  <c r="G217" i="42"/>
  <c r="E217" i="42"/>
  <c r="AQ216" i="42"/>
  <c r="AO216" i="42"/>
  <c r="AM216" i="42"/>
  <c r="AK216" i="42"/>
  <c r="AI216" i="42"/>
  <c r="AG216" i="42"/>
  <c r="AE216" i="42"/>
  <c r="AC216" i="42"/>
  <c r="AA216" i="42"/>
  <c r="Y216" i="42"/>
  <c r="W216" i="42"/>
  <c r="U216" i="42"/>
  <c r="S216" i="42"/>
  <c r="Q216" i="42"/>
  <c r="O216" i="42"/>
  <c r="M216" i="42"/>
  <c r="K216" i="42"/>
  <c r="I216" i="42"/>
  <c r="G216" i="42"/>
  <c r="E216" i="42"/>
  <c r="AQ215" i="42"/>
  <c r="AO215" i="42"/>
  <c r="AM215" i="42"/>
  <c r="AK215" i="42"/>
  <c r="AI215" i="42"/>
  <c r="AG215" i="42"/>
  <c r="AE215" i="42"/>
  <c r="AC215" i="42"/>
  <c r="AA215" i="42"/>
  <c r="Y215" i="42"/>
  <c r="W215" i="42"/>
  <c r="U215" i="42"/>
  <c r="S215" i="42"/>
  <c r="Q215" i="42"/>
  <c r="O215" i="42"/>
  <c r="M215" i="42"/>
  <c r="K215" i="42"/>
  <c r="I215" i="42"/>
  <c r="G215" i="42"/>
  <c r="E215" i="42"/>
  <c r="AQ214" i="42"/>
  <c r="AO214" i="42"/>
  <c r="AM214" i="42"/>
  <c r="AK214" i="42"/>
  <c r="AI214" i="42"/>
  <c r="AG214" i="42"/>
  <c r="AE214" i="42"/>
  <c r="AC214" i="42"/>
  <c r="AA214" i="42"/>
  <c r="Y214" i="42"/>
  <c r="W214" i="42"/>
  <c r="U214" i="42"/>
  <c r="S214" i="42"/>
  <c r="Q214" i="42"/>
  <c r="O214" i="42"/>
  <c r="M214" i="42"/>
  <c r="K214" i="42"/>
  <c r="I214" i="42"/>
  <c r="G214" i="42"/>
  <c r="E214" i="42"/>
  <c r="AQ213" i="42"/>
  <c r="AO213" i="42"/>
  <c r="AM213" i="42"/>
  <c r="AK213" i="42"/>
  <c r="AI213" i="42"/>
  <c r="AG213" i="42"/>
  <c r="AE213" i="42"/>
  <c r="AC213" i="42"/>
  <c r="AA213" i="42"/>
  <c r="Y213" i="42"/>
  <c r="W213" i="42"/>
  <c r="U213" i="42"/>
  <c r="S213" i="42"/>
  <c r="Q213" i="42"/>
  <c r="O213" i="42"/>
  <c r="M213" i="42"/>
  <c r="K213" i="42"/>
  <c r="I213" i="42"/>
  <c r="G213" i="42"/>
  <c r="E213" i="42"/>
  <c r="AQ212" i="42"/>
  <c r="AO212" i="42"/>
  <c r="AM212" i="42"/>
  <c r="AK212" i="42"/>
  <c r="AI212" i="42"/>
  <c r="AG212" i="42"/>
  <c r="AE212" i="42"/>
  <c r="AC212" i="42"/>
  <c r="AA212" i="42"/>
  <c r="Y212" i="42"/>
  <c r="W212" i="42"/>
  <c r="U212" i="42"/>
  <c r="S212" i="42"/>
  <c r="Q212" i="42"/>
  <c r="O212" i="42"/>
  <c r="M212" i="42"/>
  <c r="K212" i="42"/>
  <c r="I212" i="42"/>
  <c r="G212" i="42"/>
  <c r="E212" i="42"/>
  <c r="AQ211" i="42"/>
  <c r="AO211" i="42"/>
  <c r="AM211" i="42"/>
  <c r="AK211" i="42"/>
  <c r="AI211" i="42"/>
  <c r="AG211" i="42"/>
  <c r="AE211" i="42"/>
  <c r="AC211" i="42"/>
  <c r="AA211" i="42"/>
  <c r="Y211" i="42"/>
  <c r="W211" i="42"/>
  <c r="U211" i="42"/>
  <c r="S211" i="42"/>
  <c r="Q211" i="42"/>
  <c r="O211" i="42"/>
  <c r="M211" i="42"/>
  <c r="K211" i="42"/>
  <c r="I211" i="42"/>
  <c r="G211" i="42"/>
  <c r="E211" i="42"/>
  <c r="AQ210" i="42"/>
  <c r="AO210" i="42"/>
  <c r="AM210" i="42"/>
  <c r="AK210" i="42"/>
  <c r="AI210" i="42"/>
  <c r="AG210" i="42"/>
  <c r="AE210" i="42"/>
  <c r="AC210" i="42"/>
  <c r="AA210" i="42"/>
  <c r="Y210" i="42"/>
  <c r="W210" i="42"/>
  <c r="U210" i="42"/>
  <c r="S210" i="42"/>
  <c r="Q210" i="42"/>
  <c r="O210" i="42"/>
  <c r="M210" i="42"/>
  <c r="K210" i="42"/>
  <c r="I210" i="42"/>
  <c r="G210" i="42"/>
  <c r="E210" i="42"/>
  <c r="AQ209" i="42"/>
  <c r="AO209" i="42"/>
  <c r="AM209" i="42"/>
  <c r="AK209" i="42"/>
  <c r="AI209" i="42"/>
  <c r="AG209" i="42"/>
  <c r="AE209" i="42"/>
  <c r="AC209" i="42"/>
  <c r="AA209" i="42"/>
  <c r="Y209" i="42"/>
  <c r="W209" i="42"/>
  <c r="U209" i="42"/>
  <c r="S209" i="42"/>
  <c r="Q209" i="42"/>
  <c r="O209" i="42"/>
  <c r="M209" i="42"/>
  <c r="K209" i="42"/>
  <c r="I209" i="42"/>
  <c r="G209" i="42"/>
  <c r="E209" i="42"/>
  <c r="AQ208" i="42"/>
  <c r="AO208" i="42"/>
  <c r="AM208" i="42"/>
  <c r="AK208" i="42"/>
  <c r="AI208" i="42"/>
  <c r="AG208" i="42"/>
  <c r="AE208" i="42"/>
  <c r="AC208" i="42"/>
  <c r="AA208" i="42"/>
  <c r="Y208" i="42"/>
  <c r="W208" i="42"/>
  <c r="U208" i="42"/>
  <c r="S208" i="42"/>
  <c r="Q208" i="42"/>
  <c r="O208" i="42"/>
  <c r="M208" i="42"/>
  <c r="K208" i="42"/>
  <c r="I208" i="42"/>
  <c r="G208" i="42"/>
  <c r="E208" i="42"/>
  <c r="AQ207" i="42"/>
  <c r="AO207" i="42"/>
  <c r="AM207" i="42"/>
  <c r="AK207" i="42"/>
  <c r="AI207" i="42"/>
  <c r="AG207" i="42"/>
  <c r="AE207" i="42"/>
  <c r="AC207" i="42"/>
  <c r="AA207" i="42"/>
  <c r="Y207" i="42"/>
  <c r="W207" i="42"/>
  <c r="U207" i="42"/>
  <c r="S207" i="42"/>
  <c r="Q207" i="42"/>
  <c r="O207" i="42"/>
  <c r="M207" i="42"/>
  <c r="K207" i="42"/>
  <c r="I207" i="42"/>
  <c r="G207" i="42"/>
  <c r="E207" i="42"/>
  <c r="AQ206" i="42"/>
  <c r="AO206" i="42"/>
  <c r="AM206" i="42"/>
  <c r="AK206" i="42"/>
  <c r="AI206" i="42"/>
  <c r="AG206" i="42"/>
  <c r="AE206" i="42"/>
  <c r="AC206" i="42"/>
  <c r="AA206" i="42"/>
  <c r="Y206" i="42"/>
  <c r="W206" i="42"/>
  <c r="U206" i="42"/>
  <c r="S206" i="42"/>
  <c r="Q206" i="42"/>
  <c r="O206" i="42"/>
  <c r="M206" i="42"/>
  <c r="K206" i="42"/>
  <c r="I206" i="42"/>
  <c r="G206" i="42"/>
  <c r="E206" i="42"/>
  <c r="AQ205" i="42"/>
  <c r="AO205" i="42"/>
  <c r="AM205" i="42"/>
  <c r="AK205" i="42"/>
  <c r="AI205" i="42"/>
  <c r="AG205" i="42"/>
  <c r="AE205" i="42"/>
  <c r="AC205" i="42"/>
  <c r="AA205" i="42"/>
  <c r="Y205" i="42"/>
  <c r="W205" i="42"/>
  <c r="U205" i="42"/>
  <c r="S205" i="42"/>
  <c r="Q205" i="42"/>
  <c r="O205" i="42"/>
  <c r="M205" i="42"/>
  <c r="K205" i="42"/>
  <c r="I205" i="42"/>
  <c r="G205" i="42"/>
  <c r="E205" i="42"/>
  <c r="AQ204" i="42"/>
  <c r="AO204" i="42"/>
  <c r="AM204" i="42"/>
  <c r="AK204" i="42"/>
  <c r="AI204" i="42"/>
  <c r="AG204" i="42"/>
  <c r="AE204" i="42"/>
  <c r="AC204" i="42"/>
  <c r="AA204" i="42"/>
  <c r="Y204" i="42"/>
  <c r="W204" i="42"/>
  <c r="U204" i="42"/>
  <c r="S204" i="42"/>
  <c r="Q204" i="42"/>
  <c r="O204" i="42"/>
  <c r="M204" i="42"/>
  <c r="K204" i="42"/>
  <c r="I204" i="42"/>
  <c r="G204" i="42"/>
  <c r="E204" i="42"/>
  <c r="AQ203" i="42"/>
  <c r="AO203" i="42"/>
  <c r="AM203" i="42"/>
  <c r="AK203" i="42"/>
  <c r="AI203" i="42"/>
  <c r="AG203" i="42"/>
  <c r="AE203" i="42"/>
  <c r="AC203" i="42"/>
  <c r="AA203" i="42"/>
  <c r="Y203" i="42"/>
  <c r="W203" i="42"/>
  <c r="U203" i="42"/>
  <c r="S203" i="42"/>
  <c r="Q203" i="42"/>
  <c r="O203" i="42"/>
  <c r="M203" i="42"/>
  <c r="K203" i="42"/>
  <c r="I203" i="42"/>
  <c r="G203" i="42"/>
  <c r="E203" i="42"/>
  <c r="AQ202" i="42"/>
  <c r="AO202" i="42"/>
  <c r="AM202" i="42"/>
  <c r="AK202" i="42"/>
  <c r="AI202" i="42"/>
  <c r="AG202" i="42"/>
  <c r="AE202" i="42"/>
  <c r="AC202" i="42"/>
  <c r="AA202" i="42"/>
  <c r="Y202" i="42"/>
  <c r="W202" i="42"/>
  <c r="U202" i="42"/>
  <c r="S202" i="42"/>
  <c r="Q202" i="42"/>
  <c r="O202" i="42"/>
  <c r="M202" i="42"/>
  <c r="K202" i="42"/>
  <c r="I202" i="42"/>
  <c r="G202" i="42"/>
  <c r="E202" i="42"/>
  <c r="AQ201" i="42"/>
  <c r="AO201" i="42"/>
  <c r="AM201" i="42"/>
  <c r="AK201" i="42"/>
  <c r="AI201" i="42"/>
  <c r="AG201" i="42"/>
  <c r="AE201" i="42"/>
  <c r="AC201" i="42"/>
  <c r="AA201" i="42"/>
  <c r="Y201" i="42"/>
  <c r="W201" i="42"/>
  <c r="U201" i="42"/>
  <c r="S201" i="42"/>
  <c r="Q201" i="42"/>
  <c r="O201" i="42"/>
  <c r="M201" i="42"/>
  <c r="K201" i="42"/>
  <c r="I201" i="42"/>
  <c r="G201" i="42"/>
  <c r="E201" i="42"/>
  <c r="AQ200" i="42"/>
  <c r="AO200" i="42"/>
  <c r="AM200" i="42"/>
  <c r="AK200" i="42"/>
  <c r="AI200" i="42"/>
  <c r="AG200" i="42"/>
  <c r="AE200" i="42"/>
  <c r="AC200" i="42"/>
  <c r="AA200" i="42"/>
  <c r="Y200" i="42"/>
  <c r="W200" i="42"/>
  <c r="U200" i="42"/>
  <c r="S200" i="42"/>
  <c r="Q200" i="42"/>
  <c r="O200" i="42"/>
  <c r="M200" i="42"/>
  <c r="K200" i="42"/>
  <c r="I200" i="42"/>
  <c r="G200" i="42"/>
  <c r="E200" i="42"/>
  <c r="AQ199" i="42"/>
  <c r="AO199" i="42"/>
  <c r="AM199" i="42"/>
  <c r="AK199" i="42"/>
  <c r="AI199" i="42"/>
  <c r="AG199" i="42"/>
  <c r="AE199" i="42"/>
  <c r="AC199" i="42"/>
  <c r="AA199" i="42"/>
  <c r="Y199" i="42"/>
  <c r="W199" i="42"/>
  <c r="U199" i="42"/>
  <c r="S199" i="42"/>
  <c r="Q199" i="42"/>
  <c r="O199" i="42"/>
  <c r="M199" i="42"/>
  <c r="K199" i="42"/>
  <c r="I199" i="42"/>
  <c r="G199" i="42"/>
  <c r="E199" i="42"/>
  <c r="AQ198" i="42"/>
  <c r="AO198" i="42"/>
  <c r="AM198" i="42"/>
  <c r="AK198" i="42"/>
  <c r="AI198" i="42"/>
  <c r="AG198" i="42"/>
  <c r="AE198" i="42"/>
  <c r="AC198" i="42"/>
  <c r="AA198" i="42"/>
  <c r="Y198" i="42"/>
  <c r="W198" i="42"/>
  <c r="U198" i="42"/>
  <c r="S198" i="42"/>
  <c r="Q198" i="42"/>
  <c r="O198" i="42"/>
  <c r="M198" i="42"/>
  <c r="K198" i="42"/>
  <c r="I198" i="42"/>
  <c r="G198" i="42"/>
  <c r="E198" i="42"/>
  <c r="AQ197" i="42"/>
  <c r="AO197" i="42"/>
  <c r="AM197" i="42"/>
  <c r="AK197" i="42"/>
  <c r="AI197" i="42"/>
  <c r="AG197" i="42"/>
  <c r="AE197" i="42"/>
  <c r="AC197" i="42"/>
  <c r="AA197" i="42"/>
  <c r="Y197" i="42"/>
  <c r="W197" i="42"/>
  <c r="U197" i="42"/>
  <c r="S197" i="42"/>
  <c r="Q197" i="42"/>
  <c r="O197" i="42"/>
  <c r="M197" i="42"/>
  <c r="K197" i="42"/>
  <c r="I197" i="42"/>
  <c r="G197" i="42"/>
  <c r="E197" i="42"/>
  <c r="AQ196" i="42"/>
  <c r="AO196" i="42"/>
  <c r="AM196" i="42"/>
  <c r="AK196" i="42"/>
  <c r="AI196" i="42"/>
  <c r="AG196" i="42"/>
  <c r="AE196" i="42"/>
  <c r="AC196" i="42"/>
  <c r="AA196" i="42"/>
  <c r="Y196" i="42"/>
  <c r="W196" i="42"/>
  <c r="U196" i="42"/>
  <c r="S196" i="42"/>
  <c r="Q196" i="42"/>
  <c r="O196" i="42"/>
  <c r="M196" i="42"/>
  <c r="K196" i="42"/>
  <c r="I196" i="42"/>
  <c r="G196" i="42"/>
  <c r="E196" i="42"/>
  <c r="AQ195" i="42"/>
  <c r="AO195" i="42"/>
  <c r="AM195" i="42"/>
  <c r="AK195" i="42"/>
  <c r="AI195" i="42"/>
  <c r="AG195" i="42"/>
  <c r="AE195" i="42"/>
  <c r="AC195" i="42"/>
  <c r="AA195" i="42"/>
  <c r="Y195" i="42"/>
  <c r="W195" i="42"/>
  <c r="U195" i="42"/>
  <c r="S195" i="42"/>
  <c r="Q195" i="42"/>
  <c r="O195" i="42"/>
  <c r="M195" i="42"/>
  <c r="K195" i="42"/>
  <c r="I195" i="42"/>
  <c r="G195" i="42"/>
  <c r="E195" i="42"/>
  <c r="AQ194" i="42"/>
  <c r="AO194" i="42"/>
  <c r="AM194" i="42"/>
  <c r="AK194" i="42"/>
  <c r="AI194" i="42"/>
  <c r="AG194" i="42"/>
  <c r="AE194" i="42"/>
  <c r="AC194" i="42"/>
  <c r="AA194" i="42"/>
  <c r="Y194" i="42"/>
  <c r="W194" i="42"/>
  <c r="U194" i="42"/>
  <c r="S194" i="42"/>
  <c r="Q194" i="42"/>
  <c r="O194" i="42"/>
  <c r="M194" i="42"/>
  <c r="K194" i="42"/>
  <c r="I194" i="42"/>
  <c r="G194" i="42"/>
  <c r="E194" i="42"/>
  <c r="AQ193" i="42"/>
  <c r="AO193" i="42"/>
  <c r="AM193" i="42"/>
  <c r="AK193" i="42"/>
  <c r="AI193" i="42"/>
  <c r="AG193" i="42"/>
  <c r="AE193" i="42"/>
  <c r="AC193" i="42"/>
  <c r="AA193" i="42"/>
  <c r="Y193" i="42"/>
  <c r="W193" i="42"/>
  <c r="U193" i="42"/>
  <c r="S193" i="42"/>
  <c r="Q193" i="42"/>
  <c r="O193" i="42"/>
  <c r="M193" i="42"/>
  <c r="K193" i="42"/>
  <c r="I193" i="42"/>
  <c r="G193" i="42"/>
  <c r="E193" i="42"/>
  <c r="AQ192" i="42"/>
  <c r="AO192" i="42"/>
  <c r="AM192" i="42"/>
  <c r="AK192" i="42"/>
  <c r="AI192" i="42"/>
  <c r="AG192" i="42"/>
  <c r="AE192" i="42"/>
  <c r="AC192" i="42"/>
  <c r="AA192" i="42"/>
  <c r="Y192" i="42"/>
  <c r="W192" i="42"/>
  <c r="U192" i="42"/>
  <c r="S192" i="42"/>
  <c r="Q192" i="42"/>
  <c r="O192" i="42"/>
  <c r="M192" i="42"/>
  <c r="K192" i="42"/>
  <c r="I192" i="42"/>
  <c r="G192" i="42"/>
  <c r="E192" i="42"/>
  <c r="AQ191" i="42"/>
  <c r="AO191" i="42"/>
  <c r="AM191" i="42"/>
  <c r="AK191" i="42"/>
  <c r="AI191" i="42"/>
  <c r="AG191" i="42"/>
  <c r="AE191" i="42"/>
  <c r="AC191" i="42"/>
  <c r="AA191" i="42"/>
  <c r="Y191" i="42"/>
  <c r="W191" i="42"/>
  <c r="U191" i="42"/>
  <c r="S191" i="42"/>
  <c r="Q191" i="42"/>
  <c r="O191" i="42"/>
  <c r="M191" i="42"/>
  <c r="K191" i="42"/>
  <c r="I191" i="42"/>
  <c r="G191" i="42"/>
  <c r="E191" i="42"/>
  <c r="AQ190" i="42"/>
  <c r="AO190" i="42"/>
  <c r="AM190" i="42"/>
  <c r="AK190" i="42"/>
  <c r="AI190" i="42"/>
  <c r="AG190" i="42"/>
  <c r="AE190" i="42"/>
  <c r="AC190" i="42"/>
  <c r="AA190" i="42"/>
  <c r="Y190" i="42"/>
  <c r="W190" i="42"/>
  <c r="U190" i="42"/>
  <c r="S190" i="42"/>
  <c r="Q190" i="42"/>
  <c r="O190" i="42"/>
  <c r="M190" i="42"/>
  <c r="K190" i="42"/>
  <c r="I190" i="42"/>
  <c r="G190" i="42"/>
  <c r="E190" i="42"/>
  <c r="AQ189" i="42"/>
  <c r="AO189" i="42"/>
  <c r="AM189" i="42"/>
  <c r="AK189" i="42"/>
  <c r="AI189" i="42"/>
  <c r="AG189" i="42"/>
  <c r="AE189" i="42"/>
  <c r="AC189" i="42"/>
  <c r="AA189" i="42"/>
  <c r="Y189" i="42"/>
  <c r="W189" i="42"/>
  <c r="U189" i="42"/>
  <c r="S189" i="42"/>
  <c r="Q189" i="42"/>
  <c r="O189" i="42"/>
  <c r="M189" i="42"/>
  <c r="K189" i="42"/>
  <c r="I189" i="42"/>
  <c r="G189" i="42"/>
  <c r="E189" i="42"/>
  <c r="AQ188" i="42"/>
  <c r="AO188" i="42"/>
  <c r="AM188" i="42"/>
  <c r="AK188" i="42"/>
  <c r="AI188" i="42"/>
  <c r="AG188" i="42"/>
  <c r="AE188" i="42"/>
  <c r="AC188" i="42"/>
  <c r="AA188" i="42"/>
  <c r="Y188" i="42"/>
  <c r="W188" i="42"/>
  <c r="U188" i="42"/>
  <c r="S188" i="42"/>
  <c r="Q188" i="42"/>
  <c r="O188" i="42"/>
  <c r="M188" i="42"/>
  <c r="K188" i="42"/>
  <c r="I188" i="42"/>
  <c r="G188" i="42"/>
  <c r="E188" i="42"/>
  <c r="AQ187" i="42"/>
  <c r="AO187" i="42"/>
  <c r="AM187" i="42"/>
  <c r="AK187" i="42"/>
  <c r="AI187" i="42"/>
  <c r="AG187" i="42"/>
  <c r="AE187" i="42"/>
  <c r="AC187" i="42"/>
  <c r="AA187" i="42"/>
  <c r="Y187" i="42"/>
  <c r="W187" i="42"/>
  <c r="U187" i="42"/>
  <c r="S187" i="42"/>
  <c r="Q187" i="42"/>
  <c r="O187" i="42"/>
  <c r="M187" i="42"/>
  <c r="K187" i="42"/>
  <c r="I187" i="42"/>
  <c r="G187" i="42"/>
  <c r="E187" i="42"/>
  <c r="AQ186" i="42"/>
  <c r="AO186" i="42"/>
  <c r="AM186" i="42"/>
  <c r="AK186" i="42"/>
  <c r="AI186" i="42"/>
  <c r="AG186" i="42"/>
  <c r="AE186" i="42"/>
  <c r="AC186" i="42"/>
  <c r="AA186" i="42"/>
  <c r="Y186" i="42"/>
  <c r="W186" i="42"/>
  <c r="U186" i="42"/>
  <c r="S186" i="42"/>
  <c r="Q186" i="42"/>
  <c r="O186" i="42"/>
  <c r="M186" i="42"/>
  <c r="K186" i="42"/>
  <c r="I186" i="42"/>
  <c r="G186" i="42"/>
  <c r="E186" i="42"/>
  <c r="AQ185" i="42"/>
  <c r="AO185" i="42"/>
  <c r="AM185" i="42"/>
  <c r="AK185" i="42"/>
  <c r="AI185" i="42"/>
  <c r="AG185" i="42"/>
  <c r="AE185" i="42"/>
  <c r="AC185" i="42"/>
  <c r="AA185" i="42"/>
  <c r="Y185" i="42"/>
  <c r="W185" i="42"/>
  <c r="U185" i="42"/>
  <c r="S185" i="42"/>
  <c r="Q185" i="42"/>
  <c r="O185" i="42"/>
  <c r="M185" i="42"/>
  <c r="K185" i="42"/>
  <c r="I185" i="42"/>
  <c r="G185" i="42"/>
  <c r="E185" i="42"/>
  <c r="AQ184" i="42"/>
  <c r="AO184" i="42"/>
  <c r="AM184" i="42"/>
  <c r="AK184" i="42"/>
  <c r="AI184" i="42"/>
  <c r="AG184" i="42"/>
  <c r="AE184" i="42"/>
  <c r="AC184" i="42"/>
  <c r="AA184" i="42"/>
  <c r="Y184" i="42"/>
  <c r="W184" i="42"/>
  <c r="U184" i="42"/>
  <c r="S184" i="42"/>
  <c r="Q184" i="42"/>
  <c r="O184" i="42"/>
  <c r="M184" i="42"/>
  <c r="K184" i="42"/>
  <c r="I184" i="42"/>
  <c r="G184" i="42"/>
  <c r="E184" i="42"/>
  <c r="AQ183" i="42"/>
  <c r="AO183" i="42"/>
  <c r="AM183" i="42"/>
  <c r="AK183" i="42"/>
  <c r="AI183" i="42"/>
  <c r="AG183" i="42"/>
  <c r="AE183" i="42"/>
  <c r="AC183" i="42"/>
  <c r="AA183" i="42"/>
  <c r="Y183" i="42"/>
  <c r="W183" i="42"/>
  <c r="U183" i="42"/>
  <c r="S183" i="42"/>
  <c r="Q183" i="42"/>
  <c r="O183" i="42"/>
  <c r="M183" i="42"/>
  <c r="K183" i="42"/>
  <c r="I183" i="42"/>
  <c r="G183" i="42"/>
  <c r="E183" i="42"/>
  <c r="AQ182" i="42"/>
  <c r="AO182" i="42"/>
  <c r="AM182" i="42"/>
  <c r="AK182" i="42"/>
  <c r="AI182" i="42"/>
  <c r="AG182" i="42"/>
  <c r="AE182" i="42"/>
  <c r="AC182" i="42"/>
  <c r="AA182" i="42"/>
  <c r="Y182" i="42"/>
  <c r="W182" i="42"/>
  <c r="U182" i="42"/>
  <c r="S182" i="42"/>
  <c r="Q182" i="42"/>
  <c r="O182" i="42"/>
  <c r="M182" i="42"/>
  <c r="K182" i="42"/>
  <c r="I182" i="42"/>
  <c r="G182" i="42"/>
  <c r="E182" i="42"/>
  <c r="AQ181" i="42"/>
  <c r="AO181" i="42"/>
  <c r="AM181" i="42"/>
  <c r="AK181" i="42"/>
  <c r="AI181" i="42"/>
  <c r="AG181" i="42"/>
  <c r="AE181" i="42"/>
  <c r="AC181" i="42"/>
  <c r="AA181" i="42"/>
  <c r="Y181" i="42"/>
  <c r="W181" i="42"/>
  <c r="U181" i="42"/>
  <c r="S181" i="42"/>
  <c r="Q181" i="42"/>
  <c r="O181" i="42"/>
  <c r="M181" i="42"/>
  <c r="K181" i="42"/>
  <c r="I181" i="42"/>
  <c r="G181" i="42"/>
  <c r="E181" i="42"/>
  <c r="AQ180" i="42"/>
  <c r="AO180" i="42"/>
  <c r="AM180" i="42"/>
  <c r="AK180" i="42"/>
  <c r="AI180" i="42"/>
  <c r="AG180" i="42"/>
  <c r="AE180" i="42"/>
  <c r="AC180" i="42"/>
  <c r="AA180" i="42"/>
  <c r="Y180" i="42"/>
  <c r="W180" i="42"/>
  <c r="U180" i="42"/>
  <c r="S180" i="42"/>
  <c r="Q180" i="42"/>
  <c r="O180" i="42"/>
  <c r="M180" i="42"/>
  <c r="K180" i="42"/>
  <c r="I180" i="42"/>
  <c r="G180" i="42"/>
  <c r="E180" i="42"/>
  <c r="AQ179" i="42"/>
  <c r="AO179" i="42"/>
  <c r="AM179" i="42"/>
  <c r="AK179" i="42"/>
  <c r="AI179" i="42"/>
  <c r="AG179" i="42"/>
  <c r="AE179" i="42"/>
  <c r="AC179" i="42"/>
  <c r="AA179" i="42"/>
  <c r="Y179" i="42"/>
  <c r="W179" i="42"/>
  <c r="U179" i="42"/>
  <c r="S179" i="42"/>
  <c r="Q179" i="42"/>
  <c r="O179" i="42"/>
  <c r="M179" i="42"/>
  <c r="K179" i="42"/>
  <c r="I179" i="42"/>
  <c r="G179" i="42"/>
  <c r="E179" i="42"/>
  <c r="AQ178" i="42"/>
  <c r="AO178" i="42"/>
  <c r="AM178" i="42"/>
  <c r="AK178" i="42"/>
  <c r="AI178" i="42"/>
  <c r="AG178" i="42"/>
  <c r="AE178" i="42"/>
  <c r="AC178" i="42"/>
  <c r="AA178" i="42"/>
  <c r="Y178" i="42"/>
  <c r="W178" i="42"/>
  <c r="U178" i="42"/>
  <c r="S178" i="42"/>
  <c r="Q178" i="42"/>
  <c r="O178" i="42"/>
  <c r="M178" i="42"/>
  <c r="K178" i="42"/>
  <c r="I178" i="42"/>
  <c r="G178" i="42"/>
  <c r="E178" i="42"/>
  <c r="AQ177" i="42"/>
  <c r="AO177" i="42"/>
  <c r="AM177" i="42"/>
  <c r="AK177" i="42"/>
  <c r="AI177" i="42"/>
  <c r="AG177" i="42"/>
  <c r="AE177" i="42"/>
  <c r="AC177" i="42"/>
  <c r="AA177" i="42"/>
  <c r="Y177" i="42"/>
  <c r="W177" i="42"/>
  <c r="U177" i="42"/>
  <c r="S177" i="42"/>
  <c r="Q177" i="42"/>
  <c r="O177" i="42"/>
  <c r="M177" i="42"/>
  <c r="K177" i="42"/>
  <c r="I177" i="42"/>
  <c r="G177" i="42"/>
  <c r="E177" i="42"/>
  <c r="AQ176" i="42"/>
  <c r="AO176" i="42"/>
  <c r="AM176" i="42"/>
  <c r="AK176" i="42"/>
  <c r="AI176" i="42"/>
  <c r="AG176" i="42"/>
  <c r="AE176" i="42"/>
  <c r="AC176" i="42"/>
  <c r="AA176" i="42"/>
  <c r="Y176" i="42"/>
  <c r="W176" i="42"/>
  <c r="U176" i="42"/>
  <c r="S176" i="42"/>
  <c r="Q176" i="42"/>
  <c r="O176" i="42"/>
  <c r="M176" i="42"/>
  <c r="K176" i="42"/>
  <c r="I176" i="42"/>
  <c r="G176" i="42"/>
  <c r="E176" i="42"/>
  <c r="AQ175" i="42"/>
  <c r="AO175" i="42"/>
  <c r="AM175" i="42"/>
  <c r="AK175" i="42"/>
  <c r="AI175" i="42"/>
  <c r="AG175" i="42"/>
  <c r="AE175" i="42"/>
  <c r="AC175" i="42"/>
  <c r="AA175" i="42"/>
  <c r="Y175" i="42"/>
  <c r="W175" i="42"/>
  <c r="U175" i="42"/>
  <c r="S175" i="42"/>
  <c r="Q175" i="42"/>
  <c r="O175" i="42"/>
  <c r="M175" i="42"/>
  <c r="K175" i="42"/>
  <c r="I175" i="42"/>
  <c r="G175" i="42"/>
  <c r="E175" i="42"/>
  <c r="AQ174" i="42"/>
  <c r="AO174" i="42"/>
  <c r="AM174" i="42"/>
  <c r="AK174" i="42"/>
  <c r="AI174" i="42"/>
  <c r="AG174" i="42"/>
  <c r="AE174" i="42"/>
  <c r="AC174" i="42"/>
  <c r="AA174" i="42"/>
  <c r="Y174" i="42"/>
  <c r="W174" i="42"/>
  <c r="U174" i="42"/>
  <c r="S174" i="42"/>
  <c r="Q174" i="42"/>
  <c r="O174" i="42"/>
  <c r="M174" i="42"/>
  <c r="K174" i="42"/>
  <c r="I174" i="42"/>
  <c r="G174" i="42"/>
  <c r="E174" i="42"/>
  <c r="AQ173" i="42"/>
  <c r="AO173" i="42"/>
  <c r="AM173" i="42"/>
  <c r="AK173" i="42"/>
  <c r="AI173" i="42"/>
  <c r="AG173" i="42"/>
  <c r="AE173" i="42"/>
  <c r="AC173" i="42"/>
  <c r="AA173" i="42"/>
  <c r="Y173" i="42"/>
  <c r="W173" i="42"/>
  <c r="U173" i="42"/>
  <c r="S173" i="42"/>
  <c r="Q173" i="42"/>
  <c r="O173" i="42"/>
  <c r="M173" i="42"/>
  <c r="K173" i="42"/>
  <c r="I173" i="42"/>
  <c r="G173" i="42"/>
  <c r="E173" i="42"/>
  <c r="AQ172" i="42"/>
  <c r="AO172" i="42"/>
  <c r="AM172" i="42"/>
  <c r="AK172" i="42"/>
  <c r="AI172" i="42"/>
  <c r="AG172" i="42"/>
  <c r="AE172" i="42"/>
  <c r="AC172" i="42"/>
  <c r="AA172" i="42"/>
  <c r="Y172" i="42"/>
  <c r="W172" i="42"/>
  <c r="U172" i="42"/>
  <c r="S172" i="42"/>
  <c r="Q172" i="42"/>
  <c r="O172" i="42"/>
  <c r="M172" i="42"/>
  <c r="K172" i="42"/>
  <c r="I172" i="42"/>
  <c r="G172" i="42"/>
  <c r="E172" i="42"/>
  <c r="AQ171" i="42"/>
  <c r="AO171" i="42"/>
  <c r="AM171" i="42"/>
  <c r="AK171" i="42"/>
  <c r="AI171" i="42"/>
  <c r="AG171" i="42"/>
  <c r="AE171" i="42"/>
  <c r="AC171" i="42"/>
  <c r="AA171" i="42"/>
  <c r="Y171" i="42"/>
  <c r="W171" i="42"/>
  <c r="U171" i="42"/>
  <c r="S171" i="42"/>
  <c r="Q171" i="42"/>
  <c r="O171" i="42"/>
  <c r="M171" i="42"/>
  <c r="K171" i="42"/>
  <c r="I171" i="42"/>
  <c r="G171" i="42"/>
  <c r="E171" i="42"/>
  <c r="AQ170" i="42"/>
  <c r="AO170" i="42"/>
  <c r="AM170" i="42"/>
  <c r="AK170" i="42"/>
  <c r="AI170" i="42"/>
  <c r="AG170" i="42"/>
  <c r="AE170" i="42"/>
  <c r="AC170" i="42"/>
  <c r="AA170" i="42"/>
  <c r="Y170" i="42"/>
  <c r="W170" i="42"/>
  <c r="U170" i="42"/>
  <c r="S170" i="42"/>
  <c r="Q170" i="42"/>
  <c r="O170" i="42"/>
  <c r="M170" i="42"/>
  <c r="K170" i="42"/>
  <c r="I170" i="42"/>
  <c r="G170" i="42"/>
  <c r="E170" i="42"/>
  <c r="AQ169" i="42"/>
  <c r="AO169" i="42"/>
  <c r="AM169" i="42"/>
  <c r="AK169" i="42"/>
  <c r="AI169" i="42"/>
  <c r="AG169" i="42"/>
  <c r="AE169" i="42"/>
  <c r="AC169" i="42"/>
  <c r="AA169" i="42"/>
  <c r="Y169" i="42"/>
  <c r="W169" i="42"/>
  <c r="U169" i="42"/>
  <c r="S169" i="42"/>
  <c r="Q169" i="42"/>
  <c r="O169" i="42"/>
  <c r="M169" i="42"/>
  <c r="K169" i="42"/>
  <c r="I169" i="42"/>
  <c r="G169" i="42"/>
  <c r="E169" i="42"/>
  <c r="AQ168" i="42"/>
  <c r="AO168" i="42"/>
  <c r="AM168" i="42"/>
  <c r="AK168" i="42"/>
  <c r="AI168" i="42"/>
  <c r="AG168" i="42"/>
  <c r="AE168" i="42"/>
  <c r="AC168" i="42"/>
  <c r="AA168" i="42"/>
  <c r="Y168" i="42"/>
  <c r="W168" i="42"/>
  <c r="U168" i="42"/>
  <c r="S168" i="42"/>
  <c r="Q168" i="42"/>
  <c r="O168" i="42"/>
  <c r="M168" i="42"/>
  <c r="K168" i="42"/>
  <c r="I168" i="42"/>
  <c r="G168" i="42"/>
  <c r="E168" i="42"/>
  <c r="AQ167" i="42"/>
  <c r="AO167" i="42"/>
  <c r="AM167" i="42"/>
  <c r="AK167" i="42"/>
  <c r="AI167" i="42"/>
  <c r="AG167" i="42"/>
  <c r="AE167" i="42"/>
  <c r="AC167" i="42"/>
  <c r="AA167" i="42"/>
  <c r="Y167" i="42"/>
  <c r="W167" i="42"/>
  <c r="U167" i="42"/>
  <c r="S167" i="42"/>
  <c r="Q167" i="42"/>
  <c r="O167" i="42"/>
  <c r="M167" i="42"/>
  <c r="K167" i="42"/>
  <c r="I167" i="42"/>
  <c r="G167" i="42"/>
  <c r="E167" i="42"/>
  <c r="AQ166" i="42"/>
  <c r="AO166" i="42"/>
  <c r="AM166" i="42"/>
  <c r="AK166" i="42"/>
  <c r="AI166" i="42"/>
  <c r="AG166" i="42"/>
  <c r="AE166" i="42"/>
  <c r="AC166" i="42"/>
  <c r="AA166" i="42"/>
  <c r="Y166" i="42"/>
  <c r="W166" i="42"/>
  <c r="U166" i="42"/>
  <c r="S166" i="42"/>
  <c r="Q166" i="42"/>
  <c r="O166" i="42"/>
  <c r="M166" i="42"/>
  <c r="K166" i="42"/>
  <c r="I166" i="42"/>
  <c r="G166" i="42"/>
  <c r="E166" i="42"/>
  <c r="AQ165" i="42"/>
  <c r="AO165" i="42"/>
  <c r="AM165" i="42"/>
  <c r="AK165" i="42"/>
  <c r="AI165" i="42"/>
  <c r="AG165" i="42"/>
  <c r="AE165" i="42"/>
  <c r="AC165" i="42"/>
  <c r="AA165" i="42"/>
  <c r="Y165" i="42"/>
  <c r="W165" i="42"/>
  <c r="U165" i="42"/>
  <c r="S165" i="42"/>
  <c r="Q165" i="42"/>
  <c r="O165" i="42"/>
  <c r="M165" i="42"/>
  <c r="K165" i="42"/>
  <c r="I165" i="42"/>
  <c r="G165" i="42"/>
  <c r="E165" i="42"/>
  <c r="AQ164" i="42"/>
  <c r="AO164" i="42"/>
  <c r="AM164" i="42"/>
  <c r="AK164" i="42"/>
  <c r="AI164" i="42"/>
  <c r="AG164" i="42"/>
  <c r="AE164" i="42"/>
  <c r="AC164" i="42"/>
  <c r="AA164" i="42"/>
  <c r="Y164" i="42"/>
  <c r="W164" i="42"/>
  <c r="U164" i="42"/>
  <c r="S164" i="42"/>
  <c r="Q164" i="42"/>
  <c r="O164" i="42"/>
  <c r="M164" i="42"/>
  <c r="K164" i="42"/>
  <c r="I164" i="42"/>
  <c r="G164" i="42"/>
  <c r="E164" i="42"/>
  <c r="AQ163" i="42"/>
  <c r="AO163" i="42"/>
  <c r="AM163" i="42"/>
  <c r="AK163" i="42"/>
  <c r="AI163" i="42"/>
  <c r="AG163" i="42"/>
  <c r="AE163" i="42"/>
  <c r="AC163" i="42"/>
  <c r="AA163" i="42"/>
  <c r="Y163" i="42"/>
  <c r="W163" i="42"/>
  <c r="U163" i="42"/>
  <c r="S163" i="42"/>
  <c r="Q163" i="42"/>
  <c r="O163" i="42"/>
  <c r="M163" i="42"/>
  <c r="K163" i="42"/>
  <c r="I163" i="42"/>
  <c r="G163" i="42"/>
  <c r="E163" i="42"/>
  <c r="AQ162" i="42"/>
  <c r="AO162" i="42"/>
  <c r="AM162" i="42"/>
  <c r="AK162" i="42"/>
  <c r="AI162" i="42"/>
  <c r="AG162" i="42"/>
  <c r="AE162" i="42"/>
  <c r="AC162" i="42"/>
  <c r="AA162" i="42"/>
  <c r="Y162" i="42"/>
  <c r="W162" i="42"/>
  <c r="U162" i="42"/>
  <c r="S162" i="42"/>
  <c r="Q162" i="42"/>
  <c r="O162" i="42"/>
  <c r="M162" i="42"/>
  <c r="K162" i="42"/>
  <c r="I162" i="42"/>
  <c r="G162" i="42"/>
  <c r="E162" i="42"/>
  <c r="AQ161" i="42"/>
  <c r="AO161" i="42"/>
  <c r="AM161" i="42"/>
  <c r="AK161" i="42"/>
  <c r="AI161" i="42"/>
  <c r="AG161" i="42"/>
  <c r="AE161" i="42"/>
  <c r="AC161" i="42"/>
  <c r="AA161" i="42"/>
  <c r="Y161" i="42"/>
  <c r="W161" i="42"/>
  <c r="U161" i="42"/>
  <c r="S161" i="42"/>
  <c r="Q161" i="42"/>
  <c r="O161" i="42"/>
  <c r="M161" i="42"/>
  <c r="K161" i="42"/>
  <c r="I161" i="42"/>
  <c r="G161" i="42"/>
  <c r="E161" i="42"/>
  <c r="AQ160" i="42"/>
  <c r="AO160" i="42"/>
  <c r="AM160" i="42"/>
  <c r="AK160" i="42"/>
  <c r="AI160" i="42"/>
  <c r="AG160" i="42"/>
  <c r="AE160" i="42"/>
  <c r="AC160" i="42"/>
  <c r="AA160" i="42"/>
  <c r="Y160" i="42"/>
  <c r="W160" i="42"/>
  <c r="U160" i="42"/>
  <c r="S160" i="42"/>
  <c r="Q160" i="42"/>
  <c r="O160" i="42"/>
  <c r="M160" i="42"/>
  <c r="K160" i="42"/>
  <c r="I160" i="42"/>
  <c r="G160" i="42"/>
  <c r="E160" i="42"/>
  <c r="AQ159" i="42"/>
  <c r="AO159" i="42"/>
  <c r="AM159" i="42"/>
  <c r="AK159" i="42"/>
  <c r="AI159" i="42"/>
  <c r="AG159" i="42"/>
  <c r="AE159" i="42"/>
  <c r="AC159" i="42"/>
  <c r="AA159" i="42"/>
  <c r="Y159" i="42"/>
  <c r="W159" i="42"/>
  <c r="U159" i="42"/>
  <c r="S159" i="42"/>
  <c r="Q159" i="42"/>
  <c r="O159" i="42"/>
  <c r="M159" i="42"/>
  <c r="K159" i="42"/>
  <c r="I159" i="42"/>
  <c r="G159" i="42"/>
  <c r="E159" i="42"/>
  <c r="AQ158" i="42"/>
  <c r="AO158" i="42"/>
  <c r="AM158" i="42"/>
  <c r="AK158" i="42"/>
  <c r="AI158" i="42"/>
  <c r="AG158" i="42"/>
  <c r="AE158" i="42"/>
  <c r="AC158" i="42"/>
  <c r="AA158" i="42"/>
  <c r="Y158" i="42"/>
  <c r="W158" i="42"/>
  <c r="U158" i="42"/>
  <c r="S158" i="42"/>
  <c r="Q158" i="42"/>
  <c r="O158" i="42"/>
  <c r="M158" i="42"/>
  <c r="K158" i="42"/>
  <c r="I158" i="42"/>
  <c r="G158" i="42"/>
  <c r="E158" i="42"/>
  <c r="AQ157" i="42"/>
  <c r="AO157" i="42"/>
  <c r="AM157" i="42"/>
  <c r="AK157" i="42"/>
  <c r="AI157" i="42"/>
  <c r="AG157" i="42"/>
  <c r="AE157" i="42"/>
  <c r="AC157" i="42"/>
  <c r="AA157" i="42"/>
  <c r="Y157" i="42"/>
  <c r="W157" i="42"/>
  <c r="U157" i="42"/>
  <c r="S157" i="42"/>
  <c r="Q157" i="42"/>
  <c r="O157" i="42"/>
  <c r="M157" i="42"/>
  <c r="K157" i="42"/>
  <c r="I157" i="42"/>
  <c r="G157" i="42"/>
  <c r="E157" i="42"/>
  <c r="AQ156" i="42"/>
  <c r="AO156" i="42"/>
  <c r="AM156" i="42"/>
  <c r="AK156" i="42"/>
  <c r="AI156" i="42"/>
  <c r="AG156" i="42"/>
  <c r="AE156" i="42"/>
  <c r="AC156" i="42"/>
  <c r="AA156" i="42"/>
  <c r="Y156" i="42"/>
  <c r="W156" i="42"/>
  <c r="U156" i="42"/>
  <c r="S156" i="42"/>
  <c r="Q156" i="42"/>
  <c r="O156" i="42"/>
  <c r="M156" i="42"/>
  <c r="K156" i="42"/>
  <c r="I156" i="42"/>
  <c r="G156" i="42"/>
  <c r="E156" i="42"/>
  <c r="AQ155" i="42"/>
  <c r="AO155" i="42"/>
  <c r="AM155" i="42"/>
  <c r="AK155" i="42"/>
  <c r="AI155" i="42"/>
  <c r="AG155" i="42"/>
  <c r="AE155" i="42"/>
  <c r="AC155" i="42"/>
  <c r="AA155" i="42"/>
  <c r="Y155" i="42"/>
  <c r="W155" i="42"/>
  <c r="U155" i="42"/>
  <c r="S155" i="42"/>
  <c r="Q155" i="42"/>
  <c r="O155" i="42"/>
  <c r="M155" i="42"/>
  <c r="K155" i="42"/>
  <c r="I155" i="42"/>
  <c r="G155" i="42"/>
  <c r="E155" i="42"/>
  <c r="AQ154" i="42"/>
  <c r="AO154" i="42"/>
  <c r="AM154" i="42"/>
  <c r="AK154" i="42"/>
  <c r="AI154" i="42"/>
  <c r="AG154" i="42"/>
  <c r="AE154" i="42"/>
  <c r="AC154" i="42"/>
  <c r="AA154" i="42"/>
  <c r="Y154" i="42"/>
  <c r="W154" i="42"/>
  <c r="U154" i="42"/>
  <c r="S154" i="42"/>
  <c r="Q154" i="42"/>
  <c r="O154" i="42"/>
  <c r="M154" i="42"/>
  <c r="K154" i="42"/>
  <c r="I154" i="42"/>
  <c r="G154" i="42"/>
  <c r="E154" i="42"/>
  <c r="AQ153" i="42"/>
  <c r="AO153" i="42"/>
  <c r="AM153" i="42"/>
  <c r="AK153" i="42"/>
  <c r="AI153" i="42"/>
  <c r="AG153" i="42"/>
  <c r="AE153" i="42"/>
  <c r="AC153" i="42"/>
  <c r="AA153" i="42"/>
  <c r="Y153" i="42"/>
  <c r="W153" i="42"/>
  <c r="U153" i="42"/>
  <c r="S153" i="42"/>
  <c r="Q153" i="42"/>
  <c r="O153" i="42"/>
  <c r="M153" i="42"/>
  <c r="K153" i="42"/>
  <c r="I153" i="42"/>
  <c r="G153" i="42"/>
  <c r="E153" i="42"/>
  <c r="AQ152" i="42"/>
  <c r="AO152" i="42"/>
  <c r="AM152" i="42"/>
  <c r="AK152" i="42"/>
  <c r="AI152" i="42"/>
  <c r="AG152" i="42"/>
  <c r="AE152" i="42"/>
  <c r="AC152" i="42"/>
  <c r="AA152" i="42"/>
  <c r="Y152" i="42"/>
  <c r="W152" i="42"/>
  <c r="U152" i="42"/>
  <c r="S152" i="42"/>
  <c r="Q152" i="42"/>
  <c r="O152" i="42"/>
  <c r="M152" i="42"/>
  <c r="K152" i="42"/>
  <c r="I152" i="42"/>
  <c r="G152" i="42"/>
  <c r="E152" i="42"/>
  <c r="AQ151" i="42"/>
  <c r="AO151" i="42"/>
  <c r="AM151" i="42"/>
  <c r="AK151" i="42"/>
  <c r="AI151" i="42"/>
  <c r="AG151" i="42"/>
  <c r="AE151" i="42"/>
  <c r="AC151" i="42"/>
  <c r="AA151" i="42"/>
  <c r="Y151" i="42"/>
  <c r="W151" i="42"/>
  <c r="U151" i="42"/>
  <c r="S151" i="42"/>
  <c r="Q151" i="42"/>
  <c r="O151" i="42"/>
  <c r="M151" i="42"/>
  <c r="K151" i="42"/>
  <c r="I151" i="42"/>
  <c r="G151" i="42"/>
  <c r="E151" i="42"/>
  <c r="AQ150" i="42"/>
  <c r="AO150" i="42"/>
  <c r="AM150" i="42"/>
  <c r="AK150" i="42"/>
  <c r="AI150" i="42"/>
  <c r="AG150" i="42"/>
  <c r="AE150" i="42"/>
  <c r="AC150" i="42"/>
  <c r="AA150" i="42"/>
  <c r="Y150" i="42"/>
  <c r="W150" i="42"/>
  <c r="U150" i="42"/>
  <c r="S150" i="42"/>
  <c r="Q150" i="42"/>
  <c r="O150" i="42"/>
  <c r="M150" i="42"/>
  <c r="K150" i="42"/>
  <c r="I150" i="42"/>
  <c r="G150" i="42"/>
  <c r="E150" i="42"/>
  <c r="AQ149" i="42"/>
  <c r="AO149" i="42"/>
  <c r="AM149" i="42"/>
  <c r="AK149" i="42"/>
  <c r="AI149" i="42"/>
  <c r="AG149" i="42"/>
  <c r="AE149" i="42"/>
  <c r="AC149" i="42"/>
  <c r="AA149" i="42"/>
  <c r="Y149" i="42"/>
  <c r="W149" i="42"/>
  <c r="U149" i="42"/>
  <c r="S149" i="42"/>
  <c r="Q149" i="42"/>
  <c r="O149" i="42"/>
  <c r="M149" i="42"/>
  <c r="K149" i="42"/>
  <c r="I149" i="42"/>
  <c r="G149" i="42"/>
  <c r="E149" i="42"/>
  <c r="AQ148" i="42"/>
  <c r="AO148" i="42"/>
  <c r="AM148" i="42"/>
  <c r="AK148" i="42"/>
  <c r="AI148" i="42"/>
  <c r="AG148" i="42"/>
  <c r="AE148" i="42"/>
  <c r="AC148" i="42"/>
  <c r="AA148" i="42"/>
  <c r="Y148" i="42"/>
  <c r="W148" i="42"/>
  <c r="U148" i="42"/>
  <c r="S148" i="42"/>
  <c r="Q148" i="42"/>
  <c r="O148" i="42"/>
  <c r="M148" i="42"/>
  <c r="K148" i="42"/>
  <c r="I148" i="42"/>
  <c r="G148" i="42"/>
  <c r="E148" i="42"/>
  <c r="AQ147" i="42"/>
  <c r="AO147" i="42"/>
  <c r="AM147" i="42"/>
  <c r="AK147" i="42"/>
  <c r="AI147" i="42"/>
  <c r="AG147" i="42"/>
  <c r="AE147" i="42"/>
  <c r="AC147" i="42"/>
  <c r="AA147" i="42"/>
  <c r="Y147" i="42"/>
  <c r="W147" i="42"/>
  <c r="U147" i="42"/>
  <c r="S147" i="42"/>
  <c r="Q147" i="42"/>
  <c r="O147" i="42"/>
  <c r="M147" i="42"/>
  <c r="K147" i="42"/>
  <c r="I147" i="42"/>
  <c r="G147" i="42"/>
  <c r="E147" i="42"/>
  <c r="AQ146" i="42"/>
  <c r="AO146" i="42"/>
  <c r="AM146" i="42"/>
  <c r="AK146" i="42"/>
  <c r="AI146" i="42"/>
  <c r="AG146" i="42"/>
  <c r="AE146" i="42"/>
  <c r="AC146" i="42"/>
  <c r="AA146" i="42"/>
  <c r="Y146" i="42"/>
  <c r="W146" i="42"/>
  <c r="U146" i="42"/>
  <c r="S146" i="42"/>
  <c r="Q146" i="42"/>
  <c r="O146" i="42"/>
  <c r="M146" i="42"/>
  <c r="K146" i="42"/>
  <c r="I146" i="42"/>
  <c r="G146" i="42"/>
  <c r="E146" i="42"/>
  <c r="AQ145" i="42"/>
  <c r="AO145" i="42"/>
  <c r="AM145" i="42"/>
  <c r="AK145" i="42"/>
  <c r="AI145" i="42"/>
  <c r="AG145" i="42"/>
  <c r="AE145" i="42"/>
  <c r="AC145" i="42"/>
  <c r="AA145" i="42"/>
  <c r="Y145" i="42"/>
  <c r="W145" i="42"/>
  <c r="U145" i="42"/>
  <c r="S145" i="42"/>
  <c r="Q145" i="42"/>
  <c r="O145" i="42"/>
  <c r="M145" i="42"/>
  <c r="K145" i="42"/>
  <c r="I145" i="42"/>
  <c r="G145" i="42"/>
  <c r="E145" i="42"/>
  <c r="AQ144" i="42"/>
  <c r="AO144" i="42"/>
  <c r="AM144" i="42"/>
  <c r="AK144" i="42"/>
  <c r="AI144" i="42"/>
  <c r="AG144" i="42"/>
  <c r="AE144" i="42"/>
  <c r="AC144" i="42"/>
  <c r="AA144" i="42"/>
  <c r="Y144" i="42"/>
  <c r="W144" i="42"/>
  <c r="U144" i="42"/>
  <c r="S144" i="42"/>
  <c r="Q144" i="42"/>
  <c r="O144" i="42"/>
  <c r="M144" i="42"/>
  <c r="K144" i="42"/>
  <c r="I144" i="42"/>
  <c r="G144" i="42"/>
  <c r="E144" i="42"/>
  <c r="AQ143" i="42"/>
  <c r="AO143" i="42"/>
  <c r="AM143" i="42"/>
  <c r="AK143" i="42"/>
  <c r="AI143" i="42"/>
  <c r="AG143" i="42"/>
  <c r="AE143" i="42"/>
  <c r="AC143" i="42"/>
  <c r="AA143" i="42"/>
  <c r="Y143" i="42"/>
  <c r="W143" i="42"/>
  <c r="U143" i="42"/>
  <c r="S143" i="42"/>
  <c r="Q143" i="42"/>
  <c r="O143" i="42"/>
  <c r="M143" i="42"/>
  <c r="K143" i="42"/>
  <c r="I143" i="42"/>
  <c r="G143" i="42"/>
  <c r="E143" i="42"/>
  <c r="AQ142" i="42"/>
  <c r="AO142" i="42"/>
  <c r="AM142" i="42"/>
  <c r="AK142" i="42"/>
  <c r="AI142" i="42"/>
  <c r="AG142" i="42"/>
  <c r="AE142" i="42"/>
  <c r="AC142" i="42"/>
  <c r="AA142" i="42"/>
  <c r="Y142" i="42"/>
  <c r="W142" i="42"/>
  <c r="U142" i="42"/>
  <c r="S142" i="42"/>
  <c r="Q142" i="42"/>
  <c r="O142" i="42"/>
  <c r="M142" i="42"/>
  <c r="K142" i="42"/>
  <c r="I142" i="42"/>
  <c r="G142" i="42"/>
  <c r="E142" i="42"/>
  <c r="AQ141" i="42"/>
  <c r="AO141" i="42"/>
  <c r="AM141" i="42"/>
  <c r="AK141" i="42"/>
  <c r="AI141" i="42"/>
  <c r="AG141" i="42"/>
  <c r="AE141" i="42"/>
  <c r="AC141" i="42"/>
  <c r="AA141" i="42"/>
  <c r="Y141" i="42"/>
  <c r="W141" i="42"/>
  <c r="U141" i="42"/>
  <c r="S141" i="42"/>
  <c r="Q141" i="42"/>
  <c r="O141" i="42"/>
  <c r="M141" i="42"/>
  <c r="K141" i="42"/>
  <c r="I141" i="42"/>
  <c r="G141" i="42"/>
  <c r="E141" i="42"/>
  <c r="AQ140" i="42"/>
  <c r="AO140" i="42"/>
  <c r="AM140" i="42"/>
  <c r="AK140" i="42"/>
  <c r="AI140" i="42"/>
  <c r="AG140" i="42"/>
  <c r="AE140" i="42"/>
  <c r="AC140" i="42"/>
  <c r="AA140" i="42"/>
  <c r="Y140" i="42"/>
  <c r="W140" i="42"/>
  <c r="U140" i="42"/>
  <c r="S140" i="42"/>
  <c r="Q140" i="42"/>
  <c r="O140" i="42"/>
  <c r="M140" i="42"/>
  <c r="K140" i="42"/>
  <c r="I140" i="42"/>
  <c r="G140" i="42"/>
  <c r="E140" i="42"/>
  <c r="AQ139" i="42"/>
  <c r="AO139" i="42"/>
  <c r="AM139" i="42"/>
  <c r="AK139" i="42"/>
  <c r="AI139" i="42"/>
  <c r="AG139" i="42"/>
  <c r="AE139" i="42"/>
  <c r="AC139" i="42"/>
  <c r="AA139" i="42"/>
  <c r="Y139" i="42"/>
  <c r="W139" i="42"/>
  <c r="U139" i="42"/>
  <c r="S139" i="42"/>
  <c r="Q139" i="42"/>
  <c r="O139" i="42"/>
  <c r="M139" i="42"/>
  <c r="K139" i="42"/>
  <c r="I139" i="42"/>
  <c r="G139" i="42"/>
  <c r="E139" i="42"/>
  <c r="AQ138" i="42"/>
  <c r="AO138" i="42"/>
  <c r="AM138" i="42"/>
  <c r="AK138" i="42"/>
  <c r="AI138" i="42"/>
  <c r="AG138" i="42"/>
  <c r="AE138" i="42"/>
  <c r="AC138" i="42"/>
  <c r="AA138" i="42"/>
  <c r="Y138" i="42"/>
  <c r="W138" i="42"/>
  <c r="U138" i="42"/>
  <c r="S138" i="42"/>
  <c r="Q138" i="42"/>
  <c r="O138" i="42"/>
  <c r="M138" i="42"/>
  <c r="K138" i="42"/>
  <c r="I138" i="42"/>
  <c r="G138" i="42"/>
  <c r="E138" i="42"/>
  <c r="AQ137" i="42"/>
  <c r="AO137" i="42"/>
  <c r="AM137" i="42"/>
  <c r="AK137" i="42"/>
  <c r="AI137" i="42"/>
  <c r="AG137" i="42"/>
  <c r="AE137" i="42"/>
  <c r="AC137" i="42"/>
  <c r="AA137" i="42"/>
  <c r="Y137" i="42"/>
  <c r="W137" i="42"/>
  <c r="U137" i="42"/>
  <c r="S137" i="42"/>
  <c r="Q137" i="42"/>
  <c r="O137" i="42"/>
  <c r="M137" i="42"/>
  <c r="K137" i="42"/>
  <c r="I137" i="42"/>
  <c r="G137" i="42"/>
  <c r="E137" i="42"/>
  <c r="AQ136" i="42"/>
  <c r="AO136" i="42"/>
  <c r="AM136" i="42"/>
  <c r="AK136" i="42"/>
  <c r="AI136" i="42"/>
  <c r="AG136" i="42"/>
  <c r="AE136" i="42"/>
  <c r="AC136" i="42"/>
  <c r="AA136" i="42"/>
  <c r="Y136" i="42"/>
  <c r="W136" i="42"/>
  <c r="U136" i="42"/>
  <c r="S136" i="42"/>
  <c r="Q136" i="42"/>
  <c r="O136" i="42"/>
  <c r="M136" i="42"/>
  <c r="K136" i="42"/>
  <c r="I136" i="42"/>
  <c r="G136" i="42"/>
  <c r="E136" i="42"/>
  <c r="AQ135" i="42"/>
  <c r="AO135" i="42"/>
  <c r="AM135" i="42"/>
  <c r="AK135" i="42"/>
  <c r="AI135" i="42"/>
  <c r="AG135" i="42"/>
  <c r="AE135" i="42"/>
  <c r="AC135" i="42"/>
  <c r="AA135" i="42"/>
  <c r="Y135" i="42"/>
  <c r="W135" i="42"/>
  <c r="U135" i="42"/>
  <c r="S135" i="42"/>
  <c r="Q135" i="42"/>
  <c r="O135" i="42"/>
  <c r="M135" i="42"/>
  <c r="K135" i="42"/>
  <c r="I135" i="42"/>
  <c r="G135" i="42"/>
  <c r="E135" i="42"/>
  <c r="AQ134" i="42"/>
  <c r="AO134" i="42"/>
  <c r="AM134" i="42"/>
  <c r="AK134" i="42"/>
  <c r="AI134" i="42"/>
  <c r="AG134" i="42"/>
  <c r="AE134" i="42"/>
  <c r="AC134" i="42"/>
  <c r="AA134" i="42"/>
  <c r="Y134" i="42"/>
  <c r="W134" i="42"/>
  <c r="U134" i="42"/>
  <c r="S134" i="42"/>
  <c r="Q134" i="42"/>
  <c r="O134" i="42"/>
  <c r="M134" i="42"/>
  <c r="K134" i="42"/>
  <c r="I134" i="42"/>
  <c r="G134" i="42"/>
  <c r="E134" i="42"/>
  <c r="AQ133" i="42"/>
  <c r="AO133" i="42"/>
  <c r="AM133" i="42"/>
  <c r="AK133" i="42"/>
  <c r="AI133" i="42"/>
  <c r="AG133" i="42"/>
  <c r="AE133" i="42"/>
  <c r="AC133" i="42"/>
  <c r="AA133" i="42"/>
  <c r="Y133" i="42"/>
  <c r="W133" i="42"/>
  <c r="U133" i="42"/>
  <c r="S133" i="42"/>
  <c r="Q133" i="42"/>
  <c r="O133" i="42"/>
  <c r="M133" i="42"/>
  <c r="K133" i="42"/>
  <c r="I133" i="42"/>
  <c r="G133" i="42"/>
  <c r="E133" i="42"/>
  <c r="AQ132" i="42"/>
  <c r="AO132" i="42"/>
  <c r="AM132" i="42"/>
  <c r="AK132" i="42"/>
  <c r="AI132" i="42"/>
  <c r="AG132" i="42"/>
  <c r="AE132" i="42"/>
  <c r="AC132" i="42"/>
  <c r="AA132" i="42"/>
  <c r="Y132" i="42"/>
  <c r="W132" i="42"/>
  <c r="U132" i="42"/>
  <c r="S132" i="42"/>
  <c r="Q132" i="42"/>
  <c r="O132" i="42"/>
  <c r="M132" i="42"/>
  <c r="K132" i="42"/>
  <c r="I132" i="42"/>
  <c r="G132" i="42"/>
  <c r="E132" i="42"/>
  <c r="AQ131" i="42"/>
  <c r="AO131" i="42"/>
  <c r="AM131" i="42"/>
  <c r="AK131" i="42"/>
  <c r="AI131" i="42"/>
  <c r="AG131" i="42"/>
  <c r="AE131" i="42"/>
  <c r="AC131" i="42"/>
  <c r="AA131" i="42"/>
  <c r="Y131" i="42"/>
  <c r="W131" i="42"/>
  <c r="U131" i="42"/>
  <c r="S131" i="42"/>
  <c r="Q131" i="42"/>
  <c r="O131" i="42"/>
  <c r="M131" i="42"/>
  <c r="K131" i="42"/>
  <c r="I131" i="42"/>
  <c r="G131" i="42"/>
  <c r="E131" i="42"/>
  <c r="AQ130" i="42"/>
  <c r="AO130" i="42"/>
  <c r="AM130" i="42"/>
  <c r="AK130" i="42"/>
  <c r="AI130" i="42"/>
  <c r="AG130" i="42"/>
  <c r="AE130" i="42"/>
  <c r="AC130" i="42"/>
  <c r="AA130" i="42"/>
  <c r="Y130" i="42"/>
  <c r="W130" i="42"/>
  <c r="U130" i="42"/>
  <c r="S130" i="42"/>
  <c r="Q130" i="42"/>
  <c r="O130" i="42"/>
  <c r="M130" i="42"/>
  <c r="K130" i="42"/>
  <c r="I130" i="42"/>
  <c r="G130" i="42"/>
  <c r="E130" i="42"/>
  <c r="AQ129" i="42"/>
  <c r="AO129" i="42"/>
  <c r="AM129" i="42"/>
  <c r="AK129" i="42"/>
  <c r="AI129" i="42"/>
  <c r="AG129" i="42"/>
  <c r="AE129" i="42"/>
  <c r="AC129" i="42"/>
  <c r="AA129" i="42"/>
  <c r="Y129" i="42"/>
  <c r="W129" i="42"/>
  <c r="U129" i="42"/>
  <c r="S129" i="42"/>
  <c r="Q129" i="42"/>
  <c r="O129" i="42"/>
  <c r="M129" i="42"/>
  <c r="K129" i="42"/>
  <c r="I129" i="42"/>
  <c r="G129" i="42"/>
  <c r="E129" i="42"/>
  <c r="AQ128" i="42"/>
  <c r="AO128" i="42"/>
  <c r="AM128" i="42"/>
  <c r="AK128" i="42"/>
  <c r="AI128" i="42"/>
  <c r="AG128" i="42"/>
  <c r="AE128" i="42"/>
  <c r="AC128" i="42"/>
  <c r="AA128" i="42"/>
  <c r="Y128" i="42"/>
  <c r="W128" i="42"/>
  <c r="U128" i="42"/>
  <c r="S128" i="42"/>
  <c r="Q128" i="42"/>
  <c r="O128" i="42"/>
  <c r="M128" i="42"/>
  <c r="K128" i="42"/>
  <c r="I128" i="42"/>
  <c r="G128" i="42"/>
  <c r="E128" i="42"/>
  <c r="AQ127" i="42"/>
  <c r="AO127" i="42"/>
  <c r="AM127" i="42"/>
  <c r="AK127" i="42"/>
  <c r="AI127" i="42"/>
  <c r="AG127" i="42"/>
  <c r="AE127" i="42"/>
  <c r="AC127" i="42"/>
  <c r="AA127" i="42"/>
  <c r="Y127" i="42"/>
  <c r="W127" i="42"/>
  <c r="U127" i="42"/>
  <c r="S127" i="42"/>
  <c r="Q127" i="42"/>
  <c r="O127" i="42"/>
  <c r="M127" i="42"/>
  <c r="K127" i="42"/>
  <c r="I127" i="42"/>
  <c r="G127" i="42"/>
  <c r="E127" i="42"/>
  <c r="AQ126" i="42"/>
  <c r="AO126" i="42"/>
  <c r="AM126" i="42"/>
  <c r="AK126" i="42"/>
  <c r="AI126" i="42"/>
  <c r="AG126" i="42"/>
  <c r="AE126" i="42"/>
  <c r="AC126" i="42"/>
  <c r="AA126" i="42"/>
  <c r="Y126" i="42"/>
  <c r="W126" i="42"/>
  <c r="U126" i="42"/>
  <c r="S126" i="42"/>
  <c r="Q126" i="42"/>
  <c r="O126" i="42"/>
  <c r="M126" i="42"/>
  <c r="K126" i="42"/>
  <c r="I126" i="42"/>
  <c r="G126" i="42"/>
  <c r="E126" i="42"/>
  <c r="AQ125" i="42"/>
  <c r="AO125" i="42"/>
  <c r="AM125" i="42"/>
  <c r="AK125" i="42"/>
  <c r="AI125" i="42"/>
  <c r="AG125" i="42"/>
  <c r="AE125" i="42"/>
  <c r="AC125" i="42"/>
  <c r="AA125" i="42"/>
  <c r="Y125" i="42"/>
  <c r="W125" i="42"/>
  <c r="U125" i="42"/>
  <c r="S125" i="42"/>
  <c r="Q125" i="42"/>
  <c r="O125" i="42"/>
  <c r="M125" i="42"/>
  <c r="K125" i="42"/>
  <c r="I125" i="42"/>
  <c r="G125" i="42"/>
  <c r="E125" i="42"/>
  <c r="AQ124" i="42"/>
  <c r="AO124" i="42"/>
  <c r="AM124" i="42"/>
  <c r="AK124" i="42"/>
  <c r="AI124" i="42"/>
  <c r="AG124" i="42"/>
  <c r="AE124" i="42"/>
  <c r="AC124" i="42"/>
  <c r="AA124" i="42"/>
  <c r="Y124" i="42"/>
  <c r="W124" i="42"/>
  <c r="U124" i="42"/>
  <c r="S124" i="42"/>
  <c r="Q124" i="42"/>
  <c r="O124" i="42"/>
  <c r="M124" i="42"/>
  <c r="K124" i="42"/>
  <c r="I124" i="42"/>
  <c r="G124" i="42"/>
  <c r="E124" i="42"/>
  <c r="AQ123" i="42"/>
  <c r="AO123" i="42"/>
  <c r="AM123" i="42"/>
  <c r="AK123" i="42"/>
  <c r="AI123" i="42"/>
  <c r="AG123" i="42"/>
  <c r="AE123" i="42"/>
  <c r="AC123" i="42"/>
  <c r="AA123" i="42"/>
  <c r="Y123" i="42"/>
  <c r="W123" i="42"/>
  <c r="U123" i="42"/>
  <c r="S123" i="42"/>
  <c r="Q123" i="42"/>
  <c r="O123" i="42"/>
  <c r="M123" i="42"/>
  <c r="K123" i="42"/>
  <c r="I123" i="42"/>
  <c r="G123" i="42"/>
  <c r="E123" i="42"/>
  <c r="AQ122" i="42"/>
  <c r="AO122" i="42"/>
  <c r="AM122" i="42"/>
  <c r="AK122" i="42"/>
  <c r="AI122" i="42"/>
  <c r="AG122" i="42"/>
  <c r="AE122" i="42"/>
  <c r="AC122" i="42"/>
  <c r="AA122" i="42"/>
  <c r="Y122" i="42"/>
  <c r="W122" i="42"/>
  <c r="U122" i="42"/>
  <c r="S122" i="42"/>
  <c r="Q122" i="42"/>
  <c r="O122" i="42"/>
  <c r="M122" i="42"/>
  <c r="K122" i="42"/>
  <c r="I122" i="42"/>
  <c r="G122" i="42"/>
  <c r="E122" i="42"/>
  <c r="AQ121" i="42"/>
  <c r="AO121" i="42"/>
  <c r="AM121" i="42"/>
  <c r="AK121" i="42"/>
  <c r="AI121" i="42"/>
  <c r="AG121" i="42"/>
  <c r="AE121" i="42"/>
  <c r="AC121" i="42"/>
  <c r="AA121" i="42"/>
  <c r="Y121" i="42"/>
  <c r="W121" i="42"/>
  <c r="U121" i="42"/>
  <c r="S121" i="42"/>
  <c r="Q121" i="42"/>
  <c r="O121" i="42"/>
  <c r="M121" i="42"/>
  <c r="K121" i="42"/>
  <c r="I121" i="42"/>
  <c r="G121" i="42"/>
  <c r="E121" i="42"/>
  <c r="AQ120" i="42"/>
  <c r="AO120" i="42"/>
  <c r="AM120" i="42"/>
  <c r="AK120" i="42"/>
  <c r="AI120" i="42"/>
  <c r="AG120" i="42"/>
  <c r="AE120" i="42"/>
  <c r="AC120" i="42"/>
  <c r="AA120" i="42"/>
  <c r="Y120" i="42"/>
  <c r="W120" i="42"/>
  <c r="U120" i="42"/>
  <c r="S120" i="42"/>
  <c r="Q120" i="42"/>
  <c r="O120" i="42"/>
  <c r="M120" i="42"/>
  <c r="K120" i="42"/>
  <c r="I120" i="42"/>
  <c r="G120" i="42"/>
  <c r="E120" i="42"/>
  <c r="AQ119" i="42"/>
  <c r="AO119" i="42"/>
  <c r="AM119" i="42"/>
  <c r="AK119" i="42"/>
  <c r="AI119" i="42"/>
  <c r="AG119" i="42"/>
  <c r="AE119" i="42"/>
  <c r="AC119" i="42"/>
  <c r="AA119" i="42"/>
  <c r="Y119" i="42"/>
  <c r="W119" i="42"/>
  <c r="U119" i="42"/>
  <c r="S119" i="42"/>
  <c r="Q119" i="42"/>
  <c r="O119" i="42"/>
  <c r="M119" i="42"/>
  <c r="K119" i="42"/>
  <c r="I119" i="42"/>
  <c r="G119" i="42"/>
  <c r="E119" i="42"/>
  <c r="AQ118" i="42"/>
  <c r="AO118" i="42"/>
  <c r="AM118" i="42"/>
  <c r="AK118" i="42"/>
  <c r="AI118" i="42"/>
  <c r="AG118" i="42"/>
  <c r="AE118" i="42"/>
  <c r="AC118" i="42"/>
  <c r="AA118" i="42"/>
  <c r="Y118" i="42"/>
  <c r="W118" i="42"/>
  <c r="U118" i="42"/>
  <c r="S118" i="42"/>
  <c r="Q118" i="42"/>
  <c r="O118" i="42"/>
  <c r="M118" i="42"/>
  <c r="K118" i="42"/>
  <c r="I118" i="42"/>
  <c r="G118" i="42"/>
  <c r="E118" i="42"/>
  <c r="AQ117" i="42"/>
  <c r="AO117" i="42"/>
  <c r="AM117" i="42"/>
  <c r="AK117" i="42"/>
  <c r="AI117" i="42"/>
  <c r="AG117" i="42"/>
  <c r="AE117" i="42"/>
  <c r="AC117" i="42"/>
  <c r="AA117" i="42"/>
  <c r="Y117" i="42"/>
  <c r="W117" i="42"/>
  <c r="U117" i="42"/>
  <c r="S117" i="42"/>
  <c r="Q117" i="42"/>
  <c r="O117" i="42"/>
  <c r="M117" i="42"/>
  <c r="K117" i="42"/>
  <c r="I117" i="42"/>
  <c r="G117" i="42"/>
  <c r="E117" i="42"/>
  <c r="AQ116" i="42"/>
  <c r="AO116" i="42"/>
  <c r="AM116" i="42"/>
  <c r="AK116" i="42"/>
  <c r="AI116" i="42"/>
  <c r="AG116" i="42"/>
  <c r="AE116" i="42"/>
  <c r="AC116" i="42"/>
  <c r="AA116" i="42"/>
  <c r="Y116" i="42"/>
  <c r="W116" i="42"/>
  <c r="U116" i="42"/>
  <c r="S116" i="42"/>
  <c r="Q116" i="42"/>
  <c r="O116" i="42"/>
  <c r="M116" i="42"/>
  <c r="K116" i="42"/>
  <c r="I116" i="42"/>
  <c r="G116" i="42"/>
  <c r="E116" i="42"/>
  <c r="AQ115" i="42"/>
  <c r="AO115" i="42"/>
  <c r="AM115" i="42"/>
  <c r="AK115" i="42"/>
  <c r="AI115" i="42"/>
  <c r="AG115" i="42"/>
  <c r="AE115" i="42"/>
  <c r="AC115" i="42"/>
  <c r="AA115" i="42"/>
  <c r="Y115" i="42"/>
  <c r="W115" i="42"/>
  <c r="U115" i="42"/>
  <c r="S115" i="42"/>
  <c r="Q115" i="42"/>
  <c r="O115" i="42"/>
  <c r="M115" i="42"/>
  <c r="K115" i="42"/>
  <c r="I115" i="42"/>
  <c r="G115" i="42"/>
  <c r="E115" i="42"/>
  <c r="AQ114" i="42"/>
  <c r="AO114" i="42"/>
  <c r="AM114" i="42"/>
  <c r="AK114" i="42"/>
  <c r="AI114" i="42"/>
  <c r="AG114" i="42"/>
  <c r="AE114" i="42"/>
  <c r="AC114" i="42"/>
  <c r="AA114" i="42"/>
  <c r="Y114" i="42"/>
  <c r="W114" i="42"/>
  <c r="U114" i="42"/>
  <c r="S114" i="42"/>
  <c r="Q114" i="42"/>
  <c r="O114" i="42"/>
  <c r="M114" i="42"/>
  <c r="K114" i="42"/>
  <c r="I114" i="42"/>
  <c r="G114" i="42"/>
  <c r="E114" i="42"/>
  <c r="AQ113" i="42"/>
  <c r="AO113" i="42"/>
  <c r="AM113" i="42"/>
  <c r="AK113" i="42"/>
  <c r="AI113" i="42"/>
  <c r="AG113" i="42"/>
  <c r="AE113" i="42"/>
  <c r="AC113" i="42"/>
  <c r="AA113" i="42"/>
  <c r="Y113" i="42"/>
  <c r="W113" i="42"/>
  <c r="U113" i="42"/>
  <c r="S113" i="42"/>
  <c r="Q113" i="42"/>
  <c r="O113" i="42"/>
  <c r="M113" i="42"/>
  <c r="K113" i="42"/>
  <c r="I113" i="42"/>
  <c r="G113" i="42"/>
  <c r="E113" i="42"/>
  <c r="AQ112" i="42"/>
  <c r="AO112" i="42"/>
  <c r="AM112" i="42"/>
  <c r="AK112" i="42"/>
  <c r="AI112" i="42"/>
  <c r="AG112" i="42"/>
  <c r="AE112" i="42"/>
  <c r="AC112" i="42"/>
  <c r="AA112" i="42"/>
  <c r="Y112" i="42"/>
  <c r="W112" i="42"/>
  <c r="U112" i="42"/>
  <c r="S112" i="42"/>
  <c r="Q112" i="42"/>
  <c r="O112" i="42"/>
  <c r="M112" i="42"/>
  <c r="K112" i="42"/>
  <c r="I112" i="42"/>
  <c r="G112" i="42"/>
  <c r="E112" i="42"/>
  <c r="AQ111" i="42"/>
  <c r="AO111" i="42"/>
  <c r="AM111" i="42"/>
  <c r="AK111" i="42"/>
  <c r="AI111" i="42"/>
  <c r="AG111" i="42"/>
  <c r="AE111" i="42"/>
  <c r="AC111" i="42"/>
  <c r="AA111" i="42"/>
  <c r="Y111" i="42"/>
  <c r="W111" i="42"/>
  <c r="U111" i="42"/>
  <c r="S111" i="42"/>
  <c r="Q111" i="42"/>
  <c r="O111" i="42"/>
  <c r="M111" i="42"/>
  <c r="K111" i="42"/>
  <c r="I111" i="42"/>
  <c r="G111" i="42"/>
  <c r="E111" i="42"/>
  <c r="AQ110" i="42"/>
  <c r="AO110" i="42"/>
  <c r="AM110" i="42"/>
  <c r="AK110" i="42"/>
  <c r="AI110" i="42"/>
  <c r="AG110" i="42"/>
  <c r="AE110" i="42"/>
  <c r="AC110" i="42"/>
  <c r="AA110" i="42"/>
  <c r="Y110" i="42"/>
  <c r="W110" i="42"/>
  <c r="U110" i="42"/>
  <c r="S110" i="42"/>
  <c r="Q110" i="42"/>
  <c r="O110" i="42"/>
  <c r="M110" i="42"/>
  <c r="K110" i="42"/>
  <c r="I110" i="42"/>
  <c r="G110" i="42"/>
  <c r="E110" i="42"/>
  <c r="AQ109" i="42"/>
  <c r="AO109" i="42"/>
  <c r="AM109" i="42"/>
  <c r="AK109" i="42"/>
  <c r="AI109" i="42"/>
  <c r="AG109" i="42"/>
  <c r="AE109" i="42"/>
  <c r="AC109" i="42"/>
  <c r="AA109" i="42"/>
  <c r="Y109" i="42"/>
  <c r="W109" i="42"/>
  <c r="U109" i="42"/>
  <c r="S109" i="42"/>
  <c r="Q109" i="42"/>
  <c r="O109" i="42"/>
  <c r="M109" i="42"/>
  <c r="K109" i="42"/>
  <c r="I109" i="42"/>
  <c r="G109" i="42"/>
  <c r="E109" i="42"/>
  <c r="AQ108" i="42"/>
  <c r="AO108" i="42"/>
  <c r="AM108" i="42"/>
  <c r="AK108" i="42"/>
  <c r="AI108" i="42"/>
  <c r="AG108" i="42"/>
  <c r="AE108" i="42"/>
  <c r="AC108" i="42"/>
  <c r="AA108" i="42"/>
  <c r="Y108" i="42"/>
  <c r="W108" i="42"/>
  <c r="U108" i="42"/>
  <c r="S108" i="42"/>
  <c r="Q108" i="42"/>
  <c r="O108" i="42"/>
  <c r="M108" i="42"/>
  <c r="K108" i="42"/>
  <c r="I108" i="42"/>
  <c r="G108" i="42"/>
  <c r="E108" i="42"/>
  <c r="AQ107" i="42"/>
  <c r="AO107" i="42"/>
  <c r="AM107" i="42"/>
  <c r="AK107" i="42"/>
  <c r="AI107" i="42"/>
  <c r="AG107" i="42"/>
  <c r="AE107" i="42"/>
  <c r="AC107" i="42"/>
  <c r="AA107" i="42"/>
  <c r="Y107" i="42"/>
  <c r="W107" i="42"/>
  <c r="U107" i="42"/>
  <c r="S107" i="42"/>
  <c r="Q107" i="42"/>
  <c r="O107" i="42"/>
  <c r="M107" i="42"/>
  <c r="K107" i="42"/>
  <c r="I107" i="42"/>
  <c r="G107" i="42"/>
  <c r="E107" i="42"/>
  <c r="AQ106" i="42"/>
  <c r="AO106" i="42"/>
  <c r="AM106" i="42"/>
  <c r="AK106" i="42"/>
  <c r="AI106" i="42"/>
  <c r="AG106" i="42"/>
  <c r="AE106" i="42"/>
  <c r="AC106" i="42"/>
  <c r="AA106" i="42"/>
  <c r="Y106" i="42"/>
  <c r="W106" i="42"/>
  <c r="U106" i="42"/>
  <c r="S106" i="42"/>
  <c r="Q106" i="42"/>
  <c r="O106" i="42"/>
  <c r="M106" i="42"/>
  <c r="K106" i="42"/>
  <c r="I106" i="42"/>
  <c r="G106" i="42"/>
  <c r="E106" i="42"/>
  <c r="AQ105" i="42"/>
  <c r="AO105" i="42"/>
  <c r="AM105" i="42"/>
  <c r="AK105" i="42"/>
  <c r="AI105" i="42"/>
  <c r="AG105" i="42"/>
  <c r="AE105" i="42"/>
  <c r="AC105" i="42"/>
  <c r="AA105" i="42"/>
  <c r="Y105" i="42"/>
  <c r="W105" i="42"/>
  <c r="U105" i="42"/>
  <c r="S105" i="42"/>
  <c r="Q105" i="42"/>
  <c r="O105" i="42"/>
  <c r="M105" i="42"/>
  <c r="K105" i="42"/>
  <c r="I105" i="42"/>
  <c r="G105" i="42"/>
  <c r="E105" i="42"/>
  <c r="AQ104" i="42"/>
  <c r="AO104" i="42"/>
  <c r="AM104" i="42"/>
  <c r="AK104" i="42"/>
  <c r="AI104" i="42"/>
  <c r="AG104" i="42"/>
  <c r="AE104" i="42"/>
  <c r="AC104" i="42"/>
  <c r="AA104" i="42"/>
  <c r="Y104" i="42"/>
  <c r="W104" i="42"/>
  <c r="U104" i="42"/>
  <c r="S104" i="42"/>
  <c r="Q104" i="42"/>
  <c r="O104" i="42"/>
  <c r="M104" i="42"/>
  <c r="K104" i="42"/>
  <c r="I104" i="42"/>
  <c r="G104" i="42"/>
  <c r="E104" i="42"/>
  <c r="AQ103" i="42"/>
  <c r="AO103" i="42"/>
  <c r="AM103" i="42"/>
  <c r="AK103" i="42"/>
  <c r="AI103" i="42"/>
  <c r="AG103" i="42"/>
  <c r="AE103" i="42"/>
  <c r="AC103" i="42"/>
  <c r="AA103" i="42"/>
  <c r="Y103" i="42"/>
  <c r="W103" i="42"/>
  <c r="U103" i="42"/>
  <c r="S103" i="42"/>
  <c r="Q103" i="42"/>
  <c r="O103" i="42"/>
  <c r="M103" i="42"/>
  <c r="K103" i="42"/>
  <c r="I103" i="42"/>
  <c r="G103" i="42"/>
  <c r="E103" i="42"/>
  <c r="AQ102" i="42"/>
  <c r="AO102" i="42"/>
  <c r="AM102" i="42"/>
  <c r="AK102" i="42"/>
  <c r="AI102" i="42"/>
  <c r="AG102" i="42"/>
  <c r="AE102" i="42"/>
  <c r="AC102" i="42"/>
  <c r="AA102" i="42"/>
  <c r="Y102" i="42"/>
  <c r="W102" i="42"/>
  <c r="U102" i="42"/>
  <c r="S102" i="42"/>
  <c r="Q102" i="42"/>
  <c r="O102" i="42"/>
  <c r="M102" i="42"/>
  <c r="K102" i="42"/>
  <c r="I102" i="42"/>
  <c r="G102" i="42"/>
  <c r="E102" i="42"/>
  <c r="AQ101" i="42"/>
  <c r="AO101" i="42"/>
  <c r="AM101" i="42"/>
  <c r="AK101" i="42"/>
  <c r="AI101" i="42"/>
  <c r="AG101" i="42"/>
  <c r="AE101" i="42"/>
  <c r="AC101" i="42"/>
  <c r="AA101" i="42"/>
  <c r="Y101" i="42"/>
  <c r="W101" i="42"/>
  <c r="U101" i="42"/>
  <c r="S101" i="42"/>
  <c r="Q101" i="42"/>
  <c r="O101" i="42"/>
  <c r="M101" i="42"/>
  <c r="K101" i="42"/>
  <c r="I101" i="42"/>
  <c r="G101" i="42"/>
  <c r="E101" i="42"/>
  <c r="AQ100" i="42"/>
  <c r="AO100" i="42"/>
  <c r="AM100" i="42"/>
  <c r="AK100" i="42"/>
  <c r="AI100" i="42"/>
  <c r="AG100" i="42"/>
  <c r="AE100" i="42"/>
  <c r="AC100" i="42"/>
  <c r="AA100" i="42"/>
  <c r="Y100" i="42"/>
  <c r="W100" i="42"/>
  <c r="U100" i="42"/>
  <c r="S100" i="42"/>
  <c r="Q100" i="42"/>
  <c r="O100" i="42"/>
  <c r="M100" i="42"/>
  <c r="K100" i="42"/>
  <c r="I100" i="42"/>
  <c r="G100" i="42"/>
  <c r="E100" i="42"/>
  <c r="AQ99" i="42"/>
  <c r="AO99" i="42"/>
  <c r="AM99" i="42"/>
  <c r="AK99" i="42"/>
  <c r="AI99" i="42"/>
  <c r="AG99" i="42"/>
  <c r="AE99" i="42"/>
  <c r="AC99" i="42"/>
  <c r="AA99" i="42"/>
  <c r="Y99" i="42"/>
  <c r="W99" i="42"/>
  <c r="U99" i="42"/>
  <c r="S99" i="42"/>
  <c r="Q99" i="42"/>
  <c r="O99" i="42"/>
  <c r="M99" i="42"/>
  <c r="K99" i="42"/>
  <c r="I99" i="42"/>
  <c r="G99" i="42"/>
  <c r="E99" i="42"/>
  <c r="AQ98" i="42"/>
  <c r="AO98" i="42"/>
  <c r="AM98" i="42"/>
  <c r="AK98" i="42"/>
  <c r="AI98" i="42"/>
  <c r="AG98" i="42"/>
  <c r="AE98" i="42"/>
  <c r="AC98" i="42"/>
  <c r="AA98" i="42"/>
  <c r="Y98" i="42"/>
  <c r="W98" i="42"/>
  <c r="U98" i="42"/>
  <c r="S98" i="42"/>
  <c r="Q98" i="42"/>
  <c r="O98" i="42"/>
  <c r="M98" i="42"/>
  <c r="K98" i="42"/>
  <c r="I98" i="42"/>
  <c r="G98" i="42"/>
  <c r="E98" i="42"/>
  <c r="AQ97" i="42"/>
  <c r="AO97" i="42"/>
  <c r="AM97" i="42"/>
  <c r="AK97" i="42"/>
  <c r="AI97" i="42"/>
  <c r="AG97" i="42"/>
  <c r="AE97" i="42"/>
  <c r="AC97" i="42"/>
  <c r="AA97" i="42"/>
  <c r="Y97" i="42"/>
  <c r="W97" i="42"/>
  <c r="U97" i="42"/>
  <c r="S97" i="42"/>
  <c r="Q97" i="42"/>
  <c r="O97" i="42"/>
  <c r="M97" i="42"/>
  <c r="K97" i="42"/>
  <c r="I97" i="42"/>
  <c r="G97" i="42"/>
  <c r="E97" i="42"/>
  <c r="AQ96" i="42"/>
  <c r="AO96" i="42"/>
  <c r="AM96" i="42"/>
  <c r="AK96" i="42"/>
  <c r="AI96" i="42"/>
  <c r="AG96" i="42"/>
  <c r="AE96" i="42"/>
  <c r="AC96" i="42"/>
  <c r="AA96" i="42"/>
  <c r="Y96" i="42"/>
  <c r="W96" i="42"/>
  <c r="U96" i="42"/>
  <c r="S96" i="42"/>
  <c r="Q96" i="42"/>
  <c r="O96" i="42"/>
  <c r="M96" i="42"/>
  <c r="K96" i="42"/>
  <c r="I96" i="42"/>
  <c r="G96" i="42"/>
  <c r="E96" i="42"/>
  <c r="AQ95" i="42"/>
  <c r="AO95" i="42"/>
  <c r="AM95" i="42"/>
  <c r="AK95" i="42"/>
  <c r="AI95" i="42"/>
  <c r="AG95" i="42"/>
  <c r="AE95" i="42"/>
  <c r="AC95" i="42"/>
  <c r="AA95" i="42"/>
  <c r="Y95" i="42"/>
  <c r="W95" i="42"/>
  <c r="U95" i="42"/>
  <c r="S95" i="42"/>
  <c r="Q95" i="42"/>
  <c r="O95" i="42"/>
  <c r="M95" i="42"/>
  <c r="K95" i="42"/>
  <c r="I95" i="42"/>
  <c r="G95" i="42"/>
  <c r="E95" i="42"/>
  <c r="AQ94" i="42"/>
  <c r="AO94" i="42"/>
  <c r="AM94" i="42"/>
  <c r="AK94" i="42"/>
  <c r="AI94" i="42"/>
  <c r="AG94" i="42"/>
  <c r="AE94" i="42"/>
  <c r="AC94" i="42"/>
  <c r="AA94" i="42"/>
  <c r="Y94" i="42"/>
  <c r="W94" i="42"/>
  <c r="U94" i="42"/>
  <c r="S94" i="42"/>
  <c r="Q94" i="42"/>
  <c r="O94" i="42"/>
  <c r="M94" i="42"/>
  <c r="K94" i="42"/>
  <c r="I94" i="42"/>
  <c r="G94" i="42"/>
  <c r="E94" i="42"/>
  <c r="AQ93" i="42"/>
  <c r="AO93" i="42"/>
  <c r="AM93" i="42"/>
  <c r="AK93" i="42"/>
  <c r="AI93" i="42"/>
  <c r="AG93" i="42"/>
  <c r="AE93" i="42"/>
  <c r="AC93" i="42"/>
  <c r="AA93" i="42"/>
  <c r="Y93" i="42"/>
  <c r="W93" i="42"/>
  <c r="U93" i="42"/>
  <c r="S93" i="42"/>
  <c r="Q93" i="42"/>
  <c r="O93" i="42"/>
  <c r="M93" i="42"/>
  <c r="K93" i="42"/>
  <c r="I93" i="42"/>
  <c r="G93" i="42"/>
  <c r="E93" i="42"/>
  <c r="AQ92" i="42"/>
  <c r="AO92" i="42"/>
  <c r="AM92" i="42"/>
  <c r="AK92" i="42"/>
  <c r="AI92" i="42"/>
  <c r="AG92" i="42"/>
  <c r="AE92" i="42"/>
  <c r="AC92" i="42"/>
  <c r="AA92" i="42"/>
  <c r="Y92" i="42"/>
  <c r="W92" i="42"/>
  <c r="U92" i="42"/>
  <c r="S92" i="42"/>
  <c r="Q92" i="42"/>
  <c r="O92" i="42"/>
  <c r="M92" i="42"/>
  <c r="K92" i="42"/>
  <c r="I92" i="42"/>
  <c r="G92" i="42"/>
  <c r="E92" i="42"/>
  <c r="AQ91" i="42"/>
  <c r="AO91" i="42"/>
  <c r="AM91" i="42"/>
  <c r="AK91" i="42"/>
  <c r="AI91" i="42"/>
  <c r="AG91" i="42"/>
  <c r="AE91" i="42"/>
  <c r="AC91" i="42"/>
  <c r="AA91" i="42"/>
  <c r="Y91" i="42"/>
  <c r="W91" i="42"/>
  <c r="U91" i="42"/>
  <c r="S91" i="42"/>
  <c r="Q91" i="42"/>
  <c r="O91" i="42"/>
  <c r="M91" i="42"/>
  <c r="K91" i="42"/>
  <c r="I91" i="42"/>
  <c r="G91" i="42"/>
  <c r="E91" i="42"/>
  <c r="AQ90" i="42"/>
  <c r="AO90" i="42"/>
  <c r="AM90" i="42"/>
  <c r="AK90" i="42"/>
  <c r="AI90" i="42"/>
  <c r="AG90" i="42"/>
  <c r="AE90" i="42"/>
  <c r="AC90" i="42"/>
  <c r="AA90" i="42"/>
  <c r="Y90" i="42"/>
  <c r="W90" i="42"/>
  <c r="U90" i="42"/>
  <c r="S90" i="42"/>
  <c r="Q90" i="42"/>
  <c r="O90" i="42"/>
  <c r="M90" i="42"/>
  <c r="K90" i="42"/>
  <c r="I90" i="42"/>
  <c r="G90" i="42"/>
  <c r="E90" i="42"/>
  <c r="AQ89" i="42"/>
  <c r="AO89" i="42"/>
  <c r="AM89" i="42"/>
  <c r="AK89" i="42"/>
  <c r="AI89" i="42"/>
  <c r="AG89" i="42"/>
  <c r="AE89" i="42"/>
  <c r="AC89" i="42"/>
  <c r="AA89" i="42"/>
  <c r="Y89" i="42"/>
  <c r="W89" i="42"/>
  <c r="U89" i="42"/>
  <c r="S89" i="42"/>
  <c r="Q89" i="42"/>
  <c r="O89" i="42"/>
  <c r="M89" i="42"/>
  <c r="K89" i="42"/>
  <c r="I89" i="42"/>
  <c r="G89" i="42"/>
  <c r="E89" i="42"/>
  <c r="AQ88" i="42"/>
  <c r="AO88" i="42"/>
  <c r="AM88" i="42"/>
  <c r="AK88" i="42"/>
  <c r="AI88" i="42"/>
  <c r="AG88" i="42"/>
  <c r="AE88" i="42"/>
  <c r="AC88" i="42"/>
  <c r="AA88" i="42"/>
  <c r="Y88" i="42"/>
  <c r="W88" i="42"/>
  <c r="U88" i="42"/>
  <c r="S88" i="42"/>
  <c r="Q88" i="42"/>
  <c r="O88" i="42"/>
  <c r="M88" i="42"/>
  <c r="K88" i="42"/>
  <c r="I88" i="42"/>
  <c r="G88" i="42"/>
  <c r="E88" i="42"/>
  <c r="AQ87" i="42"/>
  <c r="AO87" i="42"/>
  <c r="AM87" i="42"/>
  <c r="AK87" i="42"/>
  <c r="AI87" i="42"/>
  <c r="AG87" i="42"/>
  <c r="AE87" i="42"/>
  <c r="AC87" i="42"/>
  <c r="AA87" i="42"/>
  <c r="Y87" i="42"/>
  <c r="W87" i="42"/>
  <c r="U87" i="42"/>
  <c r="S87" i="42"/>
  <c r="Q87" i="42"/>
  <c r="O87" i="42"/>
  <c r="M87" i="42"/>
  <c r="K87" i="42"/>
  <c r="I87" i="42"/>
  <c r="G87" i="42"/>
  <c r="E87" i="42"/>
  <c r="AQ86" i="42"/>
  <c r="AO86" i="42"/>
  <c r="AM86" i="42"/>
  <c r="AK86" i="42"/>
  <c r="AI86" i="42"/>
  <c r="AG86" i="42"/>
  <c r="AE86" i="42"/>
  <c r="AC86" i="42"/>
  <c r="AA86" i="42"/>
  <c r="Y86" i="42"/>
  <c r="W86" i="42"/>
  <c r="U86" i="42"/>
  <c r="S86" i="42"/>
  <c r="Q86" i="42"/>
  <c r="O86" i="42"/>
  <c r="M86" i="42"/>
  <c r="K86" i="42"/>
  <c r="I86" i="42"/>
  <c r="G86" i="42"/>
  <c r="E86" i="42"/>
  <c r="AQ85" i="42"/>
  <c r="AO85" i="42"/>
  <c r="AM85" i="42"/>
  <c r="AK85" i="42"/>
  <c r="AI85" i="42"/>
  <c r="AG85" i="42"/>
  <c r="AE85" i="42"/>
  <c r="AC85" i="42"/>
  <c r="AA85" i="42"/>
  <c r="Y85" i="42"/>
  <c r="W85" i="42"/>
  <c r="U85" i="42"/>
  <c r="S85" i="42"/>
  <c r="Q85" i="42"/>
  <c r="O85" i="42"/>
  <c r="M85" i="42"/>
  <c r="K85" i="42"/>
  <c r="I85" i="42"/>
  <c r="G85" i="42"/>
  <c r="E85" i="42"/>
  <c r="AQ84" i="42"/>
  <c r="AO84" i="42"/>
  <c r="AM84" i="42"/>
  <c r="AK84" i="42"/>
  <c r="AI84" i="42"/>
  <c r="AG84" i="42"/>
  <c r="AE84" i="42"/>
  <c r="AC84" i="42"/>
  <c r="AA84" i="42"/>
  <c r="Y84" i="42"/>
  <c r="W84" i="42"/>
  <c r="U84" i="42"/>
  <c r="S84" i="42"/>
  <c r="Q84" i="42"/>
  <c r="O84" i="42"/>
  <c r="M84" i="42"/>
  <c r="K84" i="42"/>
  <c r="I84" i="42"/>
  <c r="G84" i="42"/>
  <c r="E84" i="42"/>
  <c r="AQ83" i="42"/>
  <c r="AO83" i="42"/>
  <c r="AM83" i="42"/>
  <c r="AK83" i="42"/>
  <c r="AI83" i="42"/>
  <c r="AG83" i="42"/>
  <c r="AE83" i="42"/>
  <c r="AC83" i="42"/>
  <c r="AA83" i="42"/>
  <c r="Y83" i="42"/>
  <c r="W83" i="42"/>
  <c r="U83" i="42"/>
  <c r="S83" i="42"/>
  <c r="Q83" i="42"/>
  <c r="O83" i="42"/>
  <c r="M83" i="42"/>
  <c r="K83" i="42"/>
  <c r="I83" i="42"/>
  <c r="G83" i="42"/>
  <c r="E83" i="42"/>
  <c r="AQ82" i="42"/>
  <c r="AO82" i="42"/>
  <c r="AM82" i="42"/>
  <c r="AK82" i="42"/>
  <c r="AI82" i="42"/>
  <c r="AG82" i="42"/>
  <c r="AE82" i="42"/>
  <c r="AC82" i="42"/>
  <c r="AA82" i="42"/>
  <c r="Y82" i="42"/>
  <c r="W82" i="42"/>
  <c r="U82" i="42"/>
  <c r="S82" i="42"/>
  <c r="Q82" i="42"/>
  <c r="O82" i="42"/>
  <c r="M82" i="42"/>
  <c r="K82" i="42"/>
  <c r="I82" i="42"/>
  <c r="G82" i="42"/>
  <c r="E82" i="42"/>
  <c r="AQ81" i="42"/>
  <c r="AO81" i="42"/>
  <c r="AM81" i="42"/>
  <c r="AK81" i="42"/>
  <c r="AI81" i="42"/>
  <c r="AG81" i="42"/>
  <c r="AE81" i="42"/>
  <c r="AC81" i="42"/>
  <c r="AA81" i="42"/>
  <c r="Y81" i="42"/>
  <c r="W81" i="42"/>
  <c r="U81" i="42"/>
  <c r="S81" i="42"/>
  <c r="Q81" i="42"/>
  <c r="O81" i="42"/>
  <c r="M81" i="42"/>
  <c r="K81" i="42"/>
  <c r="I81" i="42"/>
  <c r="G81" i="42"/>
  <c r="E81" i="42"/>
  <c r="AQ80" i="42"/>
  <c r="AO80" i="42"/>
  <c r="AM80" i="42"/>
  <c r="AK80" i="42"/>
  <c r="AI80" i="42"/>
  <c r="AG80" i="42"/>
  <c r="AE80" i="42"/>
  <c r="AC80" i="42"/>
  <c r="AA80" i="42"/>
  <c r="Y80" i="42"/>
  <c r="W80" i="42"/>
  <c r="U80" i="42"/>
  <c r="S80" i="42"/>
  <c r="Q80" i="42"/>
  <c r="O80" i="42"/>
  <c r="M80" i="42"/>
  <c r="K80" i="42"/>
  <c r="I80" i="42"/>
  <c r="G80" i="42"/>
  <c r="E80" i="42"/>
  <c r="AQ79" i="42"/>
  <c r="AO79" i="42"/>
  <c r="AM79" i="42"/>
  <c r="AK79" i="42"/>
  <c r="AI79" i="42"/>
  <c r="AG79" i="42"/>
  <c r="AE79" i="42"/>
  <c r="AC79" i="42"/>
  <c r="AA79" i="42"/>
  <c r="Y79" i="42"/>
  <c r="W79" i="42"/>
  <c r="U79" i="42"/>
  <c r="S79" i="42"/>
  <c r="Q79" i="42"/>
  <c r="O79" i="42"/>
  <c r="M79" i="42"/>
  <c r="K79" i="42"/>
  <c r="I79" i="42"/>
  <c r="G79" i="42"/>
  <c r="E79" i="42"/>
  <c r="AQ78" i="42"/>
  <c r="AO78" i="42"/>
  <c r="AM78" i="42"/>
  <c r="AK78" i="42"/>
  <c r="AI78" i="42"/>
  <c r="AG78" i="42"/>
  <c r="AE78" i="42"/>
  <c r="AC78" i="42"/>
  <c r="AA78" i="42"/>
  <c r="Y78" i="42"/>
  <c r="W78" i="42"/>
  <c r="U78" i="42"/>
  <c r="S78" i="42"/>
  <c r="Q78" i="42"/>
  <c r="O78" i="42"/>
  <c r="M78" i="42"/>
  <c r="K78" i="42"/>
  <c r="I78" i="42"/>
  <c r="G78" i="42"/>
  <c r="E78" i="42"/>
  <c r="AQ77" i="42"/>
  <c r="AO77" i="42"/>
  <c r="AM77" i="42"/>
  <c r="AK77" i="42"/>
  <c r="AI77" i="42"/>
  <c r="AG77" i="42"/>
  <c r="AE77" i="42"/>
  <c r="AC77" i="42"/>
  <c r="AA77" i="42"/>
  <c r="Y77" i="42"/>
  <c r="W77" i="42"/>
  <c r="U77" i="42"/>
  <c r="S77" i="42"/>
  <c r="Q77" i="42"/>
  <c r="O77" i="42"/>
  <c r="M77" i="42"/>
  <c r="K77" i="42"/>
  <c r="I77" i="42"/>
  <c r="G77" i="42"/>
  <c r="E77" i="42"/>
  <c r="AQ76" i="42"/>
  <c r="AO76" i="42"/>
  <c r="AM76" i="42"/>
  <c r="AK76" i="42"/>
  <c r="AI76" i="42"/>
  <c r="AG76" i="42"/>
  <c r="AE76" i="42"/>
  <c r="AC76" i="42"/>
  <c r="AA76" i="42"/>
  <c r="Y76" i="42"/>
  <c r="W76" i="42"/>
  <c r="U76" i="42"/>
  <c r="S76" i="42"/>
  <c r="Q76" i="42"/>
  <c r="O76" i="42"/>
  <c r="M76" i="42"/>
  <c r="K76" i="42"/>
  <c r="I76" i="42"/>
  <c r="G76" i="42"/>
  <c r="E76" i="42"/>
  <c r="AQ75" i="42"/>
  <c r="AO75" i="42"/>
  <c r="AM75" i="42"/>
  <c r="AK75" i="42"/>
  <c r="AI75" i="42"/>
  <c r="AG75" i="42"/>
  <c r="AE75" i="42"/>
  <c r="AC75" i="42"/>
  <c r="AA75" i="42"/>
  <c r="Y75" i="42"/>
  <c r="W75" i="42"/>
  <c r="U75" i="42"/>
  <c r="S75" i="42"/>
  <c r="Q75" i="42"/>
  <c r="O75" i="42"/>
  <c r="M75" i="42"/>
  <c r="K75" i="42"/>
  <c r="I75" i="42"/>
  <c r="G75" i="42"/>
  <c r="E75" i="42"/>
  <c r="AQ74" i="42"/>
  <c r="AO74" i="42"/>
  <c r="AM74" i="42"/>
  <c r="AK74" i="42"/>
  <c r="AI74" i="42"/>
  <c r="AG74" i="42"/>
  <c r="AE74" i="42"/>
  <c r="AC74" i="42"/>
  <c r="AA74" i="42"/>
  <c r="Y74" i="42"/>
  <c r="W74" i="42"/>
  <c r="U74" i="42"/>
  <c r="S74" i="42"/>
  <c r="Q74" i="42"/>
  <c r="O74" i="42"/>
  <c r="M74" i="42"/>
  <c r="K74" i="42"/>
  <c r="I74" i="42"/>
  <c r="G74" i="42"/>
  <c r="E74" i="42"/>
  <c r="AQ73" i="42"/>
  <c r="AO73" i="42"/>
  <c r="AM73" i="42"/>
  <c r="AK73" i="42"/>
  <c r="AI73" i="42"/>
  <c r="AG73" i="42"/>
  <c r="AE73" i="42"/>
  <c r="AC73" i="42"/>
  <c r="AA73" i="42"/>
  <c r="Y73" i="42"/>
  <c r="W73" i="42"/>
  <c r="U73" i="42"/>
  <c r="S73" i="42"/>
  <c r="Q73" i="42"/>
  <c r="O73" i="42"/>
  <c r="M73" i="42"/>
  <c r="K73" i="42"/>
  <c r="I73" i="42"/>
  <c r="G73" i="42"/>
  <c r="E73" i="42"/>
  <c r="AQ72" i="42"/>
  <c r="AO72" i="42"/>
  <c r="AM72" i="42"/>
  <c r="AK72" i="42"/>
  <c r="AI72" i="42"/>
  <c r="AG72" i="42"/>
  <c r="AE72" i="42"/>
  <c r="AC72" i="42"/>
  <c r="AA72" i="42"/>
  <c r="Y72" i="42"/>
  <c r="W72" i="42"/>
  <c r="U72" i="42"/>
  <c r="S72" i="42"/>
  <c r="Q72" i="42"/>
  <c r="O72" i="42"/>
  <c r="M72" i="42"/>
  <c r="K72" i="42"/>
  <c r="I72" i="42"/>
  <c r="G72" i="42"/>
  <c r="E72" i="42"/>
  <c r="AQ71" i="42"/>
  <c r="AO71" i="42"/>
  <c r="AM71" i="42"/>
  <c r="AK71" i="42"/>
  <c r="AI71" i="42"/>
  <c r="AG71" i="42"/>
  <c r="AE71" i="42"/>
  <c r="AC71" i="42"/>
  <c r="AA71" i="42"/>
  <c r="Y71" i="42"/>
  <c r="W71" i="42"/>
  <c r="U71" i="42"/>
  <c r="S71" i="42"/>
  <c r="Q71" i="42"/>
  <c r="O71" i="42"/>
  <c r="M71" i="42"/>
  <c r="K71" i="42"/>
  <c r="I71" i="42"/>
  <c r="G71" i="42"/>
  <c r="E71" i="42"/>
  <c r="AQ70" i="42"/>
  <c r="AO70" i="42"/>
  <c r="AM70" i="42"/>
  <c r="AK70" i="42"/>
  <c r="AI70" i="42"/>
  <c r="AG70" i="42"/>
  <c r="AE70" i="42"/>
  <c r="AC70" i="42"/>
  <c r="AA70" i="42"/>
  <c r="Y70" i="42"/>
  <c r="W70" i="42"/>
  <c r="U70" i="42"/>
  <c r="S70" i="42"/>
  <c r="Q70" i="42"/>
  <c r="O70" i="42"/>
  <c r="M70" i="42"/>
  <c r="K70" i="42"/>
  <c r="I70" i="42"/>
  <c r="G70" i="42"/>
  <c r="E70" i="42"/>
  <c r="AQ69" i="42"/>
  <c r="AO69" i="42"/>
  <c r="AM69" i="42"/>
  <c r="AK69" i="42"/>
  <c r="AI69" i="42"/>
  <c r="AG69" i="42"/>
  <c r="AE69" i="42"/>
  <c r="AC69" i="42"/>
  <c r="AA69" i="42"/>
  <c r="Y69" i="42"/>
  <c r="W69" i="42"/>
  <c r="U69" i="42"/>
  <c r="S69" i="42"/>
  <c r="Q69" i="42"/>
  <c r="O69" i="42"/>
  <c r="M69" i="42"/>
  <c r="K69" i="42"/>
  <c r="I69" i="42"/>
  <c r="G69" i="42"/>
  <c r="E69" i="42"/>
  <c r="AQ68" i="42"/>
  <c r="AO68" i="42"/>
  <c r="AM68" i="42"/>
  <c r="AK68" i="42"/>
  <c r="AI68" i="42"/>
  <c r="AG68" i="42"/>
  <c r="AE68" i="42"/>
  <c r="AC68" i="42"/>
  <c r="AA68" i="42"/>
  <c r="Y68" i="42"/>
  <c r="W68" i="42"/>
  <c r="U68" i="42"/>
  <c r="S68" i="42"/>
  <c r="Q68" i="42"/>
  <c r="O68" i="42"/>
  <c r="M68" i="42"/>
  <c r="K68" i="42"/>
  <c r="I68" i="42"/>
  <c r="G68" i="42"/>
  <c r="E68" i="42"/>
  <c r="AQ67" i="42"/>
  <c r="AO67" i="42"/>
  <c r="AM67" i="42"/>
  <c r="AK67" i="42"/>
  <c r="AI67" i="42"/>
  <c r="AG67" i="42"/>
  <c r="AE67" i="42"/>
  <c r="AC67" i="42"/>
  <c r="AA67" i="42"/>
  <c r="Y67" i="42"/>
  <c r="W67" i="42"/>
  <c r="U67" i="42"/>
  <c r="S67" i="42"/>
  <c r="Q67" i="42"/>
  <c r="O67" i="42"/>
  <c r="M67" i="42"/>
  <c r="K67" i="42"/>
  <c r="I67" i="42"/>
  <c r="G67" i="42"/>
  <c r="E67" i="42"/>
  <c r="AQ66" i="42"/>
  <c r="AO66" i="42"/>
  <c r="AM66" i="42"/>
  <c r="AK66" i="42"/>
  <c r="AI66" i="42"/>
  <c r="AG66" i="42"/>
  <c r="AE66" i="42"/>
  <c r="AC66" i="42"/>
  <c r="AA66" i="42"/>
  <c r="Y66" i="42"/>
  <c r="W66" i="42"/>
  <c r="U66" i="42"/>
  <c r="S66" i="42"/>
  <c r="Q66" i="42"/>
  <c r="O66" i="42"/>
  <c r="M66" i="42"/>
  <c r="K66" i="42"/>
  <c r="I66" i="42"/>
  <c r="G66" i="42"/>
  <c r="E66" i="42"/>
  <c r="AQ65" i="42"/>
  <c r="AO65" i="42"/>
  <c r="AM65" i="42"/>
  <c r="AK65" i="42"/>
  <c r="AI65" i="42"/>
  <c r="AG65" i="42"/>
  <c r="AE65" i="42"/>
  <c r="AC65" i="42"/>
  <c r="AA65" i="42"/>
  <c r="Y65" i="42"/>
  <c r="W65" i="42"/>
  <c r="U65" i="42"/>
  <c r="S65" i="42"/>
  <c r="Q65" i="42"/>
  <c r="O65" i="42"/>
  <c r="M65" i="42"/>
  <c r="K65" i="42"/>
  <c r="I65" i="42"/>
  <c r="G65" i="42"/>
  <c r="E65" i="42"/>
  <c r="AQ64" i="42"/>
  <c r="AO64" i="42"/>
  <c r="AM64" i="42"/>
  <c r="AK64" i="42"/>
  <c r="AI64" i="42"/>
  <c r="AG64" i="42"/>
  <c r="AE64" i="42"/>
  <c r="AC64" i="42"/>
  <c r="AA64" i="42"/>
  <c r="Y64" i="42"/>
  <c r="W64" i="42"/>
  <c r="U64" i="42"/>
  <c r="S64" i="42"/>
  <c r="Q64" i="42"/>
  <c r="O64" i="42"/>
  <c r="M64" i="42"/>
  <c r="K64" i="42"/>
  <c r="I64" i="42"/>
  <c r="G64" i="42"/>
  <c r="E64" i="42"/>
  <c r="AQ63" i="42"/>
  <c r="AO63" i="42"/>
  <c r="AM63" i="42"/>
  <c r="AK63" i="42"/>
  <c r="AI63" i="42"/>
  <c r="AG63" i="42"/>
  <c r="AE63" i="42"/>
  <c r="AC63" i="42"/>
  <c r="AA63" i="42"/>
  <c r="Y63" i="42"/>
  <c r="W63" i="42"/>
  <c r="U63" i="42"/>
  <c r="S63" i="42"/>
  <c r="Q63" i="42"/>
  <c r="O63" i="42"/>
  <c r="M63" i="42"/>
  <c r="K63" i="42"/>
  <c r="I63" i="42"/>
  <c r="G63" i="42"/>
  <c r="E63" i="42"/>
  <c r="AQ62" i="42"/>
  <c r="AO62" i="42"/>
  <c r="AM62" i="42"/>
  <c r="AK62" i="42"/>
  <c r="AI62" i="42"/>
  <c r="AG62" i="42"/>
  <c r="AE62" i="42"/>
  <c r="AC62" i="42"/>
  <c r="AA62" i="42"/>
  <c r="Y62" i="42"/>
  <c r="W62" i="42"/>
  <c r="U62" i="42"/>
  <c r="S62" i="42"/>
  <c r="Q62" i="42"/>
  <c r="O62" i="42"/>
  <c r="M62" i="42"/>
  <c r="K62" i="42"/>
  <c r="I62" i="42"/>
  <c r="G62" i="42"/>
  <c r="E62" i="42"/>
  <c r="AQ61" i="42"/>
  <c r="AO61" i="42"/>
  <c r="AM61" i="42"/>
  <c r="AK61" i="42"/>
  <c r="AI61" i="42"/>
  <c r="AG61" i="42"/>
  <c r="AE61" i="42"/>
  <c r="AC61" i="42"/>
  <c r="AA61" i="42"/>
  <c r="Y61" i="42"/>
  <c r="W61" i="42"/>
  <c r="U61" i="42"/>
  <c r="S61" i="42"/>
  <c r="Q61" i="42"/>
  <c r="O61" i="42"/>
  <c r="M61" i="42"/>
  <c r="K61" i="42"/>
  <c r="I61" i="42"/>
  <c r="G61" i="42"/>
  <c r="E61" i="42"/>
  <c r="AQ60" i="42"/>
  <c r="AO60" i="42"/>
  <c r="AM60" i="42"/>
  <c r="AK60" i="42"/>
  <c r="AI60" i="42"/>
  <c r="AG60" i="42"/>
  <c r="AE60" i="42"/>
  <c r="AC60" i="42"/>
  <c r="AA60" i="42"/>
  <c r="Y60" i="42"/>
  <c r="W60" i="42"/>
  <c r="U60" i="42"/>
  <c r="S60" i="42"/>
  <c r="Q60" i="42"/>
  <c r="O60" i="42"/>
  <c r="M60" i="42"/>
  <c r="K60" i="42"/>
  <c r="I60" i="42"/>
  <c r="G60" i="42"/>
  <c r="E60" i="42"/>
  <c r="AQ59" i="42"/>
  <c r="AO59" i="42"/>
  <c r="AM59" i="42"/>
  <c r="AK59" i="42"/>
  <c r="AI59" i="42"/>
  <c r="AG59" i="42"/>
  <c r="AE59" i="42"/>
  <c r="AC59" i="42"/>
  <c r="AA59" i="42"/>
  <c r="Y59" i="42"/>
  <c r="W59" i="42"/>
  <c r="U59" i="42"/>
  <c r="S59" i="42"/>
  <c r="Q59" i="42"/>
  <c r="O59" i="42"/>
  <c r="M59" i="42"/>
  <c r="K59" i="42"/>
  <c r="I59" i="42"/>
  <c r="G59" i="42"/>
  <c r="E59" i="42"/>
  <c r="AQ58" i="42"/>
  <c r="AO58" i="42"/>
  <c r="AM58" i="42"/>
  <c r="AK58" i="42"/>
  <c r="AI58" i="42"/>
  <c r="AG58" i="42"/>
  <c r="AE58" i="42"/>
  <c r="AC58" i="42"/>
  <c r="AA58" i="42"/>
  <c r="Y58" i="42"/>
  <c r="W58" i="42"/>
  <c r="U58" i="42"/>
  <c r="S58" i="42"/>
  <c r="Q58" i="42"/>
  <c r="O58" i="42"/>
  <c r="M58" i="42"/>
  <c r="K58" i="42"/>
  <c r="I58" i="42"/>
  <c r="G58" i="42"/>
  <c r="E58" i="42"/>
  <c r="AQ57" i="42"/>
  <c r="AO57" i="42"/>
  <c r="AM57" i="42"/>
  <c r="AK57" i="42"/>
  <c r="AI57" i="42"/>
  <c r="AG57" i="42"/>
  <c r="AE57" i="42"/>
  <c r="AC57" i="42"/>
  <c r="AA57" i="42"/>
  <c r="Y57" i="42"/>
  <c r="W57" i="42"/>
  <c r="U57" i="42"/>
  <c r="S57" i="42"/>
  <c r="Q57" i="42"/>
  <c r="O57" i="42"/>
  <c r="M57" i="42"/>
  <c r="K57" i="42"/>
  <c r="I57" i="42"/>
  <c r="G57" i="42"/>
  <c r="E57" i="42"/>
  <c r="AQ56" i="42"/>
  <c r="AO56" i="42"/>
  <c r="AM56" i="42"/>
  <c r="AK56" i="42"/>
  <c r="AI56" i="42"/>
  <c r="AG56" i="42"/>
  <c r="AE56" i="42"/>
  <c r="AC56" i="42"/>
  <c r="AA56" i="42"/>
  <c r="Y56" i="42"/>
  <c r="W56" i="42"/>
  <c r="U56" i="42"/>
  <c r="S56" i="42"/>
  <c r="Q56" i="42"/>
  <c r="O56" i="42"/>
  <c r="M56" i="42"/>
  <c r="K56" i="42"/>
  <c r="I56" i="42"/>
  <c r="G56" i="42"/>
  <c r="E56" i="42"/>
  <c r="AQ55" i="42"/>
  <c r="AO55" i="42"/>
  <c r="AM55" i="42"/>
  <c r="AK55" i="42"/>
  <c r="AI55" i="42"/>
  <c r="AG55" i="42"/>
  <c r="AE55" i="42"/>
  <c r="AC55" i="42"/>
  <c r="AA55" i="42"/>
  <c r="Y55" i="42"/>
  <c r="W55" i="42"/>
  <c r="U55" i="42"/>
  <c r="S55" i="42"/>
  <c r="Q55" i="42"/>
  <c r="O55" i="42"/>
  <c r="M55" i="42"/>
  <c r="K55" i="42"/>
  <c r="I55" i="42"/>
  <c r="G55" i="42"/>
  <c r="E55" i="42"/>
  <c r="AQ54" i="42"/>
  <c r="AO54" i="42"/>
  <c r="AM54" i="42"/>
  <c r="AK54" i="42"/>
  <c r="AI54" i="42"/>
  <c r="AG54" i="42"/>
  <c r="AE54" i="42"/>
  <c r="AC54" i="42"/>
  <c r="AA54" i="42"/>
  <c r="Y54" i="42"/>
  <c r="W54" i="42"/>
  <c r="U54" i="42"/>
  <c r="S54" i="42"/>
  <c r="Q54" i="42"/>
  <c r="O54" i="42"/>
  <c r="M54" i="42"/>
  <c r="K54" i="42"/>
  <c r="I54" i="42"/>
  <c r="G54" i="42"/>
  <c r="E54" i="42"/>
  <c r="AQ53" i="42"/>
  <c r="AO53" i="42"/>
  <c r="AM53" i="42"/>
  <c r="AK53" i="42"/>
  <c r="AI53" i="42"/>
  <c r="AG53" i="42"/>
  <c r="AE53" i="42"/>
  <c r="AC53" i="42"/>
  <c r="AA53" i="42"/>
  <c r="Y53" i="42"/>
  <c r="W53" i="42"/>
  <c r="U53" i="42"/>
  <c r="S53" i="42"/>
  <c r="Q53" i="42"/>
  <c r="O53" i="42"/>
  <c r="M53" i="42"/>
  <c r="K53" i="42"/>
  <c r="I53" i="42"/>
  <c r="G53" i="42"/>
  <c r="E53" i="42"/>
  <c r="AQ52" i="42"/>
  <c r="AO52" i="42"/>
  <c r="AM52" i="42"/>
  <c r="AK52" i="42"/>
  <c r="AI52" i="42"/>
  <c r="AG52" i="42"/>
  <c r="AE52" i="42"/>
  <c r="AC52" i="42"/>
  <c r="AA52" i="42"/>
  <c r="Y52" i="42"/>
  <c r="W52" i="42"/>
  <c r="U52" i="42"/>
  <c r="S52" i="42"/>
  <c r="Q52" i="42"/>
  <c r="O52" i="42"/>
  <c r="M52" i="42"/>
  <c r="K52" i="42"/>
  <c r="I52" i="42"/>
  <c r="G52" i="42"/>
  <c r="E52" i="42"/>
  <c r="AQ51" i="42"/>
  <c r="AO51" i="42"/>
  <c r="AM51" i="42"/>
  <c r="AK51" i="42"/>
  <c r="AI51" i="42"/>
  <c r="AG51" i="42"/>
  <c r="AE51" i="42"/>
  <c r="AC51" i="42"/>
  <c r="AA51" i="42"/>
  <c r="Y51" i="42"/>
  <c r="W51" i="42"/>
  <c r="U51" i="42"/>
  <c r="S51" i="42"/>
  <c r="Q51" i="42"/>
  <c r="O51" i="42"/>
  <c r="M51" i="42"/>
  <c r="K51" i="42"/>
  <c r="I51" i="42"/>
  <c r="G51" i="42"/>
  <c r="E51" i="42"/>
  <c r="AQ50" i="42"/>
  <c r="AO50" i="42"/>
  <c r="AM50" i="42"/>
  <c r="AK50" i="42"/>
  <c r="AI50" i="42"/>
  <c r="AG50" i="42"/>
  <c r="AE50" i="42"/>
  <c r="AC50" i="42"/>
  <c r="AA50" i="42"/>
  <c r="Y50" i="42"/>
  <c r="W50" i="42"/>
  <c r="U50" i="42"/>
  <c r="S50" i="42"/>
  <c r="Q50" i="42"/>
  <c r="O50" i="42"/>
  <c r="M50" i="42"/>
  <c r="K50" i="42"/>
  <c r="I50" i="42"/>
  <c r="G50" i="42"/>
  <c r="E50" i="42"/>
  <c r="AQ49" i="42"/>
  <c r="AO49" i="42"/>
  <c r="AM49" i="42"/>
  <c r="AK49" i="42"/>
  <c r="AI49" i="42"/>
  <c r="AG49" i="42"/>
  <c r="AE49" i="42"/>
  <c r="AC49" i="42"/>
  <c r="AA49" i="42"/>
  <c r="Y49" i="42"/>
  <c r="W49" i="42"/>
  <c r="U49" i="42"/>
  <c r="S49" i="42"/>
  <c r="Q49" i="42"/>
  <c r="O49" i="42"/>
  <c r="M49" i="42"/>
  <c r="K49" i="42"/>
  <c r="I49" i="42"/>
  <c r="G49" i="42"/>
  <c r="E49" i="42"/>
  <c r="AQ48" i="42"/>
  <c r="AO48" i="42"/>
  <c r="AM48" i="42"/>
  <c r="AK48" i="42"/>
  <c r="AI48" i="42"/>
  <c r="AG48" i="42"/>
  <c r="AE48" i="42"/>
  <c r="AC48" i="42"/>
  <c r="AA48" i="42"/>
  <c r="Y48" i="42"/>
  <c r="W48" i="42"/>
  <c r="U48" i="42"/>
  <c r="S48" i="42"/>
  <c r="Q48" i="42"/>
  <c r="O48" i="42"/>
  <c r="M48" i="42"/>
  <c r="K48" i="42"/>
  <c r="I48" i="42"/>
  <c r="G48" i="42"/>
  <c r="E48" i="42"/>
  <c r="AQ47" i="42"/>
  <c r="AO47" i="42"/>
  <c r="AM47" i="42"/>
  <c r="AK47" i="42"/>
  <c r="AI47" i="42"/>
  <c r="AG47" i="42"/>
  <c r="AE47" i="42"/>
  <c r="AC47" i="42"/>
  <c r="AA47" i="42"/>
  <c r="Y47" i="42"/>
  <c r="W47" i="42"/>
  <c r="U47" i="42"/>
  <c r="S47" i="42"/>
  <c r="Q47" i="42"/>
  <c r="O47" i="42"/>
  <c r="M47" i="42"/>
  <c r="K47" i="42"/>
  <c r="I47" i="42"/>
  <c r="G47" i="42"/>
  <c r="E47" i="42"/>
  <c r="AQ46" i="42"/>
  <c r="AO46" i="42"/>
  <c r="AM46" i="42"/>
  <c r="AK46" i="42"/>
  <c r="AI46" i="42"/>
  <c r="AG46" i="42"/>
  <c r="AE46" i="42"/>
  <c r="AC46" i="42"/>
  <c r="AA46" i="42"/>
  <c r="Y46" i="42"/>
  <c r="W46" i="42"/>
  <c r="U46" i="42"/>
  <c r="S46" i="42"/>
  <c r="Q46" i="42"/>
  <c r="O46" i="42"/>
  <c r="M46" i="42"/>
  <c r="K46" i="42"/>
  <c r="I46" i="42"/>
  <c r="G46" i="42"/>
  <c r="E46" i="42"/>
  <c r="AQ45" i="42"/>
  <c r="AO45" i="42"/>
  <c r="AM45" i="42"/>
  <c r="AK45" i="42"/>
  <c r="AI45" i="42"/>
  <c r="AG45" i="42"/>
  <c r="AE45" i="42"/>
  <c r="AC45" i="42"/>
  <c r="AA45" i="42"/>
  <c r="Y45" i="42"/>
  <c r="W45" i="42"/>
  <c r="U45" i="42"/>
  <c r="S45" i="42"/>
  <c r="Q45" i="42"/>
  <c r="O45" i="42"/>
  <c r="M45" i="42"/>
  <c r="K45" i="42"/>
  <c r="I45" i="42"/>
  <c r="G45" i="42"/>
  <c r="E45" i="42"/>
  <c r="AQ44" i="42"/>
  <c r="AO44" i="42"/>
  <c r="AM44" i="42"/>
  <c r="AK44" i="42"/>
  <c r="AI44" i="42"/>
  <c r="AG44" i="42"/>
  <c r="AE44" i="42"/>
  <c r="AC44" i="42"/>
  <c r="AA44" i="42"/>
  <c r="Y44" i="42"/>
  <c r="W44" i="42"/>
  <c r="U44" i="42"/>
  <c r="S44" i="42"/>
  <c r="Q44" i="42"/>
  <c r="O44" i="42"/>
  <c r="M44" i="42"/>
  <c r="K44" i="42"/>
  <c r="I44" i="42"/>
  <c r="G44" i="42"/>
  <c r="E44" i="42"/>
  <c r="AQ43" i="42"/>
  <c r="AO43" i="42"/>
  <c r="AM43" i="42"/>
  <c r="AK43" i="42"/>
  <c r="AI43" i="42"/>
  <c r="AG43" i="42"/>
  <c r="AE43" i="42"/>
  <c r="AC43" i="42"/>
  <c r="AA43" i="42"/>
  <c r="Y43" i="42"/>
  <c r="W43" i="42"/>
  <c r="U43" i="42"/>
  <c r="S43" i="42"/>
  <c r="Q43" i="42"/>
  <c r="O43" i="42"/>
  <c r="M43" i="42"/>
  <c r="K43" i="42"/>
  <c r="I43" i="42"/>
  <c r="G43" i="42"/>
  <c r="E43" i="42"/>
  <c r="AQ42" i="42"/>
  <c r="AO42" i="42"/>
  <c r="AM42" i="42"/>
  <c r="AK42" i="42"/>
  <c r="AI42" i="42"/>
  <c r="AG42" i="42"/>
  <c r="AE42" i="42"/>
  <c r="AC42" i="42"/>
  <c r="AA42" i="42"/>
  <c r="Y42" i="42"/>
  <c r="W42" i="42"/>
  <c r="U42" i="42"/>
  <c r="S42" i="42"/>
  <c r="Q42" i="42"/>
  <c r="O42" i="42"/>
  <c r="M42" i="42"/>
  <c r="K42" i="42"/>
  <c r="I42" i="42"/>
  <c r="G42" i="42"/>
  <c r="E42" i="42"/>
  <c r="AQ41" i="42"/>
  <c r="AO41" i="42"/>
  <c r="AM41" i="42"/>
  <c r="AK41" i="42"/>
  <c r="AI41" i="42"/>
  <c r="AG41" i="42"/>
  <c r="AE41" i="42"/>
  <c r="AC41" i="42"/>
  <c r="AA41" i="42"/>
  <c r="Y41" i="42"/>
  <c r="W41" i="42"/>
  <c r="U41" i="42"/>
  <c r="S41" i="42"/>
  <c r="Q41" i="42"/>
  <c r="O41" i="42"/>
  <c r="M41" i="42"/>
  <c r="K41" i="42"/>
  <c r="I41" i="42"/>
  <c r="G41" i="42"/>
  <c r="E41" i="42"/>
  <c r="AQ40" i="42"/>
  <c r="AO40" i="42"/>
  <c r="AM40" i="42"/>
  <c r="AK40" i="42"/>
  <c r="AI40" i="42"/>
  <c r="AG40" i="42"/>
  <c r="AE40" i="42"/>
  <c r="AC40" i="42"/>
  <c r="AA40" i="42"/>
  <c r="Y40" i="42"/>
  <c r="W40" i="42"/>
  <c r="U40" i="42"/>
  <c r="S40" i="42"/>
  <c r="Q40" i="42"/>
  <c r="O40" i="42"/>
  <c r="M40" i="42"/>
  <c r="K40" i="42"/>
  <c r="I40" i="42"/>
  <c r="G40" i="42"/>
  <c r="E40" i="42"/>
  <c r="AQ39" i="42"/>
  <c r="AO39" i="42"/>
  <c r="AM39" i="42"/>
  <c r="AK39" i="42"/>
  <c r="AI39" i="42"/>
  <c r="AG39" i="42"/>
  <c r="AE39" i="42"/>
  <c r="AC39" i="42"/>
  <c r="AA39" i="42"/>
  <c r="Y39" i="42"/>
  <c r="W39" i="42"/>
  <c r="U39" i="42"/>
  <c r="S39" i="42"/>
  <c r="Q39" i="42"/>
  <c r="O39" i="42"/>
  <c r="M39" i="42"/>
  <c r="K39" i="42"/>
  <c r="I39" i="42"/>
  <c r="G39" i="42"/>
  <c r="E39" i="42"/>
  <c r="AQ38" i="42"/>
  <c r="AO38" i="42"/>
  <c r="AM38" i="42"/>
  <c r="AK38" i="42"/>
  <c r="AI38" i="42"/>
  <c r="AG38" i="42"/>
  <c r="AE38" i="42"/>
  <c r="AC38" i="42"/>
  <c r="AA38" i="42"/>
  <c r="Y38" i="42"/>
  <c r="W38" i="42"/>
  <c r="U38" i="42"/>
  <c r="S38" i="42"/>
  <c r="Q38" i="42"/>
  <c r="O38" i="42"/>
  <c r="M38" i="42"/>
  <c r="K38" i="42"/>
  <c r="I38" i="42"/>
  <c r="G38" i="42"/>
  <c r="E38" i="42"/>
  <c r="AQ37" i="42"/>
  <c r="AO37" i="42"/>
  <c r="AM37" i="42"/>
  <c r="AK37" i="42"/>
  <c r="AI37" i="42"/>
  <c r="AG37" i="42"/>
  <c r="AE37" i="42"/>
  <c r="AC37" i="42"/>
  <c r="AA37" i="42"/>
  <c r="Y37" i="42"/>
  <c r="W37" i="42"/>
  <c r="U37" i="42"/>
  <c r="S37" i="42"/>
  <c r="Q37" i="42"/>
  <c r="O37" i="42"/>
  <c r="M37" i="42"/>
  <c r="K37" i="42"/>
  <c r="I37" i="42"/>
  <c r="G37" i="42"/>
  <c r="E37" i="42"/>
  <c r="AQ36" i="42"/>
  <c r="AO36" i="42"/>
  <c r="AM36" i="42"/>
  <c r="AK36" i="42"/>
  <c r="AI36" i="42"/>
  <c r="AG36" i="42"/>
  <c r="AE36" i="42"/>
  <c r="AC36" i="42"/>
  <c r="AA36" i="42"/>
  <c r="Y36" i="42"/>
  <c r="W36" i="42"/>
  <c r="U36" i="42"/>
  <c r="S36" i="42"/>
  <c r="Q36" i="42"/>
  <c r="O36" i="42"/>
  <c r="M36" i="42"/>
  <c r="K36" i="42"/>
  <c r="I36" i="42"/>
  <c r="G36" i="42"/>
  <c r="E36" i="42"/>
  <c r="AQ35" i="42"/>
  <c r="AO35" i="42"/>
  <c r="AM35" i="42"/>
  <c r="AK35" i="42"/>
  <c r="AI35" i="42"/>
  <c r="AG35" i="42"/>
  <c r="AE35" i="42"/>
  <c r="AC35" i="42"/>
  <c r="AA35" i="42"/>
  <c r="Y35" i="42"/>
  <c r="W35" i="42"/>
  <c r="U35" i="42"/>
  <c r="S35" i="42"/>
  <c r="Q35" i="42"/>
  <c r="O35" i="42"/>
  <c r="M35" i="42"/>
  <c r="K35" i="42"/>
  <c r="I35" i="42"/>
  <c r="G35" i="42"/>
  <c r="E35" i="42"/>
  <c r="AQ34" i="42"/>
  <c r="AO34" i="42"/>
  <c r="AM34" i="42"/>
  <c r="AK34" i="42"/>
  <c r="AI34" i="42"/>
  <c r="AG34" i="42"/>
  <c r="AE34" i="42"/>
  <c r="AC34" i="42"/>
  <c r="AA34" i="42"/>
  <c r="Y34" i="42"/>
  <c r="W34" i="42"/>
  <c r="U34" i="42"/>
  <c r="S34" i="42"/>
  <c r="Q34" i="42"/>
  <c r="O34" i="42"/>
  <c r="M34" i="42"/>
  <c r="K34" i="42"/>
  <c r="I34" i="42"/>
  <c r="G34" i="42"/>
  <c r="E34" i="42"/>
  <c r="AQ33" i="42"/>
  <c r="AO33" i="42"/>
  <c r="AM33" i="42"/>
  <c r="AK33" i="42"/>
  <c r="AI33" i="42"/>
  <c r="AG33" i="42"/>
  <c r="AE33" i="42"/>
  <c r="AC33" i="42"/>
  <c r="AA33" i="42"/>
  <c r="Y33" i="42"/>
  <c r="W33" i="42"/>
  <c r="U33" i="42"/>
  <c r="S33" i="42"/>
  <c r="Q33" i="42"/>
  <c r="O33" i="42"/>
  <c r="M33" i="42"/>
  <c r="K33" i="42"/>
  <c r="I33" i="42"/>
  <c r="G33" i="42"/>
  <c r="E33" i="42"/>
  <c r="AQ32" i="42"/>
  <c r="AO32" i="42"/>
  <c r="AM32" i="42"/>
  <c r="AK32" i="42"/>
  <c r="AI32" i="42"/>
  <c r="AG32" i="42"/>
  <c r="AE32" i="42"/>
  <c r="AC32" i="42"/>
  <c r="AA32" i="42"/>
  <c r="Y32" i="42"/>
  <c r="W32" i="42"/>
  <c r="U32" i="42"/>
  <c r="S32" i="42"/>
  <c r="Q32" i="42"/>
  <c r="O32" i="42"/>
  <c r="M32" i="42"/>
  <c r="K32" i="42"/>
  <c r="I32" i="42"/>
  <c r="G32" i="42"/>
  <c r="E32" i="42"/>
  <c r="AQ31" i="42"/>
  <c r="AO31" i="42"/>
  <c r="AM31" i="42"/>
  <c r="AK31" i="42"/>
  <c r="AI31" i="42"/>
  <c r="AG31" i="42"/>
  <c r="AE31" i="42"/>
  <c r="AC31" i="42"/>
  <c r="AA31" i="42"/>
  <c r="Y31" i="42"/>
  <c r="W31" i="42"/>
  <c r="U31" i="42"/>
  <c r="S31" i="42"/>
  <c r="Q31" i="42"/>
  <c r="O31" i="42"/>
  <c r="M31" i="42"/>
  <c r="K31" i="42"/>
  <c r="I31" i="42"/>
  <c r="G31" i="42"/>
  <c r="E31" i="42"/>
  <c r="AQ30" i="42"/>
  <c r="AO30" i="42"/>
  <c r="AM30" i="42"/>
  <c r="AK30" i="42"/>
  <c r="AI30" i="42"/>
  <c r="AG30" i="42"/>
  <c r="AE30" i="42"/>
  <c r="AC30" i="42"/>
  <c r="AA30" i="42"/>
  <c r="Y30" i="42"/>
  <c r="W30" i="42"/>
  <c r="U30" i="42"/>
  <c r="S30" i="42"/>
  <c r="Q30" i="42"/>
  <c r="O30" i="42"/>
  <c r="M30" i="42"/>
  <c r="K30" i="42"/>
  <c r="I30" i="42"/>
  <c r="G30" i="42"/>
  <c r="E30" i="42"/>
  <c r="AQ29" i="42"/>
  <c r="AO29" i="42"/>
  <c r="AM29" i="42"/>
  <c r="AK29" i="42"/>
  <c r="AI29" i="42"/>
  <c r="AG29" i="42"/>
  <c r="AE29" i="42"/>
  <c r="AC29" i="42"/>
  <c r="AA29" i="42"/>
  <c r="Y29" i="42"/>
  <c r="W29" i="42"/>
  <c r="U29" i="42"/>
  <c r="S29" i="42"/>
  <c r="Q29" i="42"/>
  <c r="O29" i="42"/>
  <c r="M29" i="42"/>
  <c r="K29" i="42"/>
  <c r="I29" i="42"/>
  <c r="G29" i="42"/>
  <c r="E29" i="42"/>
  <c r="AQ28" i="42"/>
  <c r="AO28" i="42"/>
  <c r="AM28" i="42"/>
  <c r="AK28" i="42"/>
  <c r="AI28" i="42"/>
  <c r="AG28" i="42"/>
  <c r="AE28" i="42"/>
  <c r="AC28" i="42"/>
  <c r="AA28" i="42"/>
  <c r="Y28" i="42"/>
  <c r="W28" i="42"/>
  <c r="U28" i="42"/>
  <c r="S28" i="42"/>
  <c r="Q28" i="42"/>
  <c r="O28" i="42"/>
  <c r="M28" i="42"/>
  <c r="K28" i="42"/>
  <c r="I28" i="42"/>
  <c r="G28" i="42"/>
  <c r="E28" i="42"/>
  <c r="AQ27" i="42"/>
  <c r="AO27" i="42"/>
  <c r="AM27" i="42"/>
  <c r="AK27" i="42"/>
  <c r="AI27" i="42"/>
  <c r="AG27" i="42"/>
  <c r="AE27" i="42"/>
  <c r="AC27" i="42"/>
  <c r="AA27" i="42"/>
  <c r="Y27" i="42"/>
  <c r="W27" i="42"/>
  <c r="U27" i="42"/>
  <c r="S27" i="42"/>
  <c r="Q27" i="42"/>
  <c r="O27" i="42"/>
  <c r="M27" i="42"/>
  <c r="K27" i="42"/>
  <c r="I27" i="42"/>
  <c r="G27" i="42"/>
  <c r="E27" i="42"/>
  <c r="AQ26" i="42"/>
  <c r="AO26" i="42"/>
  <c r="AM26" i="42"/>
  <c r="AK26" i="42"/>
  <c r="AI26" i="42"/>
  <c r="AG26" i="42"/>
  <c r="AE26" i="42"/>
  <c r="AC26" i="42"/>
  <c r="AA26" i="42"/>
  <c r="Y26" i="42"/>
  <c r="W26" i="42"/>
  <c r="U26" i="42"/>
  <c r="S26" i="42"/>
  <c r="Q26" i="42"/>
  <c r="O26" i="42"/>
  <c r="M26" i="42"/>
  <c r="K26" i="42"/>
  <c r="I26" i="42"/>
  <c r="G26" i="42"/>
  <c r="E26" i="42"/>
  <c r="AQ25" i="42"/>
  <c r="AO25" i="42"/>
  <c r="AM25" i="42"/>
  <c r="AK25" i="42"/>
  <c r="AI25" i="42"/>
  <c r="AG25" i="42"/>
  <c r="AE25" i="42"/>
  <c r="AC25" i="42"/>
  <c r="AA25" i="42"/>
  <c r="Y25" i="42"/>
  <c r="W25" i="42"/>
  <c r="U25" i="42"/>
  <c r="S25" i="42"/>
  <c r="Q25" i="42"/>
  <c r="O25" i="42"/>
  <c r="M25" i="42"/>
  <c r="K25" i="42"/>
  <c r="I25" i="42"/>
  <c r="G25" i="42"/>
  <c r="E25" i="42"/>
  <c r="AQ24" i="42"/>
  <c r="AO24" i="42"/>
  <c r="AM24" i="42"/>
  <c r="AK24" i="42"/>
  <c r="AI24" i="42"/>
  <c r="AG24" i="42"/>
  <c r="AE24" i="42"/>
  <c r="AC24" i="42"/>
  <c r="AA24" i="42"/>
  <c r="Y24" i="42"/>
  <c r="W24" i="42"/>
  <c r="U24" i="42"/>
  <c r="S24" i="42"/>
  <c r="Q24" i="42"/>
  <c r="O24" i="42"/>
  <c r="M24" i="42"/>
  <c r="K24" i="42"/>
  <c r="I24" i="42"/>
  <c r="G24" i="42"/>
  <c r="E24" i="42"/>
  <c r="AQ23" i="42"/>
  <c r="AO23" i="42"/>
  <c r="AM23" i="42"/>
  <c r="AK23" i="42"/>
  <c r="AI23" i="42"/>
  <c r="AG23" i="42"/>
  <c r="AE23" i="42"/>
  <c r="AC23" i="42"/>
  <c r="AA23" i="42"/>
  <c r="Y23" i="42"/>
  <c r="W23" i="42"/>
  <c r="U23" i="42"/>
  <c r="S23" i="42"/>
  <c r="Q23" i="42"/>
  <c r="O23" i="42"/>
  <c r="M23" i="42"/>
  <c r="K23" i="42"/>
  <c r="I23" i="42"/>
  <c r="G23" i="42"/>
  <c r="E23" i="42"/>
  <c r="AQ22" i="42"/>
  <c r="AO22" i="42"/>
  <c r="AM22" i="42"/>
  <c r="AK22" i="42"/>
  <c r="AI22" i="42"/>
  <c r="AG22" i="42"/>
  <c r="AE22" i="42"/>
  <c r="AC22" i="42"/>
  <c r="AA22" i="42"/>
  <c r="Y22" i="42"/>
  <c r="W22" i="42"/>
  <c r="U22" i="42"/>
  <c r="S22" i="42"/>
  <c r="Q22" i="42"/>
  <c r="O22" i="42"/>
  <c r="M22" i="42"/>
  <c r="K22" i="42"/>
  <c r="I22" i="42"/>
  <c r="G22" i="42"/>
  <c r="E22" i="42"/>
  <c r="AQ21" i="42"/>
  <c r="AO21" i="42"/>
  <c r="AM21" i="42"/>
  <c r="AK21" i="42"/>
  <c r="AI21" i="42"/>
  <c r="AG21" i="42"/>
  <c r="AE21" i="42"/>
  <c r="AC21" i="42"/>
  <c r="AA21" i="42"/>
  <c r="Y21" i="42"/>
  <c r="W21" i="42"/>
  <c r="U21" i="42"/>
  <c r="S21" i="42"/>
  <c r="Q21" i="42"/>
  <c r="O21" i="42"/>
  <c r="M21" i="42"/>
  <c r="K21" i="42"/>
  <c r="I21" i="42"/>
  <c r="G21" i="42"/>
  <c r="E21" i="42"/>
  <c r="AQ20" i="42"/>
  <c r="AO20" i="42"/>
  <c r="AM20" i="42"/>
  <c r="AK20" i="42"/>
  <c r="AI20" i="42"/>
  <c r="AG20" i="42"/>
  <c r="AE20" i="42"/>
  <c r="AC20" i="42"/>
  <c r="AA20" i="42"/>
  <c r="Y20" i="42"/>
  <c r="W20" i="42"/>
  <c r="U20" i="42"/>
  <c r="S20" i="42"/>
  <c r="Q20" i="42"/>
  <c r="O20" i="42"/>
  <c r="M20" i="42"/>
  <c r="K20" i="42"/>
  <c r="I20" i="42"/>
  <c r="G20" i="42"/>
  <c r="E20" i="42"/>
  <c r="AQ19" i="42"/>
  <c r="AO19" i="42"/>
  <c r="AM19" i="42"/>
  <c r="AK19" i="42"/>
  <c r="AI19" i="42"/>
  <c r="AG19" i="42"/>
  <c r="AE19" i="42"/>
  <c r="AC19" i="42"/>
  <c r="AA19" i="42"/>
  <c r="Y19" i="42"/>
  <c r="W19" i="42"/>
  <c r="U19" i="42"/>
  <c r="S19" i="42"/>
  <c r="Q19" i="42"/>
  <c r="O19" i="42"/>
  <c r="M19" i="42"/>
  <c r="K19" i="42"/>
  <c r="I19" i="42"/>
  <c r="G19" i="42"/>
  <c r="E19" i="42"/>
  <c r="AQ18" i="42"/>
  <c r="AO18" i="42"/>
  <c r="AM18" i="42"/>
  <c r="AK18" i="42"/>
  <c r="AI18" i="42"/>
  <c r="AG18" i="42"/>
  <c r="AE18" i="42"/>
  <c r="AC18" i="42"/>
  <c r="AA18" i="42"/>
  <c r="Y18" i="42"/>
  <c r="W18" i="42"/>
  <c r="U18" i="42"/>
  <c r="S18" i="42"/>
  <c r="Q18" i="42"/>
  <c r="O18" i="42"/>
  <c r="M18" i="42"/>
  <c r="K18" i="42"/>
  <c r="I18" i="42"/>
  <c r="G18" i="42"/>
  <c r="E18" i="42"/>
  <c r="AQ17" i="42"/>
  <c r="AO17" i="42"/>
  <c r="AM17" i="42"/>
  <c r="AK17" i="42"/>
  <c r="AI17" i="42"/>
  <c r="AG17" i="42"/>
  <c r="AE17" i="42"/>
  <c r="AC17" i="42"/>
  <c r="AA17" i="42"/>
  <c r="Y17" i="42"/>
  <c r="W17" i="42"/>
  <c r="U17" i="42"/>
  <c r="S17" i="42"/>
  <c r="Q17" i="42"/>
  <c r="O17" i="42"/>
  <c r="M17" i="42"/>
  <c r="K17" i="42"/>
  <c r="I17" i="42"/>
  <c r="G17" i="42"/>
  <c r="E17" i="42"/>
  <c r="AQ16" i="42"/>
  <c r="AO16" i="42"/>
  <c r="AM16" i="42"/>
  <c r="AK16" i="42"/>
  <c r="AI16" i="42"/>
  <c r="AG16" i="42"/>
  <c r="AE16" i="42"/>
  <c r="AC16" i="42"/>
  <c r="AA16" i="42"/>
  <c r="Y16" i="42"/>
  <c r="W16" i="42"/>
  <c r="U16" i="42"/>
  <c r="S16" i="42"/>
  <c r="Q16" i="42"/>
  <c r="O16" i="42"/>
  <c r="M16" i="42"/>
  <c r="K16" i="42"/>
  <c r="I16" i="42"/>
  <c r="G16" i="42"/>
  <c r="E16" i="42"/>
  <c r="AQ15" i="42"/>
  <c r="AO15" i="42"/>
  <c r="AM15" i="42"/>
  <c r="AK15" i="42"/>
  <c r="AI15" i="42"/>
  <c r="AG15" i="42"/>
  <c r="AE15" i="42"/>
  <c r="AC15" i="42"/>
  <c r="AA15" i="42"/>
  <c r="Y15" i="42"/>
  <c r="W15" i="42"/>
  <c r="U15" i="42"/>
  <c r="S15" i="42"/>
  <c r="Q15" i="42"/>
  <c r="O15" i="42"/>
  <c r="M15" i="42"/>
  <c r="K15" i="42"/>
  <c r="I15" i="42"/>
  <c r="G15" i="42"/>
  <c r="E15" i="42"/>
  <c r="AQ14" i="42"/>
  <c r="AO14" i="42"/>
  <c r="AM14" i="42"/>
  <c r="AK14" i="42"/>
  <c r="AI14" i="42"/>
  <c r="AG14" i="42"/>
  <c r="AE14" i="42"/>
  <c r="AC14" i="42"/>
  <c r="AA14" i="42"/>
  <c r="Y14" i="42"/>
  <c r="W14" i="42"/>
  <c r="U14" i="42"/>
  <c r="S14" i="42"/>
  <c r="Q14" i="42"/>
  <c r="O14" i="42"/>
  <c r="M14" i="42"/>
  <c r="K14" i="42"/>
  <c r="I14" i="42"/>
  <c r="G14" i="42"/>
  <c r="E14" i="42"/>
  <c r="AQ13" i="42"/>
  <c r="AO13" i="42"/>
  <c r="AM13" i="42"/>
  <c r="AM6" i="42" s="1"/>
  <c r="AK13" i="42"/>
  <c r="AI13" i="42"/>
  <c r="AG13" i="42"/>
  <c r="AE13" i="42"/>
  <c r="AC13" i="42"/>
  <c r="AA13" i="42"/>
  <c r="Y13" i="42"/>
  <c r="W13" i="42"/>
  <c r="U13" i="42"/>
  <c r="U6" i="42" s="1"/>
  <c r="S13" i="42"/>
  <c r="Q13" i="42"/>
  <c r="O13" i="42"/>
  <c r="M13" i="42"/>
  <c r="K13" i="42"/>
  <c r="I13" i="42"/>
  <c r="I6" i="42" s="1"/>
  <c r="G13" i="42"/>
  <c r="E13" i="42"/>
  <c r="AQ12" i="42"/>
  <c r="AO12" i="42"/>
  <c r="AM12" i="42"/>
  <c r="AK12" i="42"/>
  <c r="AI12" i="42"/>
  <c r="AG12" i="42"/>
  <c r="AE12" i="42"/>
  <c r="AC12" i="42"/>
  <c r="AA12" i="42"/>
  <c r="Y12" i="42"/>
  <c r="W12" i="42"/>
  <c r="U12" i="42"/>
  <c r="S12" i="42"/>
  <c r="Q12" i="42"/>
  <c r="O12" i="42"/>
  <c r="M12" i="42"/>
  <c r="K12" i="42"/>
  <c r="I12" i="42"/>
  <c r="G12" i="42"/>
  <c r="E12" i="42"/>
  <c r="AQ10" i="42"/>
  <c r="AO10" i="42"/>
  <c r="AM10" i="42"/>
  <c r="AK10" i="42"/>
  <c r="AI10" i="42"/>
  <c r="AG10" i="42"/>
  <c r="AE10" i="42"/>
  <c r="AC10" i="42"/>
  <c r="AA10" i="42"/>
  <c r="Y10" i="42"/>
  <c r="W10" i="42"/>
  <c r="U10" i="42"/>
  <c r="S10" i="42"/>
  <c r="Q10" i="42"/>
  <c r="O10" i="42"/>
  <c r="M10" i="42"/>
  <c r="K10" i="42"/>
  <c r="I10" i="42"/>
  <c r="G10" i="42"/>
  <c r="E10" i="42"/>
  <c r="AA6" i="42"/>
  <c r="K6" i="42"/>
  <c r="AM5" i="42"/>
  <c r="AA5" i="42"/>
  <c r="U5" i="42"/>
  <c r="K5" i="42"/>
  <c r="I5" i="42"/>
  <c r="AA4" i="42"/>
  <c r="K4" i="42"/>
  <c r="AM3" i="42"/>
  <c r="AA3" i="42"/>
  <c r="U3" i="42"/>
  <c r="K3" i="42"/>
  <c r="I3" i="42"/>
  <c r="AA2" i="42"/>
  <c r="K2" i="42"/>
  <c r="AQ1" i="42"/>
  <c r="AQ2" i="42" s="1"/>
  <c r="AO1" i="42"/>
  <c r="AO3" i="42" s="1"/>
  <c r="AM1" i="42"/>
  <c r="AK1" i="42"/>
  <c r="AK3" i="42" s="1"/>
  <c r="AI1" i="42"/>
  <c r="AI3" i="42" s="1"/>
  <c r="AA1" i="42"/>
  <c r="Y1" i="42"/>
  <c r="Y3" i="42" s="1"/>
  <c r="W1" i="42"/>
  <c r="W3" i="42" s="1"/>
  <c r="U1" i="42"/>
  <c r="S1" i="42"/>
  <c r="S3" i="42" s="1"/>
  <c r="K1" i="42"/>
  <c r="I1" i="42"/>
  <c r="G1" i="42"/>
  <c r="G3" i="42" s="1"/>
  <c r="E1" i="42"/>
  <c r="E3" i="42" s="1"/>
  <c r="S2" i="42" l="1"/>
  <c r="AI2" i="42"/>
  <c r="AQ3" i="42"/>
  <c r="AQ6" i="42" s="1"/>
  <c r="M1" i="42"/>
  <c r="M2" i="42" s="1"/>
  <c r="AC1" i="42"/>
  <c r="AC2" i="42" s="1"/>
  <c r="E2" i="42"/>
  <c r="E5" i="42" s="1"/>
  <c r="U2" i="42"/>
  <c r="AK2" i="42"/>
  <c r="AK5" i="42" s="1"/>
  <c r="U4" i="42"/>
  <c r="O1" i="42"/>
  <c r="O2" i="42" s="1"/>
  <c r="AE1" i="42"/>
  <c r="AE2" i="42" s="1"/>
  <c r="G2" i="42"/>
  <c r="G5" i="42" s="1"/>
  <c r="W2" i="42"/>
  <c r="W5" i="42" s="1"/>
  <c r="AM2" i="42"/>
  <c r="AM4" i="42"/>
  <c r="Q1" i="42"/>
  <c r="Q2" i="42" s="1"/>
  <c r="AG1" i="42"/>
  <c r="AG2" i="42" s="1"/>
  <c r="I2" i="42"/>
  <c r="Y2" i="42"/>
  <c r="Y5" i="42" s="1"/>
  <c r="AO2" i="42"/>
  <c r="AO5" i="42" s="1"/>
  <c r="I4" i="42"/>
  <c r="M3" i="42" l="1"/>
  <c r="M5" i="42" s="1"/>
  <c r="AC3" i="42"/>
  <c r="AC4" i="42" s="1"/>
  <c r="AQ5" i="42"/>
  <c r="AO4" i="42"/>
  <c r="Y4" i="42"/>
  <c r="AE3" i="42"/>
  <c r="AE4" i="42" s="1"/>
  <c r="E4" i="42"/>
  <c r="Y6" i="42"/>
  <c r="AQ4" i="42"/>
  <c r="W6" i="42"/>
  <c r="AG3" i="42"/>
  <c r="AG5" i="42" s="1"/>
  <c r="Q3" i="42"/>
  <c r="Q5" i="42" s="1"/>
  <c r="G4" i="42"/>
  <c r="AK4" i="42"/>
  <c r="AC6" i="42"/>
  <c r="G6" i="42"/>
  <c r="M6" i="42"/>
  <c r="M4" i="42"/>
  <c r="AK6" i="42"/>
  <c r="S5" i="42"/>
  <c r="S6" i="42"/>
  <c r="S4" i="42"/>
  <c r="AC5" i="42"/>
  <c r="W4" i="42"/>
  <c r="O3" i="42"/>
  <c r="O6" i="42" s="1"/>
  <c r="AI5" i="42"/>
  <c r="AI6" i="42"/>
  <c r="AI4" i="42"/>
  <c r="AO6" i="42"/>
  <c r="E6" i="42"/>
  <c r="AE5" i="42" l="1"/>
  <c r="AG6" i="42"/>
  <c r="AE6" i="42"/>
  <c r="AG4" i="42"/>
  <c r="Q4" i="42"/>
  <c r="Q6" i="42"/>
  <c r="O5" i="42"/>
  <c r="O4" i="42"/>
  <c r="C35" i="40" l="1"/>
  <c r="C36" i="40" s="1"/>
  <c r="E5" i="35" s="1"/>
  <c r="CP26" i="41" l="1"/>
  <c r="CO26" i="41"/>
  <c r="CN26" i="41"/>
  <c r="CM26" i="41"/>
  <c r="CL26" i="41"/>
  <c r="CK26" i="41"/>
  <c r="CJ26" i="41"/>
  <c r="CI26" i="41"/>
  <c r="CR26" i="41" s="1"/>
  <c r="CR28" i="41" s="1"/>
  <c r="CP25" i="41"/>
  <c r="CO25" i="41"/>
  <c r="CN25" i="41"/>
  <c r="CM25" i="41"/>
  <c r="CL25" i="41"/>
  <c r="CK25" i="41"/>
  <c r="CJ25" i="41"/>
  <c r="CI25" i="41"/>
  <c r="CI22" i="41"/>
  <c r="CR22" i="41" s="1"/>
  <c r="C54" i="40"/>
  <c r="C53" i="40"/>
  <c r="C52" i="40"/>
  <c r="C48" i="40"/>
  <c r="C40" i="40"/>
  <c r="E16" i="35" s="1"/>
  <c r="C34" i="40"/>
  <c r="C33" i="40"/>
  <c r="C31" i="40"/>
  <c r="C32" i="40" s="1"/>
  <c r="C29" i="40"/>
  <c r="C30" i="40" s="1"/>
  <c r="C27" i="40"/>
  <c r="C28" i="40" s="1"/>
  <c r="C25" i="40"/>
  <c r="C26" i="40" s="1"/>
  <c r="C23" i="40"/>
  <c r="C24" i="40" s="1"/>
  <c r="C21" i="40"/>
  <c r="C22" i="40" s="1"/>
  <c r="E4" i="35" s="1"/>
  <c r="C19" i="40"/>
  <c r="C20" i="40" s="1"/>
  <c r="C17" i="40"/>
  <c r="C18" i="40" s="1"/>
  <c r="C16" i="40"/>
  <c r="C15" i="40"/>
  <c r="C13" i="40"/>
  <c r="C14" i="40" s="1"/>
  <c r="C11" i="40"/>
  <c r="C12" i="40" s="1"/>
  <c r="C9" i="40"/>
  <c r="C7" i="40"/>
  <c r="C8" i="40" s="1"/>
  <c r="C6" i="40"/>
  <c r="C38" i="40" s="1"/>
  <c r="C51" i="40" l="1"/>
  <c r="E6" i="35"/>
  <c r="C10" i="40"/>
  <c r="E7" i="35"/>
  <c r="E8" i="35"/>
  <c r="C49" i="40"/>
  <c r="C50" i="40"/>
  <c r="C40" i="38" l="1"/>
  <c r="C24" i="38"/>
  <c r="CB22" i="39" l="1"/>
  <c r="CA22" i="39"/>
  <c r="BZ22" i="39"/>
  <c r="BY22" i="39"/>
  <c r="BX22" i="39"/>
  <c r="BW22" i="39"/>
  <c r="BV22" i="39"/>
  <c r="BU22" i="39"/>
  <c r="CB21" i="39"/>
  <c r="CA21" i="39"/>
  <c r="BZ21" i="39"/>
  <c r="BY21" i="39"/>
  <c r="BX21" i="39"/>
  <c r="BW21" i="39"/>
  <c r="BV21" i="39"/>
  <c r="BU21" i="39"/>
  <c r="CB20" i="39"/>
  <c r="CA20" i="39"/>
  <c r="BZ20" i="39"/>
  <c r="BY20" i="39"/>
  <c r="BX20" i="39"/>
  <c r="BW20" i="39"/>
  <c r="BV20" i="39"/>
  <c r="BU20" i="39"/>
  <c r="BU17" i="39"/>
  <c r="CD17" i="39" s="1"/>
  <c r="BU15" i="39"/>
  <c r="I11" i="35"/>
  <c r="N16" i="35"/>
  <c r="I16" i="35"/>
  <c r="D36" i="38"/>
  <c r="H35" i="38"/>
  <c r="C35" i="38"/>
  <c r="C36" i="38" s="1"/>
  <c r="D34" i="38"/>
  <c r="H33" i="38"/>
  <c r="C33" i="38"/>
  <c r="C34" i="38" s="1"/>
  <c r="E34" i="38" s="1"/>
  <c r="H31" i="38"/>
  <c r="C31" i="38"/>
  <c r="C32" i="38" s="1"/>
  <c r="D30" i="38"/>
  <c r="H29" i="38"/>
  <c r="C29" i="38"/>
  <c r="C30" i="38" s="1"/>
  <c r="C27" i="38"/>
  <c r="C28" i="38" s="1"/>
  <c r="C25" i="38"/>
  <c r="C26" i="38" s="1"/>
  <c r="C22" i="38"/>
  <c r="C21" i="38"/>
  <c r="C19" i="38"/>
  <c r="C20" i="38" s="1"/>
  <c r="D18" i="38"/>
  <c r="H17" i="38"/>
  <c r="C17" i="38"/>
  <c r="C18" i="38" s="1"/>
  <c r="D16" i="38"/>
  <c r="C15" i="38"/>
  <c r="C16" i="38" s="1"/>
  <c r="E16" i="38" s="1"/>
  <c r="D14" i="38"/>
  <c r="H13" i="38"/>
  <c r="C13" i="38"/>
  <c r="C14" i="38" s="1"/>
  <c r="D12" i="38"/>
  <c r="C11" i="38"/>
  <c r="C12" i="38" s="1"/>
  <c r="D10" i="38"/>
  <c r="H9" i="38"/>
  <c r="C9" i="38"/>
  <c r="C10" i="38" s="1"/>
  <c r="D8" i="38"/>
  <c r="H7" i="38"/>
  <c r="C7" i="38"/>
  <c r="C8" i="38" s="1"/>
  <c r="D6" i="38"/>
  <c r="H5" i="38"/>
  <c r="C5" i="38"/>
  <c r="C6" i="38" s="1"/>
  <c r="AQ28" i="36"/>
  <c r="AO28" i="36"/>
  <c r="AM28" i="36"/>
  <c r="AK28" i="36"/>
  <c r="AI28" i="36"/>
  <c r="AG28" i="36"/>
  <c r="AE28" i="36"/>
  <c r="AC28" i="36"/>
  <c r="AA28" i="36"/>
  <c r="Y28" i="36"/>
  <c r="W28" i="36"/>
  <c r="U28" i="36"/>
  <c r="S28" i="36"/>
  <c r="Q28" i="36"/>
  <c r="O28" i="36"/>
  <c r="M28" i="36"/>
  <c r="K28" i="36"/>
  <c r="I28" i="36"/>
  <c r="G28" i="36"/>
  <c r="E28" i="36"/>
  <c r="AQ27" i="36"/>
  <c r="AO27" i="36"/>
  <c r="AM27" i="36"/>
  <c r="AK27" i="36"/>
  <c r="AI27" i="36"/>
  <c r="AG27" i="36"/>
  <c r="AE27" i="36"/>
  <c r="AC27" i="36"/>
  <c r="AA27" i="36"/>
  <c r="Y27" i="36"/>
  <c r="W27" i="36"/>
  <c r="U27" i="36"/>
  <c r="S27" i="36"/>
  <c r="Q27" i="36"/>
  <c r="O27" i="36"/>
  <c r="M27" i="36"/>
  <c r="K27" i="36"/>
  <c r="I27" i="36"/>
  <c r="G27" i="36"/>
  <c r="E27" i="36"/>
  <c r="AQ26" i="36"/>
  <c r="AO26" i="36"/>
  <c r="AM26" i="36"/>
  <c r="AK26" i="36"/>
  <c r="AI26" i="36"/>
  <c r="AG26" i="36"/>
  <c r="AE26" i="36"/>
  <c r="AC26" i="36"/>
  <c r="AA26" i="36"/>
  <c r="Y26" i="36"/>
  <c r="W26" i="36"/>
  <c r="U26" i="36"/>
  <c r="S26" i="36"/>
  <c r="Q26" i="36"/>
  <c r="O26" i="36"/>
  <c r="M26" i="36"/>
  <c r="K26" i="36"/>
  <c r="I26" i="36"/>
  <c r="G26" i="36"/>
  <c r="E26" i="36"/>
  <c r="AQ25" i="36"/>
  <c r="AO25" i="36"/>
  <c r="AM25" i="36"/>
  <c r="AK25" i="36"/>
  <c r="AI25" i="36"/>
  <c r="AG25" i="36"/>
  <c r="AE25" i="36"/>
  <c r="AE5" i="36" s="1"/>
  <c r="AC25" i="36"/>
  <c r="AA25" i="36"/>
  <c r="Y25" i="36"/>
  <c r="W25" i="36"/>
  <c r="U25" i="36"/>
  <c r="S25" i="36"/>
  <c r="Q25" i="36"/>
  <c r="O25" i="36"/>
  <c r="O1" i="36" s="1"/>
  <c r="O3" i="36" s="1"/>
  <c r="M25" i="36"/>
  <c r="K25" i="36"/>
  <c r="I25" i="36"/>
  <c r="G25" i="36"/>
  <c r="E25" i="36"/>
  <c r="AQ24" i="36"/>
  <c r="AO24" i="36"/>
  <c r="AM24" i="36"/>
  <c r="AM6" i="36" s="1"/>
  <c r="AK24" i="36"/>
  <c r="AI24" i="36"/>
  <c r="AG24" i="36"/>
  <c r="AE24" i="36"/>
  <c r="AC24" i="36"/>
  <c r="AA24" i="36"/>
  <c r="Y24" i="36"/>
  <c r="W24" i="36"/>
  <c r="W1" i="36" s="1"/>
  <c r="W2" i="36" s="1"/>
  <c r="U24" i="36"/>
  <c r="S24" i="36"/>
  <c r="Q24" i="36"/>
  <c r="O24" i="36"/>
  <c r="M24" i="36"/>
  <c r="K24" i="36"/>
  <c r="I24" i="36"/>
  <c r="G24" i="36"/>
  <c r="G1" i="36" s="1"/>
  <c r="G2" i="36" s="1"/>
  <c r="AQ23" i="36"/>
  <c r="AO23" i="36"/>
  <c r="AM23" i="36"/>
  <c r="AK23" i="36"/>
  <c r="AI23" i="36"/>
  <c r="AG23" i="36"/>
  <c r="AE23" i="36"/>
  <c r="AC23" i="36"/>
  <c r="AA23" i="36"/>
  <c r="Y23" i="36"/>
  <c r="W23" i="36"/>
  <c r="U23" i="36"/>
  <c r="S23" i="36"/>
  <c r="Q23" i="36"/>
  <c r="O23" i="36"/>
  <c r="M23" i="36"/>
  <c r="K23" i="36"/>
  <c r="I23" i="36"/>
  <c r="G23" i="36"/>
  <c r="E23" i="36"/>
  <c r="AQ22" i="36"/>
  <c r="AO22" i="36"/>
  <c r="AM22" i="36"/>
  <c r="AK22" i="36"/>
  <c r="AI22" i="36"/>
  <c r="AG22" i="36"/>
  <c r="AE22" i="36"/>
  <c r="AC22" i="36"/>
  <c r="AA22" i="36"/>
  <c r="Y22" i="36"/>
  <c r="W22" i="36"/>
  <c r="U22" i="36"/>
  <c r="S22" i="36"/>
  <c r="Q22" i="36"/>
  <c r="O22" i="36"/>
  <c r="M22" i="36"/>
  <c r="K22" i="36"/>
  <c r="I22" i="36"/>
  <c r="G22" i="36"/>
  <c r="E22" i="36"/>
  <c r="AQ21" i="36"/>
  <c r="AO21" i="36"/>
  <c r="AM21" i="36"/>
  <c r="AK21" i="36"/>
  <c r="AI21" i="36"/>
  <c r="AG21" i="36"/>
  <c r="AE21" i="36"/>
  <c r="AC21" i="36"/>
  <c r="AA21" i="36"/>
  <c r="Y21" i="36"/>
  <c r="W21" i="36"/>
  <c r="U21" i="36"/>
  <c r="S21" i="36"/>
  <c r="Q21" i="36"/>
  <c r="O21" i="36"/>
  <c r="M21" i="36"/>
  <c r="K21" i="36"/>
  <c r="I21" i="36"/>
  <c r="G21" i="36"/>
  <c r="E21" i="36"/>
  <c r="AQ20" i="36"/>
  <c r="AO20" i="36"/>
  <c r="AM20" i="36"/>
  <c r="AK20" i="36"/>
  <c r="AI20" i="36"/>
  <c r="AG20" i="36"/>
  <c r="AE20" i="36"/>
  <c r="AC20" i="36"/>
  <c r="AA20" i="36"/>
  <c r="Y20" i="36"/>
  <c r="W20" i="36"/>
  <c r="U20" i="36"/>
  <c r="S20" i="36"/>
  <c r="Q20" i="36"/>
  <c r="O20" i="36"/>
  <c r="M20" i="36"/>
  <c r="K20" i="36"/>
  <c r="I20" i="36"/>
  <c r="G20" i="36"/>
  <c r="E20" i="36"/>
  <c r="AQ19" i="36"/>
  <c r="AO19" i="36"/>
  <c r="AM19" i="36"/>
  <c r="AK19" i="36"/>
  <c r="AI19" i="36"/>
  <c r="AG19" i="36"/>
  <c r="AE19" i="36"/>
  <c r="AC19" i="36"/>
  <c r="AA19" i="36"/>
  <c r="Y19" i="36"/>
  <c r="W19" i="36"/>
  <c r="U19" i="36"/>
  <c r="S19" i="36"/>
  <c r="Q19" i="36"/>
  <c r="O19" i="36"/>
  <c r="M19" i="36"/>
  <c r="K19" i="36"/>
  <c r="I19" i="36"/>
  <c r="G19" i="36"/>
  <c r="E19" i="36"/>
  <c r="AQ18" i="36"/>
  <c r="AO18" i="36"/>
  <c r="AM18" i="36"/>
  <c r="AK18" i="36"/>
  <c r="AI18" i="36"/>
  <c r="AG18" i="36"/>
  <c r="AE18" i="36"/>
  <c r="AC18" i="36"/>
  <c r="AA18" i="36"/>
  <c r="Y18" i="36"/>
  <c r="W18" i="36"/>
  <c r="U18" i="36"/>
  <c r="S18" i="36"/>
  <c r="Q18" i="36"/>
  <c r="O18" i="36"/>
  <c r="M18" i="36"/>
  <c r="K18" i="36"/>
  <c r="I18" i="36"/>
  <c r="G18" i="36"/>
  <c r="E18" i="36"/>
  <c r="AQ17" i="36"/>
  <c r="AO17" i="36"/>
  <c r="AM17" i="36"/>
  <c r="AK17" i="36"/>
  <c r="AI17" i="36"/>
  <c r="AG17" i="36"/>
  <c r="AE17" i="36"/>
  <c r="AC17" i="36"/>
  <c r="AA17" i="36"/>
  <c r="Y17" i="36"/>
  <c r="W17" i="36"/>
  <c r="U17" i="36"/>
  <c r="S17" i="36"/>
  <c r="Q17" i="36"/>
  <c r="O17" i="36"/>
  <c r="M17" i="36"/>
  <c r="K17" i="36"/>
  <c r="I17" i="36"/>
  <c r="G17" i="36"/>
  <c r="E17" i="36"/>
  <c r="AQ16" i="36"/>
  <c r="AO16" i="36"/>
  <c r="AM16" i="36"/>
  <c r="AK16" i="36"/>
  <c r="AI16" i="36"/>
  <c r="AG16" i="36"/>
  <c r="AE16" i="36"/>
  <c r="AC16" i="36"/>
  <c r="AA16" i="36"/>
  <c r="Y16" i="36"/>
  <c r="W16" i="36"/>
  <c r="U16" i="36"/>
  <c r="S16" i="36"/>
  <c r="Q16" i="36"/>
  <c r="O16" i="36"/>
  <c r="M16" i="36"/>
  <c r="K16" i="36"/>
  <c r="I16" i="36"/>
  <c r="G16" i="36"/>
  <c r="E16" i="36"/>
  <c r="AQ15" i="36"/>
  <c r="AO15" i="36"/>
  <c r="AM15" i="36"/>
  <c r="AK15" i="36"/>
  <c r="AI15" i="36"/>
  <c r="AG15" i="36"/>
  <c r="AE15" i="36"/>
  <c r="AC15" i="36"/>
  <c r="AA15" i="36"/>
  <c r="Y15" i="36"/>
  <c r="W15" i="36"/>
  <c r="U15" i="36"/>
  <c r="S15" i="36"/>
  <c r="Q15" i="36"/>
  <c r="O15" i="36"/>
  <c r="M15" i="36"/>
  <c r="K15" i="36"/>
  <c r="I15" i="36"/>
  <c r="G15" i="36"/>
  <c r="E15" i="36"/>
  <c r="AQ14" i="36"/>
  <c r="AO14" i="36"/>
  <c r="AM14" i="36"/>
  <c r="AK14" i="36"/>
  <c r="AI14" i="36"/>
  <c r="AG14" i="36"/>
  <c r="AE14" i="36"/>
  <c r="AC14" i="36"/>
  <c r="AA14" i="36"/>
  <c r="Y14" i="36"/>
  <c r="W14" i="36"/>
  <c r="U14" i="36"/>
  <c r="S14" i="36"/>
  <c r="Q14" i="36"/>
  <c r="O14" i="36"/>
  <c r="M14" i="36"/>
  <c r="K14" i="36"/>
  <c r="I14" i="36"/>
  <c r="G14" i="36"/>
  <c r="E14" i="36"/>
  <c r="AQ13" i="36"/>
  <c r="AQ1" i="36" s="1"/>
  <c r="AQ2" i="36" s="1"/>
  <c r="AO13" i="36"/>
  <c r="AM13" i="36"/>
  <c r="AK13" i="36"/>
  <c r="AI13" i="36"/>
  <c r="AG13" i="36"/>
  <c r="AG1" i="36" s="1"/>
  <c r="AG3" i="36" s="1"/>
  <c r="AE13" i="36"/>
  <c r="AC13" i="36"/>
  <c r="AC1" i="36" s="1"/>
  <c r="AC3" i="36" s="1"/>
  <c r="AA13" i="36"/>
  <c r="AA4" i="36" s="1"/>
  <c r="Y13" i="36"/>
  <c r="W13" i="36"/>
  <c r="U13" i="36"/>
  <c r="S13" i="36"/>
  <c r="Q13" i="36"/>
  <c r="Q1" i="36" s="1"/>
  <c r="Q3" i="36" s="1"/>
  <c r="O13" i="36"/>
  <c r="M13" i="36"/>
  <c r="M1" i="36" s="1"/>
  <c r="K13" i="36"/>
  <c r="K3" i="36" s="1"/>
  <c r="I13" i="36"/>
  <c r="G13" i="36"/>
  <c r="E13" i="36"/>
  <c r="AQ12" i="36"/>
  <c r="AO12" i="36"/>
  <c r="AM12" i="36"/>
  <c r="AK12" i="36"/>
  <c r="AI12" i="36"/>
  <c r="AG12" i="36"/>
  <c r="AE12" i="36"/>
  <c r="AC12" i="36"/>
  <c r="AA12" i="36"/>
  <c r="Y12" i="36"/>
  <c r="W12" i="36"/>
  <c r="U12" i="36"/>
  <c r="S12" i="36"/>
  <c r="S3" i="36" s="1"/>
  <c r="Q12" i="36"/>
  <c r="O12" i="36"/>
  <c r="M12" i="36"/>
  <c r="M2" i="36" s="1"/>
  <c r="K12" i="36"/>
  <c r="I12" i="36"/>
  <c r="I3" i="36" s="1"/>
  <c r="G12" i="36"/>
  <c r="E12" i="36"/>
  <c r="AQ10" i="36"/>
  <c r="AO10" i="36"/>
  <c r="AM10" i="36"/>
  <c r="AK10" i="36"/>
  <c r="AI10" i="36"/>
  <c r="AG10" i="36"/>
  <c r="AE10" i="36"/>
  <c r="AC10" i="36"/>
  <c r="AA10" i="36"/>
  <c r="Y10" i="36"/>
  <c r="W10" i="36"/>
  <c r="U10" i="36"/>
  <c r="S10" i="36"/>
  <c r="Q10" i="36"/>
  <c r="O10" i="36"/>
  <c r="M10" i="36"/>
  <c r="K10" i="36"/>
  <c r="I10" i="36"/>
  <c r="G10" i="36"/>
  <c r="E10" i="36"/>
  <c r="I6" i="36"/>
  <c r="AM5" i="36"/>
  <c r="AM4" i="36"/>
  <c r="AE4" i="36"/>
  <c r="I4" i="36"/>
  <c r="AE3" i="36"/>
  <c r="AA3" i="36"/>
  <c r="AA2" i="36"/>
  <c r="S2" i="36"/>
  <c r="I2" i="36"/>
  <c r="AO1" i="36"/>
  <c r="AO2" i="36" s="1"/>
  <c r="AK1" i="36"/>
  <c r="AK2" i="36" s="1"/>
  <c r="AI1" i="36"/>
  <c r="AI3" i="36" s="1"/>
  <c r="Y1" i="36"/>
  <c r="Y2" i="36" s="1"/>
  <c r="U1" i="36"/>
  <c r="U2" i="36" s="1"/>
  <c r="S1" i="36"/>
  <c r="I1" i="36"/>
  <c r="E1" i="36"/>
  <c r="E2" i="36" s="1"/>
  <c r="AM1" i="36" l="1"/>
  <c r="AE2" i="36"/>
  <c r="AM3" i="36"/>
  <c r="I5" i="36"/>
  <c r="M6" i="36"/>
  <c r="E10" i="38"/>
  <c r="AA6" i="36"/>
  <c r="K6" i="36"/>
  <c r="N11" i="35"/>
  <c r="AM2" i="36"/>
  <c r="K5" i="36"/>
  <c r="K1" i="36"/>
  <c r="AA1" i="36"/>
  <c r="K4" i="36"/>
  <c r="M5" i="36"/>
  <c r="E18" i="38"/>
  <c r="E30" i="38"/>
  <c r="E36" i="38"/>
  <c r="AE6" i="36"/>
  <c r="M4" i="36"/>
  <c r="S5" i="36"/>
  <c r="AE1" i="36"/>
  <c r="K2" i="36"/>
  <c r="M3" i="36"/>
  <c r="S4" i="36"/>
  <c r="AA5" i="36"/>
  <c r="S6" i="36"/>
  <c r="E8" i="38"/>
  <c r="E14" i="38"/>
  <c r="CD22" i="39"/>
  <c r="CD24" i="39" s="1"/>
  <c r="N18" i="35" s="1"/>
  <c r="E12" i="38"/>
  <c r="J29" i="38"/>
  <c r="J13" i="38"/>
  <c r="J9" i="38"/>
  <c r="J35" i="38"/>
  <c r="J7" i="38"/>
  <c r="J31" i="38"/>
  <c r="E6" i="38"/>
  <c r="C38" i="38"/>
  <c r="J5" i="38"/>
  <c r="J17" i="38"/>
  <c r="J33" i="38"/>
  <c r="AI2" i="36"/>
  <c r="AI5" i="36" s="1"/>
  <c r="AC2" i="36"/>
  <c r="E3" i="36"/>
  <c r="E6" i="36" s="1"/>
  <c r="U3" i="36"/>
  <c r="U6" i="36" s="1"/>
  <c r="AK3" i="36"/>
  <c r="AK5" i="36" s="1"/>
  <c r="O2" i="36"/>
  <c r="G3" i="36"/>
  <c r="G6" i="36" s="1"/>
  <c r="W3" i="36"/>
  <c r="W4" i="36" s="1"/>
  <c r="Q2" i="36"/>
  <c r="AG2" i="36"/>
  <c r="Y3" i="36"/>
  <c r="Y4" i="36" s="1"/>
  <c r="AO3" i="36"/>
  <c r="AO6" i="36" s="1"/>
  <c r="AQ3" i="36"/>
  <c r="AQ6" i="36" s="1"/>
  <c r="I18" i="35" l="1"/>
  <c r="AI6" i="36"/>
  <c r="AI4" i="36"/>
  <c r="AO5" i="36"/>
  <c r="W6" i="36"/>
  <c r="U4" i="36"/>
  <c r="Q5" i="36"/>
  <c r="Q6" i="36"/>
  <c r="Q4" i="36"/>
  <c r="AQ5" i="36"/>
  <c r="Y6" i="36"/>
  <c r="AK4" i="36"/>
  <c r="AQ4" i="36"/>
  <c r="W5" i="36"/>
  <c r="AK6" i="36"/>
  <c r="U5" i="36"/>
  <c r="O5" i="36"/>
  <c r="O6" i="36"/>
  <c r="O4" i="36"/>
  <c r="AO4" i="36"/>
  <c r="G5" i="36"/>
  <c r="G4" i="36"/>
  <c r="E5" i="36"/>
  <c r="Y5" i="36"/>
  <c r="E4" i="36"/>
  <c r="AG5" i="36"/>
  <c r="AG6" i="36"/>
  <c r="AG4" i="36"/>
  <c r="AC5" i="36"/>
  <c r="AC6" i="36"/>
  <c r="AC4" i="36"/>
  <c r="N7" i="35"/>
  <c r="N13" i="35" l="1"/>
  <c r="I13" i="35"/>
  <c r="N14" i="35"/>
  <c r="I14" i="35"/>
  <c r="N6" i="35"/>
  <c r="M19" i="35"/>
  <c r="H18" i="35"/>
  <c r="M18" i="35" s="1"/>
  <c r="N9" i="35"/>
  <c r="P9" i="35" s="1"/>
  <c r="M7" i="35"/>
  <c r="H7" i="35"/>
  <c r="N8" i="35"/>
  <c r="P8" i="35" s="1"/>
  <c r="O6" i="35"/>
  <c r="J6" i="35"/>
  <c r="P7" i="35"/>
  <c r="O5" i="35"/>
  <c r="J5" i="35"/>
  <c r="D4" i="35"/>
  <c r="P3" i="35"/>
  <c r="M12" i="32"/>
  <c r="H12" i="32"/>
  <c r="I5" i="35" l="1"/>
  <c r="K5" i="35" s="1"/>
  <c r="N5" i="35"/>
  <c r="P5" i="35" s="1"/>
  <c r="I6" i="35"/>
  <c r="K6" i="35" s="1"/>
  <c r="P6" i="35"/>
  <c r="O10" i="35"/>
  <c r="P14" i="35" s="1"/>
  <c r="J10" i="35"/>
  <c r="K13" i="35" s="1"/>
  <c r="I8" i="35"/>
  <c r="K8" i="35" s="1"/>
  <c r="I9" i="35"/>
  <c r="K9" i="35" s="1"/>
  <c r="I7" i="35"/>
  <c r="K7" i="35" s="1"/>
  <c r="N10" i="32"/>
  <c r="L7" i="32"/>
  <c r="G7" i="32"/>
  <c r="N24" i="32"/>
  <c r="N23" i="32"/>
  <c r="L21" i="32"/>
  <c r="C21" i="32"/>
  <c r="H14" i="32" s="1"/>
  <c r="G20" i="32"/>
  <c r="L20" i="32" s="1"/>
  <c r="M18" i="32"/>
  <c r="H18" i="32"/>
  <c r="C18" i="32"/>
  <c r="C17" i="32"/>
  <c r="M16" i="32"/>
  <c r="H16" i="32"/>
  <c r="M15" i="32"/>
  <c r="H15" i="32"/>
  <c r="L14" i="32"/>
  <c r="G14" i="32"/>
  <c r="C8" i="32"/>
  <c r="N6" i="32"/>
  <c r="I6" i="32"/>
  <c r="C7" i="32"/>
  <c r="N5" i="32"/>
  <c r="I5" i="32"/>
  <c r="I10" i="32" s="1"/>
  <c r="M6" i="32"/>
  <c r="O6" i="32" s="1"/>
  <c r="C4" i="32"/>
  <c r="M5" i="32" s="1"/>
  <c r="O3" i="32"/>
  <c r="M15" i="16"/>
  <c r="M14" i="16"/>
  <c r="H15" i="16"/>
  <c r="H14" i="16"/>
  <c r="K14" i="35" l="1"/>
  <c r="P10" i="35"/>
  <c r="P13" i="35"/>
  <c r="K10" i="35"/>
  <c r="M14" i="32"/>
  <c r="O16" i="32"/>
  <c r="O5" i="32"/>
  <c r="H6" i="32"/>
  <c r="J6" i="32" s="1"/>
  <c r="O15" i="32"/>
  <c r="H5" i="32"/>
  <c r="J5" i="32" s="1"/>
  <c r="P11" i="35" l="1"/>
  <c r="P12" i="35" s="1"/>
  <c r="K11" i="35"/>
  <c r="K12" i="35" s="1"/>
  <c r="J15" i="32"/>
  <c r="J16" i="32"/>
  <c r="P15" i="35" l="1"/>
  <c r="P16" i="35" s="1"/>
  <c r="P17" i="35" s="1"/>
  <c r="K15" i="35"/>
  <c r="K16" i="35" s="1"/>
  <c r="K17" i="35" s="1"/>
  <c r="K18" i="35" s="1"/>
  <c r="C19" i="26"/>
  <c r="G19" i="16"/>
  <c r="L20" i="16"/>
  <c r="C20" i="16"/>
  <c r="D15" i="16"/>
  <c r="D6" i="16"/>
  <c r="M7" i="16" s="1"/>
  <c r="C22" i="31"/>
  <c r="H21" i="31"/>
  <c r="D21" i="31"/>
  <c r="D22" i="31" s="1"/>
  <c r="C20" i="31"/>
  <c r="H19" i="31"/>
  <c r="D19" i="31"/>
  <c r="D20" i="31" s="1"/>
  <c r="C18" i="31"/>
  <c r="H17" i="31"/>
  <c r="D17" i="31"/>
  <c r="D18" i="31" s="1"/>
  <c r="C16" i="31"/>
  <c r="H15" i="31"/>
  <c r="D15" i="31"/>
  <c r="D16" i="31" s="1"/>
  <c r="C14" i="31"/>
  <c r="H13" i="31"/>
  <c r="D13" i="31"/>
  <c r="D14" i="31" s="1"/>
  <c r="C12" i="31"/>
  <c r="H11" i="31"/>
  <c r="D11" i="31"/>
  <c r="D12" i="31" s="1"/>
  <c r="D9" i="31"/>
  <c r="D10" i="31" s="1"/>
  <c r="C9" i="31"/>
  <c r="C10" i="31" s="1"/>
  <c r="C8" i="31"/>
  <c r="H7" i="31"/>
  <c r="D7" i="31"/>
  <c r="D8" i="31" s="1"/>
  <c r="C6" i="31"/>
  <c r="D6" i="32" s="1"/>
  <c r="H5" i="31"/>
  <c r="D5" i="31"/>
  <c r="D6" i="31" s="1"/>
  <c r="C4" i="31"/>
  <c r="D7" i="16" s="1"/>
  <c r="M8" i="16" s="1"/>
  <c r="H3" i="31"/>
  <c r="D3" i="31"/>
  <c r="D4" i="31" s="1"/>
  <c r="P18" i="35" l="1"/>
  <c r="P19" i="35" s="1"/>
  <c r="P20" i="35" s="1"/>
  <c r="M7" i="32"/>
  <c r="O7" i="32" s="1"/>
  <c r="H7" i="32"/>
  <c r="J7" i="32" s="1"/>
  <c r="C26" i="31"/>
  <c r="D7" i="32"/>
  <c r="D8" i="32"/>
  <c r="H7" i="16"/>
  <c r="H8" i="16"/>
  <c r="J3" i="31"/>
  <c r="J7" i="31"/>
  <c r="J13" i="31"/>
  <c r="J17" i="31"/>
  <c r="J21" i="31"/>
  <c r="J5" i="31"/>
  <c r="J11" i="31"/>
  <c r="J15" i="31"/>
  <c r="J19" i="31"/>
  <c r="K19" i="35" l="1"/>
  <c r="M9" i="32"/>
  <c r="O9" i="32" s="1"/>
  <c r="H9" i="32"/>
  <c r="J9" i="32" s="1"/>
  <c r="M8" i="32"/>
  <c r="O8" i="32" s="1"/>
  <c r="O10" i="32" s="1"/>
  <c r="O12" i="32" s="1"/>
  <c r="O13" i="32" s="1"/>
  <c r="H8" i="32"/>
  <c r="J8" i="32" s="1"/>
  <c r="J10" i="32" s="1"/>
  <c r="J12" i="32" s="1"/>
  <c r="J13" i="32" s="1"/>
  <c r="L19" i="16"/>
  <c r="BT28" i="30"/>
  <c r="BT24" i="30"/>
  <c r="O17" i="32" l="1"/>
  <c r="O18" i="32" s="1"/>
  <c r="O19" i="32" s="1"/>
  <c r="O14" i="32"/>
  <c r="J17" i="32"/>
  <c r="J14" i="32"/>
  <c r="BT30" i="30"/>
  <c r="G2" i="29"/>
  <c r="D18" i="29" s="1"/>
  <c r="E18" i="29" s="1"/>
  <c r="C19" i="16" l="1"/>
  <c r="M19" i="16" s="1"/>
  <c r="C20" i="32"/>
  <c r="J18" i="32"/>
  <c r="J19" i="32" s="1"/>
  <c r="D5" i="29"/>
  <c r="E5" i="29" s="1"/>
  <c r="D7" i="29"/>
  <c r="E7" i="29" s="1"/>
  <c r="D9" i="29"/>
  <c r="E9" i="29" s="1"/>
  <c r="D11" i="29"/>
  <c r="E11" i="29" s="1"/>
  <c r="D13" i="29"/>
  <c r="E13" i="29" s="1"/>
  <c r="D15" i="29"/>
  <c r="E15" i="29" s="1"/>
  <c r="D17" i="29"/>
  <c r="E17" i="29" s="1"/>
  <c r="D4" i="29"/>
  <c r="E4" i="29" s="1"/>
  <c r="D6" i="29"/>
  <c r="E6" i="29" s="1"/>
  <c r="D8" i="29"/>
  <c r="E8" i="29" s="1"/>
  <c r="D10" i="29"/>
  <c r="E10" i="29" s="1"/>
  <c r="D12" i="29"/>
  <c r="E12" i="29" s="1"/>
  <c r="D14" i="29"/>
  <c r="E14" i="29" s="1"/>
  <c r="D16" i="29"/>
  <c r="E16" i="29" s="1"/>
  <c r="N23" i="16"/>
  <c r="N22" i="16"/>
  <c r="O3" i="16"/>
  <c r="M17" i="16"/>
  <c r="M11" i="16"/>
  <c r="N8" i="16"/>
  <c r="N7" i="16"/>
  <c r="N6" i="16"/>
  <c r="N5" i="16"/>
  <c r="C16" i="16"/>
  <c r="C17" i="16"/>
  <c r="L13" i="16"/>
  <c r="M13" i="16"/>
  <c r="G19" i="28"/>
  <c r="H19" i="16" l="1"/>
  <c r="H20" i="32"/>
  <c r="J20" i="32" s="1"/>
  <c r="J21" i="32" s="1"/>
  <c r="M20" i="32"/>
  <c r="O20" i="32" s="1"/>
  <c r="O21" i="32" s="1"/>
  <c r="O22" i="32" s="1"/>
  <c r="O24" i="32" s="1"/>
  <c r="G13" i="28"/>
  <c r="F13" i="28"/>
  <c r="H13" i="16"/>
  <c r="G13" i="16"/>
  <c r="C16" i="28" l="1"/>
  <c r="C15" i="28"/>
  <c r="C7" i="28"/>
  <c r="C6" i="28"/>
  <c r="C5" i="28"/>
  <c r="C4" i="28"/>
  <c r="D4" i="26" l="1"/>
  <c r="D5" i="26"/>
  <c r="D6" i="26"/>
  <c r="D7" i="26"/>
  <c r="D8" i="26"/>
  <c r="D9" i="26"/>
  <c r="D10" i="26"/>
  <c r="D11" i="26"/>
  <c r="D12" i="26"/>
  <c r="D13" i="26"/>
  <c r="D14" i="26"/>
  <c r="D15" i="26"/>
  <c r="D16" i="26"/>
  <c r="D17" i="26"/>
  <c r="G7" i="28" l="1"/>
  <c r="G5" i="28"/>
  <c r="C6" i="16"/>
  <c r="C5" i="16"/>
  <c r="M6" i="16" s="1"/>
  <c r="C7" i="16"/>
  <c r="C4" i="16"/>
  <c r="M5" i="16" s="1"/>
  <c r="G17" i="28"/>
  <c r="G15" i="28"/>
  <c r="G14" i="28"/>
  <c r="G11" i="28"/>
  <c r="H8" i="28"/>
  <c r="G8" i="28"/>
  <c r="H7" i="28"/>
  <c r="H6" i="28"/>
  <c r="G6" i="28"/>
  <c r="H5" i="28"/>
  <c r="G18" i="27"/>
  <c r="G15" i="27"/>
  <c r="G14" i="27"/>
  <c r="G11" i="27"/>
  <c r="H8" i="27"/>
  <c r="G8" i="27"/>
  <c r="I8" i="27" s="1"/>
  <c r="H7" i="27"/>
  <c r="G7" i="27"/>
  <c r="I7" i="27" s="1"/>
  <c r="H6" i="27"/>
  <c r="G6" i="27"/>
  <c r="I6" i="27" s="1"/>
  <c r="H5" i="27"/>
  <c r="G5" i="27"/>
  <c r="I5" i="27" s="1"/>
  <c r="I9" i="27" l="1"/>
  <c r="H9" i="27"/>
  <c r="I6" i="28"/>
  <c r="I5" i="28"/>
  <c r="I7" i="28"/>
  <c r="H9" i="28"/>
  <c r="I14" i="28" s="1"/>
  <c r="I8" i="28"/>
  <c r="I14" i="27"/>
  <c r="I11" i="27"/>
  <c r="I12" i="27" s="1"/>
  <c r="I15" i="27"/>
  <c r="D18" i="26"/>
  <c r="E18" i="26" s="1"/>
  <c r="E5" i="26"/>
  <c r="E6" i="26"/>
  <c r="E7" i="26"/>
  <c r="E8" i="26"/>
  <c r="E9" i="26"/>
  <c r="E10" i="26"/>
  <c r="E11" i="26"/>
  <c r="E12" i="26"/>
  <c r="E13" i="26"/>
  <c r="E14" i="26"/>
  <c r="E15" i="26"/>
  <c r="E16" i="26"/>
  <c r="E17" i="26"/>
  <c r="E4" i="26"/>
  <c r="BB25" i="23"/>
  <c r="BB21" i="23"/>
  <c r="BC24" i="23"/>
  <c r="BD24" i="23"/>
  <c r="BE24" i="23"/>
  <c r="BF24" i="23"/>
  <c r="BG24" i="23"/>
  <c r="BH24" i="23"/>
  <c r="BI24" i="23"/>
  <c r="BC25" i="23"/>
  <c r="BD25" i="23"/>
  <c r="BE25" i="23"/>
  <c r="BF25" i="23"/>
  <c r="BG25" i="23"/>
  <c r="BH25" i="23"/>
  <c r="BI25" i="23"/>
  <c r="BB24" i="23"/>
  <c r="BB20" i="23"/>
  <c r="BB39" i="23"/>
  <c r="BC39" i="23"/>
  <c r="BD39" i="23"/>
  <c r="BE39" i="23"/>
  <c r="BF39" i="23"/>
  <c r="BG39" i="23"/>
  <c r="BH39" i="23"/>
  <c r="BI39" i="23"/>
  <c r="BB35" i="23"/>
  <c r="BC35" i="23"/>
  <c r="BK35" i="23" s="1"/>
  <c r="BD35" i="23"/>
  <c r="BE35" i="23"/>
  <c r="BK21" i="23"/>
  <c r="BE18" i="21"/>
  <c r="BC36" i="21"/>
  <c r="BB36" i="21"/>
  <c r="BA36" i="21"/>
  <c r="AZ36" i="21"/>
  <c r="AY36" i="21"/>
  <c r="AX36" i="21"/>
  <c r="AW36" i="21"/>
  <c r="AV36" i="21"/>
  <c r="AY32" i="21"/>
  <c r="AX32" i="21"/>
  <c r="AW32" i="21"/>
  <c r="AV32" i="21"/>
  <c r="BC22" i="21"/>
  <c r="BB22" i="21"/>
  <c r="BA22" i="21"/>
  <c r="AZ22" i="21"/>
  <c r="AY22" i="21"/>
  <c r="AX22" i="21"/>
  <c r="AW22" i="21"/>
  <c r="AV22" i="21"/>
  <c r="BE22" i="21" s="1"/>
  <c r="BE24" i="21" s="1"/>
  <c r="C6" i="4"/>
  <c r="C5" i="4"/>
  <c r="D6" i="4" s="1"/>
  <c r="E6" i="4" s="1"/>
  <c r="B5" i="4"/>
  <c r="G18" i="19"/>
  <c r="G15" i="19"/>
  <c r="G14" i="19"/>
  <c r="G5" i="19"/>
  <c r="G6" i="19"/>
  <c r="G7" i="19"/>
  <c r="G8" i="19"/>
  <c r="I8" i="19" s="1"/>
  <c r="G11" i="19"/>
  <c r="H17" i="16"/>
  <c r="H11" i="16"/>
  <c r="H5" i="16"/>
  <c r="H6" i="16"/>
  <c r="C66" i="6"/>
  <c r="F52" i="6"/>
  <c r="F54" i="6"/>
  <c r="F55" i="6"/>
  <c r="F56" i="6"/>
  <c r="F57" i="6"/>
  <c r="F58" i="6"/>
  <c r="F60" i="6"/>
  <c r="F61" i="6"/>
  <c r="F62" i="6"/>
  <c r="H62" i="6" s="1"/>
  <c r="F63" i="6"/>
  <c r="F64" i="6"/>
  <c r="F65" i="6"/>
  <c r="F51" i="6"/>
  <c r="F50" i="6"/>
  <c r="D51" i="6"/>
  <c r="H51" i="6" s="1"/>
  <c r="D52" i="6"/>
  <c r="D54" i="6"/>
  <c r="D55" i="6"/>
  <c r="H55" i="6" s="1"/>
  <c r="D56" i="6"/>
  <c r="H56" i="6" s="1"/>
  <c r="D57" i="6"/>
  <c r="H57" i="6" s="1"/>
  <c r="D58" i="6"/>
  <c r="H58" i="6" s="1"/>
  <c r="D60" i="6"/>
  <c r="H60" i="6" s="1"/>
  <c r="D61" i="6"/>
  <c r="D62" i="6"/>
  <c r="D63" i="6"/>
  <c r="D64" i="6"/>
  <c r="H64" i="6" s="1"/>
  <c r="D65" i="6"/>
  <c r="H65" i="6" s="1"/>
  <c r="D50" i="6"/>
  <c r="G60" i="6"/>
  <c r="G54" i="6"/>
  <c r="G55" i="6"/>
  <c r="G56" i="6"/>
  <c r="G57" i="6"/>
  <c r="G58" i="6"/>
  <c r="G65" i="6"/>
  <c r="G64" i="6"/>
  <c r="G63" i="6"/>
  <c r="G62" i="6"/>
  <c r="G61" i="6"/>
  <c r="G52" i="6"/>
  <c r="G51" i="6"/>
  <c r="G50" i="6"/>
  <c r="H61" i="6"/>
  <c r="AY26" i="3"/>
  <c r="AX26" i="3"/>
  <c r="AW26" i="3"/>
  <c r="AV26" i="3"/>
  <c r="AU26" i="3"/>
  <c r="AT26" i="3"/>
  <c r="AS26" i="3"/>
  <c r="AR26" i="3"/>
  <c r="AU21" i="3"/>
  <c r="AT21" i="3"/>
  <c r="AS21" i="3"/>
  <c r="AR21" i="3"/>
  <c r="G27" i="6"/>
  <c r="E27" i="6"/>
  <c r="D27" i="6"/>
  <c r="D26" i="6"/>
  <c r="D4" i="6" s="1"/>
  <c r="E4" i="6" s="1"/>
  <c r="C27" i="6"/>
  <c r="F25" i="6"/>
  <c r="F24" i="6"/>
  <c r="H24" i="6" s="1"/>
  <c r="F23" i="6"/>
  <c r="H23" i="6" s="1"/>
  <c r="F22" i="6"/>
  <c r="H22" i="6" s="1"/>
  <c r="F21" i="6"/>
  <c r="F20" i="6"/>
  <c r="F19" i="6"/>
  <c r="F18" i="6"/>
  <c r="H18" i="6" s="1"/>
  <c r="F17" i="6"/>
  <c r="F16" i="6"/>
  <c r="H16" i="6" s="1"/>
  <c r="F15" i="6"/>
  <c r="H15" i="6" s="1"/>
  <c r="F14" i="6"/>
  <c r="H14" i="6" s="1"/>
  <c r="F13" i="6"/>
  <c r="F12" i="6"/>
  <c r="F11" i="6"/>
  <c r="I13" i="6"/>
  <c r="I16" i="6"/>
  <c r="I18" i="6"/>
  <c r="I25" i="6"/>
  <c r="I21" i="6"/>
  <c r="I14" i="6"/>
  <c r="I20" i="6"/>
  <c r="H20" i="6"/>
  <c r="H19" i="6"/>
  <c r="I15" i="6"/>
  <c r="I22" i="6"/>
  <c r="I19" i="6"/>
  <c r="I24" i="6"/>
  <c r="I23" i="6"/>
  <c r="I17" i="6"/>
  <c r="G26" i="6"/>
  <c r="I12" i="6"/>
  <c r="E26" i="6"/>
  <c r="H13" i="6"/>
  <c r="H17" i="6"/>
  <c r="H21" i="6"/>
  <c r="H25" i="6"/>
  <c r="H11" i="6"/>
  <c r="I11" i="6"/>
  <c r="E53" i="6"/>
  <c r="E59" i="6"/>
  <c r="H8" i="19"/>
  <c r="I5" i="16"/>
  <c r="O6" i="16" s="1"/>
  <c r="H7" i="19"/>
  <c r="I7" i="19" s="1"/>
  <c r="I7" i="16"/>
  <c r="O8" i="16" s="1"/>
  <c r="I8" i="16"/>
  <c r="H6" i="19"/>
  <c r="I6" i="16"/>
  <c r="H5" i="19"/>
  <c r="I5" i="19" s="1"/>
  <c r="H63" i="6" l="1"/>
  <c r="H54" i="6"/>
  <c r="I26" i="6"/>
  <c r="H52" i="6"/>
  <c r="I6" i="19"/>
  <c r="G66" i="6"/>
  <c r="E66" i="6"/>
  <c r="C23" i="32"/>
  <c r="J3" i="32" s="1"/>
  <c r="J22" i="32" s="1"/>
  <c r="J24" i="32" s="1"/>
  <c r="D22" i="35"/>
  <c r="I27" i="6"/>
  <c r="BK39" i="23"/>
  <c r="BK25" i="23"/>
  <c r="BK27" i="23" s="1"/>
  <c r="C18" i="27" s="1"/>
  <c r="G21" i="27" s="1"/>
  <c r="BE36" i="21"/>
  <c r="I9" i="19"/>
  <c r="F66" i="6"/>
  <c r="BE32" i="21"/>
  <c r="BE38" i="21" s="1"/>
  <c r="BA21" i="3"/>
  <c r="H50" i="6"/>
  <c r="BK41" i="23"/>
  <c r="F27" i="6"/>
  <c r="C21" i="28" s="1"/>
  <c r="BA26" i="3"/>
  <c r="BC26" i="3" s="1"/>
  <c r="I11" i="19"/>
  <c r="I12" i="19" s="1"/>
  <c r="D66" i="6"/>
  <c r="H9" i="19"/>
  <c r="F26" i="6"/>
  <c r="D5" i="6" s="1"/>
  <c r="H12" i="6"/>
  <c r="H26" i="6" s="1"/>
  <c r="I3" i="27"/>
  <c r="C20" i="27"/>
  <c r="C22" i="16"/>
  <c r="J3" i="16" s="1"/>
  <c r="C18" i="19"/>
  <c r="G21" i="19" s="1"/>
  <c r="J6" i="16"/>
  <c r="O7" i="16"/>
  <c r="I9" i="28"/>
  <c r="I11" i="28" s="1"/>
  <c r="I15" i="28"/>
  <c r="I9" i="16"/>
  <c r="J5" i="16"/>
  <c r="J7" i="16"/>
  <c r="J8" i="16"/>
  <c r="I12" i="28"/>
  <c r="I13" i="28" s="1"/>
  <c r="I16" i="27"/>
  <c r="H37" i="32" l="1"/>
  <c r="I37" i="32" s="1"/>
  <c r="L37" i="32" s="1"/>
  <c r="L39" i="32" s="1"/>
  <c r="H66" i="6"/>
  <c r="K3" i="35"/>
  <c r="K20" i="35" s="1"/>
  <c r="C22" i="35"/>
  <c r="I3" i="19"/>
  <c r="I3" i="28"/>
  <c r="C20" i="19"/>
  <c r="J15" i="16"/>
  <c r="J14" i="16"/>
  <c r="I14" i="19"/>
  <c r="I15" i="19"/>
  <c r="H27" i="6"/>
  <c r="D6" i="6"/>
  <c r="E5" i="6"/>
  <c r="E6" i="6" s="1"/>
  <c r="I16" i="28"/>
  <c r="J9" i="16"/>
  <c r="J11" i="16" s="1"/>
  <c r="I18" i="27"/>
  <c r="I19" i="27"/>
  <c r="I16" i="19" l="1"/>
  <c r="I18" i="19" s="1"/>
  <c r="I19" i="19" s="1"/>
  <c r="O5" i="16"/>
  <c r="O9" i="16" s="1"/>
  <c r="O11" i="16" s="1"/>
  <c r="O12" i="16" s="1"/>
  <c r="N9" i="16"/>
  <c r="J12" i="16"/>
  <c r="I17" i="28"/>
  <c r="I18" i="28" s="1"/>
  <c r="I19" i="28" s="1"/>
  <c r="I21" i="27"/>
  <c r="I22" i="27"/>
  <c r="I22" i="19" l="1"/>
  <c r="I21" i="19"/>
  <c r="I20" i="28"/>
  <c r="J16" i="16"/>
  <c r="J17" i="16" s="1"/>
  <c r="J18" i="16" s="1"/>
  <c r="J13" i="16"/>
  <c r="O13" i="16"/>
  <c r="O15" i="16"/>
  <c r="O14" i="16"/>
  <c r="O16" i="16" l="1"/>
  <c r="J19" i="16"/>
  <c r="J20" i="16" s="1"/>
  <c r="J21" i="16" s="1"/>
  <c r="J23" i="16" s="1"/>
  <c r="O17" i="16"/>
  <c r="O18" i="16" s="1"/>
  <c r="O19" i="16" l="1"/>
  <c r="O20" i="16" s="1"/>
  <c r="O21" i="16" s="1"/>
  <c r="O2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C26" authorId="0" shapeId="0" xr:uid="{00000000-0006-0000-0000-000001000000}">
      <text>
        <r>
          <rPr>
            <b/>
            <sz val="9"/>
            <color indexed="81"/>
            <rFont val="Tahoma"/>
            <family val="2"/>
          </rPr>
          <t xml:space="preserve">MacBlane, Jennifer: </t>
        </r>
        <r>
          <rPr>
            <sz val="8"/>
            <color indexed="81"/>
            <rFont val="Tahoma"/>
            <family val="2"/>
          </rPr>
          <t>this page needs to be updated with fall HIS numbers. We got the actual amount from Andrea at 4.27, which is in the rate calc.%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8" authorId="0" shapeId="0" xr:uid="{00000000-0006-0000-0600-000001000000}">
      <text>
        <r>
          <rPr>
            <b/>
            <sz val="9"/>
            <color indexed="81"/>
            <rFont val="Tahoma"/>
            <family val="2"/>
          </rPr>
          <t>Author:</t>
        </r>
        <r>
          <rPr>
            <sz val="9"/>
            <color indexed="81"/>
            <rFont val="Tahoma"/>
            <family val="2"/>
          </rPr>
          <t xml:space="preserve">
This is the figure that EHS will request from the C.257 Reserve.  (however, please note that there are no gaurentees this amount will be made available)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6" authorId="0" shapeId="0" xr:uid="{5289C1A8-2A8E-40F2-8526-53B1966EFD9A}">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8" authorId="0" shapeId="0" xr:uid="{00000000-0006-0000-0C00-000001000000}">
      <text>
        <r>
          <rPr>
            <b/>
            <sz val="9"/>
            <color indexed="81"/>
            <rFont val="Tahoma"/>
            <family val="2"/>
          </rPr>
          <t>Author:</t>
        </r>
        <r>
          <rPr>
            <sz val="9"/>
            <color indexed="81"/>
            <rFont val="Tahoma"/>
            <family val="2"/>
          </rPr>
          <t xml:space="preserve">
This is the figure that EHS will request from the C.257 Reserve.  (however, please note that there are no gaurentees this amount will be made available)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28" authorId="0" shapeId="0" xr:uid="{00000000-0006-0000-0D00-000001000000}">
      <text>
        <r>
          <rPr>
            <b/>
            <sz val="9"/>
            <color indexed="81"/>
            <rFont val="Tahoma"/>
            <family val="2"/>
          </rPr>
          <t>Author:</t>
        </r>
        <r>
          <rPr>
            <sz val="9"/>
            <color indexed="81"/>
            <rFont val="Tahoma"/>
            <family val="2"/>
          </rPr>
          <t xml:space="preserve">
This is what the rate and model SHOULD BE based off the RFR qualifications for staffing
YPP RFR "The bidder’s staff must be sufficient and have the training and experience necessary to implement the program and maximize the opportunities for Young Parents Program participants."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 authorId="0" shapeId="0" xr:uid="{00000000-0006-0000-0F00-000001000000}">
      <text>
        <r>
          <rPr>
            <b/>
            <sz val="9"/>
            <color indexed="81"/>
            <rFont val="Tahoma"/>
            <family val="2"/>
          </rPr>
          <t xml:space="preserve">Author:
Median is the Massachusetts 50th percentile salary from the BLS
</t>
        </r>
      </text>
    </comment>
  </commentList>
</comments>
</file>

<file path=xl/sharedStrings.xml><?xml version="1.0" encoding="utf-8"?>
<sst xmlns="http://schemas.openxmlformats.org/spreadsheetml/2006/main" count="1870" uniqueCount="544">
  <si>
    <t>Massachusetts Economic Indicators</t>
  </si>
  <si>
    <t xml:space="preserve">IHS Economics - Spring 2015 Forecast </t>
  </si>
  <si>
    <t>Prepared by Michael Lynch, 781-301-9129</t>
  </si>
  <si>
    <t>FY12</t>
  </si>
  <si>
    <t>FY13</t>
  </si>
  <si>
    <t>FY14</t>
  </si>
  <si>
    <t>FY15</t>
  </si>
  <si>
    <t>FY16</t>
  </si>
  <si>
    <t>FY17</t>
  </si>
  <si>
    <t>FY18</t>
  </si>
  <si>
    <t>FY19</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</si>
  <si>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</si>
  <si>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</si>
  <si>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</si>
  <si>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</si>
  <si>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</si>
  <si>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</si>
  <si>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</si>
  <si>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</si>
  <si>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</si>
  <si>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</si>
  <si>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</si>
  <si>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</si>
  <si>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</si>
  <si>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</si>
  <si>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</si>
  <si>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</si>
  <si>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</si>
  <si>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</si>
  <si>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</si>
  <si>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</si>
  <si>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</si>
  <si>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</si>
  <si>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</si>
  <si>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</si>
  <si>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</si>
  <si>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</si>
  <si>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</si>
  <si>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</si>
  <si>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</si>
  <si>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</si>
  <si>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</si>
  <si>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</si>
  <si>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</si>
  <si>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</si>
  <si>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</si>
  <si>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</si>
  <si>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</si>
  <si>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</si>
  <si>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</si>
  <si>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</si>
  <si>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</si>
  <si>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</si>
  <si>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</si>
  <si>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</si>
  <si>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</si>
  <si>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</si>
  <si>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</si>
  <si>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</si>
  <si>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</si>
  <si>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</si>
  <si>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</si>
  <si>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</si>
  <si>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</si>
  <si>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</si>
  <si>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</si>
  <si>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</si>
  <si>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</si>
  <si>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</si>
  <si>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</si>
  <si>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</si>
  <si>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</si>
  <si>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</si>
  <si>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</si>
  <si>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</si>
  <si>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</si>
  <si>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</si>
  <si>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</si>
  <si>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</si>
  <si>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</si>
  <si>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</si>
  <si>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</si>
  <si>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</si>
  <si>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</si>
  <si>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LABEL</t>
  </si>
  <si>
    <t>CPI--BASELINE SCENARIO (1982-84=1)</t>
  </si>
  <si>
    <t>CPIBASEMA</t>
  </si>
  <si>
    <t>CPI--OPTIMISTIC SCENARIO (1982-84=1)</t>
  </si>
  <si>
    <t>CPIOPTMA</t>
  </si>
  <si>
    <t>CPI--PESSIMISTIC SCENARIO (1982-84=1)</t>
  </si>
  <si>
    <t>CPIPESSMA</t>
  </si>
  <si>
    <t>Rate-to-rate CAF</t>
  </si>
  <si>
    <t xml:space="preserve">Base period: </t>
  </si>
  <si>
    <t>Average</t>
  </si>
  <si>
    <t xml:space="preserve">Prospective rate period: </t>
  </si>
  <si>
    <t>CAF:</t>
  </si>
  <si>
    <t>Salary</t>
  </si>
  <si>
    <t>FTE</t>
  </si>
  <si>
    <t>Expense</t>
  </si>
  <si>
    <t>Taxes &amp; Fringe</t>
  </si>
  <si>
    <t>Total Staffing Costs</t>
  </si>
  <si>
    <t>Occupancy</t>
  </si>
  <si>
    <t xml:space="preserve">Other Program Exp. </t>
  </si>
  <si>
    <t>Admin. Alloc. (M &amp; G)</t>
  </si>
  <si>
    <t>Total</t>
  </si>
  <si>
    <t>Units</t>
  </si>
  <si>
    <t>Type</t>
  </si>
  <si>
    <t>Fiscal Impact</t>
  </si>
  <si>
    <t>Year</t>
  </si>
  <si>
    <t>Cost</t>
  </si>
  <si>
    <t>Subtotal Staffing</t>
  </si>
  <si>
    <t>Enrollment</t>
  </si>
  <si>
    <t>Outcome</t>
  </si>
  <si>
    <t>OUTCOME RATE CALCULATIONS</t>
  </si>
  <si>
    <t>ENROLLMENT RATE CALCULATIONS</t>
  </si>
  <si>
    <t>Enrollment Units</t>
  </si>
  <si>
    <t>Outcome Units</t>
  </si>
  <si>
    <t>Non-Specialized Direct Care</t>
  </si>
  <si>
    <t>07/01/2013 - 06/30/2014</t>
  </si>
  <si>
    <t>07/01/2016 - 06/30/2018</t>
  </si>
  <si>
    <t>Provider</t>
  </si>
  <si>
    <t>Enrollments</t>
  </si>
  <si>
    <t>Outcomes</t>
  </si>
  <si>
    <t>YPP Total</t>
  </si>
  <si>
    <t># Enrollment Payments Made</t>
  </si>
  <si>
    <t>Enrollment Payments</t>
  </si>
  <si>
    <t># Outcome Payments Made</t>
  </si>
  <si>
    <t>Outcome Payments Made</t>
  </si>
  <si>
    <t># Total YPP Payments Made</t>
  </si>
  <si>
    <t>YPP Total Payments Made</t>
  </si>
  <si>
    <t>Action for Boston Community Development (ABCD)</t>
  </si>
  <si>
    <t>American Training, Inc.(LARE)</t>
  </si>
  <si>
    <t>Berkshire Training &amp; Employment Program (BTEP)</t>
  </si>
  <si>
    <t>Cambodian Mutual Assistance Center (CMAA)</t>
  </si>
  <si>
    <t>CARE Center</t>
  </si>
  <si>
    <t>Catholic Charities-El Centro del Cardenal</t>
  </si>
  <si>
    <t>Catholic Charities-Lowell</t>
  </si>
  <si>
    <t>Catholic Charities-North Region</t>
  </si>
  <si>
    <t>Corporation for Public Management (CPM)</t>
  </si>
  <si>
    <t>Just-A-Start Corporation (JAS)</t>
  </si>
  <si>
    <t>New Bedford Public Schools (NBPS)</t>
  </si>
  <si>
    <t>SER-Jobs for Progress</t>
  </si>
  <si>
    <t>South Middlesex Opportunity Council (SMOC)</t>
  </si>
  <si>
    <t>Training Resources of America, Inc. (TRA)</t>
  </si>
  <si>
    <t>YWCA of Central Mass.</t>
  </si>
  <si>
    <t>FY14 UFR?</t>
  </si>
  <si>
    <t>Yes</t>
  </si>
  <si>
    <t>Total for Providers with UFRs</t>
  </si>
  <si>
    <t>Rate</t>
  </si>
  <si>
    <t xml:space="preserve">Total </t>
  </si>
  <si>
    <t>FY14 Payment Overview</t>
  </si>
  <si>
    <t>FY14 Payment Overview by Provider</t>
  </si>
  <si>
    <t>Management</t>
  </si>
  <si>
    <t>Support</t>
  </si>
  <si>
    <t>FY14 Payment Total by Provider</t>
  </si>
  <si>
    <t>Variance from FY15 Base</t>
  </si>
  <si>
    <t xml:space="preserve">Proposed FY17 Rate Impact </t>
  </si>
  <si>
    <t>Teacher</t>
  </si>
  <si>
    <t>added 1 outcome payment (2300) to total cost - 2/3 (# on MMARS)</t>
  </si>
  <si>
    <t>FY16 Contract Units</t>
  </si>
  <si>
    <t>-</t>
  </si>
  <si>
    <t>Job Training &amp; Employment Corporation</t>
  </si>
  <si>
    <t>Projected Enrollment Payments</t>
  </si>
  <si>
    <t xml:space="preserve">Projected Outcome Payments </t>
  </si>
  <si>
    <t>Projected # Total YPP Units</t>
  </si>
  <si>
    <t xml:space="preserve">Projected YPP Total Payments </t>
  </si>
  <si>
    <t>Projected Outcome #</t>
  </si>
  <si>
    <t>Projected  Enrollment #</t>
  </si>
  <si>
    <t>Benchmark Salaries</t>
  </si>
  <si>
    <t>Source</t>
  </si>
  <si>
    <t>Benchmark Expenses</t>
  </si>
  <si>
    <t>CAF</t>
  </si>
  <si>
    <t>Young Parents Program - Fiscal Impact</t>
  </si>
  <si>
    <t>Weighted average from FY14 UFRs</t>
  </si>
  <si>
    <t>Fiscal Year</t>
  </si>
  <si>
    <t>Outcome Payments</t>
  </si>
  <si>
    <t>Total Units</t>
  </si>
  <si>
    <t>Total Payments</t>
  </si>
  <si>
    <t xml:space="preserve">Total from FY14 UFRs and Provider Survey </t>
  </si>
  <si>
    <t>Total from FY14 UFRs and Provider Survey</t>
  </si>
  <si>
    <t>FY15 Base (actual)</t>
  </si>
  <si>
    <t xml:space="preserve">FY17 proposed is based on FY15 actuals. All FY15 providers and projected units were included in the FY17 base as DTA is contracting with the same providers in FY16 as they did in FY15. </t>
  </si>
  <si>
    <t xml:space="preserve">IHS Economics - Fall 2015 Forecast </t>
  </si>
  <si>
    <t>07/01/2016 - 6/30/2018</t>
  </si>
  <si>
    <t>CAF using base year of data</t>
  </si>
  <si>
    <t>TEMPLATE ONLY -- CHANGE ME WITH YOUR RATE-SPECIFIC DATA!</t>
  </si>
  <si>
    <t>01/01/2016 - 12/31/2017</t>
  </si>
  <si>
    <t>IHS Economics Spring 2017 Forecast</t>
  </si>
  <si>
    <t>FY20</t>
  </si>
  <si>
    <t>FY21</t>
  </si>
  <si>
    <t>07/01/2017 - 06/30/2019</t>
  </si>
  <si>
    <t>FY18 Q4</t>
  </si>
  <si>
    <t>7/1/18-6/30/20</t>
  </si>
  <si>
    <t>Base FY18 Q4, Prospective 7/1/18-6/30/20</t>
  </si>
  <si>
    <t>101 CMR 414.00: Rates for Family Stabilization Services</t>
  </si>
  <si>
    <t>Total FY14 Units (excludes providers without FY14 UFRS)</t>
  </si>
  <si>
    <t>Master Data Look-Up Table</t>
  </si>
  <si>
    <t>Benchmark FTEs</t>
  </si>
  <si>
    <t>Service Unit: Enrollments</t>
  </si>
  <si>
    <t>Position</t>
  </si>
  <si>
    <t>Enrollment Units:</t>
  </si>
  <si>
    <t>Unit Cost</t>
  </si>
  <si>
    <t>Total Compensation</t>
  </si>
  <si>
    <t>Total Reimb Excl. Admin.</t>
  </si>
  <si>
    <t>Enrollment Rate</t>
  </si>
  <si>
    <t>Total FY14 Units(excludes providers without FY14 UFRS)</t>
  </si>
  <si>
    <t>Service Unit: Outcome</t>
  </si>
  <si>
    <t>Total Outcome Units:</t>
  </si>
  <si>
    <t>Outcome Rate</t>
  </si>
  <si>
    <t>Benchmark Units</t>
  </si>
  <si>
    <t>Vendor</t>
  </si>
  <si>
    <t>TAO</t>
  </si>
  <si>
    <t>Dudley/Newmarket</t>
  </si>
  <si>
    <t>Chelsea/Lawrence/Lowell</t>
  </si>
  <si>
    <t>Pittsfield</t>
  </si>
  <si>
    <t>C A R E Center</t>
  </si>
  <si>
    <t>Holyoke</t>
  </si>
  <si>
    <t>Catholic Charities - El Centro del Cardenal</t>
  </si>
  <si>
    <t xml:space="preserve">Catholic Charities - Lowell </t>
  </si>
  <si>
    <t>Lowell</t>
  </si>
  <si>
    <t xml:space="preserve">Catholic Charities - North Region </t>
  </si>
  <si>
    <t>North Shore</t>
  </si>
  <si>
    <t>Holyoke/Springfield</t>
  </si>
  <si>
    <t>Job Training &amp; Employment Corporation (JTEC)</t>
  </si>
  <si>
    <t>Hyannis/Cape</t>
  </si>
  <si>
    <t xml:space="preserve">New Bedford Public Schools </t>
  </si>
  <si>
    <t>New Bedford</t>
  </si>
  <si>
    <t xml:space="preserve">S E R - Jobs for Progress </t>
  </si>
  <si>
    <t>Fall River/Taunton</t>
  </si>
  <si>
    <t>Framingham</t>
  </si>
  <si>
    <t>Brockton/Fitchburg/New Bedford/ Springfield/Worcester</t>
  </si>
  <si>
    <t xml:space="preserve">Y W C A  of Central Mass. </t>
  </si>
  <si>
    <t>Worcester</t>
  </si>
  <si>
    <t>Variance</t>
  </si>
  <si>
    <t>Original Salary rebased with FY16 CAF</t>
  </si>
  <si>
    <t>Original Expense rebased with FY16 CAF</t>
  </si>
  <si>
    <r>
      <t>American Training, Inc / L A R E</t>
    </r>
    <r>
      <rPr>
        <sz val="8"/>
        <rFont val="Calibri"/>
        <family val="2"/>
      </rPr>
      <t xml:space="preserve"> </t>
    </r>
  </si>
  <si>
    <t>Assumption for Rate Reviews that are to be promulgated July 1, 2018</t>
  </si>
  <si>
    <t>Placeholder</t>
  </si>
  <si>
    <t>Original Salary rebased with FY19 CAF</t>
  </si>
  <si>
    <t>FY19 Spend</t>
  </si>
  <si>
    <t>FY21 Projected Spend</t>
  </si>
  <si>
    <t>PFMLA Trust Contribution</t>
  </si>
  <si>
    <t>Per the Grand Bargain Agreement</t>
  </si>
  <si>
    <t>Total Program Staff</t>
  </si>
  <si>
    <t>Occupancy (Unit cost)</t>
  </si>
  <si>
    <t>Other Program Exp. (Unit Cost)</t>
  </si>
  <si>
    <t>Occupancy (Unit Cost)</t>
  </si>
  <si>
    <t>Current</t>
  </si>
  <si>
    <t>% change</t>
  </si>
  <si>
    <t>FY17 Spend</t>
  </si>
  <si>
    <t>FY19 Projected Spend</t>
  </si>
  <si>
    <t>Rate Review CAF (Fall 2019)</t>
  </si>
  <si>
    <t>IHS Markit, Fall 2019 Forecast</t>
  </si>
  <si>
    <t>FY22</t>
  </si>
  <si>
    <t>FY23</t>
  </si>
  <si>
    <t>2022Q1</t>
  </si>
  <si>
    <t>2022Q2</t>
  </si>
  <si>
    <t>2022Q3</t>
  </si>
  <si>
    <t>2022Q4</t>
  </si>
  <si>
    <t>2023Q1</t>
  </si>
  <si>
    <t>2023Q2</t>
  </si>
  <si>
    <t>2023Q3</t>
  </si>
  <si>
    <t>2023Q4</t>
  </si>
  <si>
    <t>2024Q1</t>
  </si>
  <si>
    <t>2024Q2</t>
  </si>
  <si>
    <t>2024Q3</t>
  </si>
  <si>
    <t>2024Q4</t>
  </si>
  <si>
    <t>Assumption for Rate Reviews that are to be promulgated JULY 1, 2020</t>
  </si>
  <si>
    <t>FY20Q4</t>
  </si>
  <si>
    <t>(Fiscal year: Oct-Dec)</t>
  </si>
  <si>
    <t>(Quarter before)</t>
  </si>
  <si>
    <t>7/1/20 - 6/30/22</t>
  </si>
  <si>
    <t>Base Period FY20Q2 - Prospective Period 7/1/20 - 6/30/22</t>
  </si>
  <si>
    <t>BLS</t>
  </si>
  <si>
    <t>Median</t>
  </si>
  <si>
    <t>BLS MA</t>
  </si>
  <si>
    <t>50th percentile</t>
  </si>
  <si>
    <t>Avg</t>
  </si>
  <si>
    <t>Minimum Education and/or certification</t>
  </si>
  <si>
    <t>C.257 Average</t>
  </si>
  <si>
    <t>Hourly Difference b/w Avg &amp; C.257</t>
  </si>
  <si>
    <t>Direct Care I &amp; II Blend (hourly)</t>
  </si>
  <si>
    <t>Direct Care, Direct Care Blend, Non Specialized DC, Peer mentor, Family Specialist</t>
  </si>
  <si>
    <t>High School diploma / GED / State Training</t>
  </si>
  <si>
    <t>Direct Care I &amp; II Blend (annual)</t>
  </si>
  <si>
    <t>Direct Care III (hourly)</t>
  </si>
  <si>
    <t>Direct Care Supervisor, Direct Care Bachelors</t>
  </si>
  <si>
    <t>Bachelors Level or 5+ years related experience</t>
  </si>
  <si>
    <t>Direct Care III (annual)</t>
  </si>
  <si>
    <t>Certified Nursing Assistant  (hourly)</t>
  </si>
  <si>
    <t>Completed a state-approved education program and must pass their state’s competency exam. </t>
  </si>
  <si>
    <t>Certified Nursing Assistant  (annual)</t>
  </si>
  <si>
    <t xml:space="preserve">Case / Social Worker (hourly) </t>
  </si>
  <si>
    <t>BA level social worker, LSW, BSW</t>
  </si>
  <si>
    <t>Bachelors Level or 8+ years related experience</t>
  </si>
  <si>
    <t>N/A</t>
  </si>
  <si>
    <t>Case / Social Worker (annual)</t>
  </si>
  <si>
    <t>Case Manager / Social Worker / Clinical w/o independent License (hourly)</t>
  </si>
  <si>
    <t>LDAC1,  LMSW, LCSW</t>
  </si>
  <si>
    <t>Masters Level</t>
  </si>
  <si>
    <t>Case Manager / Social Worker / Clinical w/o independent License</t>
  </si>
  <si>
    <t>Clinical without Independent Licensure</t>
  </si>
  <si>
    <t>Clinical w/ Independent licensure (hourly)</t>
  </si>
  <si>
    <t>LPHA, LICSW, LMHC, LBHA, BCBA</t>
  </si>
  <si>
    <t xml:space="preserve">Masters with Licensure in Related Discipline </t>
  </si>
  <si>
    <t>Clinical w/ Independent licensure (annual)</t>
  </si>
  <si>
    <t>Clinical Manager (hourly)</t>
  </si>
  <si>
    <t>Clinical Manager, Clinical Director, Supervising Professional</t>
  </si>
  <si>
    <t>Masters with Licensure in Related Discipline and supervising/managerial related experience</t>
  </si>
  <si>
    <t>Clinical Manager (annual)</t>
  </si>
  <si>
    <t>LPN (hourly)</t>
  </si>
  <si>
    <t>Complete a state approved nurse education program for licensed practical or licensed vocation nurse</t>
  </si>
  <si>
    <t>LPN (annual)</t>
  </si>
  <si>
    <t>Registerd Nurse (BA) (hourly)</t>
  </si>
  <si>
    <t>Minimum of an associates degree in nursing, a diploma from an approved nursing program, or a Bachelors of Science in Nursing</t>
  </si>
  <si>
    <t>Registered Nurse (BA) (annual)</t>
  </si>
  <si>
    <t>Registerd Nurse (MA / APRN) (hourly)</t>
  </si>
  <si>
    <t>Minimum of a Masters of Science in one of the APRN roles. Must be licensed</t>
  </si>
  <si>
    <t>Registered Nurse (MA / APRN) (annual)</t>
  </si>
  <si>
    <t>Support and Relief Staff are Benchmarked to Direct Care I &amp; II</t>
  </si>
  <si>
    <t xml:space="preserve">Overnight staff (asleep or awake) bench to $14.25 / hr </t>
  </si>
  <si>
    <t xml:space="preserve">Tax and Fringe  =  </t>
  </si>
  <si>
    <t>CAF =</t>
  </si>
  <si>
    <t>PFMLA =</t>
  </si>
  <si>
    <t>C.257 FY21 benchmark</t>
  </si>
  <si>
    <t>FY18 UFR Wtg Average</t>
  </si>
  <si>
    <t>BLS Median benchmark</t>
  </si>
  <si>
    <t>Benchmarked to Direct Care</t>
  </si>
  <si>
    <t>Direct Care III</t>
  </si>
  <si>
    <t>Dept</t>
  </si>
  <si>
    <t>Impact</t>
  </si>
  <si>
    <t>DTA</t>
  </si>
  <si>
    <t>Proposed Spend</t>
  </si>
  <si>
    <t>Purchaser Reccomendation</t>
  </si>
  <si>
    <t>DC III &amp; Non-Specialized Direct Care</t>
  </si>
  <si>
    <t>Fiscal Impact  POST Public Hearing</t>
  </si>
  <si>
    <t>POST PH increase</t>
  </si>
  <si>
    <t>FY24</t>
  </si>
  <si>
    <t>2025Q1</t>
  </si>
  <si>
    <t>2025Q2</t>
  </si>
  <si>
    <t>2025Q3</t>
  </si>
  <si>
    <t>2025Q4</t>
  </si>
  <si>
    <t>Source:</t>
  </si>
  <si>
    <t>2017/2018</t>
  </si>
  <si>
    <t>BLS / OES</t>
  </si>
  <si>
    <r>
      <t>Median</t>
    </r>
    <r>
      <rPr>
        <b/>
        <sz val="16"/>
        <color indexed="10"/>
        <rFont val="Calibri"/>
        <family val="2"/>
      </rPr>
      <t xml:space="preserve"> </t>
    </r>
  </si>
  <si>
    <t>Change</t>
  </si>
  <si>
    <t>Common model titles (not all inclusive)</t>
  </si>
  <si>
    <t>Minimum Education and/or certification/Training/Experience</t>
  </si>
  <si>
    <t>Direct Care (hourly)</t>
  </si>
  <si>
    <t>Direct Care, Direct Care Blend, Non Specialized DC, Peer mentor, Family Specialist/ Partner</t>
  </si>
  <si>
    <t>Direct Care  (annual)</t>
  </si>
  <si>
    <t>LDAC1</t>
  </si>
  <si>
    <t>LDAC2,  LMSW, LCSW</t>
  </si>
  <si>
    <t>Program Management (hourly)</t>
  </si>
  <si>
    <t>BA Level w/ 3+ years related work experience</t>
  </si>
  <si>
    <t>Program Management (annual)</t>
  </si>
  <si>
    <t>CY21 min. wage = $13.50 and CY22 min. wage = $14.25 and CY23 = $15.00</t>
  </si>
  <si>
    <t>Admin Allocation</t>
  </si>
  <si>
    <t>C.257 Benchmark</t>
  </si>
  <si>
    <t>CAF Temp</t>
  </si>
  <si>
    <t>MA EOHHS C.257 Benchmark</t>
  </si>
  <si>
    <t>average pre-exclusions</t>
  </si>
  <si>
    <t>floor</t>
  </si>
  <si>
    <r>
      <t xml:space="preserve">Outliers, average, and weighted average are calculated from </t>
    </r>
    <r>
      <rPr>
        <i/>
        <sz val="11"/>
        <color rgb="FFFF0000"/>
        <rFont val="Calibri"/>
        <family val="2"/>
        <scheme val="minor"/>
      </rPr>
      <t>only those reporting expense in this category</t>
    </r>
    <r>
      <rPr>
        <sz val="11"/>
        <color rgb="FFFF0000"/>
        <rFont val="Calibri"/>
        <family val="2"/>
        <scheme val="minor"/>
      </rPr>
      <t xml:space="preserve">. No zero values are incorporated in these calculations. </t>
    </r>
  </si>
  <si>
    <t>ceiling</t>
  </si>
  <si>
    <t>average</t>
  </si>
  <si>
    <t>weighted average</t>
  </si>
  <si>
    <t>average incl. zeroes</t>
  </si>
  <si>
    <t>17E</t>
  </si>
  <si>
    <t>18E</t>
  </si>
  <si>
    <t>19E</t>
  </si>
  <si>
    <t>20E</t>
  </si>
  <si>
    <t>21E</t>
  </si>
  <si>
    <t>22E</t>
  </si>
  <si>
    <t>23E</t>
  </si>
  <si>
    <t>24E</t>
  </si>
  <si>
    <t>25E</t>
  </si>
  <si>
    <t>26E</t>
  </si>
  <si>
    <t>27E</t>
  </si>
  <si>
    <t>28E</t>
  </si>
  <si>
    <t>29E</t>
  </si>
  <si>
    <t>30E</t>
  </si>
  <si>
    <t>31E</t>
  </si>
  <si>
    <t>32E</t>
  </si>
  <si>
    <t>33E</t>
  </si>
  <si>
    <t>34E</t>
  </si>
  <si>
    <t>35E</t>
  </si>
  <si>
    <t>36E</t>
  </si>
  <si>
    <t>Total Occupancy</t>
  </si>
  <si>
    <t>Direct Care Consultant 201</t>
  </si>
  <si>
    <t>Temporary Help 202</t>
  </si>
  <si>
    <t>Clients and Caregivers Reimb./Stipends 203</t>
  </si>
  <si>
    <t>Subcontracted Direct Care 206</t>
  </si>
  <si>
    <t>Staff Training 204</t>
  </si>
  <si>
    <t>Staff Mileage / Travel 205</t>
  </si>
  <si>
    <t>Meals 207</t>
  </si>
  <si>
    <t>Client Transportation 208</t>
  </si>
  <si>
    <t>Vehicle Expenses 208</t>
  </si>
  <si>
    <t>Vehicle Depreciation 208</t>
  </si>
  <si>
    <t>Incidental Medical /Medicine/Pharmacy 209</t>
  </si>
  <si>
    <t>Client Personal Allowances 211</t>
  </si>
  <si>
    <t>Provision Material Goods/Svs./Benefits 212</t>
  </si>
  <si>
    <t>Direct Client Wages 214</t>
  </si>
  <si>
    <t>Other Commercial Prod. &amp; Svs. 214</t>
  </si>
  <si>
    <t>Program Supplies &amp; Materials 215</t>
  </si>
  <si>
    <t>Non Charitable Expenses</t>
  </si>
  <si>
    <t>Other Expense</t>
  </si>
  <si>
    <t>Total Other Program Expense</t>
  </si>
  <si>
    <t>OrganizationName</t>
  </si>
  <si>
    <t>Sum of FTE</t>
  </si>
  <si>
    <t>Sum of Actual</t>
  </si>
  <si>
    <t>American Training, Inc.</t>
  </si>
  <si>
    <t>Catholic Charitable Bureau of the Archdiocese of Boston, Inc.</t>
  </si>
  <si>
    <t>Community Adolescent Resource and Education Center, Inc.</t>
  </si>
  <si>
    <t>Corporation for Public Management</t>
  </si>
  <si>
    <t>More Than Words</t>
  </si>
  <si>
    <t>Roca, Inc.</t>
  </si>
  <si>
    <t>Training Resources of America, Inc.</t>
  </si>
  <si>
    <t>FY25</t>
  </si>
  <si>
    <t>Assumption for Rate Reviews that are to be promulgated July 1, 2022</t>
  </si>
  <si>
    <t>FY22Q4</t>
  </si>
  <si>
    <t>July 1, 2022 - June 30, 2024</t>
  </si>
  <si>
    <t>a/o 5/12/21</t>
  </si>
  <si>
    <t>BLS Occupational Code(s)</t>
  </si>
  <si>
    <t>21-1093, 31-1120, 31-2022, 31-9099, 39-9032</t>
  </si>
  <si>
    <t>21-1094, 21-1015, 21-1018, 21-1023, 39-1098</t>
  </si>
  <si>
    <t xml:space="preserve">Developmental Specialist, </t>
  </si>
  <si>
    <t>31-1131</t>
  </si>
  <si>
    <t>21-1021, 21-1099</t>
  </si>
  <si>
    <t>21-1021, 21-1019, 21-1022</t>
  </si>
  <si>
    <t>29-2061</t>
  </si>
  <si>
    <t>19-3031, 21-1021, 21-1022</t>
  </si>
  <si>
    <t>Dietician / Nutritionist (hourly)</t>
  </si>
  <si>
    <t xml:space="preserve">Bachelors Level </t>
  </si>
  <si>
    <t>29-1031</t>
  </si>
  <si>
    <t>Dietician / Nutritionist (annual)</t>
  </si>
  <si>
    <t xml:space="preserve">Program manager, Program management, </t>
  </si>
  <si>
    <t>11-9151</t>
  </si>
  <si>
    <t>Program director</t>
  </si>
  <si>
    <t>Occupational Therapist (hourly)</t>
  </si>
  <si>
    <t>Occupational Therapists</t>
  </si>
  <si>
    <t>29-1129, 31-2011, 29-1122 (25%/25%/50%)</t>
  </si>
  <si>
    <t>Occupational Therapist (annual)</t>
  </si>
  <si>
    <t>Physical Therapist (hourly)</t>
  </si>
  <si>
    <t>Physical Therapists</t>
  </si>
  <si>
    <t>29-1129, 31-2021, 29-1123  (20%/20%/60%)</t>
  </si>
  <si>
    <t>Physical Therapist (annual)</t>
  </si>
  <si>
    <t>Clinical Manager / Psychologists (hourly)</t>
  </si>
  <si>
    <t>Clinical Manager, Clinical Director, Clinical  Psychologist</t>
  </si>
  <si>
    <t>19-3031</t>
  </si>
  <si>
    <t>Clinical Manager /  Psychologists  (annual)</t>
  </si>
  <si>
    <t>Speech Language Pathologists (hourly)</t>
  </si>
  <si>
    <t>29-1129, 29-1127</t>
  </si>
  <si>
    <t>Speech Language Pathologists (annual)</t>
  </si>
  <si>
    <t>29-1141</t>
  </si>
  <si>
    <t>29-1171</t>
  </si>
  <si>
    <t>Clerical, Support &amp; Direct Care Relief Staff are benched to Direct Care</t>
  </si>
  <si>
    <t>Psychiatrist</t>
  </si>
  <si>
    <t>101 CMR 413: CT CIRT</t>
  </si>
  <si>
    <t>Medical Director</t>
  </si>
  <si>
    <t>M2020 BLS  Occ Code 29-1228</t>
  </si>
  <si>
    <t>these are not FOIA</t>
  </si>
  <si>
    <t>Psychologist (PhD</t>
  </si>
  <si>
    <t>101 CMR 413 : CT IRTP</t>
  </si>
  <si>
    <t>Base Period FY22Q2 - Prospective Period 7/1/22 - 6/30/24</t>
  </si>
  <si>
    <t>IHS Markit, Fall 2021 Forecast Update (12/2021)</t>
  </si>
  <si>
    <t>Educational Instruction (hourly)</t>
  </si>
  <si>
    <t>Educational Instruction (annual)</t>
  </si>
  <si>
    <t>Overnight staff (asleep or awake) benchmarked to $14.63</t>
  </si>
  <si>
    <t xml:space="preserve">Benchmarked to FY22 (actual) Commonwealth (office of the Comptroller) T&amp;F rate, less </t>
  </si>
  <si>
    <t>Terminal leave and retirement  plus 2% misc</t>
  </si>
  <si>
    <t>25-9099</t>
  </si>
  <si>
    <t>53 Percentile</t>
  </si>
  <si>
    <r>
      <rPr>
        <b/>
        <sz val="20"/>
        <color rgb="FFFF0000"/>
        <rFont val="Calibri"/>
        <family val="2"/>
        <scheme val="minor"/>
      </rPr>
      <t>**PLEASE SEE NOTE BELOW</t>
    </r>
    <r>
      <rPr>
        <sz val="20"/>
        <color theme="1"/>
        <rFont val="Calibri"/>
        <family val="2"/>
        <scheme val="minor"/>
      </rPr>
      <t xml:space="preserve">
21-1093, 31-1120, 31-2022, 31-9099</t>
    </r>
  </si>
  <si>
    <t>21-1094, 21-1015, 21-1018, 21-1023, 39-1022</t>
  </si>
  <si>
    <t>Developmental Specialist,  Triage Specialist, Medical Assistant</t>
  </si>
  <si>
    <t>21-1021, 21-1019, 21-1022, 21-1029</t>
  </si>
  <si>
    <t>Assistant Manager</t>
  </si>
  <si>
    <t>19-3033, 21-1021, 21-1022, 19-3034</t>
  </si>
  <si>
    <t>Occupational Therapist (hourly) *</t>
  </si>
  <si>
    <r>
      <rPr>
        <b/>
        <sz val="20"/>
        <color rgb="FFFF0000"/>
        <rFont val="Calibri"/>
        <family val="2"/>
        <scheme val="minor"/>
      </rPr>
      <t>*PLEASE SEE NOTE BELOW</t>
    </r>
    <r>
      <rPr>
        <sz val="20"/>
        <color theme="1"/>
        <rFont val="Calibri"/>
        <family val="2"/>
        <scheme val="minor"/>
      </rPr>
      <t xml:space="preserve">
29-1129, 31-2011, 29-1122 (25%/25%/50%)</t>
    </r>
  </si>
  <si>
    <t>Occupational Therapist (annual) *</t>
  </si>
  <si>
    <t>Clinical Manager, Clinical Director</t>
  </si>
  <si>
    <t>19-3033, 19-3034</t>
  </si>
  <si>
    <t>Speech Language Pathologists (hourly) *</t>
  </si>
  <si>
    <r>
      <rPr>
        <b/>
        <sz val="20"/>
        <color rgb="FFFF0000"/>
        <rFont val="Calibri"/>
        <family val="2"/>
        <scheme val="minor"/>
      </rPr>
      <t>*PLEASE SEE NOTE BELOW</t>
    </r>
    <r>
      <rPr>
        <sz val="20"/>
        <color theme="1"/>
        <rFont val="Calibri"/>
        <family val="2"/>
        <scheme val="minor"/>
      </rPr>
      <t xml:space="preserve">
29-1129, 29-1127</t>
    </r>
  </si>
  <si>
    <t>Speech Language Pathologists (annual) *</t>
  </si>
  <si>
    <r>
      <t xml:space="preserve">Clerical, Support &amp; Direct Care Relief Staff are benched to Direct Care </t>
    </r>
    <r>
      <rPr>
        <b/>
        <i/>
        <sz val="20"/>
        <color theme="1"/>
        <rFont val="Calibri"/>
        <family val="2"/>
        <scheme val="minor"/>
      </rPr>
      <t>**</t>
    </r>
  </si>
  <si>
    <t xml:space="preserve">Tax and Fringe =  </t>
  </si>
  <si>
    <t xml:space="preserve">Benchmarked to FY24 (approved) Commonwealth (office of the Comptroller) T&amp;F rate, less </t>
  </si>
  <si>
    <t xml:space="preserve">Terminal leave, and  retirement.  Does include Paid Family Medical Leave tax.
Includes and additional 2% to be used at providers descretion for retirement and/or other benefits
</t>
  </si>
  <si>
    <t>Misc. BLS benchmarks</t>
  </si>
  <si>
    <t>Psychiatrist *</t>
  </si>
  <si>
    <t>M2021 BLS  NAICS 623200 (Nat'l)   Intellectual and Developmental Disability,   Residential, Mental Health, and Substance Abuse Facilities</t>
  </si>
  <si>
    <t>M2022 BLS  (29-1222 Physicians) National Annual Mean</t>
  </si>
  <si>
    <t>Physician Assistants</t>
  </si>
  <si>
    <t>M2022 BLS  Occ Code 29-1071</t>
  </si>
  <si>
    <t>Food Service I</t>
  </si>
  <si>
    <t>Food Service II</t>
  </si>
  <si>
    <t>Average of benchmarks Direct Care and Direct Care III</t>
  </si>
  <si>
    <t>Food Service III</t>
  </si>
  <si>
    <t>Benchmarked to Direct Care III</t>
  </si>
  <si>
    <t>Maintenence I</t>
  </si>
  <si>
    <t>M2022 BLS  Occ Code 37-0000</t>
  </si>
  <si>
    <t>Maintenence II</t>
  </si>
  <si>
    <t>M2022 BLS  Occ Code 49-9099</t>
  </si>
  <si>
    <t>Maintenence III</t>
  </si>
  <si>
    <t>M2022 BLS  Occ Code 49-0000 and 49-9071 (average)</t>
  </si>
  <si>
    <t>Important Notes</t>
  </si>
  <si>
    <t>*</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</si>
  <si>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</si>
  <si>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</si>
  <si>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</si>
  <si>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S&amp;P Global Market Intelligence, Fall 2023 Forecast</t>
  </si>
  <si>
    <t>2026Q1</t>
  </si>
  <si>
    <t>2026Q2</t>
  </si>
  <si>
    <t>2026Q3</t>
  </si>
  <si>
    <t>2026Q4</t>
  </si>
  <si>
    <t>2027Q1</t>
  </si>
  <si>
    <t>2027Q2</t>
  </si>
  <si>
    <t>2027Q3</t>
  </si>
  <si>
    <t>2027Q4</t>
  </si>
  <si>
    <t>2028Q1</t>
  </si>
  <si>
    <t>2028Q2</t>
  </si>
  <si>
    <t>2028Q3</t>
  </si>
  <si>
    <t>2028Q4</t>
  </si>
  <si>
    <t>2029Q1</t>
  </si>
  <si>
    <t>2029Q2</t>
  </si>
  <si>
    <t>2029Q3</t>
  </si>
  <si>
    <t>2029Q4</t>
  </si>
  <si>
    <t>Assumption for Rate Reviews that are to be promulgated July 2024</t>
  </si>
  <si>
    <t>FY24Q4</t>
  </si>
  <si>
    <t>July 1, 2024 - June 30, 2025</t>
  </si>
  <si>
    <t>Education Coordiantor</t>
  </si>
  <si>
    <t>25-9044</t>
  </si>
  <si>
    <t>25-3099; 25-9044; 25-9045</t>
  </si>
  <si>
    <t>Provider/Department Recommendation</t>
  </si>
  <si>
    <t>C. 257 Benchmark - MA Comptroller</t>
  </si>
  <si>
    <t>Bridge Over Troubled Waters, Inc.</t>
  </si>
  <si>
    <t>L.U.K. Crisis Center, Inc.</t>
  </si>
  <si>
    <t>Prior Rate with CAF applied</t>
  </si>
  <si>
    <t>May 2022 BLS benchmark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</si>
</sst>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00"/>
    <numFmt numFmtId="166" formatCode="\$#,##0"/>
    <numFmt numFmtId="167" formatCode="_(&quot;$&quot;* #,##0_);_(&quot;$&quot;* \(#,##0\);_(&quot;$&quot;* &quot;-&quot;??_);_(@_)"/>
    <numFmt numFmtId="168" formatCode="0.0"/>
    <numFmt numFmtId="169" formatCode="[$-409]mmmm\ d\,\ yyyy;@"/>
    <numFmt numFmtId="170" formatCode="&quot;$&quot;#,##0.00"/>
    <numFmt numFmtId="171" formatCode="&quot;$&quot;#,##0"/>
  </numFmts>
  <fonts count="99"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b/>
      <i/>
      <sz val="11"/>
      <color theme="1"/>
      <name val="Calibri"/>
      <family val="2"/>
      <scheme val="minor"/>
    </font>
    <font>
      <sz val="11"/>
      <name val="Arial"/>
      <family val="2"/>
    </font>
    <font>
      <b/>
      <sz val="14"/>
      <name val="Arial"/>
      <family val="2"/>
    </font>
    <font>
      <b/>
      <sz val="12"/>
      <name val="Arial"/>
      <family val="2"/>
    </font>
    <font>
      <b/>
      <sz val="11"/>
      <name val="Arial"/>
      <family val="2"/>
    </font>
    <font>
      <sz val="10"/>
      <color theme="1"/>
      <name val="Arial"/>
      <family val="2"/>
    </font>
    <font>
      <sz val="10"/>
      <color theme="0"/>
      <name val="Arial"/>
      <family val="2"/>
    </font>
    <font>
      <b/>
      <sz val="10"/>
      <color rgb="FFFF0000"/>
      <name val="Arial"/>
      <family val="2"/>
    </font>
    <font>
      <sz val="10"/>
      <color rgb="FFFF0000"/>
      <name val="Arial"/>
      <family val="2"/>
    </font>
    <font>
      <b/>
      <u/>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i/>
      <sz val="11"/>
      <color theme="1"/>
      <name val="Calibri"/>
      <family val="2"/>
      <scheme val="minor"/>
    </font>
    <font>
      <b/>
      <i/>
      <sz val="11"/>
      <color theme="0"/>
      <name val="Calibri"/>
      <family val="2"/>
      <scheme val="minor"/>
    </font>
    <font>
      <sz val="11"/>
      <color theme="1"/>
      <name val="Calibri"/>
      <family val="2"/>
    </font>
    <font>
      <b/>
      <sz val="18"/>
      <color theme="3"/>
      <name val="Cambria"/>
      <family val="2"/>
      <scheme val="major"/>
    </font>
    <font>
      <sz val="10"/>
      <name val="Verdana"/>
      <family val="2"/>
    </font>
    <font>
      <b/>
      <sz val="11"/>
      <name val="Calibri"/>
      <family val="2"/>
      <scheme val="minor"/>
    </font>
    <font>
      <b/>
      <sz val="9"/>
      <color indexed="81"/>
      <name val="Tahoma"/>
      <family val="2"/>
    </font>
    <font>
      <sz val="8"/>
      <color indexed="81"/>
      <name val="Tahoma"/>
      <family val="2"/>
    </font>
    <font>
      <b/>
      <sz val="11"/>
      <color theme="1"/>
      <name val="Calibri"/>
      <family val="2"/>
    </font>
    <font>
      <sz val="11"/>
      <color indexed="8"/>
      <name val="Calibri"/>
      <family val="2"/>
    </font>
    <font>
      <b/>
      <i/>
      <sz val="10"/>
      <color theme="0"/>
      <name val="Calibri"/>
      <family val="2"/>
      <scheme val="minor"/>
    </font>
    <font>
      <sz val="10"/>
      <color theme="1"/>
      <name val="Calibri"/>
      <family val="2"/>
      <scheme val="minor"/>
    </font>
    <font>
      <b/>
      <sz val="10"/>
      <color rgb="FF000000"/>
      <name val="Calibri"/>
      <family val="2"/>
      <scheme val="minor"/>
    </font>
    <font>
      <b/>
      <sz val="10"/>
      <name val="Calibri"/>
      <family val="2"/>
      <scheme val="minor"/>
    </font>
    <font>
      <sz val="10"/>
      <name val="Calibri"/>
      <family val="2"/>
      <scheme val="minor"/>
    </font>
    <font>
      <b/>
      <sz val="10"/>
      <color indexed="8"/>
      <name val="Calibri"/>
      <family val="2"/>
      <scheme val="minor"/>
    </font>
    <font>
      <b/>
      <sz val="10"/>
      <color theme="1"/>
      <name val="Calibri"/>
      <family val="2"/>
      <scheme val="minor"/>
    </font>
    <font>
      <sz val="10"/>
      <color rgb="FF00B050"/>
      <name val="Calibri"/>
      <family val="2"/>
      <scheme val="minor"/>
    </font>
    <font>
      <sz val="10"/>
      <color rgb="FF0070C0"/>
      <name val="Calibri"/>
      <family val="2"/>
      <scheme val="minor"/>
    </font>
    <font>
      <b/>
      <i/>
      <sz val="10"/>
      <color theme="0"/>
      <name val="Calibri"/>
      <family val="2"/>
    </font>
    <font>
      <b/>
      <sz val="10"/>
      <color theme="0"/>
      <name val="Calibri"/>
      <family val="2"/>
    </font>
    <font>
      <b/>
      <sz val="10"/>
      <color rgb="FF000000"/>
      <name val="Calibri"/>
      <family val="2"/>
    </font>
    <font>
      <b/>
      <sz val="10"/>
      <name val="Calibri"/>
      <family val="2"/>
    </font>
    <font>
      <sz val="10"/>
      <name val="Calibri"/>
      <family val="2"/>
    </font>
    <font>
      <sz val="9"/>
      <color theme="1"/>
      <name val="Calibri"/>
      <family val="2"/>
      <scheme val="minor"/>
    </font>
    <font>
      <b/>
      <sz val="9"/>
      <color theme="1"/>
      <name val="Calibri"/>
      <family val="2"/>
      <scheme val="minor"/>
    </font>
    <font>
      <sz val="8"/>
      <color theme="1"/>
      <name val="Calibri"/>
      <family val="2"/>
      <scheme val="minor"/>
    </font>
    <font>
      <sz val="8"/>
      <name val="Calibri"/>
      <family val="2"/>
      <scheme val="minor"/>
    </font>
    <font>
      <sz val="8"/>
      <name val="Calibri"/>
      <family val="2"/>
    </font>
    <font>
      <b/>
      <sz val="9"/>
      <name val="Calibri"/>
      <family val="2"/>
      <scheme val="minor"/>
    </font>
    <font>
      <sz val="9"/>
      <color indexed="81"/>
      <name val="Tahoma"/>
      <family val="2"/>
    </font>
    <font>
      <sz val="11"/>
      <name val="Calibri"/>
      <family val="2"/>
      <scheme val="minor"/>
    </font>
    <font>
      <b/>
      <sz val="11"/>
      <color rgb="FFFF0000"/>
      <name val="Calibri"/>
      <family val="2"/>
      <scheme val="minor"/>
    </font>
    <font>
      <sz val="12"/>
      <color theme="1"/>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6"/>
      <name val="Calibri"/>
      <family val="2"/>
      <scheme val="minor"/>
    </font>
    <font>
      <b/>
      <sz val="16"/>
      <color rgb="FFFF0000"/>
      <name val="Calibri"/>
      <family val="2"/>
      <scheme val="minor"/>
    </font>
    <font>
      <b/>
      <sz val="16"/>
      <color theme="1"/>
      <name val="Calibri"/>
      <family val="2"/>
      <scheme val="minor"/>
    </font>
    <font>
      <sz val="16"/>
      <color theme="1"/>
      <name val="Calibri"/>
      <family val="2"/>
      <scheme val="minor"/>
    </font>
    <font>
      <b/>
      <sz val="16"/>
      <color indexed="10"/>
      <name val="Calibri"/>
      <family val="2"/>
    </font>
    <font>
      <sz val="10"/>
      <name val="MS Sans Serif"/>
      <family val="2"/>
    </font>
    <font>
      <sz val="14"/>
      <color theme="1"/>
      <name val="Calibri"/>
      <family val="2"/>
      <scheme val="minor"/>
    </font>
    <font>
      <sz val="10"/>
      <color rgb="FF000000"/>
      <name val="Calibri"/>
      <family val="2"/>
    </font>
    <font>
      <i/>
      <sz val="11"/>
      <color rgb="FFFF0000"/>
      <name val="Calibri"/>
      <family val="2"/>
      <scheme val="minor"/>
    </font>
    <font>
      <sz val="10"/>
      <name val="Arial"/>
    </font>
    <font>
      <sz val="9"/>
      <name val="Calibri"/>
      <family val="2"/>
      <scheme val="minor"/>
    </font>
    <font>
      <sz val="9"/>
      <color theme="1"/>
      <name val="Calibri"/>
      <family val="2"/>
    </font>
    <font>
      <sz val="20"/>
      <color theme="1"/>
      <name val="Calibri"/>
      <family val="2"/>
      <scheme val="minor"/>
    </font>
    <font>
      <b/>
      <sz val="20"/>
      <name val="Calibri"/>
      <family val="2"/>
      <scheme val="minor"/>
    </font>
    <font>
      <b/>
      <sz val="20"/>
      <color rgb="FFFF0000"/>
      <name val="Calibri"/>
      <family val="2"/>
      <scheme val="minor"/>
    </font>
    <font>
      <b/>
      <sz val="20"/>
      <color theme="1"/>
      <name val="Calibri"/>
      <family val="2"/>
      <scheme val="minor"/>
    </font>
    <font>
      <b/>
      <i/>
      <sz val="20"/>
      <color theme="1"/>
      <name val="Calibri"/>
      <family val="2"/>
      <scheme val="minor"/>
    </font>
    <font>
      <i/>
      <sz val="20"/>
      <color theme="1"/>
      <name val="Calibri"/>
      <family val="2"/>
      <scheme val="minor"/>
    </font>
    <font>
      <b/>
      <sz val="12"/>
      <color indexed="81"/>
      <name val="Tahoma"/>
      <family val="2"/>
    </font>
    <font>
      <sz val="10"/>
      <color indexed="81"/>
      <name val="Tahoma"/>
      <family val="2"/>
    </font>
  </fonts>
  <fills count="90">
    <fill>
      <patternFill patternType="none"/>
    </fill>
    <fill>
      <patternFill patternType="gray125"/>
    </fill>
    <fill>
      <patternFill patternType="solid">
        <fgColor indexed="22"/>
        <bgColor indexed="64"/>
      </patternFill>
    </fill>
    <fill>
      <patternFill patternType="solid">
        <fgColor rgb="FF0070C0"/>
        <bgColor indexed="64"/>
      </patternFill>
    </fill>
    <fill>
      <patternFill patternType="solid">
        <fgColor rgb="FF7030A0"/>
        <bgColor indexed="64"/>
      </patternFill>
    </fill>
    <fill>
      <patternFill patternType="solid">
        <fgColor rgb="FFFF0000"/>
        <bgColor indexed="64"/>
      </patternFill>
    </fill>
    <fill>
      <patternFill patternType="solid">
        <fgColor rgb="FFFFC000"/>
        <bgColor indexed="64"/>
      </patternFill>
    </fill>
    <fill>
      <patternFill patternType="solid">
        <fgColor rgb="FFEEE800"/>
        <bgColor indexed="64"/>
      </patternFill>
    </fill>
    <fill>
      <patternFill patternType="solid">
        <fgColor rgb="FF92D050"/>
        <bgColor indexed="64"/>
      </patternFill>
    </fill>
    <fill>
      <patternFill patternType="solid">
        <fgColor rgb="FF00B0F0"/>
        <bgColor indexed="64"/>
      </patternFill>
    </fill>
    <fill>
      <patternFill patternType="solid">
        <fgColor theme="7" tint="0.39997558519241921"/>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3" tint="-0.249977111117893"/>
        <bgColor rgb="FF000000"/>
      </patternFill>
    </fill>
    <fill>
      <patternFill patternType="solid">
        <fgColor theme="3" tint="-0.249977111117893"/>
        <bgColor indexed="64"/>
      </patternFill>
    </fill>
    <fill>
      <patternFill patternType="solid">
        <fgColor rgb="FFFBE4D5"/>
        <bgColor indexed="64"/>
      </patternFill>
    </fill>
    <fill>
      <patternFill patternType="solid">
        <fgColor rgb="FFDEEAF6"/>
        <bgColor indexed="64"/>
      </patternFill>
    </fill>
    <fill>
      <patternFill patternType="solid">
        <fgColor rgb="FFD9D9D9"/>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indexed="9"/>
        <bgColor indexed="64"/>
      </patternFill>
    </fill>
    <fill>
      <patternFill patternType="solid">
        <fgColor theme="8" tint="0.59999389629810485"/>
        <bgColor indexed="64"/>
      </patternFill>
    </fill>
    <fill>
      <patternFill patternType="solid">
        <fgColor theme="1" tint="0.34998626667073579"/>
        <bgColor indexed="64"/>
      </patternFill>
    </fill>
    <fill>
      <patternFill patternType="solid">
        <fgColor theme="8"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3"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3" tint="0.39997558519241921"/>
        <bgColor indexed="64"/>
      </patternFill>
    </fill>
    <fill>
      <patternFill patternType="solid">
        <fgColor theme="2" tint="-0.499984740745262"/>
        <bgColor indexed="64"/>
      </patternFill>
    </fill>
  </fills>
  <borders count="9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58"/>
      </top>
      <bottom style="thin">
        <color indexed="5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ck">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ck">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
      <left style="thin">
        <color indexed="8"/>
      </left>
      <right/>
      <top style="thin">
        <color indexed="8"/>
      </top>
      <bottom/>
      <diagonal/>
    </border>
    <border>
      <left style="thin">
        <color indexed="8"/>
      </left>
      <right/>
      <top/>
      <bottom/>
      <diagonal/>
    </border>
    <border>
      <left style="thin">
        <color indexed="65"/>
      </left>
      <right/>
      <top/>
      <bottom/>
      <diagonal/>
    </border>
    <border>
      <left/>
      <right/>
      <top style="thin">
        <color indexed="8"/>
      </top>
      <bottom/>
      <diagonal/>
    </border>
    <border>
      <left style="thin">
        <color rgb="FFFF0000"/>
      </left>
      <right/>
      <top style="thin">
        <color rgb="FFFF0000"/>
      </top>
      <bottom style="thin">
        <color rgb="FFFF0000"/>
      </bottom>
      <diagonal/>
    </border>
    <border>
      <left style="thin">
        <color rgb="FFFF0000"/>
      </left>
      <right/>
      <top/>
      <bottom/>
      <diagonal/>
    </border>
    <border>
      <left style="thin">
        <color theme="5" tint="-0.249977111117893"/>
      </left>
      <right/>
      <top style="thin">
        <color theme="5" tint="-0.249977111117893"/>
      </top>
      <bottom style="thin">
        <color theme="5" tint="-0.249977111117893"/>
      </bottom>
      <diagonal/>
    </border>
    <border>
      <left/>
      <right style="thin">
        <color indexed="64"/>
      </right>
      <top style="medium">
        <color indexed="64"/>
      </top>
      <bottom style="thin">
        <color indexed="64"/>
      </bottom>
      <diagonal/>
    </border>
  </borders>
  <cellStyleXfs count="149">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xf numFmtId="0" fontId="4" fillId="0" borderId="0"/>
    <xf numFmtId="9" fontId="6" fillId="0" borderId="0" applyFont="0" applyFill="0" applyBorder="0" applyAlignment="0" applyProtection="0"/>
    <xf numFmtId="9" fontId="1" fillId="0" borderId="0" applyFont="0" applyFill="0" applyBorder="0" applyAlignment="0" applyProtection="0"/>
    <xf numFmtId="0" fontId="15" fillId="0" borderId="26" applyNumberFormat="0" applyFill="0" applyAlignment="0" applyProtection="0"/>
    <xf numFmtId="0" fontId="16" fillId="0" borderId="27" applyNumberFormat="0" applyFill="0" applyAlignment="0" applyProtection="0"/>
    <xf numFmtId="0" fontId="17" fillId="0" borderId="28" applyNumberFormat="0" applyFill="0" applyAlignment="0" applyProtection="0"/>
    <xf numFmtId="0" fontId="17" fillId="0" borderId="0" applyNumberFormat="0" applyFill="0" applyBorder="0" applyAlignment="0" applyProtection="0"/>
    <xf numFmtId="0" fontId="18" fillId="12"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1" fillId="15" borderId="29" applyNumberFormat="0" applyAlignment="0" applyProtection="0"/>
    <xf numFmtId="0" fontId="22" fillId="16" borderId="30" applyNumberFormat="0" applyAlignment="0" applyProtection="0"/>
    <xf numFmtId="0" fontId="23" fillId="16" borderId="29" applyNumberFormat="0" applyAlignment="0" applyProtection="0"/>
    <xf numFmtId="0" fontId="24" fillId="0" borderId="31" applyNumberFormat="0" applyFill="0" applyAlignment="0" applyProtection="0"/>
    <xf numFmtId="0" fontId="25" fillId="17" borderId="32" applyNumberFormat="0" applyAlignment="0" applyProtection="0"/>
    <xf numFmtId="0" fontId="26" fillId="0" borderId="0" applyNumberFormat="0" applyFill="0" applyBorder="0" applyAlignment="0" applyProtection="0"/>
    <xf numFmtId="0" fontId="1" fillId="18" borderId="33" applyNumberFormat="0" applyFont="0" applyAlignment="0" applyProtection="0"/>
    <xf numFmtId="0" fontId="27" fillId="0" borderId="0" applyNumberFormat="0" applyFill="0" applyBorder="0" applyAlignment="0" applyProtection="0"/>
    <xf numFmtId="0" fontId="2" fillId="0" borderId="34" applyNumberFormat="0" applyFill="0" applyAlignment="0" applyProtection="0"/>
    <xf numFmtId="0" fontId="2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8" fillId="34" borderId="0" applyNumberFormat="0" applyBorder="0" applyAlignment="0" applyProtection="0"/>
    <xf numFmtId="0" fontId="28"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28" fillId="42" borderId="0" applyNumberFormat="0" applyBorder="0" applyAlignment="0" applyProtection="0"/>
    <xf numFmtId="0" fontId="32" fillId="0" borderId="0" applyNumberFormat="0" applyFill="0" applyBorder="0" applyAlignment="0" applyProtection="0"/>
    <xf numFmtId="0" fontId="33" fillId="0" borderId="0"/>
    <xf numFmtId="0" fontId="1" fillId="0" borderId="0"/>
    <xf numFmtId="0" fontId="1" fillId="18" borderId="33" applyNumberFormat="0" applyFont="0" applyAlignment="0" applyProtection="0"/>
    <xf numFmtId="0" fontId="33" fillId="0" borderId="0"/>
    <xf numFmtId="0" fontId="31" fillId="0" borderId="0"/>
    <xf numFmtId="9" fontId="6"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4"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0" fontId="4" fillId="0" borderId="0"/>
    <xf numFmtId="9" fontId="6" fillId="0" borderId="0" applyFont="0" applyFill="0" applyBorder="0" applyAlignment="0" applyProtection="0"/>
    <xf numFmtId="9" fontId="38"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1" fillId="0" borderId="0"/>
    <xf numFmtId="0" fontId="4" fillId="0" borderId="0"/>
    <xf numFmtId="0" fontId="38" fillId="61" borderId="0" applyNumberFormat="0" applyBorder="0" applyAlignment="0" applyProtection="0"/>
    <xf numFmtId="0" fontId="38" fillId="62" borderId="0" applyNumberFormat="0" applyBorder="0" applyAlignment="0" applyProtection="0"/>
    <xf numFmtId="0" fontId="38" fillId="63" borderId="0" applyNumberFormat="0" applyBorder="0" applyAlignment="0" applyProtection="0"/>
    <xf numFmtId="0" fontId="38" fillId="64" borderId="0" applyNumberFormat="0" applyBorder="0" applyAlignment="0" applyProtection="0"/>
    <xf numFmtId="0" fontId="38" fillId="65" borderId="0" applyNumberFormat="0" applyBorder="0" applyAlignment="0" applyProtection="0"/>
    <xf numFmtId="0" fontId="38" fillId="66" borderId="0" applyNumberFormat="0" applyBorder="0" applyAlignment="0" applyProtection="0"/>
    <xf numFmtId="0" fontId="38" fillId="67" borderId="0" applyNumberFormat="0" applyBorder="0" applyAlignment="0" applyProtection="0"/>
    <xf numFmtId="0" fontId="38" fillId="68" borderId="0" applyNumberFormat="0" applyBorder="0" applyAlignment="0" applyProtection="0"/>
    <xf numFmtId="0" fontId="38" fillId="69" borderId="0" applyNumberFormat="0" applyBorder="0" applyAlignment="0" applyProtection="0"/>
    <xf numFmtId="0" fontId="38" fillId="64" borderId="0" applyNumberFormat="0" applyBorder="0" applyAlignment="0" applyProtection="0"/>
    <xf numFmtId="0" fontId="38" fillId="67" borderId="0" applyNumberFormat="0" applyBorder="0" applyAlignment="0" applyProtection="0"/>
    <xf numFmtId="0" fontId="38" fillId="70" borderId="0" applyNumberFormat="0" applyBorder="0" applyAlignment="0" applyProtection="0"/>
    <xf numFmtId="0" fontId="63" fillId="71" borderId="0" applyNumberFormat="0" applyBorder="0" applyAlignment="0" applyProtection="0"/>
    <xf numFmtId="0" fontId="63" fillId="68" borderId="0" applyNumberFormat="0" applyBorder="0" applyAlignment="0" applyProtection="0"/>
    <xf numFmtId="0" fontId="63" fillId="69" borderId="0" applyNumberFormat="0" applyBorder="0" applyAlignment="0" applyProtection="0"/>
    <xf numFmtId="0" fontId="63" fillId="72" borderId="0" applyNumberFormat="0" applyBorder="0" applyAlignment="0" applyProtection="0"/>
    <xf numFmtId="0" fontId="63" fillId="73" borderId="0" applyNumberFormat="0" applyBorder="0" applyAlignment="0" applyProtection="0"/>
    <xf numFmtId="0" fontId="63" fillId="74" borderId="0" applyNumberFormat="0" applyBorder="0" applyAlignment="0" applyProtection="0"/>
    <xf numFmtId="0" fontId="63" fillId="75" borderId="0" applyNumberFormat="0" applyBorder="0" applyAlignment="0" applyProtection="0"/>
    <xf numFmtId="0" fontId="63" fillId="76" borderId="0" applyNumberFormat="0" applyBorder="0" applyAlignment="0" applyProtection="0"/>
    <xf numFmtId="0" fontId="63" fillId="77" borderId="0" applyNumberFormat="0" applyBorder="0" applyAlignment="0" applyProtection="0"/>
    <xf numFmtId="0" fontId="63" fillId="72" borderId="0" applyNumberFormat="0" applyBorder="0" applyAlignment="0" applyProtection="0"/>
    <xf numFmtId="0" fontId="63" fillId="73" borderId="0" applyNumberFormat="0" applyBorder="0" applyAlignment="0" applyProtection="0"/>
    <xf numFmtId="0" fontId="63" fillId="78" borderId="0" applyNumberFormat="0" applyBorder="0" applyAlignment="0" applyProtection="0"/>
    <xf numFmtId="0" fontId="64" fillId="62" borderId="0" applyNumberFormat="0" applyBorder="0" applyAlignment="0" applyProtection="0"/>
    <xf numFmtId="0" fontId="65" fillId="79" borderId="75" applyNumberFormat="0" applyAlignment="0" applyProtection="0"/>
    <xf numFmtId="0" fontId="66" fillId="80" borderId="76" applyNumberFormat="0" applyAlignment="0" applyProtection="0"/>
    <xf numFmtId="44" fontId="31" fillId="0" borderId="0" applyFont="0" applyFill="0" applyBorder="0" applyAlignment="0" applyProtection="0"/>
    <xf numFmtId="44" fontId="4" fillId="0" borderId="0" applyFont="0" applyFill="0" applyBorder="0" applyAlignment="0" applyProtection="0"/>
    <xf numFmtId="44" fontId="38" fillId="0" borderId="0" applyFont="0" applyFill="0" applyBorder="0" applyAlignment="0" applyProtection="0"/>
    <xf numFmtId="44" fontId="1" fillId="0" borderId="0" applyFont="0" applyFill="0" applyBorder="0" applyAlignment="0" applyProtection="0"/>
    <xf numFmtId="0" fontId="67" fillId="0" borderId="0" applyNumberFormat="0" applyFill="0" applyBorder="0" applyAlignment="0" applyProtection="0"/>
    <xf numFmtId="0" fontId="68" fillId="63" borderId="0" applyNumberFormat="0" applyBorder="0" applyAlignment="0" applyProtection="0"/>
    <xf numFmtId="0" fontId="69" fillId="0" borderId="77" applyNumberFormat="0" applyFill="0" applyAlignment="0" applyProtection="0"/>
    <xf numFmtId="0" fontId="70" fillId="0" borderId="78" applyNumberFormat="0" applyFill="0" applyAlignment="0" applyProtection="0"/>
    <xf numFmtId="0" fontId="71" fillId="0" borderId="79" applyNumberFormat="0" applyFill="0" applyAlignment="0" applyProtection="0"/>
    <xf numFmtId="0" fontId="71" fillId="0" borderId="0" applyNumberFormat="0" applyFill="0" applyBorder="0" applyAlignment="0" applyProtection="0"/>
    <xf numFmtId="0" fontId="72" fillId="66" borderId="75" applyNumberFormat="0" applyAlignment="0" applyProtection="0"/>
    <xf numFmtId="0" fontId="73" fillId="0" borderId="80" applyNumberFormat="0" applyFill="0" applyAlignment="0" applyProtection="0"/>
    <xf numFmtId="0" fontId="74" fillId="81" borderId="0" applyNumberFormat="0" applyBorder="0" applyAlignment="0" applyProtection="0"/>
    <xf numFmtId="0" fontId="4" fillId="0" borderId="0"/>
    <xf numFmtId="0" fontId="6" fillId="0" borderId="0"/>
    <xf numFmtId="0" fontId="4" fillId="0" borderId="0"/>
    <xf numFmtId="0" fontId="4" fillId="0" borderId="0"/>
    <xf numFmtId="0" fontId="1" fillId="0" borderId="0"/>
    <xf numFmtId="0" fontId="4" fillId="0" borderId="0"/>
    <xf numFmtId="0" fontId="4" fillId="0" borderId="0"/>
    <xf numFmtId="0" fontId="1" fillId="0" borderId="0"/>
    <xf numFmtId="0" fontId="1" fillId="0" borderId="0"/>
    <xf numFmtId="0" fontId="1" fillId="0" borderId="0"/>
    <xf numFmtId="0" fontId="4" fillId="82" borderId="81" applyNumberFormat="0" applyFont="0" applyAlignment="0" applyProtection="0"/>
    <xf numFmtId="0" fontId="75" fillId="79" borderId="82" applyNumberFormat="0" applyAlignment="0" applyProtection="0"/>
    <xf numFmtId="9" fontId="1" fillId="0" borderId="0" applyFont="0" applyFill="0" applyBorder="0" applyAlignment="0" applyProtection="0"/>
    <xf numFmtId="9" fontId="38" fillId="0" borderId="0" applyFont="0" applyFill="0" applyBorder="0" applyAlignment="0" applyProtection="0"/>
    <xf numFmtId="0" fontId="76" fillId="0" borderId="0" applyNumberFormat="0" applyFill="0" applyBorder="0" applyAlignment="0" applyProtection="0"/>
    <xf numFmtId="0" fontId="77" fillId="0" borderId="83" applyNumberFormat="0" applyFill="0" applyAlignment="0" applyProtection="0"/>
    <xf numFmtId="0" fontId="78" fillId="0" borderId="0" applyNumberForma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1" fillId="0" borderId="0"/>
    <xf numFmtId="9" fontId="84" fillId="0" borderId="0" applyFont="0" applyFill="0" applyBorder="0" applyAlignment="0" applyProtection="0"/>
    <xf numFmtId="9" fontId="1" fillId="0" borderId="0" applyFont="0" applyFill="0" applyBorder="0" applyAlignment="0" applyProtection="0"/>
    <xf numFmtId="0" fontId="1" fillId="0" borderId="0"/>
    <xf numFmtId="0" fontId="88" fillId="0" borderId="0"/>
    <xf numFmtId="0" fontId="31" fillId="0" borderId="0"/>
    <xf numFmtId="0" fontId="1" fillId="0" borderId="0"/>
    <xf numFmtId="9" fontId="1" fillId="0" borderId="0" applyFont="0" applyFill="0" applyBorder="0" applyAlignment="0" applyProtection="0"/>
    <xf numFmtId="0" fontId="4" fillId="0" borderId="0"/>
    <xf numFmtId="0" fontId="10" fillId="0" borderId="0">
      <alignment horizontal="left" vertical="center" wrapText="1"/>
    </xf>
  </cellStyleXfs>
  <cellXfs count="711">
    <xf numFmtId="0" fontId="0" fillId="0" borderId="0" xfId="0"/>
    <xf numFmtId="0" fontId="6" fillId="0" borderId="0" xfId="3"/>
    <xf numFmtId="0" fontId="8" fillId="2" borderId="0" xfId="3" applyFont="1" applyFill="1"/>
    <xf numFmtId="0" fontId="3" fillId="2" borderId="5" xfId="3" applyFont="1" applyFill="1" applyBorder="1"/>
    <xf numFmtId="0" fontId="9" fillId="2" borderId="16" xfId="3" applyFont="1" applyFill="1" applyBorder="1"/>
    <xf numFmtId="0" fontId="3" fillId="2" borderId="17" xfId="3" applyFont="1" applyFill="1" applyBorder="1"/>
    <xf numFmtId="0" fontId="3" fillId="0" borderId="0" xfId="3" applyFont="1"/>
    <xf numFmtId="0" fontId="4" fillId="3" borderId="0" xfId="3" applyFont="1" applyFill="1"/>
    <xf numFmtId="0" fontId="4" fillId="4" borderId="0" xfId="3" applyFont="1" applyFill="1"/>
    <xf numFmtId="0" fontId="4" fillId="5" borderId="0" xfId="3" applyFont="1" applyFill="1"/>
    <xf numFmtId="0" fontId="11" fillId="8" borderId="0" xfId="3" applyFont="1" applyFill="1"/>
    <xf numFmtId="0" fontId="11" fillId="9" borderId="0" xfId="3" applyFont="1" applyFill="1"/>
    <xf numFmtId="14" fontId="3" fillId="0" borderId="0" xfId="3" applyNumberFormat="1" applyFont="1"/>
    <xf numFmtId="165" fontId="6" fillId="0" borderId="0" xfId="3" applyNumberFormat="1"/>
    <xf numFmtId="0" fontId="4" fillId="0" borderId="0" xfId="4"/>
    <xf numFmtId="0" fontId="3" fillId="0" borderId="0" xfId="4" applyFont="1"/>
    <xf numFmtId="0" fontId="12" fillId="0" borderId="0" xfId="4" applyFont="1"/>
    <xf numFmtId="0" fontId="13" fillId="0" borderId="0" xfId="4" applyFont="1"/>
    <xf numFmtId="0" fontId="4" fillId="0" borderId="18" xfId="4" applyBorder="1"/>
    <xf numFmtId="0" fontId="4" fillId="0" borderId="9" xfId="4" applyBorder="1"/>
    <xf numFmtId="0" fontId="4" fillId="0" borderId="19" xfId="4" applyBorder="1"/>
    <xf numFmtId="0" fontId="4" fillId="0" borderId="20" xfId="4" applyBorder="1"/>
    <xf numFmtId="0" fontId="4" fillId="0" borderId="0" xfId="4" applyAlignment="1">
      <alignment horizontal="right"/>
    </xf>
    <xf numFmtId="0" fontId="4" fillId="0" borderId="21" xfId="4" applyBorder="1"/>
    <xf numFmtId="0" fontId="14" fillId="0" borderId="21" xfId="4" applyFont="1" applyBorder="1" applyAlignment="1">
      <alignment horizontal="center"/>
    </xf>
    <xf numFmtId="165" fontId="4" fillId="0" borderId="0" xfId="4" applyNumberFormat="1"/>
    <xf numFmtId="2" fontId="4" fillId="0" borderId="21" xfId="4" applyNumberFormat="1" applyBorder="1" applyAlignment="1">
      <alignment horizontal="center"/>
    </xf>
    <xf numFmtId="0" fontId="4" fillId="0" borderId="9" xfId="4" applyBorder="1" applyAlignment="1">
      <alignment horizontal="right"/>
    </xf>
    <xf numFmtId="2" fontId="4" fillId="0" borderId="19" xfId="4" applyNumberFormat="1" applyBorder="1" applyAlignment="1">
      <alignment horizontal="center"/>
    </xf>
    <xf numFmtId="0" fontId="3" fillId="11" borderId="0" xfId="4" applyFont="1" applyFill="1" applyAlignment="1">
      <alignment horizontal="right"/>
    </xf>
    <xf numFmtId="10" fontId="3" fillId="11" borderId="21" xfId="5" applyNumberFormat="1" applyFont="1" applyFill="1" applyBorder="1" applyAlignment="1">
      <alignment horizontal="center"/>
    </xf>
    <xf numFmtId="0" fontId="4" fillId="0" borderId="22" xfId="4" applyBorder="1"/>
    <xf numFmtId="0" fontId="4" fillId="0" borderId="23" xfId="4" applyBorder="1"/>
    <xf numFmtId="0" fontId="4" fillId="0" borderId="24" xfId="4" applyBorder="1" applyAlignment="1">
      <alignment horizontal="center"/>
    </xf>
    <xf numFmtId="0" fontId="4" fillId="0" borderId="24" xfId="4" applyBorder="1"/>
    <xf numFmtId="0" fontId="0" fillId="46" borderId="0" xfId="0" applyFill="1"/>
    <xf numFmtId="167" fontId="0" fillId="44" borderId="36" xfId="2" applyNumberFormat="1" applyFont="1" applyFill="1" applyBorder="1"/>
    <xf numFmtId="164" fontId="5" fillId="44" borderId="0" xfId="0" applyNumberFormat="1" applyFont="1" applyFill="1"/>
    <xf numFmtId="164" fontId="0" fillId="0" borderId="36" xfId="1" applyNumberFormat="1" applyFont="1" applyBorder="1"/>
    <xf numFmtId="0" fontId="2" fillId="45" borderId="36" xfId="0" applyFont="1" applyFill="1" applyBorder="1" applyAlignment="1">
      <alignment horizontal="center" vertical="center" wrapText="1"/>
    </xf>
    <xf numFmtId="0" fontId="5" fillId="44" borderId="0" xfId="0" applyFont="1" applyFill="1"/>
    <xf numFmtId="0" fontId="0" fillId="44" borderId="0" xfId="0" applyFill="1"/>
    <xf numFmtId="167" fontId="5" fillId="44" borderId="0" xfId="2" applyNumberFormat="1" applyFont="1" applyFill="1"/>
    <xf numFmtId="0" fontId="0" fillId="0" borderId="36" xfId="0" applyBorder="1"/>
    <xf numFmtId="0" fontId="0" fillId="0" borderId="36" xfId="0" applyBorder="1" applyAlignment="1">
      <alignment horizontal="center"/>
    </xf>
    <xf numFmtId="167" fontId="0" fillId="0" borderId="36" xfId="2" applyNumberFormat="1" applyFont="1" applyBorder="1"/>
    <xf numFmtId="0" fontId="0" fillId="44" borderId="36" xfId="0" applyFill="1" applyBorder="1" applyAlignment="1">
      <alignment horizontal="center"/>
    </xf>
    <xf numFmtId="0" fontId="3" fillId="0" borderId="0" xfId="4" applyFont="1" applyAlignment="1">
      <alignment horizontal="right"/>
    </xf>
    <xf numFmtId="10" fontId="3" fillId="0" borderId="21" xfId="5" applyNumberFormat="1" applyFont="1" applyFill="1" applyBorder="1" applyAlignment="1">
      <alignment horizontal="center"/>
    </xf>
    <xf numFmtId="0" fontId="25" fillId="43" borderId="36" xfId="0" applyFont="1" applyFill="1" applyBorder="1" applyAlignment="1">
      <alignment horizontal="center" vertical="center" wrapText="1"/>
    </xf>
    <xf numFmtId="0" fontId="2" fillId="47" borderId="36" xfId="0" applyFont="1" applyFill="1" applyBorder="1" applyAlignment="1">
      <alignment horizontal="center" vertical="center" wrapText="1"/>
    </xf>
    <xf numFmtId="0" fontId="2" fillId="48" borderId="36" xfId="0" applyFont="1" applyFill="1" applyBorder="1" applyAlignment="1">
      <alignment horizontal="center" vertical="center" wrapText="1"/>
    </xf>
    <xf numFmtId="0" fontId="5" fillId="44" borderId="0" xfId="0" applyFont="1" applyFill="1" applyAlignment="1">
      <alignment horizontal="right"/>
    </xf>
    <xf numFmtId="0" fontId="25" fillId="43" borderId="36" xfId="0" applyFont="1" applyFill="1" applyBorder="1" applyAlignment="1">
      <alignment vertical="center" wrapText="1"/>
    </xf>
    <xf numFmtId="0" fontId="2" fillId="44" borderId="0" xfId="0" applyFont="1" applyFill="1"/>
    <xf numFmtId="164" fontId="0" fillId="44" borderId="36" xfId="0" applyNumberFormat="1" applyFill="1" applyBorder="1"/>
    <xf numFmtId="0" fontId="2" fillId="11" borderId="36" xfId="0" applyFont="1" applyFill="1" applyBorder="1"/>
    <xf numFmtId="0" fontId="2" fillId="11" borderId="36" xfId="0" applyFont="1" applyFill="1" applyBorder="1" applyAlignment="1">
      <alignment horizontal="center"/>
    </xf>
    <xf numFmtId="164" fontId="2" fillId="11" borderId="36" xfId="1" applyNumberFormat="1" applyFont="1" applyFill="1" applyBorder="1"/>
    <xf numFmtId="167" fontId="2" fillId="11" borderId="36" xfId="2" applyNumberFormat="1" applyFont="1" applyFill="1" applyBorder="1"/>
    <xf numFmtId="0" fontId="2" fillId="47" borderId="36" xfId="0" applyFont="1" applyFill="1" applyBorder="1"/>
    <xf numFmtId="167" fontId="2" fillId="47" borderId="36" xfId="2" applyNumberFormat="1" applyFont="1" applyFill="1" applyBorder="1"/>
    <xf numFmtId="164" fontId="0" fillId="11" borderId="36" xfId="1" applyNumberFormat="1" applyFont="1" applyFill="1" applyBorder="1"/>
    <xf numFmtId="164" fontId="0" fillId="44" borderId="0" xfId="0" applyNumberFormat="1" applyFill="1"/>
    <xf numFmtId="3" fontId="0" fillId="46" borderId="0" xfId="0" applyNumberFormat="1" applyFill="1"/>
    <xf numFmtId="0" fontId="4" fillId="5" borderId="0" xfId="0" applyFont="1" applyFill="1"/>
    <xf numFmtId="0" fontId="4" fillId="6" borderId="0" xfId="0" applyFont="1" applyFill="1"/>
    <xf numFmtId="0" fontId="10" fillId="6" borderId="0" xfId="0" applyFont="1" applyFill="1"/>
    <xf numFmtId="0" fontId="4" fillId="7" borderId="0" xfId="0" applyFont="1" applyFill="1"/>
    <xf numFmtId="0" fontId="11" fillId="7" borderId="0" xfId="0" applyFont="1" applyFill="1"/>
    <xf numFmtId="0" fontId="11" fillId="8" borderId="0" xfId="0" applyFont="1" applyFill="1"/>
    <xf numFmtId="0" fontId="11" fillId="9" borderId="0" xfId="0" applyFont="1" applyFill="1"/>
    <xf numFmtId="0" fontId="11" fillId="10" borderId="0" xfId="0" applyFont="1" applyFill="1"/>
    <xf numFmtId="14" fontId="3" fillId="0" borderId="0" xfId="0" applyNumberFormat="1" applyFont="1"/>
    <xf numFmtId="0" fontId="3" fillId="0" borderId="0" xfId="0" applyFont="1"/>
    <xf numFmtId="165" fontId="0" fillId="0" borderId="0" xfId="0" applyNumberFormat="1"/>
    <xf numFmtId="165" fontId="0" fillId="0" borderId="2" xfId="0" applyNumberFormat="1" applyBorder="1"/>
    <xf numFmtId="165" fontId="0" fillId="0" borderId="13" xfId="0" applyNumberFormat="1" applyBorder="1"/>
    <xf numFmtId="165" fontId="0" fillId="0" borderId="1" xfId="0" applyNumberFormat="1" applyBorder="1"/>
    <xf numFmtId="2" fontId="0" fillId="0" borderId="0" xfId="0" applyNumberFormat="1"/>
    <xf numFmtId="165" fontId="3" fillId="0" borderId="0" xfId="3" applyNumberFormat="1" applyFont="1"/>
    <xf numFmtId="9" fontId="0" fillId="0" borderId="0" xfId="6" applyFont="1"/>
    <xf numFmtId="167" fontId="0" fillId="11" borderId="36" xfId="2" applyNumberFormat="1" applyFont="1" applyFill="1" applyBorder="1"/>
    <xf numFmtId="0" fontId="0" fillId="49" borderId="0" xfId="0" applyFill="1"/>
    <xf numFmtId="0" fontId="37" fillId="0" borderId="3" xfId="0" applyFont="1" applyBorder="1" applyAlignment="1">
      <alignment horizontal="center" vertical="center" wrapText="1"/>
    </xf>
    <xf numFmtId="0" fontId="37" fillId="52" borderId="13" xfId="0" applyFont="1" applyFill="1" applyBorder="1" applyAlignment="1">
      <alignment horizontal="center" vertical="center" wrapText="1"/>
    </xf>
    <xf numFmtId="0" fontId="37" fillId="53" borderId="13" xfId="0" applyFont="1" applyFill="1" applyBorder="1" applyAlignment="1">
      <alignment horizontal="center" vertical="center" wrapText="1"/>
    </xf>
    <xf numFmtId="0" fontId="37" fillId="54" borderId="13" xfId="0" applyFont="1" applyFill="1" applyBorder="1" applyAlignment="1">
      <alignment horizontal="center" vertical="center" wrapText="1"/>
    </xf>
    <xf numFmtId="0" fontId="37" fillId="0" borderId="37" xfId="0" applyFont="1" applyBorder="1" applyAlignment="1">
      <alignment horizontal="center" vertical="center" wrapText="1"/>
    </xf>
    <xf numFmtId="0" fontId="31" fillId="0" borderId="17" xfId="0" applyFont="1" applyBorder="1" applyAlignment="1">
      <alignment horizontal="right" vertical="center" wrapText="1"/>
    </xf>
    <xf numFmtId="3" fontId="31" fillId="0" borderId="17" xfId="0" applyNumberFormat="1" applyFont="1" applyBorder="1" applyAlignment="1">
      <alignment horizontal="right" vertical="center" wrapText="1"/>
    </xf>
    <xf numFmtId="0" fontId="2" fillId="0" borderId="0" xfId="0" applyFont="1"/>
    <xf numFmtId="0" fontId="34" fillId="0" borderId="0" xfId="0" applyFont="1"/>
    <xf numFmtId="10" fontId="0" fillId="0" borderId="0" xfId="6" applyNumberFormat="1" applyFont="1" applyFill="1" applyBorder="1" applyAlignment="1">
      <alignment horizontal="center"/>
    </xf>
    <xf numFmtId="10" fontId="34" fillId="0" borderId="0" xfId="5" applyNumberFormat="1" applyFont="1" applyFill="1" applyBorder="1"/>
    <xf numFmtId="0" fontId="30" fillId="49" borderId="36" xfId="0" applyFont="1" applyFill="1" applyBorder="1" applyAlignment="1">
      <alignment horizontal="center" vertical="center" wrapText="1"/>
    </xf>
    <xf numFmtId="0" fontId="29" fillId="49" borderId="36" xfId="0" applyFont="1" applyFill="1" applyBorder="1" applyAlignment="1">
      <alignment horizontal="center"/>
    </xf>
    <xf numFmtId="164" fontId="29" fillId="49" borderId="36" xfId="1" applyNumberFormat="1" applyFont="1" applyFill="1" applyBorder="1"/>
    <xf numFmtId="42" fontId="1" fillId="49" borderId="36" xfId="0" applyNumberFormat="1" applyFont="1" applyFill="1" applyBorder="1" applyAlignment="1">
      <alignment horizontal="right"/>
    </xf>
    <xf numFmtId="167" fontId="29" fillId="49" borderId="36" xfId="2" applyNumberFormat="1" applyFont="1" applyFill="1" applyBorder="1"/>
    <xf numFmtId="9" fontId="29" fillId="49" borderId="36" xfId="6" applyFont="1" applyFill="1" applyBorder="1"/>
    <xf numFmtId="0" fontId="0" fillId="49" borderId="36" xfId="0" applyFill="1" applyBorder="1" applyAlignment="1">
      <alignment horizontal="center"/>
    </xf>
    <xf numFmtId="164" fontId="1" fillId="49" borderId="36" xfId="1" applyNumberFormat="1" applyFont="1" applyFill="1" applyBorder="1"/>
    <xf numFmtId="42" fontId="0" fillId="49" borderId="36" xfId="0" applyNumberFormat="1" applyFill="1" applyBorder="1" applyAlignment="1">
      <alignment horizontal="right"/>
    </xf>
    <xf numFmtId="167" fontId="1" fillId="49" borderId="36" xfId="2" applyNumberFormat="1" applyFont="1" applyFill="1" applyBorder="1"/>
    <xf numFmtId="9" fontId="1" fillId="49" borderId="36" xfId="6" applyFont="1" applyFill="1" applyBorder="1"/>
    <xf numFmtId="0" fontId="4" fillId="0" borderId="0" xfId="54"/>
    <xf numFmtId="0" fontId="8" fillId="2" borderId="0" xfId="54" applyFont="1" applyFill="1"/>
    <xf numFmtId="0" fontId="3" fillId="2" borderId="5" xfId="54" applyFont="1" applyFill="1" applyBorder="1"/>
    <xf numFmtId="0" fontId="9" fillId="2" borderId="16" xfId="54" applyFont="1" applyFill="1" applyBorder="1"/>
    <xf numFmtId="0" fontId="3" fillId="2" borderId="17" xfId="54" applyFont="1" applyFill="1" applyBorder="1"/>
    <xf numFmtId="0" fontId="3" fillId="0" borderId="0" xfId="54" applyFont="1"/>
    <xf numFmtId="0" fontId="4" fillId="3" borderId="0" xfId="54" applyFill="1"/>
    <xf numFmtId="0" fontId="4" fillId="4" borderId="0" xfId="54" applyFill="1"/>
    <xf numFmtId="0" fontId="4" fillId="5" borderId="0" xfId="54" applyFill="1"/>
    <xf numFmtId="0" fontId="4" fillId="6" borderId="0" xfId="54" applyFill="1"/>
    <xf numFmtId="0" fontId="10" fillId="6" borderId="0" xfId="54" applyFont="1" applyFill="1"/>
    <xf numFmtId="0" fontId="4" fillId="7" borderId="0" xfId="54" applyFill="1"/>
    <xf numFmtId="0" fontId="11" fillId="7" borderId="0" xfId="54" applyFont="1" applyFill="1"/>
    <xf numFmtId="0" fontId="11" fillId="8" borderId="0" xfId="54" applyFont="1" applyFill="1"/>
    <xf numFmtId="0" fontId="11" fillId="9" borderId="0" xfId="54" applyFont="1" applyFill="1"/>
    <xf numFmtId="0" fontId="11" fillId="10" borderId="0" xfId="54" applyFont="1" applyFill="1"/>
    <xf numFmtId="14" fontId="3" fillId="0" borderId="0" xfId="54" applyNumberFormat="1" applyFont="1"/>
    <xf numFmtId="165" fontId="4" fillId="0" borderId="0" xfId="54" applyNumberFormat="1"/>
    <xf numFmtId="2" fontId="4" fillId="0" borderId="0" xfId="54" applyNumberFormat="1"/>
    <xf numFmtId="168" fontId="4" fillId="0" borderId="0" xfId="54" applyNumberFormat="1"/>
    <xf numFmtId="0" fontId="4" fillId="0" borderId="21" xfId="4" applyBorder="1" applyAlignment="1">
      <alignment horizontal="center"/>
    </xf>
    <xf numFmtId="165" fontId="4" fillId="0" borderId="21" xfId="4" applyNumberFormat="1" applyBorder="1" applyAlignment="1">
      <alignment horizontal="center"/>
    </xf>
    <xf numFmtId="10" fontId="3" fillId="11" borderId="21" xfId="55" applyNumberFormat="1" applyFont="1" applyFill="1" applyBorder="1" applyAlignment="1">
      <alignment horizontal="center"/>
    </xf>
    <xf numFmtId="10" fontId="3" fillId="11" borderId="36" xfId="55" applyNumberFormat="1" applyFont="1" applyFill="1" applyBorder="1" applyAlignment="1">
      <alignment horizontal="center"/>
    </xf>
    <xf numFmtId="0" fontId="4" fillId="0" borderId="0" xfId="69"/>
    <xf numFmtId="0" fontId="3" fillId="0" borderId="0" xfId="69" applyFont="1"/>
    <xf numFmtId="0" fontId="4" fillId="7" borderId="0" xfId="73" applyFill="1"/>
    <xf numFmtId="0" fontId="11" fillId="7" borderId="0" xfId="73" applyFont="1" applyFill="1"/>
    <xf numFmtId="0" fontId="11" fillId="8" borderId="0" xfId="73" applyFont="1" applyFill="1"/>
    <xf numFmtId="0" fontId="11" fillId="9" borderId="0" xfId="73" applyFont="1" applyFill="1"/>
    <xf numFmtId="0" fontId="11" fillId="10" borderId="0" xfId="73" applyFont="1" applyFill="1"/>
    <xf numFmtId="0" fontId="11" fillId="55" borderId="0" xfId="73" applyFont="1" applyFill="1"/>
    <xf numFmtId="0" fontId="11" fillId="56" borderId="0" xfId="73" applyFont="1" applyFill="1"/>
    <xf numFmtId="14" fontId="3" fillId="0" borderId="0" xfId="69" applyNumberFormat="1" applyFont="1"/>
    <xf numFmtId="165" fontId="4" fillId="0" borderId="0" xfId="69" applyNumberFormat="1"/>
    <xf numFmtId="2" fontId="4" fillId="0" borderId="0" xfId="69" applyNumberFormat="1"/>
    <xf numFmtId="168" fontId="4" fillId="0" borderId="0" xfId="69" applyNumberFormat="1"/>
    <xf numFmtId="14" fontId="3" fillId="0" borderId="0" xfId="74" applyNumberFormat="1" applyFont="1"/>
    <xf numFmtId="0" fontId="3" fillId="0" borderId="0" xfId="74" applyFont="1"/>
    <xf numFmtId="0" fontId="40" fillId="0" borderId="0" xfId="0" applyFont="1"/>
    <xf numFmtId="0" fontId="43" fillId="0" borderId="0" xfId="0" applyFont="1" applyAlignment="1">
      <alignment horizontal="right"/>
    </xf>
    <xf numFmtId="0" fontId="43" fillId="0" borderId="4" xfId="0" applyFont="1" applyBorder="1"/>
    <xf numFmtId="166" fontId="42" fillId="0" borderId="0" xfId="0" applyNumberFormat="1" applyFont="1" applyAlignment="1">
      <alignment horizontal="center"/>
    </xf>
    <xf numFmtId="0" fontId="42" fillId="0" borderId="25" xfId="0" applyFont="1" applyBorder="1"/>
    <xf numFmtId="166" fontId="42" fillId="0" borderId="8" xfId="0" applyNumberFormat="1" applyFont="1" applyBorder="1"/>
    <xf numFmtId="0" fontId="44" fillId="0" borderId="4" xfId="0" applyFont="1" applyBorder="1"/>
    <xf numFmtId="0" fontId="44" fillId="0" borderId="0" xfId="0" applyFont="1" applyAlignment="1">
      <alignment horizontal="center"/>
    </xf>
    <xf numFmtId="0" fontId="42" fillId="0" borderId="0" xfId="0" applyFont="1" applyAlignment="1">
      <alignment horizontal="center"/>
    </xf>
    <xf numFmtId="10" fontId="43" fillId="0" borderId="0" xfId="0" applyNumberFormat="1" applyFont="1" applyAlignment="1">
      <alignment horizontal="center"/>
    </xf>
    <xf numFmtId="10" fontId="42" fillId="0" borderId="8" xfId="0" applyNumberFormat="1" applyFont="1" applyBorder="1" applyAlignment="1">
      <alignment horizontal="center"/>
    </xf>
    <xf numFmtId="0" fontId="42" fillId="0" borderId="4" xfId="0" applyFont="1" applyBorder="1"/>
    <xf numFmtId="0" fontId="42" fillId="0" borderId="7" xfId="0" applyFont="1" applyBorder="1"/>
    <xf numFmtId="10" fontId="43" fillId="0" borderId="8" xfId="0" applyNumberFormat="1" applyFont="1" applyBorder="1" applyAlignment="1">
      <alignment horizontal="center"/>
    </xf>
    <xf numFmtId="0" fontId="42" fillId="0" borderId="11" xfId="0" applyFont="1" applyBorder="1"/>
    <xf numFmtId="0" fontId="43" fillId="0" borderId="10" xfId="0" applyFont="1" applyBorder="1" applyAlignment="1">
      <alignment horizontal="center"/>
    </xf>
    <xf numFmtId="0" fontId="43" fillId="0" borderId="0" xfId="0" applyFont="1" applyAlignment="1">
      <alignment horizontal="center"/>
    </xf>
    <xf numFmtId="0" fontId="42" fillId="0" borderId="1" xfId="0" applyFont="1" applyBorder="1"/>
    <xf numFmtId="0" fontId="40" fillId="0" borderId="0" xfId="0" applyFont="1" applyAlignment="1">
      <alignment wrapText="1"/>
    </xf>
    <xf numFmtId="0" fontId="40" fillId="0" borderId="0" xfId="0" applyFont="1" applyAlignment="1">
      <alignment horizontal="center"/>
    </xf>
    <xf numFmtId="6" fontId="40" fillId="0" borderId="0" xfId="0" applyNumberFormat="1" applyFont="1" applyAlignment="1">
      <alignment horizontal="center"/>
    </xf>
    <xf numFmtId="0" fontId="42" fillId="0" borderId="6" xfId="0" applyFont="1" applyBorder="1" applyAlignment="1">
      <alignment horizontal="center" vertical="center"/>
    </xf>
    <xf numFmtId="0" fontId="40" fillId="0" borderId="5" xfId="0" applyFont="1" applyBorder="1"/>
    <xf numFmtId="0" fontId="40" fillId="0" borderId="45" xfId="0" applyFont="1" applyBorder="1"/>
    <xf numFmtId="164" fontId="43" fillId="0" borderId="0" xfId="1" applyNumberFormat="1" applyFont="1" applyFill="1" applyBorder="1"/>
    <xf numFmtId="0" fontId="42" fillId="0" borderId="4" xfId="0" applyFont="1" applyBorder="1" applyAlignment="1">
      <alignment horizontal="left"/>
    </xf>
    <xf numFmtId="166" fontId="43" fillId="0" borderId="4" xfId="0" applyNumberFormat="1" applyFont="1" applyBorder="1"/>
    <xf numFmtId="0" fontId="42" fillId="0" borderId="40" xfId="0" applyFont="1" applyBorder="1"/>
    <xf numFmtId="166" fontId="44" fillId="0" borderId="23" xfId="0" applyNumberFormat="1" applyFont="1" applyBorder="1" applyAlignment="1">
      <alignment horizontal="center"/>
    </xf>
    <xf numFmtId="166" fontId="42" fillId="0" borderId="23" xfId="0" applyNumberFormat="1" applyFont="1" applyBorder="1" applyAlignment="1">
      <alignment horizontal="center"/>
    </xf>
    <xf numFmtId="0" fontId="42" fillId="0" borderId="0" xfId="0" applyFont="1" applyAlignment="1">
      <alignment horizontal="right"/>
    </xf>
    <xf numFmtId="166" fontId="43" fillId="0" borderId="40" xfId="0" applyNumberFormat="1" applyFont="1" applyBorder="1"/>
    <xf numFmtId="0" fontId="43" fillId="0" borderId="47" xfId="0" applyFont="1" applyBorder="1"/>
    <xf numFmtId="6" fontId="46" fillId="0" borderId="21" xfId="2" applyNumberFormat="1" applyFont="1" applyFill="1" applyBorder="1" applyAlignment="1">
      <alignment horizontal="center"/>
    </xf>
    <xf numFmtId="6" fontId="46" fillId="0" borderId="21" xfId="2" applyNumberFormat="1" applyFont="1" applyBorder="1" applyAlignment="1">
      <alignment horizontal="center"/>
    </xf>
    <xf numFmtId="6" fontId="46" fillId="0" borderId="24" xfId="2" applyNumberFormat="1" applyFont="1" applyBorder="1" applyAlignment="1">
      <alignment horizontal="center"/>
    </xf>
    <xf numFmtId="2" fontId="47" fillId="0" borderId="21" xfId="0" applyNumberFormat="1" applyFont="1" applyBorder="1" applyAlignment="1">
      <alignment horizontal="center"/>
    </xf>
    <xf numFmtId="10" fontId="47" fillId="0" borderId="21" xfId="0" applyNumberFormat="1" applyFont="1" applyBorder="1" applyAlignment="1">
      <alignment horizontal="center"/>
    </xf>
    <xf numFmtId="10" fontId="47" fillId="0" borderId="21" xfId="6" applyNumberFormat="1" applyFont="1" applyFill="1" applyBorder="1" applyAlignment="1">
      <alignment horizontal="center"/>
    </xf>
    <xf numFmtId="6" fontId="46" fillId="0" borderId="21" xfId="0" applyNumberFormat="1" applyFont="1" applyBorder="1" applyAlignment="1">
      <alignment horizontal="center"/>
    </xf>
    <xf numFmtId="6" fontId="46" fillId="0" borderId="0" xfId="2" applyNumberFormat="1" applyFont="1" applyBorder="1" applyAlignment="1">
      <alignment horizontal="center"/>
    </xf>
    <xf numFmtId="2" fontId="43" fillId="0" borderId="9" xfId="0" applyNumberFormat="1" applyFont="1" applyBorder="1" applyAlignment="1">
      <alignment horizontal="center"/>
    </xf>
    <xf numFmtId="2" fontId="43" fillId="0" borderId="0" xfId="0" applyNumberFormat="1" applyFont="1" applyAlignment="1">
      <alignment horizontal="center"/>
    </xf>
    <xf numFmtId="2" fontId="43" fillId="0" borderId="23" xfId="0" applyNumberFormat="1" applyFont="1" applyBorder="1" applyAlignment="1">
      <alignment horizontal="center"/>
    </xf>
    <xf numFmtId="2" fontId="42" fillId="0" borderId="23" xfId="1" applyNumberFormat="1" applyFont="1" applyFill="1" applyBorder="1" applyAlignment="1">
      <alignment horizontal="center"/>
    </xf>
    <xf numFmtId="167" fontId="43" fillId="0" borderId="0" xfId="0" applyNumberFormat="1" applyFont="1" applyAlignment="1">
      <alignment horizontal="center"/>
    </xf>
    <xf numFmtId="166" fontId="42" fillId="0" borderId="8" xfId="0" applyNumberFormat="1" applyFont="1" applyBorder="1" applyAlignment="1">
      <alignment horizontal="center"/>
    </xf>
    <xf numFmtId="167" fontId="43" fillId="0" borderId="8" xfId="0" applyNumberFormat="1" applyFont="1" applyBorder="1" applyAlignment="1">
      <alignment horizontal="center"/>
    </xf>
    <xf numFmtId="0" fontId="43" fillId="0" borderId="2" xfId="0" applyFont="1" applyBorder="1" applyAlignment="1">
      <alignment horizontal="center"/>
    </xf>
    <xf numFmtId="6" fontId="46" fillId="0" borderId="23" xfId="2" applyNumberFormat="1" applyFont="1" applyBorder="1" applyAlignment="1">
      <alignment horizontal="center"/>
    </xf>
    <xf numFmtId="10" fontId="47" fillId="0" borderId="0" xfId="0" applyNumberFormat="1" applyFont="1" applyAlignment="1">
      <alignment horizontal="center"/>
    </xf>
    <xf numFmtId="10" fontId="47" fillId="0" borderId="2" xfId="5" applyNumberFormat="1" applyFont="1" applyFill="1" applyBorder="1" applyAlignment="1">
      <alignment horizontal="center"/>
    </xf>
    <xf numFmtId="2" fontId="43" fillId="0" borderId="23" xfId="1" applyNumberFormat="1" applyFont="1" applyFill="1" applyBorder="1" applyAlignment="1">
      <alignment horizontal="center"/>
    </xf>
    <xf numFmtId="0" fontId="40" fillId="0" borderId="49" xfId="0" applyFont="1" applyBorder="1" applyAlignment="1">
      <alignment horizontal="center"/>
    </xf>
    <xf numFmtId="0" fontId="40" fillId="0" borderId="17" xfId="0" applyFont="1" applyBorder="1" applyAlignment="1">
      <alignment wrapText="1"/>
    </xf>
    <xf numFmtId="10" fontId="47" fillId="0" borderId="16" xfId="0" applyNumberFormat="1" applyFont="1" applyBorder="1" applyAlignment="1">
      <alignment horizontal="center"/>
    </xf>
    <xf numFmtId="44" fontId="40" fillId="0" borderId="0" xfId="0" applyNumberFormat="1" applyFont="1"/>
    <xf numFmtId="6" fontId="43" fillId="0" borderId="5" xfId="2" applyNumberFormat="1" applyFont="1" applyFill="1" applyBorder="1"/>
    <xf numFmtId="6" fontId="42" fillId="0" borderId="6" xfId="2" applyNumberFormat="1" applyFont="1" applyFill="1" applyBorder="1" applyAlignment="1">
      <alignment horizontal="center"/>
    </xf>
    <xf numFmtId="6" fontId="43" fillId="0" borderId="5" xfId="0" applyNumberFormat="1" applyFont="1" applyBorder="1"/>
    <xf numFmtId="6" fontId="42" fillId="0" borderId="6" xfId="2" applyNumberFormat="1" applyFont="1" applyFill="1" applyBorder="1"/>
    <xf numFmtId="6" fontId="42" fillId="0" borderId="5" xfId="2" applyNumberFormat="1" applyFont="1" applyFill="1" applyBorder="1"/>
    <xf numFmtId="6" fontId="42" fillId="0" borderId="12" xfId="0" applyNumberFormat="1" applyFont="1" applyBorder="1"/>
    <xf numFmtId="6" fontId="42" fillId="0" borderId="5" xfId="0" applyNumberFormat="1" applyFont="1" applyBorder="1"/>
    <xf numFmtId="0" fontId="40" fillId="0" borderId="2" xfId="0" applyFont="1" applyBorder="1"/>
    <xf numFmtId="0" fontId="45" fillId="0" borderId="1" xfId="0" applyFont="1" applyBorder="1"/>
    <xf numFmtId="0" fontId="40" fillId="0" borderId="0" xfId="0" applyFont="1" applyAlignment="1">
      <alignment horizontal="right"/>
    </xf>
    <xf numFmtId="42" fontId="42" fillId="0" borderId="46" xfId="0" applyNumberFormat="1" applyFont="1" applyBorder="1" applyAlignment="1">
      <alignment horizontal="right"/>
    </xf>
    <xf numFmtId="6" fontId="43" fillId="0" borderId="5" xfId="2" applyNumberFormat="1" applyFont="1" applyFill="1" applyBorder="1" applyAlignment="1">
      <alignment horizontal="right"/>
    </xf>
    <xf numFmtId="6" fontId="42" fillId="0" borderId="6" xfId="2" applyNumberFormat="1" applyFont="1" applyFill="1" applyBorder="1" applyAlignment="1">
      <alignment horizontal="right"/>
    </xf>
    <xf numFmtId="6" fontId="43" fillId="0" borderId="5" xfId="0" applyNumberFormat="1" applyFont="1" applyBorder="1" applyAlignment="1">
      <alignment horizontal="right"/>
    </xf>
    <xf numFmtId="6" fontId="42" fillId="0" borderId="5" xfId="2" applyNumberFormat="1" applyFont="1" applyFill="1" applyBorder="1" applyAlignment="1">
      <alignment horizontal="right"/>
    </xf>
    <xf numFmtId="6" fontId="42" fillId="0" borderId="12" xfId="0" applyNumberFormat="1" applyFont="1" applyBorder="1" applyAlignment="1">
      <alignment horizontal="right"/>
    </xf>
    <xf numFmtId="6" fontId="42" fillId="0" borderId="5" xfId="0" applyNumberFormat="1" applyFont="1" applyBorder="1" applyAlignment="1">
      <alignment horizontal="right"/>
    </xf>
    <xf numFmtId="8" fontId="40" fillId="0" borderId="0" xfId="0" applyNumberFormat="1" applyFont="1" applyAlignment="1">
      <alignment horizontal="right"/>
    </xf>
    <xf numFmtId="6" fontId="42" fillId="11" borderId="3" xfId="2" applyNumberFormat="1" applyFont="1" applyFill="1" applyBorder="1" applyAlignment="1">
      <alignment horizontal="right"/>
    </xf>
    <xf numFmtId="38" fontId="40" fillId="0" borderId="0" xfId="0" applyNumberFormat="1" applyFont="1"/>
    <xf numFmtId="38" fontId="42" fillId="0" borderId="5" xfId="1" applyNumberFormat="1" applyFont="1" applyFill="1" applyBorder="1" applyAlignment="1">
      <alignment horizontal="center"/>
    </xf>
    <xf numFmtId="38" fontId="42" fillId="0" borderId="46" xfId="0" applyNumberFormat="1" applyFont="1" applyBorder="1" applyAlignment="1">
      <alignment horizontal="center"/>
    </xf>
    <xf numFmtId="38" fontId="40" fillId="0" borderId="0" xfId="2" applyNumberFormat="1" applyFont="1"/>
    <xf numFmtId="6" fontId="42" fillId="11" borderId="13" xfId="0" applyNumberFormat="1" applyFont="1" applyFill="1" applyBorder="1"/>
    <xf numFmtId="0" fontId="51" fillId="0" borderId="6" xfId="0" applyFont="1" applyBorder="1" applyAlignment="1">
      <alignment horizontal="center" vertical="center"/>
    </xf>
    <xf numFmtId="0" fontId="52" fillId="0" borderId="6" xfId="0" applyFont="1" applyBorder="1" applyAlignment="1">
      <alignment horizontal="center" vertical="center"/>
    </xf>
    <xf numFmtId="0" fontId="40" fillId="0" borderId="48" xfId="0" applyFont="1" applyBorder="1" applyAlignment="1">
      <alignment horizontal="center"/>
    </xf>
    <xf numFmtId="0" fontId="43" fillId="0" borderId="40" xfId="0" applyFont="1" applyBorder="1"/>
    <xf numFmtId="6" fontId="46" fillId="0" borderId="0" xfId="2" applyNumberFormat="1" applyFont="1" applyFill="1" applyBorder="1" applyAlignment="1">
      <alignment horizontal="center"/>
    </xf>
    <xf numFmtId="10" fontId="47" fillId="0" borderId="0" xfId="6" applyNumberFormat="1" applyFont="1" applyFill="1" applyBorder="1" applyAlignment="1">
      <alignment horizontal="center"/>
    </xf>
    <xf numFmtId="0" fontId="40" fillId="0" borderId="50" xfId="0" applyFont="1" applyBorder="1"/>
    <xf numFmtId="0" fontId="40" fillId="0" borderId="51" xfId="0" applyFont="1" applyBorder="1"/>
    <xf numFmtId="10" fontId="47" fillId="0" borderId="23" xfId="0" applyNumberFormat="1" applyFont="1" applyBorder="1" applyAlignment="1">
      <alignment horizontal="center"/>
    </xf>
    <xf numFmtId="0" fontId="40" fillId="0" borderId="2" xfId="0" applyFont="1" applyBorder="1" applyAlignment="1">
      <alignment horizontal="center"/>
    </xf>
    <xf numFmtId="43" fontId="42" fillId="0" borderId="0" xfId="1" applyFont="1" applyFill="1" applyBorder="1"/>
    <xf numFmtId="0" fontId="53" fillId="0" borderId="0" xfId="0" applyFont="1"/>
    <xf numFmtId="0" fontId="55" fillId="0" borderId="52" xfId="0" applyFont="1" applyBorder="1" applyAlignment="1">
      <alignment horizontal="left" wrapText="1"/>
    </xf>
    <xf numFmtId="0" fontId="55" fillId="0" borderId="52" xfId="0" applyFont="1" applyBorder="1" applyAlignment="1">
      <alignment horizontal="left"/>
    </xf>
    <xf numFmtId="0" fontId="55" fillId="0" borderId="22" xfId="0" applyFont="1" applyBorder="1" applyAlignment="1">
      <alignment horizontal="left"/>
    </xf>
    <xf numFmtId="167" fontId="53" fillId="0" borderId="36" xfId="2" applyNumberFormat="1" applyFont="1" applyBorder="1"/>
    <xf numFmtId="42" fontId="53" fillId="0" borderId="22" xfId="0" applyNumberFormat="1" applyFont="1" applyBorder="1" applyAlignment="1">
      <alignment horizontal="right"/>
    </xf>
    <xf numFmtId="42" fontId="53" fillId="0" borderId="20" xfId="0" applyNumberFormat="1" applyFont="1" applyBorder="1" applyAlignment="1">
      <alignment horizontal="right"/>
    </xf>
    <xf numFmtId="42" fontId="53" fillId="0" borderId="52" xfId="0" applyNumberFormat="1" applyFont="1" applyBorder="1" applyAlignment="1">
      <alignment horizontal="right"/>
    </xf>
    <xf numFmtId="0" fontId="53" fillId="0" borderId="5" xfId="0" applyFont="1" applyBorder="1"/>
    <xf numFmtId="0" fontId="56" fillId="57" borderId="44" xfId="0" applyFont="1" applyFill="1" applyBorder="1" applyAlignment="1">
      <alignment horizontal="left" vertical="center" wrapText="1"/>
    </xf>
    <xf numFmtId="0" fontId="56" fillId="57" borderId="44" xfId="0" applyFont="1" applyFill="1" applyBorder="1" applyAlignment="1">
      <alignment horizontal="left" wrapText="1"/>
    </xf>
    <xf numFmtId="0" fontId="56" fillId="57" borderId="57" xfId="0" applyFont="1" applyFill="1" applyBorder="1" applyAlignment="1">
      <alignment horizontal="left" wrapText="1"/>
    </xf>
    <xf numFmtId="167" fontId="53" fillId="0" borderId="53" xfId="2" applyNumberFormat="1" applyFont="1" applyBorder="1"/>
    <xf numFmtId="0" fontId="53" fillId="0" borderId="16" xfId="0" applyFont="1" applyBorder="1"/>
    <xf numFmtId="0" fontId="53" fillId="0" borderId="17" xfId="0" applyFont="1" applyBorder="1"/>
    <xf numFmtId="0" fontId="54" fillId="0" borderId="60" xfId="0" applyFont="1" applyBorder="1" applyAlignment="1">
      <alignment horizontal="right"/>
    </xf>
    <xf numFmtId="0" fontId="53" fillId="0" borderId="61" xfId="0" applyFont="1" applyBorder="1" applyAlignment="1">
      <alignment horizontal="right"/>
    </xf>
    <xf numFmtId="0" fontId="56" fillId="57" borderId="63" xfId="0" applyFont="1" applyFill="1" applyBorder="1" applyAlignment="1">
      <alignment horizontal="left" vertical="center" wrapText="1"/>
    </xf>
    <xf numFmtId="0" fontId="55" fillId="0" borderId="64" xfId="0" applyFont="1" applyBorder="1" applyAlignment="1">
      <alignment horizontal="left"/>
    </xf>
    <xf numFmtId="42" fontId="53" fillId="0" borderId="64" xfId="0" applyNumberFormat="1" applyFont="1" applyBorder="1" applyAlignment="1">
      <alignment horizontal="right"/>
    </xf>
    <xf numFmtId="167" fontId="53" fillId="0" borderId="65" xfId="2" applyNumberFormat="1" applyFont="1" applyBorder="1"/>
    <xf numFmtId="167" fontId="53" fillId="0" borderId="66" xfId="0" applyNumberFormat="1" applyFont="1" applyBorder="1"/>
    <xf numFmtId="167" fontId="53" fillId="0" borderId="67" xfId="0" applyNumberFormat="1" applyFont="1" applyBorder="1"/>
    <xf numFmtId="0" fontId="56" fillId="57" borderId="68" xfId="0" applyFont="1" applyFill="1" applyBorder="1" applyAlignment="1">
      <alignment horizontal="left" wrapText="1"/>
    </xf>
    <xf numFmtId="0" fontId="55" fillId="0" borderId="69" xfId="0" applyFont="1" applyBorder="1" applyAlignment="1">
      <alignment horizontal="left"/>
    </xf>
    <xf numFmtId="42" fontId="53" fillId="0" borderId="61" xfId="0" applyNumberFormat="1" applyFont="1" applyBorder="1" applyAlignment="1">
      <alignment horizontal="right"/>
    </xf>
    <xf numFmtId="167" fontId="53" fillId="0" borderId="70" xfId="0" applyNumberFormat="1" applyFont="1" applyBorder="1"/>
    <xf numFmtId="42" fontId="54" fillId="0" borderId="61" xfId="0" applyNumberFormat="1" applyFont="1" applyBorder="1" applyAlignment="1">
      <alignment horizontal="right"/>
    </xf>
    <xf numFmtId="167" fontId="54" fillId="0" borderId="62" xfId="2" applyNumberFormat="1" applyFont="1" applyBorder="1"/>
    <xf numFmtId="0" fontId="53" fillId="0" borderId="14" xfId="0" applyFont="1" applyBorder="1" applyAlignment="1">
      <alignment horizontal="right"/>
    </xf>
    <xf numFmtId="10" fontId="53" fillId="0" borderId="14" xfId="0" applyNumberFormat="1" applyFont="1" applyBorder="1"/>
    <xf numFmtId="0" fontId="53" fillId="0" borderId="15" xfId="0" applyFont="1" applyBorder="1"/>
    <xf numFmtId="167" fontId="54" fillId="11" borderId="62" xfId="0" applyNumberFormat="1" applyFont="1" applyFill="1" applyBorder="1"/>
    <xf numFmtId="0" fontId="42" fillId="0" borderId="46" xfId="0" applyFont="1" applyBorder="1" applyAlignment="1">
      <alignment horizontal="center" vertical="center"/>
    </xf>
    <xf numFmtId="10" fontId="42" fillId="0" borderId="10" xfId="0" applyNumberFormat="1" applyFont="1" applyBorder="1" applyAlignment="1">
      <alignment horizontal="center"/>
    </xf>
    <xf numFmtId="166" fontId="42" fillId="0" borderId="10" xfId="0" applyNumberFormat="1" applyFont="1" applyBorder="1" applyAlignment="1">
      <alignment horizontal="center"/>
    </xf>
    <xf numFmtId="6" fontId="42" fillId="0" borderId="12" xfId="2" applyNumberFormat="1" applyFont="1" applyFill="1" applyBorder="1" applyAlignment="1">
      <alignment horizontal="center"/>
    </xf>
    <xf numFmtId="166" fontId="42" fillId="0" borderId="2" xfId="0" applyNumberFormat="1" applyFont="1" applyBorder="1"/>
    <xf numFmtId="2" fontId="43" fillId="0" borderId="2" xfId="1" applyNumberFormat="1" applyFont="1" applyFill="1" applyBorder="1" applyAlignment="1">
      <alignment horizontal="center"/>
    </xf>
    <xf numFmtId="6" fontId="42" fillId="0" borderId="13" xfId="2" applyNumberFormat="1" applyFont="1" applyFill="1" applyBorder="1" applyAlignment="1">
      <alignment horizontal="center"/>
    </xf>
    <xf numFmtId="6" fontId="43" fillId="0" borderId="0" xfId="2" applyNumberFormat="1" applyFont="1" applyBorder="1" applyAlignment="1">
      <alignment horizontal="center"/>
    </xf>
    <xf numFmtId="6" fontId="43" fillId="0" borderId="23" xfId="2" applyNumberFormat="1" applyFont="1" applyBorder="1" applyAlignment="1">
      <alignment horizontal="center"/>
    </xf>
    <xf numFmtId="2" fontId="43" fillId="0" borderId="21" xfId="0" applyNumberFormat="1" applyFont="1" applyBorder="1" applyAlignment="1">
      <alignment horizontal="center"/>
    </xf>
    <xf numFmtId="10" fontId="43" fillId="0" borderId="0" xfId="6" applyNumberFormat="1" applyFont="1" applyFill="1" applyBorder="1" applyAlignment="1">
      <alignment horizontal="center"/>
    </xf>
    <xf numFmtId="0" fontId="43" fillId="0" borderId="5" xfId="0" applyFont="1" applyBorder="1"/>
    <xf numFmtId="0" fontId="43" fillId="0" borderId="45" xfId="0" applyFont="1" applyBorder="1"/>
    <xf numFmtId="0" fontId="43" fillId="0" borderId="50" xfId="0" applyFont="1" applyBorder="1"/>
    <xf numFmtId="6" fontId="43" fillId="0" borderId="0" xfId="2" applyNumberFormat="1" applyFont="1" applyFill="1" applyBorder="1" applyAlignment="1">
      <alignment horizontal="center"/>
    </xf>
    <xf numFmtId="0" fontId="43" fillId="0" borderId="51" xfId="0" applyFont="1" applyBorder="1"/>
    <xf numFmtId="0" fontId="43" fillId="0" borderId="48" xfId="0" applyFont="1" applyBorder="1" applyAlignment="1">
      <alignment horizontal="center"/>
    </xf>
    <xf numFmtId="0" fontId="43" fillId="0" borderId="17" xfId="0" applyFont="1" applyBorder="1" applyAlignment="1">
      <alignment wrapText="1"/>
    </xf>
    <xf numFmtId="0" fontId="43" fillId="0" borderId="2" xfId="0" applyFont="1" applyBorder="1"/>
    <xf numFmtId="10" fontId="43" fillId="58" borderId="0" xfId="0" applyNumberFormat="1" applyFont="1" applyFill="1" applyAlignment="1">
      <alignment horizontal="center"/>
    </xf>
    <xf numFmtId="0" fontId="43" fillId="0" borderId="46" xfId="0" applyFont="1" applyBorder="1"/>
    <xf numFmtId="0" fontId="52" fillId="0" borderId="46" xfId="0" applyFont="1" applyBorder="1" applyAlignment="1">
      <alignment horizontal="center" vertical="center"/>
    </xf>
    <xf numFmtId="0" fontId="51" fillId="0" borderId="43" xfId="0" applyFont="1" applyBorder="1" applyAlignment="1">
      <alignment horizontal="center" vertical="center"/>
    </xf>
    <xf numFmtId="10" fontId="43" fillId="58" borderId="23" xfId="0" applyNumberFormat="1" applyFont="1" applyFill="1" applyBorder="1" applyAlignment="1">
      <alignment horizontal="center"/>
    </xf>
    <xf numFmtId="2" fontId="42" fillId="0" borderId="2" xfId="1" applyNumberFormat="1" applyFont="1" applyFill="1" applyBorder="1" applyAlignment="1">
      <alignment horizontal="center"/>
    </xf>
    <xf numFmtId="6" fontId="42" fillId="0" borderId="13" xfId="2" applyNumberFormat="1" applyFont="1" applyFill="1" applyBorder="1" applyAlignment="1">
      <alignment horizontal="right"/>
    </xf>
    <xf numFmtId="6" fontId="42" fillId="0" borderId="12" xfId="2" applyNumberFormat="1" applyFont="1" applyFill="1" applyBorder="1" applyAlignment="1">
      <alignment horizontal="right"/>
    </xf>
    <xf numFmtId="6" fontId="42" fillId="0" borderId="5" xfId="2" applyNumberFormat="1" applyFont="1" applyFill="1" applyBorder="1" applyAlignment="1">
      <alignment horizontal="center"/>
    </xf>
    <xf numFmtId="0" fontId="40" fillId="0" borderId="5" xfId="0" applyFont="1" applyBorder="1" applyAlignment="1">
      <alignment horizontal="left"/>
    </xf>
    <xf numFmtId="0" fontId="42" fillId="0" borderId="43" xfId="0" applyFont="1" applyBorder="1" applyAlignment="1">
      <alignment horizontal="center" vertical="center"/>
    </xf>
    <xf numFmtId="0" fontId="40" fillId="0" borderId="46" xfId="0" applyFont="1" applyBorder="1"/>
    <xf numFmtId="2" fontId="43" fillId="0" borderId="71" xfId="0" applyNumberFormat="1" applyFont="1" applyBorder="1" applyAlignment="1">
      <alignment horizontal="center"/>
    </xf>
    <xf numFmtId="2" fontId="43" fillId="0" borderId="39" xfId="0" applyNumberFormat="1" applyFont="1" applyBorder="1" applyAlignment="1">
      <alignment horizontal="center"/>
    </xf>
    <xf numFmtId="0" fontId="42" fillId="0" borderId="4" xfId="0" applyFont="1" applyBorder="1" applyAlignment="1">
      <alignment horizontal="center"/>
    </xf>
    <xf numFmtId="0" fontId="42" fillId="0" borderId="5" xfId="0" applyFont="1" applyBorder="1" applyAlignment="1">
      <alignment horizontal="center" vertical="center"/>
    </xf>
    <xf numFmtId="0" fontId="42" fillId="0" borderId="38" xfId="0" applyFont="1" applyBorder="1" applyAlignment="1">
      <alignment horizontal="center"/>
    </xf>
    <xf numFmtId="0" fontId="42" fillId="0" borderId="52" xfId="0" applyFont="1" applyBorder="1" applyAlignment="1">
      <alignment horizontal="center"/>
    </xf>
    <xf numFmtId="0" fontId="42" fillId="0" borderId="7" xfId="0" applyFont="1" applyBorder="1" applyAlignment="1">
      <alignment horizontal="left"/>
    </xf>
    <xf numFmtId="0" fontId="42" fillId="0" borderId="72" xfId="0" applyFont="1" applyBorder="1" applyAlignment="1">
      <alignment horizontal="left"/>
    </xf>
    <xf numFmtId="0" fontId="43" fillId="0" borderId="53" xfId="0" applyFont="1" applyBorder="1" applyAlignment="1">
      <alignment horizontal="center"/>
    </xf>
    <xf numFmtId="6" fontId="43" fillId="0" borderId="9" xfId="2" applyNumberFormat="1" applyFont="1" applyFill="1" applyBorder="1" applyAlignment="1">
      <alignment horizontal="center"/>
    </xf>
    <xf numFmtId="10" fontId="40" fillId="0" borderId="0" xfId="6" applyNumberFormat="1" applyFont="1"/>
    <xf numFmtId="0" fontId="43" fillId="0" borderId="59" xfId="75" applyFont="1" applyBorder="1"/>
    <xf numFmtId="0" fontId="7" fillId="2" borderId="14" xfId="74" applyFont="1" applyFill="1" applyBorder="1"/>
    <xf numFmtId="0" fontId="8" fillId="2" borderId="15" xfId="74" applyFont="1" applyFill="1" applyBorder="1"/>
    <xf numFmtId="0" fontId="4" fillId="0" borderId="0" xfId="74"/>
    <xf numFmtId="0" fontId="8" fillId="2" borderId="0" xfId="74" applyFont="1" applyFill="1"/>
    <xf numFmtId="0" fontId="3" fillId="2" borderId="5" xfId="74" applyFont="1" applyFill="1" applyBorder="1"/>
    <xf numFmtId="0" fontId="9" fillId="2" borderId="16" xfId="74" applyFont="1" applyFill="1" applyBorder="1"/>
    <xf numFmtId="0" fontId="3" fillId="2" borderId="17" xfId="74" applyFont="1" applyFill="1" applyBorder="1"/>
    <xf numFmtId="0" fontId="11" fillId="59" borderId="0" xfId="73" applyFont="1" applyFill="1"/>
    <xf numFmtId="0" fontId="3" fillId="60" borderId="0" xfId="74" applyFont="1" applyFill="1"/>
    <xf numFmtId="0" fontId="3" fillId="11" borderId="0" xfId="74" applyFont="1" applyFill="1"/>
    <xf numFmtId="165" fontId="4" fillId="0" borderId="0" xfId="74" applyNumberFormat="1"/>
    <xf numFmtId="0" fontId="4" fillId="60" borderId="0" xfId="74" applyFill="1"/>
    <xf numFmtId="0" fontId="4" fillId="11" borderId="0" xfId="74" applyFill="1"/>
    <xf numFmtId="0" fontId="60" fillId="0" borderId="0" xfId="74" applyFont="1"/>
    <xf numFmtId="0" fontId="2" fillId="0" borderId="0" xfId="74" applyFont="1"/>
    <xf numFmtId="0" fontId="61" fillId="0" borderId="0" xfId="74" applyFont="1"/>
    <xf numFmtId="14" fontId="4" fillId="0" borderId="0" xfId="74" applyNumberFormat="1"/>
    <xf numFmtId="10" fontId="3" fillId="0" borderId="21" xfId="55" applyNumberFormat="1" applyFont="1" applyFill="1" applyBorder="1" applyAlignment="1">
      <alignment horizontal="center"/>
    </xf>
    <xf numFmtId="0" fontId="40" fillId="0" borderId="4" xfId="0" applyFont="1" applyBorder="1"/>
    <xf numFmtId="0" fontId="42" fillId="0" borderId="36" xfId="0" applyFont="1" applyBorder="1" applyAlignment="1">
      <alignment horizontal="center"/>
    </xf>
    <xf numFmtId="0" fontId="41" fillId="0" borderId="65" xfId="0" applyFont="1" applyBorder="1" applyAlignment="1">
      <alignment horizontal="center"/>
    </xf>
    <xf numFmtId="166" fontId="43" fillId="0" borderId="59" xfId="0" applyNumberFormat="1" applyFont="1" applyBorder="1"/>
    <xf numFmtId="0" fontId="40" fillId="0" borderId="73" xfId="0" applyFont="1" applyBorder="1" applyAlignment="1">
      <alignment horizontal="left"/>
    </xf>
    <xf numFmtId="0" fontId="40" fillId="0" borderId="46" xfId="0" applyFont="1" applyBorder="1" applyAlignment="1">
      <alignment horizontal="left"/>
    </xf>
    <xf numFmtId="10" fontId="43" fillId="0" borderId="9" xfId="0" applyNumberFormat="1" applyFont="1" applyBorder="1"/>
    <xf numFmtId="6" fontId="43" fillId="0" borderId="0" xfId="0" applyNumberFormat="1" applyFont="1"/>
    <xf numFmtId="10" fontId="43" fillId="0" borderId="23" xfId="6" applyNumberFormat="1" applyFont="1" applyFill="1" applyBorder="1" applyAlignment="1"/>
    <xf numFmtId="0" fontId="0" fillId="0" borderId="38" xfId="0" applyBorder="1"/>
    <xf numFmtId="0" fontId="0" fillId="0" borderId="39" xfId="0" applyBorder="1"/>
    <xf numFmtId="0" fontId="40" fillId="0" borderId="73" xfId="0" applyFont="1" applyBorder="1"/>
    <xf numFmtId="0" fontId="53" fillId="0" borderId="5" xfId="0" applyFont="1" applyBorder="1" applyAlignment="1">
      <alignment horizontal="left"/>
    </xf>
    <xf numFmtId="6" fontId="43" fillId="0" borderId="38" xfId="2" applyNumberFormat="1" applyFont="1" applyFill="1" applyBorder="1" applyAlignment="1">
      <alignment horizontal="center"/>
    </xf>
    <xf numFmtId="6" fontId="43" fillId="0" borderId="71" xfId="2" applyNumberFormat="1" applyFont="1" applyBorder="1" applyAlignment="1">
      <alignment horizontal="center"/>
    </xf>
    <xf numFmtId="0" fontId="42" fillId="0" borderId="71" xfId="0" applyFont="1" applyBorder="1" applyAlignment="1">
      <alignment horizontal="center"/>
    </xf>
    <xf numFmtId="169" fontId="2" fillId="0" borderId="0" xfId="0" applyNumberFormat="1" applyFont="1" applyAlignment="1">
      <alignment horizontal="left" vertical="top"/>
    </xf>
    <xf numFmtId="0" fontId="2" fillId="0" borderId="0" xfId="0" applyFont="1" applyAlignment="1">
      <alignment horizontal="center"/>
    </xf>
    <xf numFmtId="0" fontId="0" fillId="0" borderId="0" xfId="0" applyAlignment="1">
      <alignment wrapText="1"/>
    </xf>
    <xf numFmtId="9" fontId="2" fillId="0" borderId="0" xfId="0" applyNumberFormat="1" applyFont="1" applyAlignment="1">
      <alignment horizontal="center"/>
    </xf>
    <xf numFmtId="0" fontId="2" fillId="0" borderId="0" xfId="0" applyFont="1" applyAlignment="1">
      <alignment horizontal="left" wrapText="1"/>
    </xf>
    <xf numFmtId="0" fontId="62" fillId="0" borderId="35" xfId="0" applyFont="1" applyBorder="1"/>
    <xf numFmtId="170" fontId="62" fillId="0" borderId="42" xfId="0" applyNumberFormat="1" applyFont="1" applyBorder="1" applyAlignment="1">
      <alignment horizontal="center"/>
    </xf>
    <xf numFmtId="0" fontId="62" fillId="0" borderId="14" xfId="0" applyFont="1" applyBorder="1"/>
    <xf numFmtId="170" fontId="0" fillId="0" borderId="55" xfId="0" applyNumberFormat="1" applyBorder="1"/>
    <xf numFmtId="170" fontId="0" fillId="0" borderId="0" xfId="0" applyNumberFormat="1"/>
    <xf numFmtId="0" fontId="62" fillId="0" borderId="4" xfId="0" applyFont="1" applyBorder="1"/>
    <xf numFmtId="171" fontId="62" fillId="0" borderId="0" xfId="0" applyNumberFormat="1" applyFont="1" applyAlignment="1">
      <alignment horizontal="center"/>
    </xf>
    <xf numFmtId="0" fontId="62" fillId="0" borderId="0" xfId="0" applyFont="1"/>
    <xf numFmtId="171" fontId="0" fillId="0" borderId="37" xfId="0" applyNumberFormat="1" applyBorder="1"/>
    <xf numFmtId="0" fontId="62" fillId="0" borderId="74" xfId="0" applyFont="1" applyBorder="1"/>
    <xf numFmtId="171" fontId="62" fillId="0" borderId="16" xfId="0" applyNumberFormat="1" applyFont="1" applyBorder="1" applyAlignment="1">
      <alignment horizontal="center"/>
    </xf>
    <xf numFmtId="0" fontId="62" fillId="0" borderId="16" xfId="0" applyFont="1" applyBorder="1"/>
    <xf numFmtId="170" fontId="26" fillId="0" borderId="0" xfId="0" applyNumberFormat="1" applyFont="1"/>
    <xf numFmtId="0" fontId="62" fillId="0" borderId="4" xfId="0" applyFont="1" applyBorder="1" applyAlignment="1">
      <alignment wrapText="1"/>
    </xf>
    <xf numFmtId="170" fontId="62" fillId="0" borderId="23" xfId="0" applyNumberFormat="1" applyFont="1" applyBorder="1" applyAlignment="1">
      <alignment horizontal="center"/>
    </xf>
    <xf numFmtId="170" fontId="0" fillId="0" borderId="58" xfId="0" applyNumberFormat="1" applyBorder="1"/>
    <xf numFmtId="0" fontId="62" fillId="0" borderId="0" xfId="0" applyFont="1" applyAlignment="1">
      <alignment horizontal="right"/>
    </xf>
    <xf numFmtId="10" fontId="62" fillId="0" borderId="0" xfId="0" applyNumberFormat="1" applyFont="1" applyAlignment="1">
      <alignment horizontal="center"/>
    </xf>
    <xf numFmtId="6" fontId="43" fillId="83" borderId="0" xfId="2" applyNumberFormat="1" applyFont="1" applyFill="1" applyBorder="1" applyAlignment="1">
      <alignment horizontal="center"/>
    </xf>
    <xf numFmtId="10" fontId="43" fillId="83" borderId="0" xfId="0" applyNumberFormat="1" applyFont="1" applyFill="1" applyAlignment="1">
      <alignment horizontal="center"/>
    </xf>
    <xf numFmtId="10" fontId="43" fillId="83" borderId="23" xfId="0" applyNumberFormat="1" applyFont="1" applyFill="1" applyBorder="1"/>
    <xf numFmtId="10" fontId="43" fillId="83" borderId="9" xfId="0" applyNumberFormat="1" applyFont="1" applyFill="1" applyBorder="1"/>
    <xf numFmtId="10" fontId="0" fillId="83" borderId="38" xfId="0" applyNumberFormat="1" applyFill="1" applyBorder="1"/>
    <xf numFmtId="6" fontId="43" fillId="83" borderId="39" xfId="2" applyNumberFormat="1" applyFont="1" applyFill="1" applyBorder="1" applyAlignment="1">
      <alignment horizontal="center"/>
    </xf>
    <xf numFmtId="6" fontId="43" fillId="83" borderId="71" xfId="2" applyNumberFormat="1" applyFont="1" applyFill="1" applyBorder="1" applyAlignment="1">
      <alignment horizontal="center"/>
    </xf>
    <xf numFmtId="6" fontId="40" fillId="0" borderId="0" xfId="0" applyNumberFormat="1" applyFont="1"/>
    <xf numFmtId="10" fontId="43" fillId="0" borderId="16" xfId="5" applyNumberFormat="1" applyFont="1" applyFill="1" applyBorder="1" applyAlignment="1">
      <alignment horizontal="center"/>
    </xf>
    <xf numFmtId="0" fontId="42" fillId="0" borderId="74" xfId="0" applyFont="1" applyBorder="1"/>
    <xf numFmtId="0" fontId="43" fillId="0" borderId="16" xfId="0" applyFont="1" applyBorder="1" applyAlignment="1">
      <alignment horizontal="center"/>
    </xf>
    <xf numFmtId="6" fontId="42" fillId="11" borderId="17" xfId="0" applyNumberFormat="1" applyFont="1" applyFill="1" applyBorder="1"/>
    <xf numFmtId="0" fontId="40" fillId="0" borderId="1" xfId="0" applyFont="1" applyBorder="1"/>
    <xf numFmtId="10" fontId="43" fillId="0" borderId="2" xfId="0" applyNumberFormat="1" applyFont="1" applyBorder="1" applyAlignment="1">
      <alignment horizontal="center"/>
    </xf>
    <xf numFmtId="6" fontId="42" fillId="0" borderId="13" xfId="0" applyNumberFormat="1" applyFont="1" applyBorder="1"/>
    <xf numFmtId="0" fontId="43" fillId="0" borderId="1" xfId="0" applyFont="1" applyBorder="1"/>
    <xf numFmtId="6" fontId="42" fillId="0" borderId="13" xfId="0" applyNumberFormat="1" applyFont="1" applyBorder="1" applyAlignment="1">
      <alignment horizontal="right"/>
    </xf>
    <xf numFmtId="42" fontId="53" fillId="0" borderId="0" xfId="0" applyNumberFormat="1" applyFont="1"/>
    <xf numFmtId="171" fontId="40" fillId="84" borderId="71" xfId="0" applyNumberFormat="1" applyFont="1" applyFill="1" applyBorder="1"/>
    <xf numFmtId="6" fontId="43" fillId="84" borderId="0" xfId="2" applyNumberFormat="1" applyFont="1" applyFill="1" applyBorder="1" applyAlignment="1">
      <alignment horizontal="center"/>
    </xf>
    <xf numFmtId="6" fontId="43" fillId="84" borderId="23" xfId="2" applyNumberFormat="1" applyFont="1" applyFill="1" applyBorder="1" applyAlignment="1">
      <alignment horizontal="center"/>
    </xf>
    <xf numFmtId="2" fontId="43" fillId="84" borderId="0" xfId="0" applyNumberFormat="1" applyFont="1" applyFill="1" applyAlignment="1">
      <alignment horizontal="center"/>
    </xf>
    <xf numFmtId="40" fontId="40" fillId="0" borderId="0" xfId="0" applyNumberFormat="1" applyFont="1"/>
    <xf numFmtId="166" fontId="43" fillId="84" borderId="4" xfId="0" applyNumberFormat="1" applyFont="1" applyFill="1" applyBorder="1"/>
    <xf numFmtId="166" fontId="43" fillId="85" borderId="4" xfId="0" applyNumberFormat="1" applyFont="1" applyFill="1" applyBorder="1"/>
    <xf numFmtId="0" fontId="45" fillId="0" borderId="23" xfId="0" applyFont="1" applyBorder="1"/>
    <xf numFmtId="0" fontId="45" fillId="0" borderId="23" xfId="0" applyFont="1" applyBorder="1" applyAlignment="1">
      <alignment horizontal="center"/>
    </xf>
    <xf numFmtId="0" fontId="45" fillId="0" borderId="40" xfId="0" applyFont="1" applyBorder="1"/>
    <xf numFmtId="0" fontId="45" fillId="0" borderId="46" xfId="0" applyFont="1" applyBorder="1" applyAlignment="1">
      <alignment horizontal="left"/>
    </xf>
    <xf numFmtId="0" fontId="45" fillId="0" borderId="74" xfId="0" applyFont="1" applyBorder="1"/>
    <xf numFmtId="171" fontId="45" fillId="0" borderId="16" xfId="0" applyNumberFormat="1" applyFont="1" applyBorder="1" applyAlignment="1">
      <alignment horizontal="center"/>
    </xf>
    <xf numFmtId="0" fontId="45" fillId="0" borderId="16" xfId="0" applyFont="1" applyBorder="1"/>
    <xf numFmtId="171" fontId="45" fillId="0" borderId="17" xfId="0" applyNumberFormat="1" applyFont="1" applyBorder="1" applyAlignment="1">
      <alignment horizontal="left"/>
    </xf>
    <xf numFmtId="10" fontId="45" fillId="0" borderId="16" xfId="0" applyNumberFormat="1" applyFont="1" applyBorder="1" applyAlignment="1">
      <alignment horizontal="center"/>
    </xf>
    <xf numFmtId="0" fontId="41" fillId="0" borderId="63" xfId="0" applyFont="1" applyBorder="1" applyAlignment="1">
      <alignment horizontal="center"/>
    </xf>
    <xf numFmtId="171" fontId="40" fillId="0" borderId="0" xfId="0" applyNumberFormat="1" applyFont="1"/>
    <xf numFmtId="0" fontId="79" fillId="0" borderId="0" xfId="139" applyFont="1" applyAlignment="1">
      <alignment horizontal="center"/>
    </xf>
    <xf numFmtId="0" fontId="34" fillId="0" borderId="0" xfId="139" applyFont="1" applyAlignment="1">
      <alignment horizontal="center"/>
    </xf>
    <xf numFmtId="0" fontId="1" fillId="0" borderId="0" xfId="139"/>
    <xf numFmtId="0" fontId="1" fillId="0" borderId="0" xfId="139" applyAlignment="1">
      <alignment wrapText="1"/>
    </xf>
    <xf numFmtId="0" fontId="81" fillId="0" borderId="0" xfId="139" applyFont="1" applyAlignment="1">
      <alignment horizontal="center"/>
    </xf>
    <xf numFmtId="0" fontId="2" fillId="0" borderId="0" xfId="139" applyFont="1" applyAlignment="1">
      <alignment horizontal="center"/>
    </xf>
    <xf numFmtId="169" fontId="81" fillId="0" borderId="0" xfId="139" applyNumberFormat="1" applyFont="1" applyAlignment="1">
      <alignment horizontal="left" vertical="top"/>
    </xf>
    <xf numFmtId="0" fontId="82" fillId="0" borderId="0" xfId="139" applyFont="1"/>
    <xf numFmtId="0" fontId="82" fillId="0" borderId="0" xfId="139" applyFont="1" applyAlignment="1">
      <alignment wrapText="1"/>
    </xf>
    <xf numFmtId="0" fontId="81" fillId="0" borderId="0" xfId="139" applyFont="1"/>
    <xf numFmtId="9" fontId="81" fillId="0" borderId="0" xfId="139" applyNumberFormat="1" applyFont="1" applyAlignment="1">
      <alignment horizontal="center" wrapText="1"/>
    </xf>
    <xf numFmtId="9" fontId="81" fillId="0" borderId="0" xfId="139" applyNumberFormat="1" applyFont="1" applyAlignment="1">
      <alignment horizontal="center"/>
    </xf>
    <xf numFmtId="0" fontId="81" fillId="0" borderId="0" xfId="139" applyFont="1" applyAlignment="1">
      <alignment horizontal="left" wrapText="1"/>
    </xf>
    <xf numFmtId="0" fontId="82" fillId="0" borderId="35" xfId="139" applyFont="1" applyBorder="1"/>
    <xf numFmtId="170" fontId="82" fillId="0" borderId="42" xfId="139" applyNumberFormat="1" applyFont="1" applyBorder="1" applyAlignment="1">
      <alignment horizontal="center"/>
    </xf>
    <xf numFmtId="170" fontId="1" fillId="0" borderId="55" xfId="139" applyNumberFormat="1" applyBorder="1"/>
    <xf numFmtId="170" fontId="1" fillId="0" borderId="0" xfId="139" applyNumberFormat="1"/>
    <xf numFmtId="0" fontId="82" fillId="0" borderId="74" xfId="139" applyFont="1" applyBorder="1"/>
    <xf numFmtId="171" fontId="82" fillId="0" borderId="16" xfId="139" applyNumberFormat="1" applyFont="1" applyBorder="1" applyAlignment="1">
      <alignment horizontal="center"/>
    </xf>
    <xf numFmtId="171" fontId="1" fillId="0" borderId="37" xfId="139" applyNumberFormat="1" applyBorder="1"/>
    <xf numFmtId="0" fontId="82" fillId="0" borderId="14" xfId="139" applyFont="1" applyBorder="1"/>
    <xf numFmtId="0" fontId="82" fillId="0" borderId="4" xfId="139" applyFont="1" applyBorder="1"/>
    <xf numFmtId="171" fontId="82" fillId="0" borderId="0" xfId="139" applyNumberFormat="1" applyFont="1" applyAlignment="1">
      <alignment horizontal="center"/>
    </xf>
    <xf numFmtId="170" fontId="26" fillId="0" borderId="0" xfId="139" applyNumberFormat="1" applyFont="1"/>
    <xf numFmtId="0" fontId="82" fillId="0" borderId="16" xfId="139" applyFont="1" applyBorder="1"/>
    <xf numFmtId="0" fontId="82" fillId="0" borderId="35" xfId="139" applyFont="1" applyBorder="1" applyAlignment="1">
      <alignment wrapText="1"/>
    </xf>
    <xf numFmtId="0" fontId="82" fillId="0" borderId="74" xfId="139" applyFont="1" applyBorder="1" applyAlignment="1">
      <alignment wrapText="1"/>
    </xf>
    <xf numFmtId="171" fontId="1" fillId="0" borderId="58" xfId="139" applyNumberFormat="1" applyBorder="1"/>
    <xf numFmtId="170" fontId="1" fillId="0" borderId="58" xfId="139" applyNumberFormat="1" applyBorder="1"/>
    <xf numFmtId="0" fontId="85" fillId="0" borderId="0" xfId="139" applyFont="1" applyAlignment="1">
      <alignment horizontal="right" wrapText="1"/>
    </xf>
    <xf numFmtId="171" fontId="85" fillId="0" borderId="0" xfId="139" applyNumberFormat="1" applyFont="1"/>
    <xf numFmtId="0" fontId="85" fillId="0" borderId="0" xfId="139" applyFont="1"/>
    <xf numFmtId="0" fontId="85" fillId="0" borderId="0" xfId="139" applyFont="1" applyAlignment="1">
      <alignment wrapText="1"/>
    </xf>
    <xf numFmtId="0" fontId="85" fillId="0" borderId="0" xfId="139" applyFont="1" applyAlignment="1">
      <alignment horizontal="right"/>
    </xf>
    <xf numFmtId="6" fontId="43" fillId="0" borderId="71" xfId="2" applyNumberFormat="1" applyFont="1" applyFill="1" applyBorder="1" applyAlignment="1">
      <alignment horizontal="center"/>
    </xf>
    <xf numFmtId="6" fontId="43" fillId="0" borderId="39" xfId="2" applyNumberFormat="1" applyFont="1" applyFill="1" applyBorder="1" applyAlignment="1">
      <alignment horizontal="center"/>
    </xf>
    <xf numFmtId="6" fontId="43" fillId="0" borderId="23" xfId="2" applyNumberFormat="1" applyFont="1" applyFill="1" applyBorder="1" applyAlignment="1">
      <alignment horizontal="center"/>
    </xf>
    <xf numFmtId="10" fontId="0" fillId="0" borderId="38" xfId="0" applyNumberFormat="1" applyBorder="1"/>
    <xf numFmtId="171" fontId="40" fillId="0" borderId="71" xfId="0" applyNumberFormat="1" applyFont="1" applyBorder="1"/>
    <xf numFmtId="49" fontId="86" fillId="0" borderId="45" xfId="142" applyNumberFormat="1" applyFont="1" applyBorder="1"/>
    <xf numFmtId="0" fontId="45" fillId="0" borderId="0" xfId="0" applyFont="1"/>
    <xf numFmtId="0" fontId="45" fillId="0" borderId="0" xfId="0" applyFont="1" applyAlignment="1">
      <alignment horizontal="right"/>
    </xf>
    <xf numFmtId="44" fontId="0" fillId="0" borderId="0" xfId="0" applyNumberFormat="1"/>
    <xf numFmtId="44" fontId="0" fillId="0" borderId="38" xfId="0" applyNumberFormat="1" applyBorder="1"/>
    <xf numFmtId="44" fontId="0" fillId="0" borderId="71" xfId="0" applyNumberFormat="1" applyBorder="1"/>
    <xf numFmtId="44" fontId="0" fillId="0" borderId="39" xfId="0" applyNumberFormat="1" applyBorder="1"/>
    <xf numFmtId="0" fontId="0" fillId="0" borderId="85" xfId="0" applyBorder="1"/>
    <xf numFmtId="0" fontId="0" fillId="87" borderId="85" xfId="0" applyFill="1" applyBorder="1"/>
    <xf numFmtId="0" fontId="0" fillId="0" borderId="86" xfId="0" applyBorder="1" applyAlignment="1">
      <alignment wrapText="1"/>
    </xf>
    <xf numFmtId="0" fontId="0" fillId="0" borderId="87" xfId="0" applyBorder="1" applyAlignment="1">
      <alignment wrapText="1"/>
    </xf>
    <xf numFmtId="0" fontId="0" fillId="0" borderId="85" xfId="0" applyBorder="1" applyAlignment="1">
      <alignment wrapText="1"/>
    </xf>
    <xf numFmtId="0" fontId="0" fillId="87" borderId="85" xfId="0" applyFill="1" applyBorder="1" applyAlignment="1">
      <alignment wrapText="1"/>
    </xf>
    <xf numFmtId="0" fontId="0" fillId="0" borderId="88" xfId="0" applyBorder="1"/>
    <xf numFmtId="44" fontId="0" fillId="0" borderId="85" xfId="0" applyNumberFormat="1" applyBorder="1"/>
    <xf numFmtId="44" fontId="0" fillId="87" borderId="71" xfId="0" applyNumberFormat="1" applyFill="1" applyBorder="1"/>
    <xf numFmtId="44" fontId="0" fillId="0" borderId="88" xfId="0" applyNumberFormat="1" applyBorder="1"/>
    <xf numFmtId="164" fontId="40" fillId="0" borderId="0" xfId="1" applyNumberFormat="1" applyFont="1"/>
    <xf numFmtId="0" fontId="7" fillId="2" borderId="14" xfId="143" applyFont="1" applyFill="1" applyBorder="1"/>
    <xf numFmtId="0" fontId="8" fillId="2" borderId="15" xfId="143" applyFont="1" applyFill="1" applyBorder="1"/>
    <xf numFmtId="0" fontId="88" fillId="0" borderId="0" xfId="143"/>
    <xf numFmtId="0" fontId="8" fillId="2" borderId="0" xfId="143" applyFont="1" applyFill="1"/>
    <xf numFmtId="0" fontId="3" fillId="2" borderId="5" xfId="143" applyFont="1" applyFill="1" applyBorder="1"/>
    <xf numFmtId="0" fontId="9" fillId="2" borderId="16" xfId="143" applyFont="1" applyFill="1" applyBorder="1"/>
    <xf numFmtId="0" fontId="3" fillId="2" borderId="17" xfId="143" applyFont="1" applyFill="1" applyBorder="1"/>
    <xf numFmtId="0" fontId="3" fillId="0" borderId="0" xfId="143" applyFont="1"/>
    <xf numFmtId="0" fontId="11" fillId="88" borderId="0" xfId="143" applyFont="1" applyFill="1" applyAlignment="1">
      <alignment horizontal="center"/>
    </xf>
    <xf numFmtId="0" fontId="11" fillId="89" borderId="0" xfId="143" applyFont="1" applyFill="1" applyAlignment="1">
      <alignment horizontal="center"/>
    </xf>
    <xf numFmtId="14" fontId="3" fillId="0" borderId="0" xfId="143" applyNumberFormat="1" applyFont="1"/>
    <xf numFmtId="165" fontId="88" fillId="0" borderId="0" xfId="143" applyNumberFormat="1"/>
    <xf numFmtId="2" fontId="88" fillId="0" borderId="0" xfId="143" applyNumberFormat="1"/>
    <xf numFmtId="168" fontId="88" fillId="0" borderId="0" xfId="143" applyNumberFormat="1"/>
    <xf numFmtId="0" fontId="3" fillId="0" borderId="0" xfId="4" applyFont="1" applyAlignment="1">
      <alignment horizontal="center"/>
    </xf>
    <xf numFmtId="14" fontId="3" fillId="0" borderId="0" xfId="143" applyNumberFormat="1" applyFont="1" applyAlignment="1">
      <alignment horizontal="center"/>
    </xf>
    <xf numFmtId="165" fontId="88" fillId="0" borderId="89" xfId="143" applyNumberFormat="1" applyBorder="1"/>
    <xf numFmtId="0" fontId="4" fillId="0" borderId="90" xfId="4" applyBorder="1"/>
    <xf numFmtId="165" fontId="3" fillId="0" borderId="0" xfId="143" applyNumberFormat="1" applyFont="1" applyAlignment="1">
      <alignment horizontal="center"/>
    </xf>
    <xf numFmtId="165" fontId="88" fillId="0" borderId="91" xfId="143" applyNumberFormat="1" applyBorder="1"/>
    <xf numFmtId="0" fontId="0" fillId="0" borderId="0" xfId="139" applyFont="1"/>
    <xf numFmtId="17" fontId="80" fillId="0" borderId="0" xfId="139" applyNumberFormat="1" applyFont="1" applyAlignment="1">
      <alignment horizontal="center"/>
    </xf>
    <xf numFmtId="9" fontId="82" fillId="0" borderId="42" xfId="55" applyFont="1" applyBorder="1" applyAlignment="1">
      <alignment horizontal="center"/>
    </xf>
    <xf numFmtId="9" fontId="82" fillId="0" borderId="84" xfId="55" applyFont="1" applyBorder="1" applyAlignment="1">
      <alignment horizontal="center"/>
    </xf>
    <xf numFmtId="9" fontId="82" fillId="0" borderId="9" xfId="55" applyFont="1" applyBorder="1" applyAlignment="1">
      <alignment horizontal="center"/>
    </xf>
    <xf numFmtId="170" fontId="82" fillId="0" borderId="14" xfId="139" applyNumberFormat="1" applyFont="1" applyBorder="1" applyAlignment="1">
      <alignment horizontal="center"/>
    </xf>
    <xf numFmtId="171" fontId="82" fillId="0" borderId="14" xfId="139" applyNumberFormat="1" applyFont="1" applyBorder="1" applyAlignment="1">
      <alignment horizontal="center"/>
    </xf>
    <xf numFmtId="9" fontId="82" fillId="0" borderId="14" xfId="55" applyFont="1" applyBorder="1" applyAlignment="1">
      <alignment horizontal="center"/>
    </xf>
    <xf numFmtId="9" fontId="82" fillId="0" borderId="16" xfId="55" applyFont="1" applyBorder="1" applyAlignment="1">
      <alignment horizontal="center"/>
    </xf>
    <xf numFmtId="170" fontId="82" fillId="0" borderId="0" xfId="139" applyNumberFormat="1" applyFont="1" applyAlignment="1">
      <alignment horizontal="center"/>
    </xf>
    <xf numFmtId="9" fontId="82" fillId="0" borderId="0" xfId="55" applyFont="1" applyFill="1" applyBorder="1" applyAlignment="1">
      <alignment horizontal="center"/>
    </xf>
    <xf numFmtId="9" fontId="82" fillId="0" borderId="16" xfId="55" applyFont="1" applyFill="1" applyBorder="1" applyAlignment="1">
      <alignment horizontal="center"/>
    </xf>
    <xf numFmtId="9" fontId="82" fillId="0" borderId="0" xfId="55" applyFont="1" applyBorder="1" applyAlignment="1">
      <alignment horizontal="center"/>
    </xf>
    <xf numFmtId="10" fontId="85" fillId="0" borderId="0" xfId="6" applyNumberFormat="1" applyFont="1"/>
    <xf numFmtId="9" fontId="85" fillId="0" borderId="0" xfId="6" applyFont="1"/>
    <xf numFmtId="0" fontId="1" fillId="11" borderId="0" xfId="139" applyFill="1" applyAlignment="1">
      <alignment horizontal="right"/>
    </xf>
    <xf numFmtId="171" fontId="1" fillId="11" borderId="0" xfId="139" applyNumberFormat="1" applyFill="1"/>
    <xf numFmtId="0" fontId="1" fillId="11" borderId="0" xfId="139" applyFill="1"/>
    <xf numFmtId="171" fontId="1" fillId="0" borderId="0" xfId="139" applyNumberFormat="1"/>
    <xf numFmtId="0" fontId="89" fillId="0" borderId="67" xfId="144" applyFont="1" applyBorder="1" applyAlignment="1">
      <alignment horizontal="left" wrapText="1"/>
    </xf>
    <xf numFmtId="10" fontId="0" fillId="0" borderId="39" xfId="6" applyNumberFormat="1" applyFont="1" applyFill="1" applyBorder="1" applyAlignment="1"/>
    <xf numFmtId="0" fontId="90" fillId="0" borderId="51" xfId="0" applyFont="1" applyBorder="1"/>
    <xf numFmtId="0" fontId="4" fillId="0" borderId="20" xfId="4" applyBorder="1" applyAlignment="1">
      <alignment horizontal="right"/>
    </xf>
    <xf numFmtId="0" fontId="41" fillId="0" borderId="92" xfId="0" applyFont="1" applyBorder="1" applyAlignment="1">
      <alignment horizontal="center"/>
    </xf>
    <xf numFmtId="166" fontId="43" fillId="0" borderId="9" xfId="0" applyNumberFormat="1" applyFont="1" applyBorder="1"/>
    <xf numFmtId="166" fontId="43" fillId="0" borderId="0" xfId="0" applyNumberFormat="1" applyFont="1"/>
    <xf numFmtId="166" fontId="43" fillId="0" borderId="23" xfId="0" applyNumberFormat="1" applyFont="1" applyBorder="1"/>
    <xf numFmtId="0" fontId="43" fillId="0" borderId="0" xfId="0" applyFont="1"/>
    <xf numFmtId="0" fontId="43" fillId="0" borderId="9" xfId="75" applyFont="1" applyBorder="1"/>
    <xf numFmtId="9" fontId="82" fillId="0" borderId="14" xfId="55" applyFont="1" applyFill="1" applyBorder="1" applyAlignment="1">
      <alignment horizontal="center"/>
    </xf>
    <xf numFmtId="171" fontId="1" fillId="0" borderId="55" xfId="139" applyNumberFormat="1" applyBorder="1"/>
    <xf numFmtId="0" fontId="1" fillId="0" borderId="14" xfId="139" applyBorder="1"/>
    <xf numFmtId="170" fontId="1" fillId="0" borderId="14" xfId="139" applyNumberFormat="1" applyBorder="1"/>
    <xf numFmtId="0" fontId="1" fillId="0" borderId="16" xfId="139" applyBorder="1"/>
    <xf numFmtId="170" fontId="1" fillId="0" borderId="16" xfId="139" applyNumberFormat="1" applyBorder="1"/>
    <xf numFmtId="170" fontId="85" fillId="0" borderId="0" xfId="139" applyNumberFormat="1" applyFont="1"/>
    <xf numFmtId="0" fontId="91" fillId="0" borderId="0" xfId="145" applyFont="1"/>
    <xf numFmtId="0" fontId="92" fillId="0" borderId="0" xfId="145" applyFont="1" applyAlignment="1">
      <alignment horizontal="center"/>
    </xf>
    <xf numFmtId="0" fontId="91" fillId="0" borderId="0" xfId="145" applyFont="1" applyAlignment="1">
      <alignment wrapText="1"/>
    </xf>
    <xf numFmtId="17" fontId="93" fillId="0" borderId="0" xfId="145" applyNumberFormat="1" applyFont="1" applyAlignment="1">
      <alignment horizontal="center"/>
    </xf>
    <xf numFmtId="169" fontId="94" fillId="0" borderId="0" xfId="145" applyNumberFormat="1" applyFont="1" applyAlignment="1">
      <alignment horizontal="left" vertical="top"/>
    </xf>
    <xf numFmtId="0" fontId="94" fillId="0" borderId="0" xfId="145" applyFont="1" applyAlignment="1">
      <alignment horizontal="center"/>
    </xf>
    <xf numFmtId="0" fontId="94" fillId="0" borderId="0" xfId="145" applyFont="1"/>
    <xf numFmtId="9" fontId="94" fillId="0" borderId="0" xfId="145" applyNumberFormat="1" applyFont="1" applyAlignment="1">
      <alignment horizontal="center" wrapText="1"/>
    </xf>
    <xf numFmtId="0" fontId="94" fillId="0" borderId="0" xfId="145" applyFont="1" applyAlignment="1">
      <alignment horizontal="left" wrapText="1"/>
    </xf>
    <xf numFmtId="0" fontId="95" fillId="0" borderId="35" xfId="145" applyFont="1" applyBorder="1"/>
    <xf numFmtId="170" fontId="91" fillId="0" borderId="42" xfId="145" applyNumberFormat="1" applyFont="1" applyBorder="1" applyAlignment="1">
      <alignment horizontal="center"/>
    </xf>
    <xf numFmtId="0" fontId="95" fillId="0" borderId="74" xfId="145" applyFont="1" applyBorder="1"/>
    <xf numFmtId="171" fontId="91" fillId="0" borderId="16" xfId="145" applyNumberFormat="1" applyFont="1" applyBorder="1" applyAlignment="1">
      <alignment horizontal="center"/>
    </xf>
    <xf numFmtId="0" fontId="91" fillId="0" borderId="35" xfId="145" applyFont="1" applyBorder="1"/>
    <xf numFmtId="0" fontId="91" fillId="0" borderId="14" xfId="145" applyFont="1" applyBorder="1"/>
    <xf numFmtId="0" fontId="91" fillId="0" borderId="4" xfId="145" applyFont="1" applyBorder="1"/>
    <xf numFmtId="171" fontId="91" fillId="0" borderId="0" xfId="145" applyNumberFormat="1" applyFont="1" applyAlignment="1">
      <alignment horizontal="center"/>
    </xf>
    <xf numFmtId="0" fontId="91" fillId="0" borderId="5" xfId="145" applyFont="1" applyBorder="1" applyAlignment="1">
      <alignment horizontal="left" vertical="center" wrapText="1"/>
    </xf>
    <xf numFmtId="0" fontId="91" fillId="0" borderId="74" xfId="145" applyFont="1" applyBorder="1"/>
    <xf numFmtId="0" fontId="91" fillId="0" borderId="16" xfId="145" applyFont="1" applyBorder="1"/>
    <xf numFmtId="0" fontId="91" fillId="0" borderId="35" xfId="145" applyFont="1" applyBorder="1" applyAlignment="1">
      <alignment wrapText="1"/>
    </xf>
    <xf numFmtId="0" fontId="91" fillId="0" borderId="74" xfId="145" applyFont="1" applyBorder="1" applyAlignment="1">
      <alignment wrapText="1"/>
    </xf>
    <xf numFmtId="170" fontId="91" fillId="0" borderId="14" xfId="145" applyNumberFormat="1" applyFont="1" applyBorder="1" applyAlignment="1">
      <alignment horizontal="center"/>
    </xf>
    <xf numFmtId="170" fontId="91" fillId="0" borderId="0" xfId="145" applyNumberFormat="1" applyFont="1" applyAlignment="1">
      <alignment horizontal="center"/>
    </xf>
    <xf numFmtId="0" fontId="95" fillId="0" borderId="4" xfId="145" applyFont="1" applyBorder="1"/>
    <xf numFmtId="0" fontId="96" fillId="0" borderId="0" xfId="145" applyFont="1" applyAlignment="1">
      <alignment horizontal="right" wrapText="1"/>
    </xf>
    <xf numFmtId="0" fontId="91" fillId="0" borderId="0" xfId="145" applyFont="1" applyAlignment="1">
      <alignment horizontal="center"/>
    </xf>
    <xf numFmtId="0" fontId="91" fillId="0" borderId="0" xfId="145" applyFont="1" applyAlignment="1">
      <alignment horizontal="right"/>
    </xf>
    <xf numFmtId="10" fontId="91" fillId="0" borderId="0" xfId="146" applyNumberFormat="1" applyFont="1" applyAlignment="1">
      <alignment horizontal="center"/>
    </xf>
    <xf numFmtId="9" fontId="91" fillId="0" borderId="0" xfId="146" applyFont="1" applyAlignment="1">
      <alignment horizontal="center"/>
    </xf>
    <xf numFmtId="9" fontId="91" fillId="0" borderId="0" xfId="146" applyFont="1"/>
    <xf numFmtId="0" fontId="95" fillId="0" borderId="0" xfId="145" applyFont="1" applyAlignment="1">
      <alignment horizontal="right"/>
    </xf>
    <xf numFmtId="6" fontId="91" fillId="0" borderId="0" xfId="145" applyNumberFormat="1" applyFont="1" applyAlignment="1">
      <alignment horizontal="center"/>
    </xf>
    <xf numFmtId="0" fontId="94" fillId="0" borderId="0" xfId="145" applyFont="1" applyAlignment="1">
      <alignment horizontal="right"/>
    </xf>
    <xf numFmtId="0" fontId="94" fillId="0" borderId="0" xfId="145" applyFont="1" applyAlignment="1">
      <alignment horizontal="right" vertical="top"/>
    </xf>
    <xf numFmtId="0" fontId="4" fillId="0" borderId="0" xfId="147"/>
    <xf numFmtId="0" fontId="8" fillId="2" borderId="0" xfId="147" applyFont="1" applyFill="1"/>
    <xf numFmtId="0" fontId="3" fillId="2" borderId="5" xfId="147" applyFont="1" applyFill="1" applyBorder="1"/>
    <xf numFmtId="0" fontId="9" fillId="2" borderId="16" xfId="147" applyFont="1" applyFill="1" applyBorder="1"/>
    <xf numFmtId="0" fontId="3" fillId="2" borderId="17" xfId="147" applyFont="1" applyFill="1" applyBorder="1"/>
    <xf numFmtId="0" fontId="3" fillId="0" borderId="0" xfId="147" applyFont="1"/>
    <xf numFmtId="14" fontId="3" fillId="0" borderId="0" xfId="147" applyNumberFormat="1" applyFont="1"/>
    <xf numFmtId="165" fontId="4" fillId="0" borderId="0" xfId="147" applyNumberFormat="1"/>
    <xf numFmtId="2" fontId="4" fillId="0" borderId="0" xfId="147" applyNumberFormat="1"/>
    <xf numFmtId="168" fontId="4" fillId="0" borderId="0" xfId="147" applyNumberFormat="1"/>
    <xf numFmtId="0" fontId="3" fillId="0" borderId="0" xfId="148" applyFont="1" applyAlignment="1"/>
    <xf numFmtId="0" fontId="10" fillId="0" borderId="0" xfId="148" applyAlignment="1"/>
    <xf numFmtId="0" fontId="12" fillId="0" borderId="0" xfId="148" applyFont="1" applyAlignment="1"/>
    <xf numFmtId="0" fontId="13" fillId="0" borderId="0" xfId="148" applyFont="1" applyAlignment="1"/>
    <xf numFmtId="0" fontId="10" fillId="0" borderId="18" xfId="148" applyBorder="1" applyAlignment="1"/>
    <xf numFmtId="0" fontId="10" fillId="0" borderId="9" xfId="148" applyBorder="1" applyAlignment="1"/>
    <xf numFmtId="0" fontId="10" fillId="0" borderId="19" xfId="148" applyBorder="1" applyAlignment="1"/>
    <xf numFmtId="0" fontId="10" fillId="0" borderId="20" xfId="148" applyBorder="1" applyAlignment="1"/>
    <xf numFmtId="0" fontId="10" fillId="0" borderId="0" xfId="148" applyAlignment="1">
      <alignment horizontal="right"/>
    </xf>
    <xf numFmtId="0" fontId="3" fillId="0" borderId="0" xfId="148" applyFont="1" applyAlignment="1">
      <alignment horizontal="center"/>
    </xf>
    <xf numFmtId="0" fontId="10" fillId="0" borderId="21" xfId="148" applyBorder="1" applyAlignment="1"/>
    <xf numFmtId="14" fontId="3" fillId="0" borderId="0" xfId="134" applyNumberFormat="1" applyFont="1" applyAlignment="1">
      <alignment horizontal="center"/>
    </xf>
    <xf numFmtId="0" fontId="14" fillId="0" borderId="21" xfId="148" applyFont="1" applyBorder="1" applyAlignment="1">
      <alignment horizontal="center"/>
    </xf>
    <xf numFmtId="165" fontId="4" fillId="0" borderId="36" xfId="134" applyNumberFormat="1" applyBorder="1"/>
    <xf numFmtId="165" fontId="10" fillId="0" borderId="21" xfId="148" applyNumberFormat="1" applyBorder="1" applyAlignment="1">
      <alignment horizontal="center"/>
    </xf>
    <xf numFmtId="0" fontId="10" fillId="0" borderId="21" xfId="148" applyBorder="1" applyAlignment="1">
      <alignment horizontal="center"/>
    </xf>
    <xf numFmtId="0" fontId="10" fillId="0" borderId="20" xfId="148" applyBorder="1" applyAlignment="1">
      <alignment horizontal="right"/>
    </xf>
    <xf numFmtId="0" fontId="3" fillId="0" borderId="0" xfId="134" applyFont="1"/>
    <xf numFmtId="165" fontId="4" fillId="0" borderId="0" xfId="134" applyNumberFormat="1"/>
    <xf numFmtId="0" fontId="3" fillId="11" borderId="0" xfId="148" applyFont="1" applyFill="1" applyAlignment="1">
      <alignment horizontal="right"/>
    </xf>
    <xf numFmtId="0" fontId="10" fillId="0" borderId="22" xfId="148" applyBorder="1" applyAlignment="1"/>
    <xf numFmtId="0" fontId="10" fillId="0" borderId="23" xfId="148" applyBorder="1" applyAlignment="1"/>
    <xf numFmtId="0" fontId="10" fillId="0" borderId="24" xfId="148" applyBorder="1" applyAlignment="1"/>
    <xf numFmtId="0" fontId="91" fillId="0" borderId="14" xfId="145" applyFont="1" applyBorder="1" applyAlignment="1">
      <alignment horizontal="left" vertical="center" wrapText="1"/>
    </xf>
    <xf numFmtId="0" fontId="91" fillId="0" borderId="16" xfId="145" applyFont="1" applyBorder="1" applyAlignment="1">
      <alignment horizontal="left" vertical="center" wrapText="1"/>
    </xf>
    <xf numFmtId="0" fontId="31" fillId="0" borderId="0" xfId="52"/>
    <xf numFmtId="0" fontId="0" fillId="87" borderId="0" xfId="0" applyFill="1"/>
    <xf numFmtId="0" fontId="0" fillId="87" borderId="0" xfId="0" applyFill="1" applyAlignment="1">
      <alignment wrapText="1"/>
    </xf>
    <xf numFmtId="0" fontId="0" fillId="87" borderId="71" xfId="0" applyFill="1" applyBorder="1"/>
    <xf numFmtId="0" fontId="90" fillId="0" borderId="45" xfId="0" applyFont="1" applyBorder="1"/>
    <xf numFmtId="0" fontId="7" fillId="2" borderId="14" xfId="3" applyFont="1" applyFill="1" applyBorder="1" applyAlignment="1">
      <alignment horizontal="left"/>
    </xf>
    <xf numFmtId="0" fontId="7" fillId="2" borderId="15" xfId="3" applyFont="1" applyFill="1" applyBorder="1" applyAlignment="1">
      <alignment horizontal="left"/>
    </xf>
    <xf numFmtId="0" fontId="0" fillId="0" borderId="0" xfId="0" applyAlignment="1">
      <alignment horizontal="left" wrapText="1"/>
    </xf>
    <xf numFmtId="0" fontId="41" fillId="0" borderId="44" xfId="0" applyFont="1" applyBorder="1" applyAlignment="1">
      <alignment horizontal="center"/>
    </xf>
    <xf numFmtId="0" fontId="41" fillId="0" borderId="36" xfId="0" applyFont="1" applyBorder="1" applyAlignment="1">
      <alignment horizontal="center"/>
    </xf>
    <xf numFmtId="0" fontId="39" fillId="50" borderId="41" xfId="0" applyFont="1" applyFill="1" applyBorder="1" applyAlignment="1">
      <alignment horizontal="center" vertical="center"/>
    </xf>
    <xf numFmtId="0" fontId="39" fillId="50" borderId="42" xfId="0" applyFont="1" applyFill="1" applyBorder="1" applyAlignment="1">
      <alignment horizontal="center" vertical="center"/>
    </xf>
    <xf numFmtId="0" fontId="39" fillId="50" borderId="43" xfId="0" applyFont="1" applyFill="1" applyBorder="1" applyAlignment="1">
      <alignment horizontal="center" vertical="center"/>
    </xf>
    <xf numFmtId="0" fontId="39" fillId="51" borderId="1" xfId="0" applyFont="1" applyFill="1" applyBorder="1" applyAlignment="1">
      <alignment horizontal="center"/>
    </xf>
    <xf numFmtId="0" fontId="39" fillId="51" borderId="2" xfId="0" applyFont="1" applyFill="1" applyBorder="1" applyAlignment="1">
      <alignment horizontal="center"/>
    </xf>
    <xf numFmtId="0" fontId="39" fillId="51" borderId="13" xfId="0" applyFont="1" applyFill="1" applyBorder="1" applyAlignment="1">
      <alignment horizontal="center"/>
    </xf>
    <xf numFmtId="0" fontId="45" fillId="0" borderId="40" xfId="0" applyFont="1" applyBorder="1" applyAlignment="1">
      <alignment horizontal="center"/>
    </xf>
    <xf numFmtId="0" fontId="45" fillId="0" borderId="24" xfId="0" applyFont="1" applyBorder="1" applyAlignment="1">
      <alignment horizontal="center"/>
    </xf>
    <xf numFmtId="0" fontId="50" fillId="0" borderId="44" xfId="0" applyFont="1" applyBorder="1" applyAlignment="1">
      <alignment horizontal="center"/>
    </xf>
    <xf numFmtId="0" fontId="50" fillId="0" borderId="36" xfId="0" applyFont="1" applyBorder="1" applyAlignment="1">
      <alignment horizontal="center"/>
    </xf>
    <xf numFmtId="0" fontId="48" fillId="50" borderId="35" xfId="0" applyFont="1" applyFill="1" applyBorder="1" applyAlignment="1">
      <alignment horizontal="center" vertical="center"/>
    </xf>
    <xf numFmtId="0" fontId="49" fillId="50" borderId="14" xfId="0" applyFont="1" applyFill="1" applyBorder="1" applyAlignment="1">
      <alignment horizontal="center" vertical="center"/>
    </xf>
    <xf numFmtId="0" fontId="49" fillId="50" borderId="15" xfId="0" applyFont="1" applyFill="1" applyBorder="1" applyAlignment="1">
      <alignment horizontal="center" vertical="center"/>
    </xf>
    <xf numFmtId="0" fontId="48" fillId="50" borderId="1" xfId="0" applyFont="1" applyFill="1" applyBorder="1" applyAlignment="1">
      <alignment horizontal="center" vertical="center"/>
    </xf>
    <xf numFmtId="0" fontId="48" fillId="50" borderId="2" xfId="0" applyFont="1" applyFill="1" applyBorder="1" applyAlignment="1">
      <alignment horizontal="center" vertical="center"/>
    </xf>
    <xf numFmtId="0" fontId="48" fillId="50" borderId="13" xfId="0" applyFont="1" applyFill="1" applyBorder="1" applyAlignment="1">
      <alignment horizontal="center" vertical="center"/>
    </xf>
    <xf numFmtId="0" fontId="7" fillId="2" borderId="14" xfId="54" applyFont="1" applyFill="1" applyBorder="1" applyAlignment="1">
      <alignment horizontal="left"/>
    </xf>
    <xf numFmtId="0" fontId="7" fillId="2" borderId="15" xfId="54" applyFont="1" applyFill="1" applyBorder="1" applyAlignment="1">
      <alignment horizontal="left"/>
    </xf>
    <xf numFmtId="0" fontId="51" fillId="0" borderId="57" xfId="0" applyFont="1" applyBorder="1" applyAlignment="1">
      <alignment horizontal="center"/>
    </xf>
    <xf numFmtId="0" fontId="51" fillId="0" borderId="39" xfId="0" applyFont="1" applyBorder="1" applyAlignment="1">
      <alignment horizontal="center"/>
    </xf>
    <xf numFmtId="0" fontId="50" fillId="0" borderId="63" xfId="0" applyFont="1" applyBorder="1" applyAlignment="1">
      <alignment horizontal="center"/>
    </xf>
    <xf numFmtId="0" fontId="50" fillId="0" borderId="65" xfId="0" applyFont="1" applyBorder="1" applyAlignment="1">
      <alignment horizontal="center"/>
    </xf>
    <xf numFmtId="0" fontId="42" fillId="0" borderId="40" xfId="0" applyFont="1" applyBorder="1" applyAlignment="1">
      <alignment horizontal="center"/>
    </xf>
    <xf numFmtId="0" fontId="42" fillId="0" borderId="24" xfId="0" applyFont="1" applyBorder="1" applyAlignment="1">
      <alignment horizontal="center"/>
    </xf>
    <xf numFmtId="0" fontId="51" fillId="0" borderId="44" xfId="0" applyFont="1" applyBorder="1" applyAlignment="1">
      <alignment horizontal="center"/>
    </xf>
    <xf numFmtId="0" fontId="51" fillId="0" borderId="36" xfId="0" applyFont="1" applyBorder="1" applyAlignment="1">
      <alignment horizontal="center"/>
    </xf>
    <xf numFmtId="0" fontId="2" fillId="0" borderId="35" xfId="0" applyFont="1" applyBorder="1" applyAlignment="1">
      <alignment horizontal="left"/>
    </xf>
    <xf numFmtId="0" fontId="2" fillId="0" borderId="14" xfId="0" applyFont="1" applyBorder="1" applyAlignment="1">
      <alignment horizontal="left"/>
    </xf>
    <xf numFmtId="0" fontId="2" fillId="0" borderId="54" xfId="0" applyFont="1" applyBorder="1" applyAlignment="1">
      <alignment horizontal="left"/>
    </xf>
    <xf numFmtId="0" fontId="2" fillId="0" borderId="56" xfId="0" applyFont="1" applyBorder="1" applyAlignment="1">
      <alignment horizontal="left"/>
    </xf>
    <xf numFmtId="0" fontId="58" fillId="0" borderId="55" xfId="0" applyFont="1" applyBorder="1" applyAlignment="1">
      <alignment horizontal="center" vertical="center"/>
    </xf>
    <xf numFmtId="0" fontId="58" fillId="0" borderId="58" xfId="0" applyFont="1" applyBorder="1" applyAlignment="1">
      <alignment horizontal="center" vertical="center"/>
    </xf>
    <xf numFmtId="0" fontId="54" fillId="0" borderId="41" xfId="0" applyFont="1" applyBorder="1" applyAlignment="1">
      <alignment horizontal="center"/>
    </xf>
    <xf numFmtId="0" fontId="54" fillId="0" borderId="59" xfId="0" applyFont="1" applyBorder="1" applyAlignment="1">
      <alignment horizontal="center"/>
    </xf>
    <xf numFmtId="0" fontId="54" fillId="0" borderId="14" xfId="0" applyFont="1" applyBorder="1" applyAlignment="1">
      <alignment horizontal="center" wrapText="1"/>
    </xf>
    <xf numFmtId="0" fontId="54" fillId="0" borderId="0" xfId="0" applyFont="1" applyAlignment="1">
      <alignment horizontal="center" wrapText="1"/>
    </xf>
    <xf numFmtId="0" fontId="25" fillId="43" borderId="36" xfId="0" applyFont="1" applyFill="1" applyBorder="1" applyAlignment="1">
      <alignment horizontal="center" vertical="center" wrapText="1"/>
    </xf>
    <xf numFmtId="0" fontId="25" fillId="43" borderId="38" xfId="0" applyFont="1" applyFill="1" applyBorder="1" applyAlignment="1">
      <alignment horizontal="center" vertical="center" wrapText="1"/>
    </xf>
    <xf numFmtId="0" fontId="25" fillId="43" borderId="39" xfId="0" applyFont="1" applyFill="1" applyBorder="1" applyAlignment="1">
      <alignment horizontal="center" vertical="center" wrapText="1"/>
    </xf>
    <xf numFmtId="49" fontId="82" fillId="0" borderId="5" xfId="139" applyNumberFormat="1" applyFont="1" applyBorder="1" applyAlignment="1">
      <alignment horizontal="left" vertical="center" wrapText="1"/>
    </xf>
    <xf numFmtId="49" fontId="82" fillId="0" borderId="17" xfId="139" applyNumberFormat="1" applyFont="1" applyBorder="1" applyAlignment="1">
      <alignment horizontal="left" vertical="center" wrapText="1"/>
    </xf>
    <xf numFmtId="0" fontId="82" fillId="0" borderId="5" xfId="139" applyFont="1" applyBorder="1" applyAlignment="1">
      <alignment horizontal="left" vertical="center" wrapText="1"/>
    </xf>
    <xf numFmtId="0" fontId="82" fillId="0" borderId="17" xfId="139" applyFont="1" applyBorder="1" applyAlignment="1">
      <alignment horizontal="left" vertical="center" wrapText="1"/>
    </xf>
    <xf numFmtId="0" fontId="82" fillId="0" borderId="15" xfId="139" applyFont="1" applyBorder="1" applyAlignment="1">
      <alignment horizontal="left" vertical="center" wrapText="1"/>
    </xf>
    <xf numFmtId="0" fontId="82" fillId="0" borderId="14" xfId="139" applyFont="1" applyBorder="1" applyAlignment="1">
      <alignment horizontal="left" vertical="top" wrapText="1"/>
    </xf>
    <xf numFmtId="0" fontId="82" fillId="0" borderId="16" xfId="139" applyFont="1" applyBorder="1" applyAlignment="1">
      <alignment horizontal="left" vertical="top" wrapText="1"/>
    </xf>
    <xf numFmtId="170" fontId="1" fillId="0" borderId="55" xfId="139" applyNumberFormat="1" applyBorder="1" applyAlignment="1">
      <alignment horizontal="right" vertical="center"/>
    </xf>
    <xf numFmtId="170" fontId="1" fillId="0" borderId="37" xfId="139" applyNumberFormat="1" applyBorder="1" applyAlignment="1">
      <alignment horizontal="right" vertical="center"/>
    </xf>
    <xf numFmtId="49" fontId="82" fillId="0" borderId="15" xfId="139" applyNumberFormat="1" applyFont="1" applyBorder="1" applyAlignment="1">
      <alignment horizontal="left" vertical="center" wrapText="1"/>
    </xf>
    <xf numFmtId="0" fontId="82" fillId="0" borderId="14" xfId="139" applyFont="1" applyBorder="1" applyAlignment="1">
      <alignment vertical="top" wrapText="1"/>
    </xf>
    <xf numFmtId="0" fontId="82" fillId="0" borderId="16" xfId="139" applyFont="1" applyBorder="1" applyAlignment="1">
      <alignment vertical="top" wrapText="1"/>
    </xf>
    <xf numFmtId="0" fontId="85" fillId="0" borderId="0" xfId="139" applyFont="1" applyAlignment="1">
      <alignment horizontal="left" vertical="top" wrapText="1"/>
    </xf>
    <xf numFmtId="0" fontId="91" fillId="0" borderId="15" xfId="145" applyFont="1" applyBorder="1" applyAlignment="1">
      <alignment horizontal="left" vertical="center" wrapText="1"/>
    </xf>
    <xf numFmtId="0" fontId="91" fillId="0" borderId="17" xfId="145" applyFont="1" applyBorder="1" applyAlignment="1">
      <alignment horizontal="left" vertical="center" wrapText="1"/>
    </xf>
    <xf numFmtId="0" fontId="91" fillId="0" borderId="14" xfId="145" applyFont="1" applyBorder="1" applyAlignment="1">
      <alignment horizontal="left" vertical="top" wrapText="1"/>
    </xf>
    <xf numFmtId="0" fontId="91" fillId="0" borderId="16" xfId="145" applyFont="1" applyBorder="1" applyAlignment="1">
      <alignment horizontal="left" vertical="top" wrapText="1"/>
    </xf>
    <xf numFmtId="0" fontId="91" fillId="0" borderId="5" xfId="145" applyFont="1" applyBorder="1" applyAlignment="1">
      <alignment horizontal="left" vertical="center" wrapText="1"/>
    </xf>
    <xf numFmtId="49" fontId="91" fillId="0" borderId="15" xfId="145" applyNumberFormat="1" applyFont="1" applyBorder="1" applyAlignment="1">
      <alignment horizontal="left" vertical="center" wrapText="1"/>
    </xf>
    <xf numFmtId="49" fontId="91" fillId="0" borderId="17" xfId="145" applyNumberFormat="1" applyFont="1" applyBorder="1" applyAlignment="1">
      <alignment horizontal="left" vertical="center" wrapText="1"/>
    </xf>
    <xf numFmtId="0" fontId="91" fillId="0" borderId="14" xfId="145" applyFont="1" applyBorder="1" applyAlignment="1">
      <alignment vertical="top" wrapText="1"/>
    </xf>
    <xf numFmtId="0" fontId="91" fillId="0" borderId="16" xfId="145" applyFont="1" applyBorder="1" applyAlignment="1">
      <alignment vertical="top" wrapText="1"/>
    </xf>
    <xf numFmtId="0" fontId="91" fillId="0" borderId="0" xfId="145" applyFont="1" applyAlignment="1">
      <alignment horizontal="left" vertical="top" wrapText="1"/>
    </xf>
    <xf numFmtId="0" fontId="91" fillId="0" borderId="0" xfId="145" applyFont="1" applyAlignment="1">
      <alignment horizontal="center"/>
    </xf>
    <xf numFmtId="0" fontId="93" fillId="0" borderId="0" xfId="145" applyFont="1" applyAlignment="1">
      <alignment horizontal="center"/>
    </xf>
    <xf numFmtId="0" fontId="7" fillId="2" borderId="14" xfId="147" applyFont="1" applyFill="1" applyBorder="1" applyAlignment="1">
      <alignment horizontal="left"/>
    </xf>
    <xf numFmtId="0" fontId="7" fillId="2" borderId="15" xfId="147" applyFont="1" applyFill="1" applyBorder="1" applyAlignment="1">
      <alignment horizontal="left"/>
    </xf>
    <xf numFmtId="0" fontId="10" fillId="0" borderId="20" xfId="148" applyBorder="1" applyAlignment="1">
      <alignment horizontal="right"/>
    </xf>
    <xf numFmtId="0" fontId="10" fillId="0" borderId="0" xfId="148" applyAlignment="1">
      <alignment horizontal="right"/>
    </xf>
    <xf numFmtId="0" fontId="39" fillId="50" borderId="35" xfId="0" applyFont="1" applyFill="1" applyBorder="1" applyAlignment="1">
      <alignment horizontal="center" vertical="center"/>
    </xf>
    <xf numFmtId="0" fontId="39" fillId="50" borderId="14" xfId="0" applyFont="1" applyFill="1" applyBorder="1" applyAlignment="1">
      <alignment horizontal="center" vertical="center"/>
    </xf>
    <xf numFmtId="0" fontId="39" fillId="50" borderId="15" xfId="0" applyFont="1" applyFill="1" applyBorder="1" applyAlignment="1">
      <alignment horizontal="center" vertical="center"/>
    </xf>
    <xf numFmtId="0" fontId="42" fillId="0" borderId="23" xfId="0" applyFont="1" applyBorder="1" applyAlignment="1">
      <alignment horizontal="center"/>
    </xf>
    <xf numFmtId="0" fontId="42" fillId="0" borderId="44" xfId="0" applyFont="1" applyBorder="1" applyAlignment="1">
      <alignment horizontal="center"/>
    </xf>
    <xf numFmtId="0" fontId="42" fillId="0" borderId="72" xfId="0" applyFont="1" applyBorder="1" applyAlignment="1">
      <alignment horizontal="center"/>
    </xf>
    <xf numFmtId="0" fontId="42" fillId="0" borderId="36" xfId="0" applyFont="1" applyBorder="1" applyAlignment="1">
      <alignment horizontal="center"/>
    </xf>
    <xf numFmtId="0" fontId="26" fillId="0" borderId="0" xfId="0" applyFont="1" applyAlignment="1">
      <alignment wrapText="1"/>
    </xf>
    <xf numFmtId="0" fontId="45" fillId="0" borderId="23" xfId="0" applyFont="1" applyBorder="1" applyAlignment="1">
      <alignment horizontal="center"/>
    </xf>
    <xf numFmtId="171" fontId="45" fillId="0" borderId="16" xfId="0" applyNumberFormat="1" applyFont="1" applyBorder="1" applyAlignment="1">
      <alignment horizontal="center"/>
    </xf>
    <xf numFmtId="0" fontId="45" fillId="86" borderId="1" xfId="0" applyFont="1" applyFill="1" applyBorder="1" applyAlignment="1">
      <alignment horizontal="center"/>
    </xf>
    <xf numFmtId="0" fontId="45" fillId="86" borderId="2" xfId="0" applyFont="1" applyFill="1" applyBorder="1" applyAlignment="1">
      <alignment horizontal="center"/>
    </xf>
    <xf numFmtId="0" fontId="45" fillId="86" borderId="13" xfId="0" applyFont="1" applyFill="1" applyBorder="1" applyAlignment="1">
      <alignment horizontal="center"/>
    </xf>
    <xf numFmtId="0" fontId="41" fillId="0" borderId="63" xfId="0" applyFont="1" applyBorder="1" applyAlignment="1">
      <alignment horizontal="center"/>
    </xf>
    <xf numFmtId="0" fontId="41" fillId="0" borderId="65" xfId="0" applyFont="1" applyBorder="1" applyAlignment="1">
      <alignment horizontal="center"/>
    </xf>
    <xf numFmtId="0" fontId="4" fillId="0" borderId="20" xfId="4" applyBorder="1" applyAlignment="1">
      <alignment horizontal="right"/>
    </xf>
    <xf numFmtId="0" fontId="4" fillId="0" borderId="0" xfId="4" applyAlignment="1">
      <alignment horizontal="right"/>
    </xf>
    <xf numFmtId="170" fontId="0" fillId="0" borderId="55" xfId="0" applyNumberFormat="1" applyBorder="1" applyAlignment="1">
      <alignment horizontal="right" vertical="center"/>
    </xf>
    <xf numFmtId="170" fontId="0" fillId="0" borderId="37" xfId="0" applyNumberFormat="1" applyBorder="1" applyAlignment="1">
      <alignment horizontal="right" vertical="center"/>
    </xf>
    <xf numFmtId="0" fontId="62" fillId="0" borderId="14" xfId="0" applyFont="1" applyBorder="1" applyAlignment="1">
      <alignment horizontal="left" vertical="top" wrapText="1"/>
    </xf>
    <xf numFmtId="0" fontId="62" fillId="0" borderId="16" xfId="0" applyFont="1" applyBorder="1" applyAlignment="1">
      <alignment horizontal="left" vertical="top" wrapText="1"/>
    </xf>
    <xf numFmtId="0" fontId="62" fillId="0" borderId="15" xfId="0" applyFont="1" applyBorder="1" applyAlignment="1">
      <alignment horizontal="left" vertical="center" wrapText="1"/>
    </xf>
    <xf numFmtId="0" fontId="62" fillId="0" borderId="17" xfId="0" applyFont="1" applyBorder="1" applyAlignment="1">
      <alignment horizontal="left" vertical="center" wrapText="1"/>
    </xf>
    <xf numFmtId="0" fontId="62" fillId="0" borderId="5" xfId="0" applyFont="1" applyBorder="1" applyAlignment="1">
      <alignment horizontal="left" vertical="center" wrapText="1"/>
    </xf>
    <xf numFmtId="0" fontId="62" fillId="0" borderId="14" xfId="0" applyFont="1" applyBorder="1" applyAlignment="1">
      <alignment vertical="top" wrapText="1"/>
    </xf>
    <xf numFmtId="0" fontId="62" fillId="0" borderId="16" xfId="0" applyFont="1" applyBorder="1" applyAlignment="1">
      <alignment vertical="top" wrapText="1"/>
    </xf>
    <xf numFmtId="0" fontId="7" fillId="2" borderId="14" xfId="69" applyFont="1" applyFill="1" applyBorder="1" applyAlignment="1">
      <alignment horizontal="left"/>
    </xf>
    <xf numFmtId="0" fontId="7" fillId="2" borderId="15" xfId="69" applyFont="1" applyFill="1" applyBorder="1" applyAlignment="1">
      <alignment horizontal="left"/>
    </xf>
    <xf numFmtId="0" fontId="8" fillId="11" borderId="0" xfId="69" applyFont="1" applyFill="1" applyAlignment="1">
      <alignment horizontal="left"/>
    </xf>
    <xf numFmtId="0" fontId="8" fillId="11" borderId="5" xfId="69" applyFont="1" applyFill="1" applyBorder="1" applyAlignment="1">
      <alignment horizontal="left"/>
    </xf>
    <xf numFmtId="0" fontId="9" fillId="2" borderId="16" xfId="69" applyFont="1" applyFill="1" applyBorder="1" applyAlignment="1">
      <alignment horizontal="left"/>
    </xf>
    <xf numFmtId="0" fontId="9" fillId="2" borderId="17" xfId="69" applyFont="1" applyFill="1" applyBorder="1" applyAlignment="1">
      <alignment horizontal="left"/>
    </xf>
    <xf numFmtId="0" fontId="40" fillId="0" borderId="0" xfId="0" applyFont="1" applyFill="1" applyBorder="1"/>
    <xf numFmtId="0" fontId="40" fillId="0" borderId="0" xfId="0" applyFont="1" applyFill="1" applyBorder="1" applyAlignment="1">
      <alignment horizontal="center"/>
    </xf>
    <xf numFmtId="38" fontId="40" fillId="0" borderId="0" xfId="0" applyNumberFormat="1" applyFont="1" applyFill="1" applyBorder="1"/>
    <xf numFmtId="0" fontId="45" fillId="0" borderId="0" xfId="0" applyFont="1" applyFill="1" applyBorder="1" applyAlignment="1">
      <alignment horizontal="center"/>
    </xf>
    <xf numFmtId="0" fontId="45" fillId="0" borderId="0" xfId="0" applyFont="1" applyFill="1" applyBorder="1"/>
    <xf numFmtId="0" fontId="45" fillId="0" borderId="0" xfId="0" applyFont="1" applyFill="1" applyBorder="1" applyAlignment="1">
      <alignment horizontal="center"/>
    </xf>
    <xf numFmtId="0" fontId="45" fillId="0" borderId="0" xfId="0" applyFont="1" applyFill="1" applyBorder="1" applyAlignment="1">
      <alignment horizontal="left"/>
    </xf>
    <xf numFmtId="171" fontId="45" fillId="0" borderId="0" xfId="0" applyNumberFormat="1" applyFont="1" applyFill="1" applyBorder="1" applyAlignment="1">
      <alignment horizontal="center"/>
    </xf>
    <xf numFmtId="10" fontId="45" fillId="0" borderId="0" xfId="6" applyNumberFormat="1" applyFont="1" applyFill="1" applyBorder="1" applyAlignment="1">
      <alignment horizontal="center"/>
    </xf>
    <xf numFmtId="171" fontId="45" fillId="0" borderId="0" xfId="0" applyNumberFormat="1" applyFont="1" applyFill="1" applyBorder="1" applyAlignment="1">
      <alignment horizontal="center"/>
    </xf>
    <xf numFmtId="171" fontId="45" fillId="0" borderId="0" xfId="0" applyNumberFormat="1" applyFont="1" applyFill="1" applyBorder="1" applyAlignment="1">
      <alignment horizontal="left"/>
    </xf>
    <xf numFmtId="40" fontId="40" fillId="0" borderId="0" xfId="0" applyNumberFormat="1" applyFont="1" applyFill="1" applyBorder="1"/>
  </cellXfs>
  <cellStyles count="149">
    <cellStyle name="20% - Accent1" xfId="24" builtinId="30" customBuiltin="1"/>
    <cellStyle name="20% - Accent1 2" xfId="77" xr:uid="{00000000-0005-0000-0000-000001000000}"/>
    <cellStyle name="20% - Accent2" xfId="28" builtinId="34" customBuiltin="1"/>
    <cellStyle name="20% - Accent2 2" xfId="78" xr:uid="{00000000-0005-0000-0000-000003000000}"/>
    <cellStyle name="20% - Accent3" xfId="32" builtinId="38" customBuiltin="1"/>
    <cellStyle name="20% - Accent3 2" xfId="79" xr:uid="{00000000-0005-0000-0000-000005000000}"/>
    <cellStyle name="20% - Accent4" xfId="36" builtinId="42" customBuiltin="1"/>
    <cellStyle name="20% - Accent4 2" xfId="80" xr:uid="{00000000-0005-0000-0000-000007000000}"/>
    <cellStyle name="20% - Accent5" xfId="40" builtinId="46" customBuiltin="1"/>
    <cellStyle name="20% - Accent5 2" xfId="81" xr:uid="{00000000-0005-0000-0000-000009000000}"/>
    <cellStyle name="20% - Accent6" xfId="44" builtinId="50" customBuiltin="1"/>
    <cellStyle name="20% - Accent6 2" xfId="82" xr:uid="{00000000-0005-0000-0000-00000B000000}"/>
    <cellStyle name="40% - Accent1" xfId="25" builtinId="31" customBuiltin="1"/>
    <cellStyle name="40% - Accent1 2" xfId="83" xr:uid="{00000000-0005-0000-0000-00000D000000}"/>
    <cellStyle name="40% - Accent2" xfId="29" builtinId="35" customBuiltin="1"/>
    <cellStyle name="40% - Accent2 2" xfId="84" xr:uid="{00000000-0005-0000-0000-00000F000000}"/>
    <cellStyle name="40% - Accent3" xfId="33" builtinId="39" customBuiltin="1"/>
    <cellStyle name="40% - Accent3 2" xfId="85" xr:uid="{00000000-0005-0000-0000-000011000000}"/>
    <cellStyle name="40% - Accent4" xfId="37" builtinId="43" customBuiltin="1"/>
    <cellStyle name="40% - Accent4 2" xfId="86" xr:uid="{00000000-0005-0000-0000-000013000000}"/>
    <cellStyle name="40% - Accent5" xfId="41" builtinId="47" customBuiltin="1"/>
    <cellStyle name="40% - Accent5 2" xfId="87" xr:uid="{00000000-0005-0000-0000-000015000000}"/>
    <cellStyle name="40% - Accent6" xfId="45" builtinId="51" customBuiltin="1"/>
    <cellStyle name="40% - Accent6 2" xfId="88" xr:uid="{00000000-0005-0000-0000-000017000000}"/>
    <cellStyle name="60% - Accent1" xfId="26" builtinId="32" customBuiltin="1"/>
    <cellStyle name="60% - Accent1 2" xfId="89" xr:uid="{00000000-0005-0000-0000-000019000000}"/>
    <cellStyle name="60% - Accent2" xfId="30" builtinId="36" customBuiltin="1"/>
    <cellStyle name="60% - Accent2 2" xfId="90" xr:uid="{00000000-0005-0000-0000-00001B000000}"/>
    <cellStyle name="60% - Accent3" xfId="34" builtinId="40" customBuiltin="1"/>
    <cellStyle name="60% - Accent3 2" xfId="91" xr:uid="{00000000-0005-0000-0000-00001D000000}"/>
    <cellStyle name="60% - Accent4" xfId="38" builtinId="44" customBuiltin="1"/>
    <cellStyle name="60% - Accent4 2" xfId="92" xr:uid="{00000000-0005-0000-0000-00001F000000}"/>
    <cellStyle name="60% - Accent5" xfId="42" builtinId="48" customBuiltin="1"/>
    <cellStyle name="60% - Accent5 2" xfId="93" xr:uid="{00000000-0005-0000-0000-000021000000}"/>
    <cellStyle name="60% - Accent6" xfId="46" builtinId="52" customBuiltin="1"/>
    <cellStyle name="60% - Accent6 2" xfId="94" xr:uid="{00000000-0005-0000-0000-000023000000}"/>
    <cellStyle name="Accent1" xfId="23" builtinId="29" customBuiltin="1"/>
    <cellStyle name="Accent1 2" xfId="95" xr:uid="{00000000-0005-0000-0000-000025000000}"/>
    <cellStyle name="Accent2" xfId="27" builtinId="33" customBuiltin="1"/>
    <cellStyle name="Accent2 2" xfId="96" xr:uid="{00000000-0005-0000-0000-000027000000}"/>
    <cellStyle name="Accent3" xfId="31" builtinId="37" customBuiltin="1"/>
    <cellStyle name="Accent3 2" xfId="97" xr:uid="{00000000-0005-0000-0000-000029000000}"/>
    <cellStyle name="Accent4" xfId="35" builtinId="41" customBuiltin="1"/>
    <cellStyle name="Accent4 2" xfId="98" xr:uid="{00000000-0005-0000-0000-00002B000000}"/>
    <cellStyle name="Accent5" xfId="39" builtinId="45" customBuiltin="1"/>
    <cellStyle name="Accent5 2" xfId="99" xr:uid="{00000000-0005-0000-0000-00002D000000}"/>
    <cellStyle name="Accent6" xfId="43" builtinId="49" customBuiltin="1"/>
    <cellStyle name="Accent6 2" xfId="100" xr:uid="{00000000-0005-0000-0000-00002F000000}"/>
    <cellStyle name="Bad" xfId="12" builtinId="27" customBuiltin="1"/>
    <cellStyle name="Bad 2" xfId="101" xr:uid="{00000000-0005-0000-0000-000031000000}"/>
    <cellStyle name="Calculation" xfId="16" builtinId="22" customBuiltin="1"/>
    <cellStyle name="Calculation 2" xfId="102" xr:uid="{00000000-0005-0000-0000-000033000000}"/>
    <cellStyle name="Check Cell" xfId="18" builtinId="23" customBuiltin="1"/>
    <cellStyle name="Check Cell 2" xfId="103" xr:uid="{00000000-0005-0000-0000-000035000000}"/>
    <cellStyle name="Comma" xfId="1" builtinId="3"/>
    <cellStyle name="Comma 2" xfId="56" xr:uid="{00000000-0005-0000-0000-000037000000}"/>
    <cellStyle name="Comma 3" xfId="57" xr:uid="{00000000-0005-0000-0000-000038000000}"/>
    <cellStyle name="Comma 3 2" xfId="58" xr:uid="{00000000-0005-0000-0000-000039000000}"/>
    <cellStyle name="Comma 4" xfId="59" xr:uid="{00000000-0005-0000-0000-00003A000000}"/>
    <cellStyle name="Comma 5" xfId="60" xr:uid="{00000000-0005-0000-0000-00003B000000}"/>
    <cellStyle name="Comma 6" xfId="61" xr:uid="{00000000-0005-0000-0000-00003C000000}"/>
    <cellStyle name="Currency" xfId="2" builtinId="4"/>
    <cellStyle name="Currency 2" xfId="62" xr:uid="{00000000-0005-0000-0000-00003E000000}"/>
    <cellStyle name="Currency 2 2" xfId="104" xr:uid="{00000000-0005-0000-0000-00003F000000}"/>
    <cellStyle name="Currency 3" xfId="63" xr:uid="{00000000-0005-0000-0000-000040000000}"/>
    <cellStyle name="Currency 3 2" xfId="64" xr:uid="{00000000-0005-0000-0000-000041000000}"/>
    <cellStyle name="Currency 3 3" xfId="105" xr:uid="{00000000-0005-0000-0000-000042000000}"/>
    <cellStyle name="Currency 4" xfId="65" xr:uid="{00000000-0005-0000-0000-000043000000}"/>
    <cellStyle name="Currency 4 2" xfId="106" xr:uid="{00000000-0005-0000-0000-000044000000}"/>
    <cellStyle name="Currency 5" xfId="66" xr:uid="{00000000-0005-0000-0000-000045000000}"/>
    <cellStyle name="Currency 5 2" xfId="67" xr:uid="{00000000-0005-0000-0000-000046000000}"/>
    <cellStyle name="Currency 6" xfId="68" xr:uid="{00000000-0005-0000-0000-000047000000}"/>
    <cellStyle name="Currency 7" xfId="107" xr:uid="{00000000-0005-0000-0000-000048000000}"/>
    <cellStyle name="Explanatory Text" xfId="21" builtinId="53" customBuiltin="1"/>
    <cellStyle name="Explanatory Text 2" xfId="108" xr:uid="{00000000-0005-0000-0000-00004A000000}"/>
    <cellStyle name="Good" xfId="11" builtinId="26" customBuiltin="1"/>
    <cellStyle name="Good 2" xfId="109" xr:uid="{00000000-0005-0000-0000-00004C000000}"/>
    <cellStyle name="Heading 1" xfId="7" builtinId="16" customBuiltin="1"/>
    <cellStyle name="Heading 1 2" xfId="110" xr:uid="{00000000-0005-0000-0000-00004E000000}"/>
    <cellStyle name="Heading 2" xfId="8" builtinId="17" customBuiltin="1"/>
    <cellStyle name="Heading 2 2" xfId="111" xr:uid="{00000000-0005-0000-0000-000050000000}"/>
    <cellStyle name="Heading 3" xfId="9" builtinId="18" customBuiltin="1"/>
    <cellStyle name="Heading 3 2" xfId="112" xr:uid="{00000000-0005-0000-0000-000052000000}"/>
    <cellStyle name="Heading 4" xfId="10" builtinId="19" customBuiltin="1"/>
    <cellStyle name="Heading 4 2" xfId="113" xr:uid="{00000000-0005-0000-0000-000054000000}"/>
    <cellStyle name="Input" xfId="14" builtinId="20" customBuiltin="1"/>
    <cellStyle name="Input 2" xfId="114" xr:uid="{00000000-0005-0000-0000-000056000000}"/>
    <cellStyle name="Linked Cell" xfId="17" builtinId="24" customBuiltin="1"/>
    <cellStyle name="Linked Cell 2" xfId="115" xr:uid="{00000000-0005-0000-0000-000058000000}"/>
    <cellStyle name="Neutral" xfId="13" builtinId="28" customBuiltin="1"/>
    <cellStyle name="Neutral 2" xfId="116" xr:uid="{00000000-0005-0000-0000-00005A000000}"/>
    <cellStyle name="Normal" xfId="0" builtinId="0"/>
    <cellStyle name="Normal 10 2" xfId="142" xr:uid="{00000000-0005-0000-0000-00005C000000}"/>
    <cellStyle name="Normal 10 2 2" xfId="134" xr:uid="{00000000-0005-0000-0000-00005D000000}"/>
    <cellStyle name="Normal 10 3 3" xfId="136" xr:uid="{00000000-0005-0000-0000-00005E000000}"/>
    <cellStyle name="Normal 12" xfId="117" xr:uid="{00000000-0005-0000-0000-00005F000000}"/>
    <cellStyle name="Normal 17" xfId="118" xr:uid="{00000000-0005-0000-0000-000060000000}"/>
    <cellStyle name="Normal 2" xfId="3" xr:uid="{00000000-0005-0000-0000-000061000000}"/>
    <cellStyle name="Normal 2 2" xfId="49" xr:uid="{00000000-0005-0000-0000-000062000000}"/>
    <cellStyle name="Normal 2 2 2" xfId="119" xr:uid="{00000000-0005-0000-0000-000063000000}"/>
    <cellStyle name="Normal 2 2 3" xfId="144" xr:uid="{00000000-0005-0000-0000-000064000000}"/>
    <cellStyle name="Normal 2 3" xfId="48" xr:uid="{00000000-0005-0000-0000-000065000000}"/>
    <cellStyle name="Normal 2 3 3 2" xfId="137" xr:uid="{00000000-0005-0000-0000-000066000000}"/>
    <cellStyle name="Normal 2 4" xfId="74" xr:uid="{00000000-0005-0000-0000-000067000000}"/>
    <cellStyle name="Normal 3" xfId="51" xr:uid="{00000000-0005-0000-0000-000068000000}"/>
    <cellStyle name="Normal 3 2" xfId="69" xr:uid="{00000000-0005-0000-0000-000069000000}"/>
    <cellStyle name="Normal 3 3" xfId="120" xr:uid="{00000000-0005-0000-0000-00006A000000}"/>
    <cellStyle name="Normal 3 9" xfId="121" xr:uid="{00000000-0005-0000-0000-00006B000000}"/>
    <cellStyle name="Normal 4" xfId="4" xr:uid="{00000000-0005-0000-0000-00006C000000}"/>
    <cellStyle name="Normal 4 2" xfId="76" xr:uid="{00000000-0005-0000-0000-00006D000000}"/>
    <cellStyle name="Normal 4 2 2" xfId="122" xr:uid="{00000000-0005-0000-0000-00006E000000}"/>
    <cellStyle name="Normal 4 5" xfId="148" xr:uid="{92922A65-07B4-4503-BFA5-91C8061396BD}"/>
    <cellStyle name="Normal 41" xfId="147" xr:uid="{73AD6FD4-05F4-4854-B56C-5F7CA99B0034}"/>
    <cellStyle name="Normal 5" xfId="52" xr:uid="{00000000-0005-0000-0000-00006F000000}"/>
    <cellStyle name="Normal 5 2" xfId="123" xr:uid="{00000000-0005-0000-0000-000070000000}"/>
    <cellStyle name="Normal 5 2 2" xfId="139" xr:uid="{00000000-0005-0000-0000-000071000000}"/>
    <cellStyle name="Normal 5 5" xfId="145" xr:uid="{478965A1-82E4-467F-84B8-0CE62C45B006}"/>
    <cellStyle name="Normal 6" xfId="54" xr:uid="{00000000-0005-0000-0000-000072000000}"/>
    <cellStyle name="Normal 6 2" xfId="73" xr:uid="{00000000-0005-0000-0000-000073000000}"/>
    <cellStyle name="Normal 6 2 2" xfId="124" xr:uid="{00000000-0005-0000-0000-000074000000}"/>
    <cellStyle name="Normal 6 2 2 2" xfId="135" xr:uid="{00000000-0005-0000-0000-000075000000}"/>
    <cellStyle name="Normal 6 3" xfId="125" xr:uid="{00000000-0005-0000-0000-000076000000}"/>
    <cellStyle name="Normal 7" xfId="75" xr:uid="{00000000-0005-0000-0000-000077000000}"/>
    <cellStyle name="Normal 8" xfId="143" xr:uid="{00000000-0005-0000-0000-000078000000}"/>
    <cellStyle name="Normal 9 2" xfId="126" xr:uid="{00000000-0005-0000-0000-000079000000}"/>
    <cellStyle name="Note" xfId="20" builtinId="10" customBuiltin="1"/>
    <cellStyle name="Note 2" xfId="50" xr:uid="{00000000-0005-0000-0000-00007B000000}"/>
    <cellStyle name="Note 2 2" xfId="127" xr:uid="{00000000-0005-0000-0000-00007C000000}"/>
    <cellStyle name="Output" xfId="15" builtinId="21" customBuiltin="1"/>
    <cellStyle name="Output 2" xfId="128" xr:uid="{00000000-0005-0000-0000-00007E000000}"/>
    <cellStyle name="Percent" xfId="6" builtinId="5"/>
    <cellStyle name="Percent 10" xfId="141" xr:uid="{00000000-0005-0000-0000-000080000000}"/>
    <cellStyle name="Percent 2" xfId="5" xr:uid="{00000000-0005-0000-0000-000081000000}"/>
    <cellStyle name="Percent 2 2" xfId="55" xr:uid="{00000000-0005-0000-0000-000082000000}"/>
    <cellStyle name="Percent 2 2 3 2" xfId="138" xr:uid="{00000000-0005-0000-0000-000083000000}"/>
    <cellStyle name="Percent 2 4" xfId="140" xr:uid="{00000000-0005-0000-0000-000084000000}"/>
    <cellStyle name="Percent 3" xfId="70" xr:uid="{00000000-0005-0000-0000-000085000000}"/>
    <cellStyle name="Percent 3 2" xfId="53" xr:uid="{00000000-0005-0000-0000-000086000000}"/>
    <cellStyle name="Percent 4" xfId="71" xr:uid="{00000000-0005-0000-0000-000087000000}"/>
    <cellStyle name="Percent 4 2" xfId="129" xr:uid="{00000000-0005-0000-0000-000088000000}"/>
    <cellStyle name="Percent 5" xfId="72" xr:uid="{00000000-0005-0000-0000-000089000000}"/>
    <cellStyle name="Percent 6" xfId="130" xr:uid="{00000000-0005-0000-0000-00008A000000}"/>
    <cellStyle name="Percent 7 2" xfId="146" xr:uid="{8E978E8E-7CFD-4FCC-A941-DC8FD534B88A}"/>
    <cellStyle name="Title 2" xfId="47" xr:uid="{00000000-0005-0000-0000-00008B000000}"/>
    <cellStyle name="Title 2 2" xfId="131" xr:uid="{00000000-0005-0000-0000-00008C000000}"/>
    <cellStyle name="Total" xfId="22" builtinId="25" customBuiltin="1"/>
    <cellStyle name="Total 2" xfId="132" xr:uid="{00000000-0005-0000-0000-00008E000000}"/>
    <cellStyle name="Warning Text" xfId="19" builtinId="11" customBuiltin="1"/>
    <cellStyle name="Warning Text 2" xfId="133" xr:uid="{00000000-0005-0000-0000-000090000000}"/>
  </cellStyles>
  <dxfs count="4">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5</xdr:col>
      <xdr:colOff>0</xdr:colOff>
      <xdr:row>14</xdr:row>
      <xdr:rowOff>0</xdr:rowOff>
    </xdr:from>
    <xdr:ext cx="184731" cy="264560"/>
    <xdr:sp macro="" textlink="">
      <xdr:nvSpPr>
        <xdr:cNvPr id="2" name="TextBox 1">
          <a:extLst>
            <a:ext uri="{FF2B5EF4-FFF2-40B4-BE49-F238E27FC236}">
              <a16:creationId xmlns:a16="http://schemas.microsoft.com/office/drawing/2014/main" id="{37336E63-C321-491D-947F-6D83747CB59B}"/>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14</xdr:row>
      <xdr:rowOff>0</xdr:rowOff>
    </xdr:from>
    <xdr:ext cx="184731" cy="264560"/>
    <xdr:sp macro="" textlink="">
      <xdr:nvSpPr>
        <xdr:cNvPr id="3" name="TextBox 2">
          <a:extLst>
            <a:ext uri="{FF2B5EF4-FFF2-40B4-BE49-F238E27FC236}">
              <a16:creationId xmlns:a16="http://schemas.microsoft.com/office/drawing/2014/main" id="{44695602-8753-45C1-A266-E67DFFA9FB35}"/>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14</xdr:row>
      <xdr:rowOff>0</xdr:rowOff>
    </xdr:from>
    <xdr:ext cx="184731" cy="264560"/>
    <xdr:sp macro="" textlink="">
      <xdr:nvSpPr>
        <xdr:cNvPr id="4" name="TextBox 3">
          <a:extLst>
            <a:ext uri="{FF2B5EF4-FFF2-40B4-BE49-F238E27FC236}">
              <a16:creationId xmlns:a16="http://schemas.microsoft.com/office/drawing/2014/main" id="{1939FCD5-178F-41FE-B291-B974E8B65C18}"/>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14</xdr:row>
      <xdr:rowOff>0</xdr:rowOff>
    </xdr:from>
    <xdr:ext cx="184731" cy="264560"/>
    <xdr:sp macro="" textlink="">
      <xdr:nvSpPr>
        <xdr:cNvPr id="5" name="TextBox 4">
          <a:extLst>
            <a:ext uri="{FF2B5EF4-FFF2-40B4-BE49-F238E27FC236}">
              <a16:creationId xmlns:a16="http://schemas.microsoft.com/office/drawing/2014/main" id="{F5CE5328-0864-4362-AED4-9660A7D5AB59}"/>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14</xdr:row>
      <xdr:rowOff>0</xdr:rowOff>
    </xdr:from>
    <xdr:ext cx="184731" cy="264560"/>
    <xdr:sp macro="" textlink="">
      <xdr:nvSpPr>
        <xdr:cNvPr id="6" name="TextBox 5">
          <a:extLst>
            <a:ext uri="{FF2B5EF4-FFF2-40B4-BE49-F238E27FC236}">
              <a16:creationId xmlns:a16="http://schemas.microsoft.com/office/drawing/2014/main" id="{794E55D3-2B1A-400F-B03D-D5C64540C05C}"/>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14</xdr:row>
      <xdr:rowOff>0</xdr:rowOff>
    </xdr:from>
    <xdr:ext cx="184731" cy="264560"/>
    <xdr:sp macro="" textlink="">
      <xdr:nvSpPr>
        <xdr:cNvPr id="7" name="TextBox 6">
          <a:extLst>
            <a:ext uri="{FF2B5EF4-FFF2-40B4-BE49-F238E27FC236}">
              <a16:creationId xmlns:a16="http://schemas.microsoft.com/office/drawing/2014/main" id="{D07393AF-CA03-4236-B349-8E43FE05FA7A}"/>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14</xdr:row>
      <xdr:rowOff>0</xdr:rowOff>
    </xdr:from>
    <xdr:ext cx="184731" cy="264560"/>
    <xdr:sp macro="" textlink="">
      <xdr:nvSpPr>
        <xdr:cNvPr id="8" name="TextBox 7">
          <a:extLst>
            <a:ext uri="{FF2B5EF4-FFF2-40B4-BE49-F238E27FC236}">
              <a16:creationId xmlns:a16="http://schemas.microsoft.com/office/drawing/2014/main" id="{5F2435A1-704A-4979-B236-4549503F89FB}"/>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14</xdr:row>
      <xdr:rowOff>0</xdr:rowOff>
    </xdr:from>
    <xdr:ext cx="184731" cy="264560"/>
    <xdr:sp macro="" textlink="">
      <xdr:nvSpPr>
        <xdr:cNvPr id="9" name="TextBox 8">
          <a:extLst>
            <a:ext uri="{FF2B5EF4-FFF2-40B4-BE49-F238E27FC236}">
              <a16:creationId xmlns:a16="http://schemas.microsoft.com/office/drawing/2014/main" id="{911555C8-9AE1-4B26-A82E-4ED467F59416}"/>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14</xdr:row>
      <xdr:rowOff>0</xdr:rowOff>
    </xdr:from>
    <xdr:ext cx="184731" cy="264560"/>
    <xdr:sp macro="" textlink="">
      <xdr:nvSpPr>
        <xdr:cNvPr id="10" name="TextBox 9">
          <a:extLst>
            <a:ext uri="{FF2B5EF4-FFF2-40B4-BE49-F238E27FC236}">
              <a16:creationId xmlns:a16="http://schemas.microsoft.com/office/drawing/2014/main" id="{D1B158AD-5217-4B72-AE72-0A49513AF72E}"/>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14</xdr:row>
      <xdr:rowOff>0</xdr:rowOff>
    </xdr:from>
    <xdr:ext cx="184731" cy="264560"/>
    <xdr:sp macro="" textlink="">
      <xdr:nvSpPr>
        <xdr:cNvPr id="11" name="TextBox 10">
          <a:extLst>
            <a:ext uri="{FF2B5EF4-FFF2-40B4-BE49-F238E27FC236}">
              <a16:creationId xmlns:a16="http://schemas.microsoft.com/office/drawing/2014/main" id="{261A3096-389B-4E53-BB08-AB5A219D4CAB}"/>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14</xdr:row>
      <xdr:rowOff>0</xdr:rowOff>
    </xdr:from>
    <xdr:ext cx="184731" cy="264560"/>
    <xdr:sp macro="" textlink="">
      <xdr:nvSpPr>
        <xdr:cNvPr id="12" name="TextBox 11">
          <a:extLst>
            <a:ext uri="{FF2B5EF4-FFF2-40B4-BE49-F238E27FC236}">
              <a16:creationId xmlns:a16="http://schemas.microsoft.com/office/drawing/2014/main" id="{F21C700C-D03C-4648-87B7-346F44EB5B55}"/>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14</xdr:row>
      <xdr:rowOff>0</xdr:rowOff>
    </xdr:from>
    <xdr:ext cx="184731" cy="264560"/>
    <xdr:sp macro="" textlink="">
      <xdr:nvSpPr>
        <xdr:cNvPr id="13" name="TextBox 12">
          <a:extLst>
            <a:ext uri="{FF2B5EF4-FFF2-40B4-BE49-F238E27FC236}">
              <a16:creationId xmlns:a16="http://schemas.microsoft.com/office/drawing/2014/main" id="{2F9CAE16-C7BC-465B-B684-44BA4C3D27C6}"/>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14</xdr:row>
      <xdr:rowOff>0</xdr:rowOff>
    </xdr:from>
    <xdr:ext cx="184731" cy="264560"/>
    <xdr:sp macro="" textlink="">
      <xdr:nvSpPr>
        <xdr:cNvPr id="14" name="TextBox 13">
          <a:extLst>
            <a:ext uri="{FF2B5EF4-FFF2-40B4-BE49-F238E27FC236}">
              <a16:creationId xmlns:a16="http://schemas.microsoft.com/office/drawing/2014/main" id="{EEA98C50-4D20-47C5-8883-13D53DECC6A1}"/>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14</xdr:row>
      <xdr:rowOff>0</xdr:rowOff>
    </xdr:from>
    <xdr:ext cx="184731" cy="264560"/>
    <xdr:sp macro="" textlink="">
      <xdr:nvSpPr>
        <xdr:cNvPr id="15" name="TextBox 14">
          <a:extLst>
            <a:ext uri="{FF2B5EF4-FFF2-40B4-BE49-F238E27FC236}">
              <a16:creationId xmlns:a16="http://schemas.microsoft.com/office/drawing/2014/main" id="{36FD081C-FD69-4923-A51C-A943E1CE8F41}"/>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14</xdr:row>
      <xdr:rowOff>0</xdr:rowOff>
    </xdr:from>
    <xdr:ext cx="184731" cy="264560"/>
    <xdr:sp macro="" textlink="">
      <xdr:nvSpPr>
        <xdr:cNvPr id="16" name="TextBox 15">
          <a:extLst>
            <a:ext uri="{FF2B5EF4-FFF2-40B4-BE49-F238E27FC236}">
              <a16:creationId xmlns:a16="http://schemas.microsoft.com/office/drawing/2014/main" id="{B7432AA7-7C8D-45FC-A0C1-E97EACEFF4E5}"/>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14</xdr:row>
      <xdr:rowOff>0</xdr:rowOff>
    </xdr:from>
    <xdr:ext cx="184731" cy="264560"/>
    <xdr:sp macro="" textlink="">
      <xdr:nvSpPr>
        <xdr:cNvPr id="17" name="TextBox 16">
          <a:extLst>
            <a:ext uri="{FF2B5EF4-FFF2-40B4-BE49-F238E27FC236}">
              <a16:creationId xmlns:a16="http://schemas.microsoft.com/office/drawing/2014/main" id="{4CB74046-EB95-4966-B377-57F4E2E3D6DB}"/>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14</xdr:row>
      <xdr:rowOff>0</xdr:rowOff>
    </xdr:from>
    <xdr:ext cx="184731" cy="264560"/>
    <xdr:sp macro="" textlink="">
      <xdr:nvSpPr>
        <xdr:cNvPr id="18" name="TextBox 17">
          <a:extLst>
            <a:ext uri="{FF2B5EF4-FFF2-40B4-BE49-F238E27FC236}">
              <a16:creationId xmlns:a16="http://schemas.microsoft.com/office/drawing/2014/main" id="{FEABE3CE-755C-4EDD-BA0A-5AD5EF160DC4}"/>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14</xdr:row>
      <xdr:rowOff>0</xdr:rowOff>
    </xdr:from>
    <xdr:ext cx="184731" cy="264560"/>
    <xdr:sp macro="" textlink="">
      <xdr:nvSpPr>
        <xdr:cNvPr id="19" name="TextBox 18">
          <a:extLst>
            <a:ext uri="{FF2B5EF4-FFF2-40B4-BE49-F238E27FC236}">
              <a16:creationId xmlns:a16="http://schemas.microsoft.com/office/drawing/2014/main" id="{0D84B125-E83E-4EFE-8E8E-B73233C54568}"/>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14</xdr:row>
      <xdr:rowOff>0</xdr:rowOff>
    </xdr:from>
    <xdr:ext cx="184731" cy="264560"/>
    <xdr:sp macro="" textlink="">
      <xdr:nvSpPr>
        <xdr:cNvPr id="20" name="TextBox 19">
          <a:extLst>
            <a:ext uri="{FF2B5EF4-FFF2-40B4-BE49-F238E27FC236}">
              <a16:creationId xmlns:a16="http://schemas.microsoft.com/office/drawing/2014/main" id="{86A2E44D-55AA-4070-B488-6829C1D73FA3}"/>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14</xdr:row>
      <xdr:rowOff>0</xdr:rowOff>
    </xdr:from>
    <xdr:ext cx="184731" cy="264560"/>
    <xdr:sp macro="" textlink="">
      <xdr:nvSpPr>
        <xdr:cNvPr id="21" name="TextBox 20">
          <a:extLst>
            <a:ext uri="{FF2B5EF4-FFF2-40B4-BE49-F238E27FC236}">
              <a16:creationId xmlns:a16="http://schemas.microsoft.com/office/drawing/2014/main" id="{9C542C05-6AA7-4AE5-8AB3-A86DEDC61E9B}"/>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14</xdr:row>
      <xdr:rowOff>0</xdr:rowOff>
    </xdr:from>
    <xdr:ext cx="184731" cy="264560"/>
    <xdr:sp macro="" textlink="">
      <xdr:nvSpPr>
        <xdr:cNvPr id="22" name="TextBox 21">
          <a:extLst>
            <a:ext uri="{FF2B5EF4-FFF2-40B4-BE49-F238E27FC236}">
              <a16:creationId xmlns:a16="http://schemas.microsoft.com/office/drawing/2014/main" id="{A626DB69-4EE0-4612-B02F-13B0A56CC10F}"/>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14</xdr:row>
      <xdr:rowOff>0</xdr:rowOff>
    </xdr:from>
    <xdr:ext cx="184731" cy="264560"/>
    <xdr:sp macro="" textlink="">
      <xdr:nvSpPr>
        <xdr:cNvPr id="23" name="TextBox 22">
          <a:extLst>
            <a:ext uri="{FF2B5EF4-FFF2-40B4-BE49-F238E27FC236}">
              <a16:creationId xmlns:a16="http://schemas.microsoft.com/office/drawing/2014/main" id="{65F89090-9FF6-41EA-A5EA-96661DDCE980}"/>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14</xdr:row>
      <xdr:rowOff>0</xdr:rowOff>
    </xdr:from>
    <xdr:ext cx="184731" cy="264560"/>
    <xdr:sp macro="" textlink="">
      <xdr:nvSpPr>
        <xdr:cNvPr id="24" name="TextBox 23">
          <a:extLst>
            <a:ext uri="{FF2B5EF4-FFF2-40B4-BE49-F238E27FC236}">
              <a16:creationId xmlns:a16="http://schemas.microsoft.com/office/drawing/2014/main" id="{68FD38D5-7357-40A0-8990-8541744518AD}"/>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14</xdr:row>
      <xdr:rowOff>0</xdr:rowOff>
    </xdr:from>
    <xdr:ext cx="184731" cy="264560"/>
    <xdr:sp macro="" textlink="">
      <xdr:nvSpPr>
        <xdr:cNvPr id="25" name="TextBox 24">
          <a:extLst>
            <a:ext uri="{FF2B5EF4-FFF2-40B4-BE49-F238E27FC236}">
              <a16:creationId xmlns:a16="http://schemas.microsoft.com/office/drawing/2014/main" id="{AA061B16-260C-42EE-8C13-651E26B6F629}"/>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26</xdr:row>
      <xdr:rowOff>0</xdr:rowOff>
    </xdr:from>
    <xdr:to>
      <xdr:col>12</xdr:col>
      <xdr:colOff>10795</xdr:colOff>
      <xdr:row>29</xdr:row>
      <xdr:rowOff>26035</xdr:rowOff>
    </xdr:to>
    <xdr:pic>
      <xdr:nvPicPr>
        <xdr:cNvPr id="3" name="Picture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5620" y="4770120"/>
          <a:ext cx="6614160" cy="548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us_madcfrmu/MA%20DYS/RRO/2016%20Provisional%202014%20Final/2.%20Staff%20Rosters/MA%20DYS%20RO%20Time%20Study%20Staff%20Roster%20Template.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E\X\Data%20&amp;%20Reporting%20Tools\STARR%20Utilization\STARR%20Utilization%20Tool%20FY10%20Jun"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HS-FP-BOS-081\Administrative%20Services-POS%20Policy%20Office\Rate%20Setting\Rate%20Projects\DTA%20-%20Young%20Parents%20Program-%20CMR%20425\0.%20Archive\2018%20Rate%20Review\1.%20Strategy%20Team%20Materials\YPP%20Models%209.29.17%20with%20FI.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Administrative%20Services-POS%20Policy%20Office/Rate%20Setting/Rate%20Projects/CIES-%20CMR%20410/2022%20Rate%20Review%20(FY23)/1.%20Strategy%20Team%20Materials/BLS%20Benchmarks%20for%20FY21%20FOIA.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Administrative%20Services-POS%20Policy%20Office\Admin%20&amp;%20Staff\Kara\Workforce%20Initiatives\May%202022%20BLS\1a.%20C.257%20%20BLS%20M2022%2053rd%20with%20BU.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X:\Administrative%20Services-POS%20Policy%20Office\Admin%20&amp;%20Staff\Kara\Workforce%20Initiatives\May%202022%20BLS\1a.%20C.257%20%20BLS%20M2022%2053rd%20with%20BU.xlsx" TargetMode="External"/><Relationship Id="rId1" Type="http://schemas.openxmlformats.org/officeDocument/2006/relationships/externalLinkPath" Target="/Administrative%20Services-POS%20Policy%20Office/Admin%20&amp;%20Staff/Kara/Workforce%20Initiatives/May%202022%20BLS/1a.%20C.257%20%20BLS%20M2022%2053rd%20with%20BU.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R:\Administrative%20Services-POS%20Policy%20Office\Admin%20&amp;%20Staff\Kara\Workforce%20Initiatives\3.%20Benchmark%20Analysis%2010.18.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W_Pricing\POS\Year%203%20Projects\Year%203%20Plan\Service%20Classes\Youth%20Intermediate%20Term%20Stabilization\3470%20DPH%20BSAS%20Youth%20Residential\YITS-DPH\YITS_DPH_Yr%203%20review_FY2010-2011_General%20Analysis.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cf06\workgroups\W_Pricing\SubAbuse\2012\Data\Outpatient%20Counseling%20&amp;%20Other%20Related\Counseling%20Rate%20Options%20MARCH%20181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Units"/>
      <sheetName val="3. CAF Spring 2015"/>
      <sheetName val="7. Fiscal Impact"/>
      <sheetName val="FY19 Enrollment Model"/>
      <sheetName val="FY19 Outcome Model"/>
      <sheetName val="Fall 2015 CAF"/>
      <sheetName val="CAF Spring 2017"/>
      <sheetName val="Fiscal Impact"/>
    </sheetNames>
    <sheetDataSet>
      <sheetData sheetId="0"/>
      <sheetData sheetId="1"/>
      <sheetData sheetId="2"/>
      <sheetData sheetId="3"/>
      <sheetData sheetId="4"/>
      <sheetData sheetId="5"/>
      <sheetData sheetId="6">
        <row r="27">
          <cell r="BK27">
            <v>2.6217739003998465E-2</v>
          </cell>
        </row>
      </sheetData>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0 BLS  SALARY CHART"/>
      <sheetName val="DC  CNA  DC III"/>
      <sheetName val="Case Social Worker.Manager"/>
      <sheetName val="Clinical"/>
      <sheetName val="Nursing"/>
      <sheetName val="Management"/>
      <sheetName val="Therapies"/>
    </sheetNames>
    <sheetDataSet>
      <sheetData sheetId="0"/>
      <sheetData sheetId="1">
        <row r="7">
          <cell r="G7">
            <v>16.791999999999998</v>
          </cell>
        </row>
        <row r="11">
          <cell r="G11">
            <v>17.260000000000002</v>
          </cell>
        </row>
        <row r="20">
          <cell r="G20">
            <v>21.736000000000001</v>
          </cell>
        </row>
      </sheetData>
      <sheetData sheetId="2">
        <row r="4">
          <cell r="G4">
            <v>21.814999999999998</v>
          </cell>
        </row>
        <row r="10">
          <cell r="G10">
            <v>26.16</v>
          </cell>
        </row>
      </sheetData>
      <sheetData sheetId="3">
        <row r="5">
          <cell r="G5">
            <v>30.59</v>
          </cell>
        </row>
        <row r="9">
          <cell r="G9">
            <v>40.57</v>
          </cell>
        </row>
      </sheetData>
      <sheetData sheetId="4">
        <row r="2">
          <cell r="G2">
            <v>28.8</v>
          </cell>
        </row>
        <row r="6">
          <cell r="G6">
            <v>43.41</v>
          </cell>
        </row>
        <row r="11">
          <cell r="G11">
            <v>59.6</v>
          </cell>
        </row>
      </sheetData>
      <sheetData sheetId="5">
        <row r="2">
          <cell r="G2">
            <v>33.46153846153846</v>
          </cell>
          <cell r="H2">
            <v>69600</v>
          </cell>
        </row>
      </sheetData>
      <sheetData sheetId="6">
        <row r="2">
          <cell r="E2">
            <v>31.99</v>
          </cell>
        </row>
        <row r="8">
          <cell r="E8">
            <v>34.022499999999994</v>
          </cell>
        </row>
        <row r="14">
          <cell r="E14">
            <v>36.380000000000003</v>
          </cell>
        </row>
        <row r="18">
          <cell r="E18">
            <v>37.751999999999995</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row r="11">
          <cell r="I11">
            <v>19.121599999999997</v>
          </cell>
        </row>
        <row r="19">
          <cell r="I19">
            <v>25.580080000000002</v>
          </cell>
        </row>
      </sheetData>
      <sheetData sheetId="5">
        <row r="4">
          <cell r="J4">
            <v>28.180799999999998</v>
          </cell>
        </row>
        <row r="11">
          <cell r="J11">
            <v>30.9283</v>
          </cell>
        </row>
      </sheetData>
      <sheetData sheetId="6">
        <row r="6">
          <cell r="J6">
            <v>38.753100000000003</v>
          </cell>
        </row>
        <row r="12">
          <cell r="J12">
            <v>48.742200000000004</v>
          </cell>
        </row>
      </sheetData>
      <sheetData sheetId="7">
        <row r="2">
          <cell r="J2">
            <v>31.575200000000002</v>
          </cell>
        </row>
        <row r="6">
          <cell r="J6">
            <v>49.162799999999997</v>
          </cell>
        </row>
        <row r="11">
          <cell r="J11">
            <v>65.162400000000005</v>
          </cell>
        </row>
      </sheetData>
      <sheetData sheetId="8">
        <row r="2">
          <cell r="J2">
            <v>38.180400000000006</v>
          </cell>
        </row>
      </sheetData>
      <sheetData sheetId="9">
        <row r="2">
          <cell r="M2">
            <v>32.740400000000001</v>
          </cell>
        </row>
        <row r="8">
          <cell r="M8">
            <v>38.017499999999998</v>
          </cell>
        </row>
        <row r="14">
          <cell r="M14">
            <v>41.25168</v>
          </cell>
        </row>
        <row r="18">
          <cell r="M18">
            <v>42.756720000000001</v>
          </cell>
        </row>
      </sheetData>
      <sheetData sheetId="10">
        <row r="33">
          <cell r="N33">
            <v>135424.64000000001</v>
          </cell>
        </row>
        <row r="34">
          <cell r="N34">
            <v>40890.303999999996</v>
          </cell>
        </row>
        <row r="35">
          <cell r="N35">
            <v>62490.688000000002</v>
          </cell>
        </row>
        <row r="36">
          <cell r="N36">
            <v>51538.240000000005</v>
          </cell>
        </row>
        <row r="37">
          <cell r="N37">
            <v>50652.160000000003</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sheetData sheetId="5"/>
      <sheetData sheetId="6"/>
      <sheetData sheetId="7"/>
      <sheetData sheetId="8"/>
      <sheetData sheetId="9">
        <row r="25">
          <cell r="M25">
            <v>26.998012820512823</v>
          </cell>
        </row>
      </sheetData>
      <sheetData sheetId="1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heetName val="DC I &amp; II"/>
      <sheetName val="DC II ks"/>
      <sheetName val="DC III "/>
      <sheetName val="CNA"/>
      <sheetName val="Caseworker BA"/>
      <sheetName val="Casemanager MA "/>
      <sheetName val="Clinician w indep Lic"/>
      <sheetName val="Clinical Manager"/>
      <sheetName val="LPN"/>
      <sheetName val="BS RN"/>
      <sheetName val="MS RN. APRN"/>
    </sheetNames>
    <sheetDataSet>
      <sheetData sheetId="0"/>
      <sheetData sheetId="1">
        <row r="12">
          <cell r="J12">
            <v>16.796506410256413</v>
          </cell>
        </row>
      </sheetData>
      <sheetData sheetId="2" refreshError="1"/>
      <sheetData sheetId="3">
        <row r="11">
          <cell r="J11">
            <v>20.893115384615385</v>
          </cell>
        </row>
      </sheetData>
      <sheetData sheetId="4">
        <row r="13">
          <cell r="L13">
            <v>16.170000000000002</v>
          </cell>
        </row>
      </sheetData>
      <sheetData sheetId="5">
        <row r="9">
          <cell r="J9">
            <v>22.073999999999998</v>
          </cell>
          <cell r="L9">
            <v>21.14</v>
          </cell>
        </row>
      </sheetData>
      <sheetData sheetId="6">
        <row r="13">
          <cell r="J13">
            <v>26.866666666666664</v>
          </cell>
        </row>
      </sheetData>
      <sheetData sheetId="7">
        <row r="13">
          <cell r="O13">
            <v>30.101111111111109</v>
          </cell>
        </row>
      </sheetData>
      <sheetData sheetId="8">
        <row r="6">
          <cell r="I6">
            <v>42.94</v>
          </cell>
        </row>
      </sheetData>
      <sheetData sheetId="9">
        <row r="6">
          <cell r="H6">
            <v>28.36</v>
          </cell>
        </row>
      </sheetData>
      <sheetData sheetId="10">
        <row r="16">
          <cell r="K16">
            <v>44.3</v>
          </cell>
        </row>
      </sheetData>
      <sheetData sheetId="11">
        <row r="15">
          <cell r="K15">
            <v>59.01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row r="4">
          <cell r="Z4">
            <v>65246</v>
          </cell>
        </row>
      </sheetData>
      <sheetData sheetId="7">
        <row r="4">
          <cell r="A4" t="str">
            <v>Community Healthlink, Inc.</v>
          </cell>
        </row>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row r="4">
          <cell r="BO4">
            <v>1</v>
          </cell>
        </row>
      </sheetData>
      <sheetData sheetId="9">
        <row r="3">
          <cell r="A3" t="str">
            <v>Community Healthlink, Inc.</v>
          </cell>
        </row>
      </sheetData>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RawDataCalcs"/>
      <sheetName val="new CAF"/>
      <sheetName val="for pres"/>
      <sheetName val="Source"/>
      <sheetName val="Sheet1"/>
      <sheetName val="Sheet2"/>
      <sheetName val="Sheet3"/>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44"/>
      <sheetData sheetId="45"/>
      <sheetData sheetId="46"/>
      <sheetData sheetId="47"/>
      <sheetData sheetId="48"/>
      <sheetData sheetId="49"/>
      <sheetData sheetId="5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W27"/>
  <sheetViews>
    <sheetView topLeftCell="AH1" workbookViewId="0">
      <selection activeCell="AV13" sqref="AV13"/>
    </sheetView>
  </sheetViews>
  <sheetFormatPr defaultColWidth="9.42578125" defaultRowHeight="15" x14ac:dyDescent="0.25"/>
  <cols>
    <col min="1" max="1" width="39.5703125" style="14" customWidth="1"/>
    <col min="2" max="2" width="13.42578125" style="15" customWidth="1"/>
    <col min="3" max="40" width="11" style="14" customWidth="1"/>
    <col min="41" max="65" width="10.5703125" customWidth="1"/>
    <col min="66" max="74" width="11" style="14" customWidth="1"/>
    <col min="75" max="256" width="9.42578125" style="14"/>
    <col min="257" max="257" width="39.5703125" style="14" customWidth="1"/>
    <col min="258" max="258" width="13.42578125" style="14" customWidth="1"/>
    <col min="259" max="330" width="11" style="14" customWidth="1"/>
    <col min="331" max="512" width="9.42578125" style="14"/>
    <col min="513" max="513" width="39.5703125" style="14" customWidth="1"/>
    <col min="514" max="514" width="13.42578125" style="14" customWidth="1"/>
    <col min="515" max="586" width="11" style="14" customWidth="1"/>
    <col min="587" max="768" width="9.42578125" style="14"/>
    <col min="769" max="769" width="39.5703125" style="14" customWidth="1"/>
    <col min="770" max="770" width="13.42578125" style="14" customWidth="1"/>
    <col min="771" max="842" width="11" style="14" customWidth="1"/>
    <col min="843" max="1024" width="9.42578125" style="14"/>
    <col min="1025" max="1025" width="39.5703125" style="14" customWidth="1"/>
    <col min="1026" max="1026" width="13.42578125" style="14" customWidth="1"/>
    <col min="1027" max="1098" width="11" style="14" customWidth="1"/>
    <col min="1099" max="1280" width="9.42578125" style="14"/>
    <col min="1281" max="1281" width="39.5703125" style="14" customWidth="1"/>
    <col min="1282" max="1282" width="13.42578125" style="14" customWidth="1"/>
    <col min="1283" max="1354" width="11" style="14" customWidth="1"/>
    <col min="1355" max="1536" width="9.42578125" style="14"/>
    <col min="1537" max="1537" width="39.5703125" style="14" customWidth="1"/>
    <col min="1538" max="1538" width="13.42578125" style="14" customWidth="1"/>
    <col min="1539" max="1610" width="11" style="14" customWidth="1"/>
    <col min="1611" max="1792" width="9.42578125" style="14"/>
    <col min="1793" max="1793" width="39.5703125" style="14" customWidth="1"/>
    <col min="1794" max="1794" width="13.42578125" style="14" customWidth="1"/>
    <col min="1795" max="1866" width="11" style="14" customWidth="1"/>
    <col min="1867" max="2048" width="9.42578125" style="14"/>
    <col min="2049" max="2049" width="39.5703125" style="14" customWidth="1"/>
    <col min="2050" max="2050" width="13.42578125" style="14" customWidth="1"/>
    <col min="2051" max="2122" width="11" style="14" customWidth="1"/>
    <col min="2123" max="2304" width="9.42578125" style="14"/>
    <col min="2305" max="2305" width="39.5703125" style="14" customWidth="1"/>
    <col min="2306" max="2306" width="13.42578125" style="14" customWidth="1"/>
    <col min="2307" max="2378" width="11" style="14" customWidth="1"/>
    <col min="2379" max="2560" width="9.42578125" style="14"/>
    <col min="2561" max="2561" width="39.5703125" style="14" customWidth="1"/>
    <col min="2562" max="2562" width="13.42578125" style="14" customWidth="1"/>
    <col min="2563" max="2634" width="11" style="14" customWidth="1"/>
    <col min="2635" max="2816" width="9.42578125" style="14"/>
    <col min="2817" max="2817" width="39.5703125" style="14" customWidth="1"/>
    <col min="2818" max="2818" width="13.42578125" style="14" customWidth="1"/>
    <col min="2819" max="2890" width="11" style="14" customWidth="1"/>
    <col min="2891" max="3072" width="9.42578125" style="14"/>
    <col min="3073" max="3073" width="39.5703125" style="14" customWidth="1"/>
    <col min="3074" max="3074" width="13.42578125" style="14" customWidth="1"/>
    <col min="3075" max="3146" width="11" style="14" customWidth="1"/>
    <col min="3147" max="3328" width="9.42578125" style="14"/>
    <col min="3329" max="3329" width="39.5703125" style="14" customWidth="1"/>
    <col min="3330" max="3330" width="13.42578125" style="14" customWidth="1"/>
    <col min="3331" max="3402" width="11" style="14" customWidth="1"/>
    <col min="3403" max="3584" width="9.42578125" style="14"/>
    <col min="3585" max="3585" width="39.5703125" style="14" customWidth="1"/>
    <col min="3586" max="3586" width="13.42578125" style="14" customWidth="1"/>
    <col min="3587" max="3658" width="11" style="14" customWidth="1"/>
    <col min="3659" max="3840" width="9.42578125" style="14"/>
    <col min="3841" max="3841" width="39.5703125" style="14" customWidth="1"/>
    <col min="3842" max="3842" width="13.42578125" style="14" customWidth="1"/>
    <col min="3843" max="3914" width="11" style="14" customWidth="1"/>
    <col min="3915" max="4096" width="9.42578125" style="14"/>
    <col min="4097" max="4097" width="39.5703125" style="14" customWidth="1"/>
    <col min="4098" max="4098" width="13.42578125" style="14" customWidth="1"/>
    <col min="4099" max="4170" width="11" style="14" customWidth="1"/>
    <col min="4171" max="4352" width="9.42578125" style="14"/>
    <col min="4353" max="4353" width="39.5703125" style="14" customWidth="1"/>
    <col min="4354" max="4354" width="13.42578125" style="14" customWidth="1"/>
    <col min="4355" max="4426" width="11" style="14" customWidth="1"/>
    <col min="4427" max="4608" width="9.42578125" style="14"/>
    <col min="4609" max="4609" width="39.5703125" style="14" customWidth="1"/>
    <col min="4610" max="4610" width="13.42578125" style="14" customWidth="1"/>
    <col min="4611" max="4682" width="11" style="14" customWidth="1"/>
    <col min="4683" max="4864" width="9.42578125" style="14"/>
    <col min="4865" max="4865" width="39.5703125" style="14" customWidth="1"/>
    <col min="4866" max="4866" width="13.42578125" style="14" customWidth="1"/>
    <col min="4867" max="4938" width="11" style="14" customWidth="1"/>
    <col min="4939" max="5120" width="9.42578125" style="14"/>
    <col min="5121" max="5121" width="39.5703125" style="14" customWidth="1"/>
    <col min="5122" max="5122" width="13.42578125" style="14" customWidth="1"/>
    <col min="5123" max="5194" width="11" style="14" customWidth="1"/>
    <col min="5195" max="5376" width="9.42578125" style="14"/>
    <col min="5377" max="5377" width="39.5703125" style="14" customWidth="1"/>
    <col min="5378" max="5378" width="13.42578125" style="14" customWidth="1"/>
    <col min="5379" max="5450" width="11" style="14" customWidth="1"/>
    <col min="5451" max="5632" width="9.42578125" style="14"/>
    <col min="5633" max="5633" width="39.5703125" style="14" customWidth="1"/>
    <col min="5634" max="5634" width="13.42578125" style="14" customWidth="1"/>
    <col min="5635" max="5706" width="11" style="14" customWidth="1"/>
    <col min="5707" max="5888" width="9.42578125" style="14"/>
    <col min="5889" max="5889" width="39.5703125" style="14" customWidth="1"/>
    <col min="5890" max="5890" width="13.42578125" style="14" customWidth="1"/>
    <col min="5891" max="5962" width="11" style="14" customWidth="1"/>
    <col min="5963" max="6144" width="9.42578125" style="14"/>
    <col min="6145" max="6145" width="39.5703125" style="14" customWidth="1"/>
    <col min="6146" max="6146" width="13.42578125" style="14" customWidth="1"/>
    <col min="6147" max="6218" width="11" style="14" customWidth="1"/>
    <col min="6219" max="6400" width="9.42578125" style="14"/>
    <col min="6401" max="6401" width="39.5703125" style="14" customWidth="1"/>
    <col min="6402" max="6402" width="13.42578125" style="14" customWidth="1"/>
    <col min="6403" max="6474" width="11" style="14" customWidth="1"/>
    <col min="6475" max="6656" width="9.42578125" style="14"/>
    <col min="6657" max="6657" width="39.5703125" style="14" customWidth="1"/>
    <col min="6658" max="6658" width="13.42578125" style="14" customWidth="1"/>
    <col min="6659" max="6730" width="11" style="14" customWidth="1"/>
    <col min="6731" max="6912" width="9.42578125" style="14"/>
    <col min="6913" max="6913" width="39.5703125" style="14" customWidth="1"/>
    <col min="6914" max="6914" width="13.42578125" style="14" customWidth="1"/>
    <col min="6915" max="6986" width="11" style="14" customWidth="1"/>
    <col min="6987" max="7168" width="9.42578125" style="14"/>
    <col min="7169" max="7169" width="39.5703125" style="14" customWidth="1"/>
    <col min="7170" max="7170" width="13.42578125" style="14" customWidth="1"/>
    <col min="7171" max="7242" width="11" style="14" customWidth="1"/>
    <col min="7243" max="7424" width="9.42578125" style="14"/>
    <col min="7425" max="7425" width="39.5703125" style="14" customWidth="1"/>
    <col min="7426" max="7426" width="13.42578125" style="14" customWidth="1"/>
    <col min="7427" max="7498" width="11" style="14" customWidth="1"/>
    <col min="7499" max="7680" width="9.42578125" style="14"/>
    <col min="7681" max="7681" width="39.5703125" style="14" customWidth="1"/>
    <col min="7682" max="7682" width="13.42578125" style="14" customWidth="1"/>
    <col min="7683" max="7754" width="11" style="14" customWidth="1"/>
    <col min="7755" max="7936" width="9.42578125" style="14"/>
    <col min="7937" max="7937" width="39.5703125" style="14" customWidth="1"/>
    <col min="7938" max="7938" width="13.42578125" style="14" customWidth="1"/>
    <col min="7939" max="8010" width="11" style="14" customWidth="1"/>
    <col min="8011" max="8192" width="9.42578125" style="14"/>
    <col min="8193" max="8193" width="39.5703125" style="14" customWidth="1"/>
    <col min="8194" max="8194" width="13.42578125" style="14" customWidth="1"/>
    <col min="8195" max="8266" width="11" style="14" customWidth="1"/>
    <col min="8267" max="8448" width="9.42578125" style="14"/>
    <col min="8449" max="8449" width="39.5703125" style="14" customWidth="1"/>
    <col min="8450" max="8450" width="13.42578125" style="14" customWidth="1"/>
    <col min="8451" max="8522" width="11" style="14" customWidth="1"/>
    <col min="8523" max="8704" width="9.42578125" style="14"/>
    <col min="8705" max="8705" width="39.5703125" style="14" customWidth="1"/>
    <col min="8706" max="8706" width="13.42578125" style="14" customWidth="1"/>
    <col min="8707" max="8778" width="11" style="14" customWidth="1"/>
    <col min="8779" max="8960" width="9.42578125" style="14"/>
    <col min="8961" max="8961" width="39.5703125" style="14" customWidth="1"/>
    <col min="8962" max="8962" width="13.42578125" style="14" customWidth="1"/>
    <col min="8963" max="9034" width="11" style="14" customWidth="1"/>
    <col min="9035" max="9216" width="9.42578125" style="14"/>
    <col min="9217" max="9217" width="39.5703125" style="14" customWidth="1"/>
    <col min="9218" max="9218" width="13.42578125" style="14" customWidth="1"/>
    <col min="9219" max="9290" width="11" style="14" customWidth="1"/>
    <col min="9291" max="9472" width="9.42578125" style="14"/>
    <col min="9473" max="9473" width="39.5703125" style="14" customWidth="1"/>
    <col min="9474" max="9474" width="13.42578125" style="14" customWidth="1"/>
    <col min="9475" max="9546" width="11" style="14" customWidth="1"/>
    <col min="9547" max="9728" width="9.42578125" style="14"/>
    <col min="9729" max="9729" width="39.5703125" style="14" customWidth="1"/>
    <col min="9730" max="9730" width="13.42578125" style="14" customWidth="1"/>
    <col min="9731" max="9802" width="11" style="14" customWidth="1"/>
    <col min="9803" max="9984" width="9.42578125" style="14"/>
    <col min="9985" max="9985" width="39.5703125" style="14" customWidth="1"/>
    <col min="9986" max="9986" width="13.42578125" style="14" customWidth="1"/>
    <col min="9987" max="10058" width="11" style="14" customWidth="1"/>
    <col min="10059" max="10240" width="9.42578125" style="14"/>
    <col min="10241" max="10241" width="39.5703125" style="14" customWidth="1"/>
    <col min="10242" max="10242" width="13.42578125" style="14" customWidth="1"/>
    <col min="10243" max="10314" width="11" style="14" customWidth="1"/>
    <col min="10315" max="10496" width="9.42578125" style="14"/>
    <col min="10497" max="10497" width="39.5703125" style="14" customWidth="1"/>
    <col min="10498" max="10498" width="13.42578125" style="14" customWidth="1"/>
    <col min="10499" max="10570" width="11" style="14" customWidth="1"/>
    <col min="10571" max="10752" width="9.42578125" style="14"/>
    <col min="10753" max="10753" width="39.5703125" style="14" customWidth="1"/>
    <col min="10754" max="10754" width="13.42578125" style="14" customWidth="1"/>
    <col min="10755" max="10826" width="11" style="14" customWidth="1"/>
    <col min="10827" max="11008" width="9.42578125" style="14"/>
    <col min="11009" max="11009" width="39.5703125" style="14" customWidth="1"/>
    <col min="11010" max="11010" width="13.42578125" style="14" customWidth="1"/>
    <col min="11011" max="11082" width="11" style="14" customWidth="1"/>
    <col min="11083" max="11264" width="9.42578125" style="14"/>
    <col min="11265" max="11265" width="39.5703125" style="14" customWidth="1"/>
    <col min="11266" max="11266" width="13.42578125" style="14" customWidth="1"/>
    <col min="11267" max="11338" width="11" style="14" customWidth="1"/>
    <col min="11339" max="11520" width="9.42578125" style="14"/>
    <col min="11521" max="11521" width="39.5703125" style="14" customWidth="1"/>
    <col min="11522" max="11522" width="13.42578125" style="14" customWidth="1"/>
    <col min="11523" max="11594" width="11" style="14" customWidth="1"/>
    <col min="11595" max="11776" width="9.42578125" style="14"/>
    <col min="11777" max="11777" width="39.5703125" style="14" customWidth="1"/>
    <col min="11778" max="11778" width="13.42578125" style="14" customWidth="1"/>
    <col min="11779" max="11850" width="11" style="14" customWidth="1"/>
    <col min="11851" max="12032" width="9.42578125" style="14"/>
    <col min="12033" max="12033" width="39.5703125" style="14" customWidth="1"/>
    <col min="12034" max="12034" width="13.42578125" style="14" customWidth="1"/>
    <col min="12035" max="12106" width="11" style="14" customWidth="1"/>
    <col min="12107" max="12288" width="9.42578125" style="14"/>
    <col min="12289" max="12289" width="39.5703125" style="14" customWidth="1"/>
    <col min="12290" max="12290" width="13.42578125" style="14" customWidth="1"/>
    <col min="12291" max="12362" width="11" style="14" customWidth="1"/>
    <col min="12363" max="12544" width="9.42578125" style="14"/>
    <col min="12545" max="12545" width="39.5703125" style="14" customWidth="1"/>
    <col min="12546" max="12546" width="13.42578125" style="14" customWidth="1"/>
    <col min="12547" max="12618" width="11" style="14" customWidth="1"/>
    <col min="12619" max="12800" width="9.42578125" style="14"/>
    <col min="12801" max="12801" width="39.5703125" style="14" customWidth="1"/>
    <col min="12802" max="12802" width="13.42578125" style="14" customWidth="1"/>
    <col min="12803" max="12874" width="11" style="14" customWidth="1"/>
    <col min="12875" max="13056" width="9.42578125" style="14"/>
    <col min="13057" max="13057" width="39.5703125" style="14" customWidth="1"/>
    <col min="13058" max="13058" width="13.42578125" style="14" customWidth="1"/>
    <col min="13059" max="13130" width="11" style="14" customWidth="1"/>
    <col min="13131" max="13312" width="9.42578125" style="14"/>
    <col min="13313" max="13313" width="39.5703125" style="14" customWidth="1"/>
    <col min="13314" max="13314" width="13.42578125" style="14" customWidth="1"/>
    <col min="13315" max="13386" width="11" style="14" customWidth="1"/>
    <col min="13387" max="13568" width="9.42578125" style="14"/>
    <col min="13569" max="13569" width="39.5703125" style="14" customWidth="1"/>
    <col min="13570" max="13570" width="13.42578125" style="14" customWidth="1"/>
    <col min="13571" max="13642" width="11" style="14" customWidth="1"/>
    <col min="13643" max="13824" width="9.42578125" style="14"/>
    <col min="13825" max="13825" width="39.5703125" style="14" customWidth="1"/>
    <col min="13826" max="13826" width="13.42578125" style="14" customWidth="1"/>
    <col min="13827" max="13898" width="11" style="14" customWidth="1"/>
    <col min="13899" max="14080" width="9.42578125" style="14"/>
    <col min="14081" max="14081" width="39.5703125" style="14" customWidth="1"/>
    <col min="14082" max="14082" width="13.42578125" style="14" customWidth="1"/>
    <col min="14083" max="14154" width="11" style="14" customWidth="1"/>
    <col min="14155" max="14336" width="9.42578125" style="14"/>
    <col min="14337" max="14337" width="39.5703125" style="14" customWidth="1"/>
    <col min="14338" max="14338" width="13.42578125" style="14" customWidth="1"/>
    <col min="14339" max="14410" width="11" style="14" customWidth="1"/>
    <col min="14411" max="14592" width="9.42578125" style="14"/>
    <col min="14593" max="14593" width="39.5703125" style="14" customWidth="1"/>
    <col min="14594" max="14594" width="13.42578125" style="14" customWidth="1"/>
    <col min="14595" max="14666" width="11" style="14" customWidth="1"/>
    <col min="14667" max="14848" width="9.42578125" style="14"/>
    <col min="14849" max="14849" width="39.5703125" style="14" customWidth="1"/>
    <col min="14850" max="14850" width="13.42578125" style="14" customWidth="1"/>
    <col min="14851" max="14922" width="11" style="14" customWidth="1"/>
    <col min="14923" max="15104" width="9.42578125" style="14"/>
    <col min="15105" max="15105" width="39.5703125" style="14" customWidth="1"/>
    <col min="15106" max="15106" width="13.42578125" style="14" customWidth="1"/>
    <col min="15107" max="15178" width="11" style="14" customWidth="1"/>
    <col min="15179" max="15360" width="9.42578125" style="14"/>
    <col min="15361" max="15361" width="39.5703125" style="14" customWidth="1"/>
    <col min="15362" max="15362" width="13.42578125" style="14" customWidth="1"/>
    <col min="15363" max="15434" width="11" style="14" customWidth="1"/>
    <col min="15435" max="15616" width="9.42578125" style="14"/>
    <col min="15617" max="15617" width="39.5703125" style="14" customWidth="1"/>
    <col min="15618" max="15618" width="13.42578125" style="14" customWidth="1"/>
    <col min="15619" max="15690" width="11" style="14" customWidth="1"/>
    <col min="15691" max="15872" width="9.42578125" style="14"/>
    <col min="15873" max="15873" width="39.5703125" style="14" customWidth="1"/>
    <col min="15874" max="15874" width="13.42578125" style="14" customWidth="1"/>
    <col min="15875" max="15946" width="11" style="14" customWidth="1"/>
    <col min="15947" max="16128" width="9.42578125" style="14"/>
    <col min="16129" max="16129" width="39.5703125" style="14" customWidth="1"/>
    <col min="16130" max="16130" width="13.42578125" style="14" customWidth="1"/>
    <col min="16131" max="16202" width="11" style="14" customWidth="1"/>
    <col min="16203" max="16384" width="9.42578125" style="14"/>
  </cols>
  <sheetData>
    <row r="1" spans="1:75" s="1" customFormat="1" ht="18" x14ac:dyDescent="0.25">
      <c r="A1" s="594" t="s">
        <v>0</v>
      </c>
      <c r="B1" s="595"/>
      <c r="AO1"/>
      <c r="AP1"/>
      <c r="AQ1"/>
      <c r="AR1"/>
      <c r="AS1"/>
      <c r="AT1"/>
      <c r="AU1"/>
      <c r="AV1"/>
      <c r="AW1"/>
      <c r="AX1"/>
      <c r="AY1"/>
      <c r="AZ1"/>
      <c r="BA1"/>
      <c r="BB1"/>
      <c r="BC1"/>
      <c r="BD1"/>
      <c r="BE1"/>
      <c r="BF1"/>
      <c r="BG1"/>
      <c r="BH1"/>
      <c r="BI1"/>
      <c r="BJ1"/>
      <c r="BK1"/>
      <c r="BL1"/>
      <c r="BM1"/>
    </row>
    <row r="2" spans="1:75" s="1" customFormat="1" ht="15.75" x14ac:dyDescent="0.25">
      <c r="A2" s="2" t="s">
        <v>1</v>
      </c>
      <c r="B2" s="3"/>
      <c r="AO2"/>
      <c r="AP2"/>
      <c r="AQ2"/>
      <c r="AR2"/>
      <c r="AS2"/>
      <c r="AT2"/>
      <c r="AU2"/>
      <c r="AV2"/>
      <c r="AW2"/>
      <c r="AX2"/>
      <c r="AY2"/>
      <c r="AZ2"/>
      <c r="BA2"/>
      <c r="BB2"/>
      <c r="BC2"/>
      <c r="BD2"/>
      <c r="BE2"/>
      <c r="BF2"/>
      <c r="BG2"/>
      <c r="BH2"/>
      <c r="BI2"/>
      <c r="BJ2"/>
      <c r="BK2"/>
      <c r="BL2"/>
      <c r="BM2"/>
    </row>
    <row r="3" spans="1:75" s="1" customFormat="1" ht="15.75" thickBot="1" x14ac:dyDescent="0.3">
      <c r="A3" s="4" t="s">
        <v>2</v>
      </c>
      <c r="B3" s="5"/>
      <c r="AO3"/>
      <c r="AP3"/>
      <c r="AQ3"/>
      <c r="AR3"/>
      <c r="AS3"/>
      <c r="AT3"/>
      <c r="AU3"/>
      <c r="AV3"/>
      <c r="AW3"/>
      <c r="AX3"/>
      <c r="AY3"/>
      <c r="AZ3"/>
      <c r="BA3"/>
      <c r="BB3"/>
      <c r="BC3"/>
      <c r="BD3"/>
      <c r="BE3"/>
      <c r="BF3"/>
      <c r="BG3"/>
      <c r="BH3"/>
      <c r="BI3"/>
      <c r="BJ3"/>
      <c r="BK3"/>
      <c r="BL3"/>
      <c r="BM3"/>
    </row>
    <row r="4" spans="1:75" s="1" customFormat="1" x14ac:dyDescent="0.25">
      <c r="B4" s="6"/>
      <c r="AO4"/>
      <c r="AP4"/>
      <c r="AQ4"/>
      <c r="AR4"/>
      <c r="AS4"/>
      <c r="AT4"/>
      <c r="AU4"/>
      <c r="AV4"/>
      <c r="AW4"/>
      <c r="AX4"/>
      <c r="AY4"/>
      <c r="AZ4"/>
      <c r="BA4"/>
      <c r="BB4"/>
      <c r="BC4"/>
      <c r="BD4"/>
      <c r="BE4"/>
      <c r="BF4"/>
      <c r="BG4"/>
      <c r="BH4"/>
      <c r="BI4"/>
      <c r="BJ4"/>
      <c r="BK4"/>
      <c r="BL4"/>
      <c r="BM4"/>
    </row>
    <row r="5" spans="1:75" s="1" customFormat="1" x14ac:dyDescent="0.25">
      <c r="B5" s="6"/>
      <c r="AO5"/>
      <c r="AP5"/>
      <c r="AQ5"/>
      <c r="AR5"/>
      <c r="AS5"/>
      <c r="AT5"/>
      <c r="AU5"/>
      <c r="AV5"/>
      <c r="AW5"/>
      <c r="AX5"/>
      <c r="AY5"/>
      <c r="AZ5"/>
      <c r="BA5"/>
      <c r="BB5"/>
      <c r="BC5"/>
      <c r="BD5"/>
      <c r="BE5"/>
      <c r="BF5"/>
      <c r="BG5"/>
      <c r="BH5"/>
      <c r="BI5"/>
      <c r="BJ5"/>
      <c r="BK5"/>
      <c r="BL5"/>
      <c r="BM5"/>
    </row>
    <row r="6" spans="1:75" s="1" customFormat="1" x14ac:dyDescent="0.25">
      <c r="B6" s="6"/>
      <c r="AG6" s="7" t="s">
        <v>3</v>
      </c>
      <c r="AH6" s="7" t="s">
        <v>3</v>
      </c>
      <c r="AI6" s="7" t="s">
        <v>3</v>
      </c>
      <c r="AJ6" s="7" t="s">
        <v>3</v>
      </c>
      <c r="AK6" s="8" t="s">
        <v>4</v>
      </c>
      <c r="AL6" s="8" t="s">
        <v>4</v>
      </c>
      <c r="AM6" s="8" t="s">
        <v>4</v>
      </c>
      <c r="AN6" s="8" t="s">
        <v>4</v>
      </c>
      <c r="AO6" s="65" t="s">
        <v>5</v>
      </c>
      <c r="AP6" s="65" t="s">
        <v>5</v>
      </c>
      <c r="AQ6" s="66" t="s">
        <v>6</v>
      </c>
      <c r="AR6" s="67" t="s">
        <v>6</v>
      </c>
      <c r="AS6" s="67" t="s">
        <v>6</v>
      </c>
      <c r="AT6" s="66" t="s">
        <v>6</v>
      </c>
      <c r="AU6" s="68" t="s">
        <v>7</v>
      </c>
      <c r="AV6" s="69" t="s">
        <v>7</v>
      </c>
      <c r="AW6" s="69" t="s">
        <v>7</v>
      </c>
      <c r="AX6" s="69" t="s">
        <v>7</v>
      </c>
      <c r="AY6" s="70" t="s">
        <v>8</v>
      </c>
      <c r="AZ6" s="70" t="s">
        <v>8</v>
      </c>
      <c r="BA6" s="70" t="s">
        <v>8</v>
      </c>
      <c r="BB6" s="70" t="s">
        <v>8</v>
      </c>
      <c r="BC6" s="71" t="s">
        <v>9</v>
      </c>
      <c r="BD6" s="71" t="s">
        <v>9</v>
      </c>
      <c r="BE6" s="71" t="s">
        <v>9</v>
      </c>
      <c r="BF6" s="71" t="s">
        <v>9</v>
      </c>
      <c r="BG6" s="72" t="s">
        <v>10</v>
      </c>
      <c r="BH6" s="72" t="s">
        <v>10</v>
      </c>
      <c r="BI6" s="72" t="s">
        <v>10</v>
      </c>
      <c r="BJ6" s="72" t="s">
        <v>10</v>
      </c>
      <c r="BK6"/>
      <c r="BL6"/>
      <c r="BM6"/>
    </row>
    <row r="7" spans="1:75" s="6" customFormat="1" ht="12.75" x14ac:dyDescent="0.2">
      <c r="B7" s="6" t="s">
        <v>11</v>
      </c>
      <c r="C7" s="12" t="s">
        <v>12</v>
      </c>
      <c r="D7" s="12" t="s">
        <v>13</v>
      </c>
      <c r="E7" s="12" t="s">
        <v>14</v>
      </c>
      <c r="F7" s="12" t="s">
        <v>15</v>
      </c>
      <c r="G7" s="12" t="s">
        <v>16</v>
      </c>
      <c r="H7" s="12" t="s">
        <v>17</v>
      </c>
      <c r="I7" s="12" t="s">
        <v>18</v>
      </c>
      <c r="J7" s="12" t="s">
        <v>19</v>
      </c>
      <c r="K7" s="12" t="s">
        <v>20</v>
      </c>
      <c r="L7" s="12" t="s">
        <v>21</v>
      </c>
      <c r="M7" s="12" t="s">
        <v>22</v>
      </c>
      <c r="N7" s="12" t="s">
        <v>23</v>
      </c>
      <c r="O7" s="12" t="s">
        <v>24</v>
      </c>
      <c r="P7" s="12" t="s">
        <v>25</v>
      </c>
      <c r="Q7" s="12" t="s">
        <v>26</v>
      </c>
      <c r="R7" s="12" t="s">
        <v>27</v>
      </c>
      <c r="S7" s="12" t="s">
        <v>28</v>
      </c>
      <c r="T7" s="12" t="s">
        <v>29</v>
      </c>
      <c r="U7" s="12" t="s">
        <v>30</v>
      </c>
      <c r="V7" s="12" t="s">
        <v>31</v>
      </c>
      <c r="W7" s="12" t="s">
        <v>32</v>
      </c>
      <c r="X7" s="12" t="s">
        <v>33</v>
      </c>
      <c r="Y7" s="12" t="s">
        <v>34</v>
      </c>
      <c r="Z7" s="12" t="s">
        <v>35</v>
      </c>
      <c r="AA7" s="12" t="s">
        <v>36</v>
      </c>
      <c r="AB7" s="12" t="s">
        <v>37</v>
      </c>
      <c r="AC7" s="12" t="s">
        <v>38</v>
      </c>
      <c r="AD7" s="12" t="s">
        <v>39</v>
      </c>
      <c r="AE7" s="12" t="s">
        <v>40</v>
      </c>
      <c r="AF7" s="12" t="s">
        <v>41</v>
      </c>
      <c r="AG7" s="12" t="s">
        <v>42</v>
      </c>
      <c r="AH7" s="12" t="s">
        <v>43</v>
      </c>
      <c r="AI7" s="12" t="s">
        <v>44</v>
      </c>
      <c r="AJ7" s="12" t="s">
        <v>45</v>
      </c>
      <c r="AK7" s="12" t="s">
        <v>46</v>
      </c>
      <c r="AL7" s="12" t="s">
        <v>47</v>
      </c>
      <c r="AM7" s="12" t="s">
        <v>48</v>
      </c>
      <c r="AN7" s="12" t="s">
        <v>49</v>
      </c>
      <c r="AO7" s="73" t="s">
        <v>52</v>
      </c>
      <c r="AP7" s="73" t="s">
        <v>53</v>
      </c>
      <c r="AQ7" s="73" t="s">
        <v>54</v>
      </c>
      <c r="AR7" s="73" t="s">
        <v>55</v>
      </c>
      <c r="AS7" s="74" t="s">
        <v>56</v>
      </c>
      <c r="AT7" s="74" t="s">
        <v>57</v>
      </c>
      <c r="AU7" s="74" t="s">
        <v>58</v>
      </c>
      <c r="AV7" s="74" t="s">
        <v>59</v>
      </c>
      <c r="AW7" s="74" t="s">
        <v>60</v>
      </c>
      <c r="AX7" s="74" t="s">
        <v>61</v>
      </c>
      <c r="AY7" s="74" t="s">
        <v>62</v>
      </c>
      <c r="AZ7" s="74" t="s">
        <v>63</v>
      </c>
      <c r="BA7" s="74" t="s">
        <v>64</v>
      </c>
      <c r="BB7" s="74" t="s">
        <v>65</v>
      </c>
      <c r="BC7" s="74" t="s">
        <v>66</v>
      </c>
      <c r="BD7" s="74" t="s">
        <v>67</v>
      </c>
      <c r="BE7" s="74" t="s">
        <v>68</v>
      </c>
      <c r="BF7" s="74" t="s">
        <v>69</v>
      </c>
      <c r="BG7" s="74" t="s">
        <v>70</v>
      </c>
      <c r="BH7" s="74" t="s">
        <v>71</v>
      </c>
      <c r="BI7" s="74" t="s">
        <v>72</v>
      </c>
      <c r="BJ7" s="74" t="s">
        <v>73</v>
      </c>
      <c r="BK7" s="74" t="s">
        <v>74</v>
      </c>
      <c r="BL7" s="74" t="s">
        <v>75</v>
      </c>
      <c r="BM7" s="74" t="s">
        <v>76</v>
      </c>
      <c r="BN7" s="6" t="s">
        <v>75</v>
      </c>
      <c r="BO7" s="6" t="s">
        <v>76</v>
      </c>
      <c r="BP7" s="6" t="s">
        <v>77</v>
      </c>
      <c r="BQ7" s="6" t="s">
        <v>78</v>
      </c>
      <c r="BR7" s="6" t="s">
        <v>79</v>
      </c>
      <c r="BS7" s="6" t="s">
        <v>80</v>
      </c>
      <c r="BT7" s="6" t="s">
        <v>81</v>
      </c>
      <c r="BU7" s="6" t="s">
        <v>82</v>
      </c>
      <c r="BV7" s="6" t="s">
        <v>83</v>
      </c>
      <c r="BW7" s="6" t="s">
        <v>84</v>
      </c>
    </row>
    <row r="8" spans="1:75" s="1" customFormat="1" ht="15.75" thickBot="1" x14ac:dyDescent="0.3">
      <c r="A8" s="6" t="s">
        <v>85</v>
      </c>
      <c r="B8" s="6" t="s">
        <v>86</v>
      </c>
      <c r="C8" s="13">
        <v>2.036</v>
      </c>
      <c r="D8" s="13">
        <v>2.0609999999999999</v>
      </c>
      <c r="E8" s="13">
        <v>2.0659999999999998</v>
      </c>
      <c r="F8" s="13">
        <v>2.089</v>
      </c>
      <c r="G8" s="13">
        <v>2.105</v>
      </c>
      <c r="H8" s="13">
        <v>2.1160000000000001</v>
      </c>
      <c r="I8" s="13">
        <v>2.15</v>
      </c>
      <c r="J8" s="13">
        <v>2.1709999999999998</v>
      </c>
      <c r="K8" s="13">
        <v>2.1880000000000002</v>
      </c>
      <c r="L8" s="13">
        <v>2.2149999999999999</v>
      </c>
      <c r="M8" s="13">
        <v>2.2349999999999999</v>
      </c>
      <c r="N8" s="13">
        <v>2.2229999999999999</v>
      </c>
      <c r="O8" s="13">
        <v>2.2349999999999999</v>
      </c>
      <c r="P8" s="13">
        <v>2.2599999999999998</v>
      </c>
      <c r="Q8" s="13">
        <v>2.2759999999999998</v>
      </c>
      <c r="R8" s="13">
        <v>2.3029999999999999</v>
      </c>
      <c r="S8" s="13">
        <v>2.3210000000000002</v>
      </c>
      <c r="T8" s="13">
        <v>2.363</v>
      </c>
      <c r="U8" s="13">
        <v>2.403</v>
      </c>
      <c r="V8" s="13">
        <v>2.3519999999999999</v>
      </c>
      <c r="W8" s="13">
        <v>2.3460000000000001</v>
      </c>
      <c r="X8" s="13">
        <v>2.351</v>
      </c>
      <c r="Y8" s="13">
        <v>2.371</v>
      </c>
      <c r="Z8" s="13">
        <v>2.3839999999999999</v>
      </c>
      <c r="AA8" s="13">
        <v>2.3839999999999999</v>
      </c>
      <c r="AB8" s="13">
        <v>2.3849999999999998</v>
      </c>
      <c r="AC8" s="13">
        <v>2.399</v>
      </c>
      <c r="AD8" s="13">
        <v>2.4220000000000002</v>
      </c>
      <c r="AE8" s="13">
        <v>2.4359999999999999</v>
      </c>
      <c r="AF8" s="13">
        <v>2.4790000000000001</v>
      </c>
      <c r="AG8" s="13">
        <v>2.4889999999999999</v>
      </c>
      <c r="AH8" s="13">
        <v>2.4969999999999999</v>
      </c>
      <c r="AI8" s="13">
        <v>2.5169999999999999</v>
      </c>
      <c r="AJ8" s="13">
        <v>2.52</v>
      </c>
      <c r="AK8" s="13">
        <v>2.528</v>
      </c>
      <c r="AL8" s="13">
        <v>2.5470000000000002</v>
      </c>
      <c r="AM8" s="13">
        <v>2.56</v>
      </c>
      <c r="AN8" s="13">
        <v>2.556</v>
      </c>
      <c r="AO8" s="75">
        <v>2.6040000000000001</v>
      </c>
      <c r="AP8" s="75">
        <v>2.6150000000000002</v>
      </c>
      <c r="AQ8" s="75">
        <v>2.6179999999999999</v>
      </c>
      <c r="AR8" s="75">
        <v>2.6179999999999999</v>
      </c>
      <c r="AS8" s="75">
        <v>2.62</v>
      </c>
      <c r="AT8" s="75">
        <v>2.6259999999999999</v>
      </c>
      <c r="AU8" s="75">
        <v>2.6320000000000001</v>
      </c>
      <c r="AV8" s="75">
        <v>2.625</v>
      </c>
      <c r="AW8" s="75">
        <v>2.6259999999999999</v>
      </c>
      <c r="AX8" s="75">
        <v>2.6419999999999999</v>
      </c>
      <c r="AY8" s="75">
        <v>2.669</v>
      </c>
      <c r="AZ8" s="75">
        <v>2.69</v>
      </c>
      <c r="BA8" s="75">
        <v>2.7010000000000001</v>
      </c>
      <c r="BB8" s="75">
        <v>2.7229999999999999</v>
      </c>
      <c r="BC8" s="75">
        <v>2.746</v>
      </c>
      <c r="BD8" s="75">
        <v>2.76</v>
      </c>
      <c r="BE8" s="75">
        <v>2.7759999999999998</v>
      </c>
      <c r="BF8" s="75">
        <v>2.7919999999999998</v>
      </c>
      <c r="BG8" s="75">
        <v>2.8090000000000002</v>
      </c>
      <c r="BH8" s="75">
        <v>2.8260000000000001</v>
      </c>
      <c r="BI8" s="75">
        <v>2.843</v>
      </c>
      <c r="BJ8" s="75">
        <v>2.86</v>
      </c>
      <c r="BK8" s="75">
        <v>2.879</v>
      </c>
      <c r="BL8" s="75">
        <v>2.8959999999999999</v>
      </c>
      <c r="BM8" s="75">
        <v>2.9129999999999998</v>
      </c>
      <c r="BN8" s="1">
        <v>2.8839999999999999</v>
      </c>
      <c r="BO8" s="1">
        <v>2.8919999999999999</v>
      </c>
      <c r="BP8" s="1">
        <v>2.9060000000000001</v>
      </c>
      <c r="BQ8" s="1">
        <v>2.9220000000000002</v>
      </c>
      <c r="BR8" s="1">
        <v>2.9369999999999998</v>
      </c>
      <c r="BS8" s="1">
        <v>2.9540000000000002</v>
      </c>
      <c r="BT8" s="1">
        <v>2.9710000000000001</v>
      </c>
      <c r="BU8" s="1">
        <v>2.9910000000000001</v>
      </c>
      <c r="BV8" s="1">
        <v>3.0089999999999999</v>
      </c>
    </row>
    <row r="9" spans="1:75" s="1" customFormat="1" ht="15.75" thickBot="1" x14ac:dyDescent="0.3">
      <c r="A9" s="6" t="s">
        <v>87</v>
      </c>
      <c r="B9" s="6" t="s">
        <v>88</v>
      </c>
      <c r="C9" s="13">
        <v>2.036</v>
      </c>
      <c r="D9" s="13">
        <v>2.0609999999999999</v>
      </c>
      <c r="E9" s="13">
        <v>2.0659999999999998</v>
      </c>
      <c r="F9" s="13">
        <v>2.089</v>
      </c>
      <c r="G9" s="13">
        <v>2.105</v>
      </c>
      <c r="H9" s="13">
        <v>2.1160000000000001</v>
      </c>
      <c r="I9" s="13">
        <v>2.15</v>
      </c>
      <c r="J9" s="13">
        <v>2.1709999999999998</v>
      </c>
      <c r="K9" s="13">
        <v>2.1880000000000002</v>
      </c>
      <c r="L9" s="13">
        <v>2.2149999999999999</v>
      </c>
      <c r="M9" s="13">
        <v>2.2349999999999999</v>
      </c>
      <c r="N9" s="13">
        <v>2.2229999999999999</v>
      </c>
      <c r="O9" s="13">
        <v>2.2349999999999999</v>
      </c>
      <c r="P9" s="13">
        <v>2.2599999999999998</v>
      </c>
      <c r="Q9" s="13">
        <v>2.2759999999999998</v>
      </c>
      <c r="R9" s="13">
        <v>2.3029999999999999</v>
      </c>
      <c r="S9" s="13">
        <v>2.3210000000000002</v>
      </c>
      <c r="T9" s="13">
        <v>2.363</v>
      </c>
      <c r="U9" s="13">
        <v>2.403</v>
      </c>
      <c r="V9" s="13">
        <v>2.3519999999999999</v>
      </c>
      <c r="W9" s="13">
        <v>2.3460000000000001</v>
      </c>
      <c r="X9" s="13">
        <v>2.351</v>
      </c>
      <c r="Y9" s="13">
        <v>2.371</v>
      </c>
      <c r="Z9" s="13">
        <v>2.3839999999999999</v>
      </c>
      <c r="AA9" s="13">
        <v>2.3839999999999999</v>
      </c>
      <c r="AB9" s="13">
        <v>2.3849999999999998</v>
      </c>
      <c r="AC9" s="13">
        <v>2.399</v>
      </c>
      <c r="AD9" s="13">
        <v>2.4220000000000002</v>
      </c>
      <c r="AE9" s="13">
        <v>2.4359999999999999</v>
      </c>
      <c r="AF9" s="13">
        <v>2.4790000000000001</v>
      </c>
      <c r="AG9" s="13">
        <v>2.4889999999999999</v>
      </c>
      <c r="AH9" s="13">
        <v>2.4969999999999999</v>
      </c>
      <c r="AI9" s="13">
        <v>2.5169999999999999</v>
      </c>
      <c r="AJ9" s="13">
        <v>2.52</v>
      </c>
      <c r="AK9" s="13">
        <v>2.528</v>
      </c>
      <c r="AL9" s="13">
        <v>2.5470000000000002</v>
      </c>
      <c r="AM9" s="13">
        <v>2.56</v>
      </c>
      <c r="AN9" s="13">
        <v>2.556</v>
      </c>
      <c r="AO9" s="76">
        <v>2.6040000000000001</v>
      </c>
      <c r="AP9" s="77">
        <v>2.6150000000000002</v>
      </c>
      <c r="AQ9" s="75">
        <v>2.6179999999999999</v>
      </c>
      <c r="AR9" s="75">
        <v>2.6179999999999999</v>
      </c>
      <c r="AS9" s="75">
        <v>2.62</v>
      </c>
      <c r="AT9" s="75">
        <v>2.6259999999999999</v>
      </c>
      <c r="AU9" s="75">
        <v>2.6320000000000001</v>
      </c>
      <c r="AV9" s="75">
        <v>2.6240000000000001</v>
      </c>
      <c r="AW9" s="75">
        <v>2.6230000000000002</v>
      </c>
      <c r="AX9" s="75">
        <v>2.6339999999999999</v>
      </c>
      <c r="AY9" s="78">
        <v>2.657</v>
      </c>
      <c r="AZ9" s="76">
        <v>2.673</v>
      </c>
      <c r="BA9" s="76">
        <v>2.6829999999999998</v>
      </c>
      <c r="BB9" s="76">
        <v>2.698</v>
      </c>
      <c r="BC9" s="76">
        <v>2.7170000000000001</v>
      </c>
      <c r="BD9" s="76">
        <v>2.726</v>
      </c>
      <c r="BE9" s="76">
        <v>2.742</v>
      </c>
      <c r="BF9" s="77">
        <v>2.7530000000000001</v>
      </c>
      <c r="BG9" s="75">
        <v>2.7669999999999999</v>
      </c>
      <c r="BH9" s="75">
        <v>2.782</v>
      </c>
      <c r="BI9" s="75">
        <v>2.798</v>
      </c>
      <c r="BJ9" s="75">
        <v>2.8130000000000002</v>
      </c>
      <c r="BK9" s="75">
        <v>2.831</v>
      </c>
      <c r="BL9" s="75">
        <v>2.8479999999999999</v>
      </c>
      <c r="BM9" s="75">
        <v>2.8650000000000002</v>
      </c>
      <c r="BN9" s="1">
        <v>2.8380000000000001</v>
      </c>
      <c r="BO9" s="1">
        <v>2.847</v>
      </c>
      <c r="BP9" s="1">
        <v>2.86</v>
      </c>
      <c r="BQ9" s="1">
        <v>2.8730000000000002</v>
      </c>
      <c r="BR9" s="1">
        <v>2.8879999999999999</v>
      </c>
      <c r="BS9" s="1">
        <v>2.9039999999999999</v>
      </c>
      <c r="BT9" s="1">
        <v>2.9209999999999998</v>
      </c>
      <c r="BU9" s="1">
        <v>2.9390000000000001</v>
      </c>
      <c r="BV9" s="1">
        <v>2.9569999999999999</v>
      </c>
    </row>
    <row r="10" spans="1:75" s="1" customFormat="1" x14ac:dyDescent="0.25">
      <c r="A10" s="6" t="s">
        <v>89</v>
      </c>
      <c r="B10" s="6" t="s">
        <v>90</v>
      </c>
      <c r="C10" s="13">
        <v>2.036</v>
      </c>
      <c r="D10" s="13">
        <v>2.0609999999999999</v>
      </c>
      <c r="E10" s="13">
        <v>2.0659999999999998</v>
      </c>
      <c r="F10" s="13">
        <v>2.089</v>
      </c>
      <c r="G10" s="13">
        <v>2.105</v>
      </c>
      <c r="H10" s="13">
        <v>2.1160000000000001</v>
      </c>
      <c r="I10" s="13">
        <v>2.15</v>
      </c>
      <c r="J10" s="13">
        <v>2.1709999999999998</v>
      </c>
      <c r="K10" s="13">
        <v>2.1880000000000002</v>
      </c>
      <c r="L10" s="13">
        <v>2.2149999999999999</v>
      </c>
      <c r="M10" s="13">
        <v>2.2349999999999999</v>
      </c>
      <c r="N10" s="13">
        <v>2.2229999999999999</v>
      </c>
      <c r="O10" s="13">
        <v>2.2349999999999999</v>
      </c>
      <c r="P10" s="13">
        <v>2.2599999999999998</v>
      </c>
      <c r="Q10" s="13">
        <v>2.2759999999999998</v>
      </c>
      <c r="R10" s="13">
        <v>2.3029999999999999</v>
      </c>
      <c r="S10" s="13">
        <v>2.3210000000000002</v>
      </c>
      <c r="T10" s="13">
        <v>2.363</v>
      </c>
      <c r="U10" s="13">
        <v>2.403</v>
      </c>
      <c r="V10" s="13">
        <v>2.3519999999999999</v>
      </c>
      <c r="W10" s="13">
        <v>2.3460000000000001</v>
      </c>
      <c r="X10" s="13">
        <v>2.351</v>
      </c>
      <c r="Y10" s="13">
        <v>2.371</v>
      </c>
      <c r="Z10" s="13">
        <v>2.3839999999999999</v>
      </c>
      <c r="AA10" s="13">
        <v>2.3839999999999999</v>
      </c>
      <c r="AB10" s="13">
        <v>2.3849999999999998</v>
      </c>
      <c r="AC10" s="13">
        <v>2.399</v>
      </c>
      <c r="AD10" s="13">
        <v>2.4220000000000002</v>
      </c>
      <c r="AE10" s="13">
        <v>2.4359999999999999</v>
      </c>
      <c r="AF10" s="13">
        <v>2.4790000000000001</v>
      </c>
      <c r="AG10" s="13">
        <v>2.4889999999999999</v>
      </c>
      <c r="AH10" s="13">
        <v>2.4969999999999999</v>
      </c>
      <c r="AI10" s="13">
        <v>2.5169999999999999</v>
      </c>
      <c r="AJ10" s="13">
        <v>2.52</v>
      </c>
      <c r="AK10" s="13">
        <v>2.528</v>
      </c>
      <c r="AL10" s="13">
        <v>2.5470000000000002</v>
      </c>
      <c r="AM10" s="13">
        <v>2.56</v>
      </c>
      <c r="AN10" s="13">
        <v>2.556</v>
      </c>
      <c r="AO10" s="75">
        <v>2.6040000000000001</v>
      </c>
      <c r="AP10" s="75">
        <v>2.6150000000000002</v>
      </c>
      <c r="AQ10" s="75">
        <v>2.6179999999999999</v>
      </c>
      <c r="AR10" s="75">
        <v>2.6179999999999999</v>
      </c>
      <c r="AS10" s="75">
        <v>2.62</v>
      </c>
      <c r="AT10" s="75">
        <v>2.6259999999999999</v>
      </c>
      <c r="AU10" s="75">
        <v>2.6320000000000001</v>
      </c>
      <c r="AV10" s="75">
        <v>2.6269999999999998</v>
      </c>
      <c r="AW10" s="75">
        <v>2.63</v>
      </c>
      <c r="AX10" s="75">
        <v>2.6480000000000001</v>
      </c>
      <c r="AY10" s="75">
        <v>2.677</v>
      </c>
      <c r="AZ10" s="75">
        <v>2.7010000000000001</v>
      </c>
      <c r="BA10" s="75">
        <v>2.7160000000000002</v>
      </c>
      <c r="BB10" s="75">
        <v>2.742</v>
      </c>
      <c r="BC10" s="75">
        <v>2.77</v>
      </c>
      <c r="BD10" s="75">
        <v>2.7890000000000001</v>
      </c>
      <c r="BE10" s="75">
        <v>2.8119999999999998</v>
      </c>
      <c r="BF10" s="75">
        <v>2.8330000000000002</v>
      </c>
      <c r="BG10" s="75">
        <v>2.8559999999999999</v>
      </c>
      <c r="BH10" s="75">
        <v>2.879</v>
      </c>
      <c r="BI10" s="75">
        <v>2.903</v>
      </c>
      <c r="BJ10" s="75">
        <v>2.927</v>
      </c>
      <c r="BK10" s="75">
        <v>2.952</v>
      </c>
      <c r="BL10" s="75">
        <v>2.9769999999999999</v>
      </c>
      <c r="BM10" s="75">
        <v>3.0019999999999998</v>
      </c>
      <c r="BN10" s="1">
        <v>2.9790000000000001</v>
      </c>
      <c r="BO10" s="1">
        <v>2.996</v>
      </c>
      <c r="BP10" s="1">
        <v>3.0179999999999998</v>
      </c>
      <c r="BQ10" s="1">
        <v>3.0430000000000001</v>
      </c>
      <c r="BR10" s="1">
        <v>3.0670000000000002</v>
      </c>
      <c r="BS10" s="1">
        <v>3.093</v>
      </c>
      <c r="BT10" s="1">
        <v>3.1190000000000002</v>
      </c>
      <c r="BU10" s="1">
        <v>3.149</v>
      </c>
      <c r="BV10" s="1">
        <v>3.177</v>
      </c>
    </row>
    <row r="12" spans="1:75" x14ac:dyDescent="0.25">
      <c r="AO12" s="79"/>
      <c r="AP12" s="79"/>
      <c r="AQ12" s="79"/>
      <c r="AR12" s="79"/>
    </row>
    <row r="13" spans="1:75" x14ac:dyDescent="0.25">
      <c r="AO13" s="79"/>
      <c r="AP13" s="79"/>
      <c r="AQ13" s="79"/>
      <c r="AR13" s="79"/>
    </row>
    <row r="14" spans="1:75" x14ac:dyDescent="0.25">
      <c r="AO14" s="75"/>
      <c r="AP14" s="75"/>
      <c r="AQ14" s="75"/>
    </row>
    <row r="15" spans="1:75" x14ac:dyDescent="0.25">
      <c r="AO15" s="75"/>
      <c r="AP15" s="75"/>
      <c r="AQ15" s="75"/>
    </row>
    <row r="16" spans="1:75" x14ac:dyDescent="0.25">
      <c r="AO16" s="75"/>
      <c r="AP16" s="75"/>
      <c r="AQ16" s="75"/>
    </row>
    <row r="17" spans="42:57" x14ac:dyDescent="0.25">
      <c r="AP17" s="15" t="s">
        <v>91</v>
      </c>
      <c r="AQ17" s="14"/>
      <c r="AR17" s="14"/>
      <c r="AS17" s="16"/>
      <c r="AT17" s="17"/>
      <c r="AU17" s="17"/>
      <c r="AV17" s="17"/>
      <c r="AW17" s="17"/>
      <c r="AX17" s="17"/>
      <c r="AY17" s="14"/>
      <c r="AZ17" s="14"/>
      <c r="BA17" s="14"/>
      <c r="BB17" s="14"/>
      <c r="BC17" s="14"/>
    </row>
    <row r="18" spans="42:57" x14ac:dyDescent="0.25">
      <c r="AP18" s="18"/>
      <c r="AQ18" s="19" t="s">
        <v>92</v>
      </c>
      <c r="AR18" s="19" t="s">
        <v>118</v>
      </c>
      <c r="AS18" s="19"/>
      <c r="AT18" s="19"/>
      <c r="AU18" s="19"/>
      <c r="AV18" s="19"/>
      <c r="AW18" s="19"/>
      <c r="AX18" s="19"/>
      <c r="AY18" s="19"/>
      <c r="AZ18" s="19"/>
      <c r="BA18" s="20"/>
      <c r="BB18" s="14"/>
      <c r="BC18" s="14"/>
    </row>
    <row r="19" spans="42:57" x14ac:dyDescent="0.25">
      <c r="AP19" s="21"/>
      <c r="AQ19" s="22"/>
      <c r="AR19" s="9" t="s">
        <v>5</v>
      </c>
      <c r="AS19" s="9" t="s">
        <v>5</v>
      </c>
      <c r="AT19" s="9" t="s">
        <v>5</v>
      </c>
      <c r="AU19" s="9" t="s">
        <v>5</v>
      </c>
      <c r="AV19" s="14"/>
      <c r="AW19" s="14"/>
      <c r="AX19" s="14"/>
      <c r="AY19" s="14"/>
      <c r="AZ19" s="14"/>
      <c r="BA19" s="23"/>
      <c r="BB19" s="14"/>
      <c r="BC19" s="14"/>
    </row>
    <row r="20" spans="42:57" x14ac:dyDescent="0.25">
      <c r="AP20" s="21"/>
      <c r="AQ20" s="14"/>
      <c r="AR20" s="15" t="s">
        <v>50</v>
      </c>
      <c r="AS20" s="15" t="s">
        <v>51</v>
      </c>
      <c r="AT20" s="15" t="s">
        <v>52</v>
      </c>
      <c r="AU20" s="12" t="s">
        <v>53</v>
      </c>
      <c r="AV20" s="14"/>
      <c r="AW20" s="14"/>
      <c r="AX20" s="14"/>
      <c r="AY20" s="14"/>
      <c r="AZ20" s="14"/>
      <c r="BA20" s="24" t="s">
        <v>93</v>
      </c>
      <c r="BB20" s="14"/>
      <c r="BC20" s="14"/>
    </row>
    <row r="21" spans="42:57" x14ac:dyDescent="0.25">
      <c r="AP21" s="21"/>
      <c r="AQ21" s="14"/>
      <c r="AR21" s="25">
        <f>AM9</f>
        <v>2.56</v>
      </c>
      <c r="AS21" s="25">
        <f>AN9</f>
        <v>2.556</v>
      </c>
      <c r="AT21" s="25">
        <f>AO9</f>
        <v>2.6040000000000001</v>
      </c>
      <c r="AU21" s="25">
        <f>AP9</f>
        <v>2.6150000000000002</v>
      </c>
      <c r="AV21" s="14"/>
      <c r="AW21" s="14"/>
      <c r="AX21" s="14"/>
      <c r="AY21" s="14"/>
      <c r="AZ21" s="14"/>
      <c r="BA21" s="26">
        <f>AVERAGE(AR21:AU21)</f>
        <v>2.5837500000000002</v>
      </c>
      <c r="BB21" s="14"/>
      <c r="BC21" s="14"/>
    </row>
    <row r="22" spans="42:57" x14ac:dyDescent="0.25">
      <c r="AP22" s="21"/>
      <c r="AQ22" s="14"/>
      <c r="AR22" s="14"/>
      <c r="AS22" s="14"/>
      <c r="AT22" s="14"/>
      <c r="AU22" s="14"/>
      <c r="AV22" s="14"/>
      <c r="AW22" s="14"/>
      <c r="AX22" s="14"/>
      <c r="AY22" s="14"/>
      <c r="AZ22" s="14"/>
      <c r="BA22" s="26"/>
      <c r="BB22" s="14"/>
      <c r="BC22" s="14"/>
    </row>
    <row r="23" spans="42:57" x14ac:dyDescent="0.25">
      <c r="AP23" s="18"/>
      <c r="AQ23" s="27" t="s">
        <v>94</v>
      </c>
      <c r="AR23" s="19" t="s">
        <v>119</v>
      </c>
      <c r="AS23" s="19"/>
      <c r="AT23" s="19"/>
      <c r="AU23" s="19"/>
      <c r="AV23" s="19"/>
      <c r="AW23" s="19"/>
      <c r="AX23" s="19"/>
      <c r="AY23" s="19"/>
      <c r="AZ23" s="19"/>
      <c r="BA23" s="28"/>
      <c r="BB23" s="19"/>
      <c r="BC23" s="20"/>
    </row>
    <row r="24" spans="42:57" x14ac:dyDescent="0.25">
      <c r="AP24" s="21"/>
      <c r="AQ24" s="14"/>
      <c r="AR24" s="10" t="s">
        <v>8</v>
      </c>
      <c r="AS24" s="10" t="s">
        <v>8</v>
      </c>
      <c r="AT24" s="10" t="s">
        <v>8</v>
      </c>
      <c r="AU24" s="10" t="s">
        <v>8</v>
      </c>
      <c r="AV24" s="11" t="s">
        <v>9</v>
      </c>
      <c r="AW24" s="11" t="s">
        <v>9</v>
      </c>
      <c r="AX24" s="11" t="s">
        <v>9</v>
      </c>
      <c r="AY24" s="11" t="s">
        <v>9</v>
      </c>
      <c r="AZ24" s="14"/>
      <c r="BA24" s="26"/>
      <c r="BB24" s="14"/>
      <c r="BC24" s="23"/>
    </row>
    <row r="25" spans="42:57" x14ac:dyDescent="0.25">
      <c r="AP25" s="21"/>
      <c r="AQ25" s="14"/>
      <c r="AR25" s="6" t="s">
        <v>62</v>
      </c>
      <c r="AS25" s="6" t="s">
        <v>63</v>
      </c>
      <c r="AT25" s="6" t="s">
        <v>64</v>
      </c>
      <c r="AU25" s="6" t="s">
        <v>65</v>
      </c>
      <c r="AV25" s="6" t="s">
        <v>66</v>
      </c>
      <c r="AW25" s="6" t="s">
        <v>67</v>
      </c>
      <c r="AX25" s="6" t="s">
        <v>68</v>
      </c>
      <c r="AY25" s="6" t="s">
        <v>69</v>
      </c>
      <c r="AZ25" s="14"/>
      <c r="BA25" s="26"/>
      <c r="BB25" s="47"/>
      <c r="BC25" s="48"/>
    </row>
    <row r="26" spans="42:57" x14ac:dyDescent="0.25">
      <c r="AP26" s="21"/>
      <c r="AQ26" s="14"/>
      <c r="AR26" s="80">
        <f t="shared" ref="AR26:AY26" si="0">AY9</f>
        <v>2.657</v>
      </c>
      <c r="AS26" s="80">
        <f t="shared" si="0"/>
        <v>2.673</v>
      </c>
      <c r="AT26" s="80">
        <f t="shared" si="0"/>
        <v>2.6829999999999998</v>
      </c>
      <c r="AU26" s="80">
        <f t="shared" si="0"/>
        <v>2.698</v>
      </c>
      <c r="AV26" s="80">
        <f t="shared" si="0"/>
        <v>2.7170000000000001</v>
      </c>
      <c r="AW26" s="80">
        <f t="shared" si="0"/>
        <v>2.726</v>
      </c>
      <c r="AX26" s="80">
        <f t="shared" si="0"/>
        <v>2.742</v>
      </c>
      <c r="AY26" s="80">
        <f t="shared" si="0"/>
        <v>2.7530000000000001</v>
      </c>
      <c r="AZ26" s="14"/>
      <c r="BA26" s="26">
        <f>AVERAGE(AR26:AY26)</f>
        <v>2.7061250000000001</v>
      </c>
      <c r="BB26" s="29" t="s">
        <v>95</v>
      </c>
      <c r="BC26" s="30">
        <f>(BA26-BA21)/BA21</f>
        <v>4.7363328495403922E-2</v>
      </c>
      <c r="BE26" s="79"/>
    </row>
    <row r="27" spans="42:57" x14ac:dyDescent="0.25">
      <c r="AP27" s="31"/>
      <c r="AQ27" s="32"/>
      <c r="AR27" s="32"/>
      <c r="AS27" s="32"/>
      <c r="AT27" s="32"/>
      <c r="AU27" s="32"/>
      <c r="AV27" s="32"/>
      <c r="AW27" s="32"/>
      <c r="AX27" s="32"/>
      <c r="AY27" s="32"/>
      <c r="AZ27" s="32"/>
      <c r="BA27" s="33"/>
      <c r="BB27" s="32"/>
      <c r="BC27" s="34"/>
      <c r="BE27" s="81"/>
    </row>
  </sheetData>
  <mergeCells count="1">
    <mergeCell ref="A1:B1"/>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F5DF2-148D-4348-AEE5-182CC73EC99C}">
  <sheetPr>
    <pageSetUpPr fitToPage="1"/>
  </sheetPr>
  <dimension ref="B1:F59"/>
  <sheetViews>
    <sheetView showGridLines="0" tabSelected="1" topLeftCell="A12" zoomScale="60" zoomScaleNormal="60" workbookViewId="0">
      <selection activeCell="F35" sqref="F35"/>
    </sheetView>
  </sheetViews>
  <sheetFormatPr defaultRowHeight="26.25" x14ac:dyDescent="0.4"/>
  <cols>
    <col min="1" max="1" width="5.28515625" style="519" customWidth="1"/>
    <col min="2" max="2" width="75.140625" style="519" customWidth="1"/>
    <col min="3" max="3" width="24.5703125" style="519" customWidth="1"/>
    <col min="4" max="4" width="68.28515625" style="519" customWidth="1"/>
    <col min="5" max="5" width="66" style="521" customWidth="1"/>
    <col min="6" max="6" width="44" style="521" customWidth="1"/>
    <col min="7" max="230" width="8.7109375" style="519"/>
    <col min="231" max="231" width="5.28515625" style="519" customWidth="1"/>
    <col min="232" max="232" width="55.42578125" style="519" customWidth="1"/>
    <col min="233" max="233" width="23" style="519" customWidth="1"/>
    <col min="234" max="235" width="0" style="519" hidden="1" customWidth="1"/>
    <col min="236" max="236" width="58.5703125" style="519" customWidth="1"/>
    <col min="237" max="237" width="59.28515625" style="519" customWidth="1"/>
    <col min="238" max="241" width="0" style="519" hidden="1" customWidth="1"/>
    <col min="242" max="486" width="8.7109375" style="519"/>
    <col min="487" max="487" width="5.28515625" style="519" customWidth="1"/>
    <col min="488" max="488" width="55.42578125" style="519" customWidth="1"/>
    <col min="489" max="489" width="23" style="519" customWidth="1"/>
    <col min="490" max="491" width="0" style="519" hidden="1" customWidth="1"/>
    <col min="492" max="492" width="58.5703125" style="519" customWidth="1"/>
    <col min="493" max="493" width="59.28515625" style="519" customWidth="1"/>
    <col min="494" max="497" width="0" style="519" hidden="1" customWidth="1"/>
    <col min="498" max="742" width="8.7109375" style="519"/>
    <col min="743" max="743" width="5.28515625" style="519" customWidth="1"/>
    <col min="744" max="744" width="55.42578125" style="519" customWidth="1"/>
    <col min="745" max="745" width="23" style="519" customWidth="1"/>
    <col min="746" max="747" width="0" style="519" hidden="1" customWidth="1"/>
    <col min="748" max="748" width="58.5703125" style="519" customWidth="1"/>
    <col min="749" max="749" width="59.28515625" style="519" customWidth="1"/>
    <col min="750" max="753" width="0" style="519" hidden="1" customWidth="1"/>
    <col min="754" max="998" width="8.7109375" style="519"/>
    <col min="999" max="999" width="5.28515625" style="519" customWidth="1"/>
    <col min="1000" max="1000" width="55.42578125" style="519" customWidth="1"/>
    <col min="1001" max="1001" width="23" style="519" customWidth="1"/>
    <col min="1002" max="1003" width="0" style="519" hidden="1" customWidth="1"/>
    <col min="1004" max="1004" width="58.5703125" style="519" customWidth="1"/>
    <col min="1005" max="1005" width="59.28515625" style="519" customWidth="1"/>
    <col min="1006" max="1009" width="0" style="519" hidden="1" customWidth="1"/>
    <col min="1010" max="1254" width="8.7109375" style="519"/>
    <col min="1255" max="1255" width="5.28515625" style="519" customWidth="1"/>
    <col min="1256" max="1256" width="55.42578125" style="519" customWidth="1"/>
    <col min="1257" max="1257" width="23" style="519" customWidth="1"/>
    <col min="1258" max="1259" width="0" style="519" hidden="1" customWidth="1"/>
    <col min="1260" max="1260" width="58.5703125" style="519" customWidth="1"/>
    <col min="1261" max="1261" width="59.28515625" style="519" customWidth="1"/>
    <col min="1262" max="1265" width="0" style="519" hidden="1" customWidth="1"/>
    <col min="1266" max="1510" width="8.7109375" style="519"/>
    <col min="1511" max="1511" width="5.28515625" style="519" customWidth="1"/>
    <col min="1512" max="1512" width="55.42578125" style="519" customWidth="1"/>
    <col min="1513" max="1513" width="23" style="519" customWidth="1"/>
    <col min="1514" max="1515" width="0" style="519" hidden="1" customWidth="1"/>
    <col min="1516" max="1516" width="58.5703125" style="519" customWidth="1"/>
    <col min="1517" max="1517" width="59.28515625" style="519" customWidth="1"/>
    <col min="1518" max="1521" width="0" style="519" hidden="1" customWidth="1"/>
    <col min="1522" max="1766" width="8.7109375" style="519"/>
    <col min="1767" max="1767" width="5.28515625" style="519" customWidth="1"/>
    <col min="1768" max="1768" width="55.42578125" style="519" customWidth="1"/>
    <col min="1769" max="1769" width="23" style="519" customWidth="1"/>
    <col min="1770" max="1771" width="0" style="519" hidden="1" customWidth="1"/>
    <col min="1772" max="1772" width="58.5703125" style="519" customWidth="1"/>
    <col min="1773" max="1773" width="59.28515625" style="519" customWidth="1"/>
    <col min="1774" max="1777" width="0" style="519" hidden="1" customWidth="1"/>
    <col min="1778" max="2022" width="8.7109375" style="519"/>
    <col min="2023" max="2023" width="5.28515625" style="519" customWidth="1"/>
    <col min="2024" max="2024" width="55.42578125" style="519" customWidth="1"/>
    <col min="2025" max="2025" width="23" style="519" customWidth="1"/>
    <col min="2026" max="2027" width="0" style="519" hidden="1" customWidth="1"/>
    <col min="2028" max="2028" width="58.5703125" style="519" customWidth="1"/>
    <col min="2029" max="2029" width="59.28515625" style="519" customWidth="1"/>
    <col min="2030" max="2033" width="0" style="519" hidden="1" customWidth="1"/>
    <col min="2034" max="2278" width="8.7109375" style="519"/>
    <col min="2279" max="2279" width="5.28515625" style="519" customWidth="1"/>
    <col min="2280" max="2280" width="55.42578125" style="519" customWidth="1"/>
    <col min="2281" max="2281" width="23" style="519" customWidth="1"/>
    <col min="2282" max="2283" width="0" style="519" hidden="1" customWidth="1"/>
    <col min="2284" max="2284" width="58.5703125" style="519" customWidth="1"/>
    <col min="2285" max="2285" width="59.28515625" style="519" customWidth="1"/>
    <col min="2286" max="2289" width="0" style="519" hidden="1" customWidth="1"/>
    <col min="2290" max="2534" width="8.7109375" style="519"/>
    <col min="2535" max="2535" width="5.28515625" style="519" customWidth="1"/>
    <col min="2536" max="2536" width="55.42578125" style="519" customWidth="1"/>
    <col min="2537" max="2537" width="23" style="519" customWidth="1"/>
    <col min="2538" max="2539" width="0" style="519" hidden="1" customWidth="1"/>
    <col min="2540" max="2540" width="58.5703125" style="519" customWidth="1"/>
    <col min="2541" max="2541" width="59.28515625" style="519" customWidth="1"/>
    <col min="2542" max="2545" width="0" style="519" hidden="1" customWidth="1"/>
    <col min="2546" max="2790" width="8.7109375" style="519"/>
    <col min="2791" max="2791" width="5.28515625" style="519" customWidth="1"/>
    <col min="2792" max="2792" width="55.42578125" style="519" customWidth="1"/>
    <col min="2793" max="2793" width="23" style="519" customWidth="1"/>
    <col min="2794" max="2795" width="0" style="519" hidden="1" customWidth="1"/>
    <col min="2796" max="2796" width="58.5703125" style="519" customWidth="1"/>
    <col min="2797" max="2797" width="59.28515625" style="519" customWidth="1"/>
    <col min="2798" max="2801" width="0" style="519" hidden="1" customWidth="1"/>
    <col min="2802" max="3046" width="8.7109375" style="519"/>
    <col min="3047" max="3047" width="5.28515625" style="519" customWidth="1"/>
    <col min="3048" max="3048" width="55.42578125" style="519" customWidth="1"/>
    <col min="3049" max="3049" width="23" style="519" customWidth="1"/>
    <col min="3050" max="3051" width="0" style="519" hidden="1" customWidth="1"/>
    <col min="3052" max="3052" width="58.5703125" style="519" customWidth="1"/>
    <col min="3053" max="3053" width="59.28515625" style="519" customWidth="1"/>
    <col min="3054" max="3057" width="0" style="519" hidden="1" customWidth="1"/>
    <col min="3058" max="3302" width="8.7109375" style="519"/>
    <col min="3303" max="3303" width="5.28515625" style="519" customWidth="1"/>
    <col min="3304" max="3304" width="55.42578125" style="519" customWidth="1"/>
    <col min="3305" max="3305" width="23" style="519" customWidth="1"/>
    <col min="3306" max="3307" width="0" style="519" hidden="1" customWidth="1"/>
    <col min="3308" max="3308" width="58.5703125" style="519" customWidth="1"/>
    <col min="3309" max="3309" width="59.28515625" style="519" customWidth="1"/>
    <col min="3310" max="3313" width="0" style="519" hidden="1" customWidth="1"/>
    <col min="3314" max="3558" width="8.7109375" style="519"/>
    <col min="3559" max="3559" width="5.28515625" style="519" customWidth="1"/>
    <col min="3560" max="3560" width="55.42578125" style="519" customWidth="1"/>
    <col min="3561" max="3561" width="23" style="519" customWidth="1"/>
    <col min="3562" max="3563" width="0" style="519" hidden="1" customWidth="1"/>
    <col min="3564" max="3564" width="58.5703125" style="519" customWidth="1"/>
    <col min="3565" max="3565" width="59.28515625" style="519" customWidth="1"/>
    <col min="3566" max="3569" width="0" style="519" hidden="1" customWidth="1"/>
    <col min="3570" max="3814" width="8.7109375" style="519"/>
    <col min="3815" max="3815" width="5.28515625" style="519" customWidth="1"/>
    <col min="3816" max="3816" width="55.42578125" style="519" customWidth="1"/>
    <col min="3817" max="3817" width="23" style="519" customWidth="1"/>
    <col min="3818" max="3819" width="0" style="519" hidden="1" customWidth="1"/>
    <col min="3820" max="3820" width="58.5703125" style="519" customWidth="1"/>
    <col min="3821" max="3821" width="59.28515625" style="519" customWidth="1"/>
    <col min="3822" max="3825" width="0" style="519" hidden="1" customWidth="1"/>
    <col min="3826" max="4070" width="8.7109375" style="519"/>
    <col min="4071" max="4071" width="5.28515625" style="519" customWidth="1"/>
    <col min="4072" max="4072" width="55.42578125" style="519" customWidth="1"/>
    <col min="4073" max="4073" width="23" style="519" customWidth="1"/>
    <col min="4074" max="4075" width="0" style="519" hidden="1" customWidth="1"/>
    <col min="4076" max="4076" width="58.5703125" style="519" customWidth="1"/>
    <col min="4077" max="4077" width="59.28515625" style="519" customWidth="1"/>
    <col min="4078" max="4081" width="0" style="519" hidden="1" customWidth="1"/>
    <col min="4082" max="4326" width="8.7109375" style="519"/>
    <col min="4327" max="4327" width="5.28515625" style="519" customWidth="1"/>
    <col min="4328" max="4328" width="55.42578125" style="519" customWidth="1"/>
    <col min="4329" max="4329" width="23" style="519" customWidth="1"/>
    <col min="4330" max="4331" width="0" style="519" hidden="1" customWidth="1"/>
    <col min="4332" max="4332" width="58.5703125" style="519" customWidth="1"/>
    <col min="4333" max="4333" width="59.28515625" style="519" customWidth="1"/>
    <col min="4334" max="4337" width="0" style="519" hidden="1" customWidth="1"/>
    <col min="4338" max="4582" width="8.7109375" style="519"/>
    <col min="4583" max="4583" width="5.28515625" style="519" customWidth="1"/>
    <col min="4584" max="4584" width="55.42578125" style="519" customWidth="1"/>
    <col min="4585" max="4585" width="23" style="519" customWidth="1"/>
    <col min="4586" max="4587" width="0" style="519" hidden="1" customWidth="1"/>
    <col min="4588" max="4588" width="58.5703125" style="519" customWidth="1"/>
    <col min="4589" max="4589" width="59.28515625" style="519" customWidth="1"/>
    <col min="4590" max="4593" width="0" style="519" hidden="1" customWidth="1"/>
    <col min="4594" max="4838" width="8.7109375" style="519"/>
    <col min="4839" max="4839" width="5.28515625" style="519" customWidth="1"/>
    <col min="4840" max="4840" width="55.42578125" style="519" customWidth="1"/>
    <col min="4841" max="4841" width="23" style="519" customWidth="1"/>
    <col min="4842" max="4843" width="0" style="519" hidden="1" customWidth="1"/>
    <col min="4844" max="4844" width="58.5703125" style="519" customWidth="1"/>
    <col min="4845" max="4845" width="59.28515625" style="519" customWidth="1"/>
    <col min="4846" max="4849" width="0" style="519" hidden="1" customWidth="1"/>
    <col min="4850" max="5094" width="8.7109375" style="519"/>
    <col min="5095" max="5095" width="5.28515625" style="519" customWidth="1"/>
    <col min="5096" max="5096" width="55.42578125" style="519" customWidth="1"/>
    <col min="5097" max="5097" width="23" style="519" customWidth="1"/>
    <col min="5098" max="5099" width="0" style="519" hidden="1" customWidth="1"/>
    <col min="5100" max="5100" width="58.5703125" style="519" customWidth="1"/>
    <col min="5101" max="5101" width="59.28515625" style="519" customWidth="1"/>
    <col min="5102" max="5105" width="0" style="519" hidden="1" customWidth="1"/>
    <col min="5106" max="5350" width="8.7109375" style="519"/>
    <col min="5351" max="5351" width="5.28515625" style="519" customWidth="1"/>
    <col min="5352" max="5352" width="55.42578125" style="519" customWidth="1"/>
    <col min="5353" max="5353" width="23" style="519" customWidth="1"/>
    <col min="5354" max="5355" width="0" style="519" hidden="1" customWidth="1"/>
    <col min="5356" max="5356" width="58.5703125" style="519" customWidth="1"/>
    <col min="5357" max="5357" width="59.28515625" style="519" customWidth="1"/>
    <col min="5358" max="5361" width="0" style="519" hidden="1" customWidth="1"/>
    <col min="5362" max="5606" width="8.7109375" style="519"/>
    <col min="5607" max="5607" width="5.28515625" style="519" customWidth="1"/>
    <col min="5608" max="5608" width="55.42578125" style="519" customWidth="1"/>
    <col min="5609" max="5609" width="23" style="519" customWidth="1"/>
    <col min="5610" max="5611" width="0" style="519" hidden="1" customWidth="1"/>
    <col min="5612" max="5612" width="58.5703125" style="519" customWidth="1"/>
    <col min="5613" max="5613" width="59.28515625" style="519" customWidth="1"/>
    <col min="5614" max="5617" width="0" style="519" hidden="1" customWidth="1"/>
    <col min="5618" max="5862" width="8.7109375" style="519"/>
    <col min="5863" max="5863" width="5.28515625" style="519" customWidth="1"/>
    <col min="5864" max="5864" width="55.42578125" style="519" customWidth="1"/>
    <col min="5865" max="5865" width="23" style="519" customWidth="1"/>
    <col min="5866" max="5867" width="0" style="519" hidden="1" customWidth="1"/>
    <col min="5868" max="5868" width="58.5703125" style="519" customWidth="1"/>
    <col min="5869" max="5869" width="59.28515625" style="519" customWidth="1"/>
    <col min="5870" max="5873" width="0" style="519" hidden="1" customWidth="1"/>
    <col min="5874" max="6118" width="8.7109375" style="519"/>
    <col min="6119" max="6119" width="5.28515625" style="519" customWidth="1"/>
    <col min="6120" max="6120" width="55.42578125" style="519" customWidth="1"/>
    <col min="6121" max="6121" width="23" style="519" customWidth="1"/>
    <col min="6122" max="6123" width="0" style="519" hidden="1" customWidth="1"/>
    <col min="6124" max="6124" width="58.5703125" style="519" customWidth="1"/>
    <col min="6125" max="6125" width="59.28515625" style="519" customWidth="1"/>
    <col min="6126" max="6129" width="0" style="519" hidden="1" customWidth="1"/>
    <col min="6130" max="6374" width="8.7109375" style="519"/>
    <col min="6375" max="6375" width="5.28515625" style="519" customWidth="1"/>
    <col min="6376" max="6376" width="55.42578125" style="519" customWidth="1"/>
    <col min="6377" max="6377" width="23" style="519" customWidth="1"/>
    <col min="6378" max="6379" width="0" style="519" hidden="1" customWidth="1"/>
    <col min="6380" max="6380" width="58.5703125" style="519" customWidth="1"/>
    <col min="6381" max="6381" width="59.28515625" style="519" customWidth="1"/>
    <col min="6382" max="6385" width="0" style="519" hidden="1" customWidth="1"/>
    <col min="6386" max="6630" width="8.7109375" style="519"/>
    <col min="6631" max="6631" width="5.28515625" style="519" customWidth="1"/>
    <col min="6632" max="6632" width="55.42578125" style="519" customWidth="1"/>
    <col min="6633" max="6633" width="23" style="519" customWidth="1"/>
    <col min="6634" max="6635" width="0" style="519" hidden="1" customWidth="1"/>
    <col min="6636" max="6636" width="58.5703125" style="519" customWidth="1"/>
    <col min="6637" max="6637" width="59.28515625" style="519" customWidth="1"/>
    <col min="6638" max="6641" width="0" style="519" hidden="1" customWidth="1"/>
    <col min="6642" max="6886" width="8.7109375" style="519"/>
    <col min="6887" max="6887" width="5.28515625" style="519" customWidth="1"/>
    <col min="6888" max="6888" width="55.42578125" style="519" customWidth="1"/>
    <col min="6889" max="6889" width="23" style="519" customWidth="1"/>
    <col min="6890" max="6891" width="0" style="519" hidden="1" customWidth="1"/>
    <col min="6892" max="6892" width="58.5703125" style="519" customWidth="1"/>
    <col min="6893" max="6893" width="59.28515625" style="519" customWidth="1"/>
    <col min="6894" max="6897" width="0" style="519" hidden="1" customWidth="1"/>
    <col min="6898" max="7142" width="8.7109375" style="519"/>
    <col min="7143" max="7143" width="5.28515625" style="519" customWidth="1"/>
    <col min="7144" max="7144" width="55.42578125" style="519" customWidth="1"/>
    <col min="7145" max="7145" width="23" style="519" customWidth="1"/>
    <col min="7146" max="7147" width="0" style="519" hidden="1" customWidth="1"/>
    <col min="7148" max="7148" width="58.5703125" style="519" customWidth="1"/>
    <col min="7149" max="7149" width="59.28515625" style="519" customWidth="1"/>
    <col min="7150" max="7153" width="0" style="519" hidden="1" customWidth="1"/>
    <col min="7154" max="7398" width="8.7109375" style="519"/>
    <col min="7399" max="7399" width="5.28515625" style="519" customWidth="1"/>
    <col min="7400" max="7400" width="55.42578125" style="519" customWidth="1"/>
    <col min="7401" max="7401" width="23" style="519" customWidth="1"/>
    <col min="7402" max="7403" width="0" style="519" hidden="1" customWidth="1"/>
    <col min="7404" max="7404" width="58.5703125" style="519" customWidth="1"/>
    <col min="7405" max="7405" width="59.28515625" style="519" customWidth="1"/>
    <col min="7406" max="7409" width="0" style="519" hidden="1" customWidth="1"/>
    <col min="7410" max="7654" width="8.7109375" style="519"/>
    <col min="7655" max="7655" width="5.28515625" style="519" customWidth="1"/>
    <col min="7656" max="7656" width="55.42578125" style="519" customWidth="1"/>
    <col min="7657" max="7657" width="23" style="519" customWidth="1"/>
    <col min="7658" max="7659" width="0" style="519" hidden="1" customWidth="1"/>
    <col min="7660" max="7660" width="58.5703125" style="519" customWidth="1"/>
    <col min="7661" max="7661" width="59.28515625" style="519" customWidth="1"/>
    <col min="7662" max="7665" width="0" style="519" hidden="1" customWidth="1"/>
    <col min="7666" max="7910" width="8.7109375" style="519"/>
    <col min="7911" max="7911" width="5.28515625" style="519" customWidth="1"/>
    <col min="7912" max="7912" width="55.42578125" style="519" customWidth="1"/>
    <col min="7913" max="7913" width="23" style="519" customWidth="1"/>
    <col min="7914" max="7915" width="0" style="519" hidden="1" customWidth="1"/>
    <col min="7916" max="7916" width="58.5703125" style="519" customWidth="1"/>
    <col min="7917" max="7917" width="59.28515625" style="519" customWidth="1"/>
    <col min="7918" max="7921" width="0" style="519" hidden="1" customWidth="1"/>
    <col min="7922" max="8166" width="8.7109375" style="519"/>
    <col min="8167" max="8167" width="5.28515625" style="519" customWidth="1"/>
    <col min="8168" max="8168" width="55.42578125" style="519" customWidth="1"/>
    <col min="8169" max="8169" width="23" style="519" customWidth="1"/>
    <col min="8170" max="8171" width="0" style="519" hidden="1" customWidth="1"/>
    <col min="8172" max="8172" width="58.5703125" style="519" customWidth="1"/>
    <col min="8173" max="8173" width="59.28515625" style="519" customWidth="1"/>
    <col min="8174" max="8177" width="0" style="519" hidden="1" customWidth="1"/>
    <col min="8178" max="8422" width="8.7109375" style="519"/>
    <col min="8423" max="8423" width="5.28515625" style="519" customWidth="1"/>
    <col min="8424" max="8424" width="55.42578125" style="519" customWidth="1"/>
    <col min="8425" max="8425" width="23" style="519" customWidth="1"/>
    <col min="8426" max="8427" width="0" style="519" hidden="1" customWidth="1"/>
    <col min="8428" max="8428" width="58.5703125" style="519" customWidth="1"/>
    <col min="8429" max="8429" width="59.28515625" style="519" customWidth="1"/>
    <col min="8430" max="8433" width="0" style="519" hidden="1" customWidth="1"/>
    <col min="8434" max="8678" width="8.7109375" style="519"/>
    <col min="8679" max="8679" width="5.28515625" style="519" customWidth="1"/>
    <col min="8680" max="8680" width="55.42578125" style="519" customWidth="1"/>
    <col min="8681" max="8681" width="23" style="519" customWidth="1"/>
    <col min="8682" max="8683" width="0" style="519" hidden="1" customWidth="1"/>
    <col min="8684" max="8684" width="58.5703125" style="519" customWidth="1"/>
    <col min="8685" max="8685" width="59.28515625" style="519" customWidth="1"/>
    <col min="8686" max="8689" width="0" style="519" hidden="1" customWidth="1"/>
    <col min="8690" max="8934" width="8.7109375" style="519"/>
    <col min="8935" max="8935" width="5.28515625" style="519" customWidth="1"/>
    <col min="8936" max="8936" width="55.42578125" style="519" customWidth="1"/>
    <col min="8937" max="8937" width="23" style="519" customWidth="1"/>
    <col min="8938" max="8939" width="0" style="519" hidden="1" customWidth="1"/>
    <col min="8940" max="8940" width="58.5703125" style="519" customWidth="1"/>
    <col min="8941" max="8941" width="59.28515625" style="519" customWidth="1"/>
    <col min="8942" max="8945" width="0" style="519" hidden="1" customWidth="1"/>
    <col min="8946" max="9190" width="8.7109375" style="519"/>
    <col min="9191" max="9191" width="5.28515625" style="519" customWidth="1"/>
    <col min="9192" max="9192" width="55.42578125" style="519" customWidth="1"/>
    <col min="9193" max="9193" width="23" style="519" customWidth="1"/>
    <col min="9194" max="9195" width="0" style="519" hidden="1" customWidth="1"/>
    <col min="9196" max="9196" width="58.5703125" style="519" customWidth="1"/>
    <col min="9197" max="9197" width="59.28515625" style="519" customWidth="1"/>
    <col min="9198" max="9201" width="0" style="519" hidden="1" customWidth="1"/>
    <col min="9202" max="9446" width="8.7109375" style="519"/>
    <col min="9447" max="9447" width="5.28515625" style="519" customWidth="1"/>
    <col min="9448" max="9448" width="55.42578125" style="519" customWidth="1"/>
    <col min="9449" max="9449" width="23" style="519" customWidth="1"/>
    <col min="9450" max="9451" width="0" style="519" hidden="1" customWidth="1"/>
    <col min="9452" max="9452" width="58.5703125" style="519" customWidth="1"/>
    <col min="9453" max="9453" width="59.28515625" style="519" customWidth="1"/>
    <col min="9454" max="9457" width="0" style="519" hidden="1" customWidth="1"/>
    <col min="9458" max="9702" width="8.7109375" style="519"/>
    <col min="9703" max="9703" width="5.28515625" style="519" customWidth="1"/>
    <col min="9704" max="9704" width="55.42578125" style="519" customWidth="1"/>
    <col min="9705" max="9705" width="23" style="519" customWidth="1"/>
    <col min="9706" max="9707" width="0" style="519" hidden="1" customWidth="1"/>
    <col min="9708" max="9708" width="58.5703125" style="519" customWidth="1"/>
    <col min="9709" max="9709" width="59.28515625" style="519" customWidth="1"/>
    <col min="9710" max="9713" width="0" style="519" hidden="1" customWidth="1"/>
    <col min="9714" max="9958" width="8.7109375" style="519"/>
    <col min="9959" max="9959" width="5.28515625" style="519" customWidth="1"/>
    <col min="9960" max="9960" width="55.42578125" style="519" customWidth="1"/>
    <col min="9961" max="9961" width="23" style="519" customWidth="1"/>
    <col min="9962" max="9963" width="0" style="519" hidden="1" customWidth="1"/>
    <col min="9964" max="9964" width="58.5703125" style="519" customWidth="1"/>
    <col min="9965" max="9965" width="59.28515625" style="519" customWidth="1"/>
    <col min="9966" max="9969" width="0" style="519" hidden="1" customWidth="1"/>
    <col min="9970" max="10214" width="8.7109375" style="519"/>
    <col min="10215" max="10215" width="5.28515625" style="519" customWidth="1"/>
    <col min="10216" max="10216" width="55.42578125" style="519" customWidth="1"/>
    <col min="10217" max="10217" width="23" style="519" customWidth="1"/>
    <col min="10218" max="10219" width="0" style="519" hidden="1" customWidth="1"/>
    <col min="10220" max="10220" width="58.5703125" style="519" customWidth="1"/>
    <col min="10221" max="10221" width="59.28515625" style="519" customWidth="1"/>
    <col min="10222" max="10225" width="0" style="519" hidden="1" customWidth="1"/>
    <col min="10226" max="10470" width="8.7109375" style="519"/>
    <col min="10471" max="10471" width="5.28515625" style="519" customWidth="1"/>
    <col min="10472" max="10472" width="55.42578125" style="519" customWidth="1"/>
    <col min="10473" max="10473" width="23" style="519" customWidth="1"/>
    <col min="10474" max="10475" width="0" style="519" hidden="1" customWidth="1"/>
    <col min="10476" max="10476" width="58.5703125" style="519" customWidth="1"/>
    <col min="10477" max="10477" width="59.28515625" style="519" customWidth="1"/>
    <col min="10478" max="10481" width="0" style="519" hidden="1" customWidth="1"/>
    <col min="10482" max="10726" width="8.7109375" style="519"/>
    <col min="10727" max="10727" width="5.28515625" style="519" customWidth="1"/>
    <col min="10728" max="10728" width="55.42578125" style="519" customWidth="1"/>
    <col min="10729" max="10729" width="23" style="519" customWidth="1"/>
    <col min="10730" max="10731" width="0" style="519" hidden="1" customWidth="1"/>
    <col min="10732" max="10732" width="58.5703125" style="519" customWidth="1"/>
    <col min="10733" max="10733" width="59.28515625" style="519" customWidth="1"/>
    <col min="10734" max="10737" width="0" style="519" hidden="1" customWidth="1"/>
    <col min="10738" max="10982" width="8.7109375" style="519"/>
    <col min="10983" max="10983" width="5.28515625" style="519" customWidth="1"/>
    <col min="10984" max="10984" width="55.42578125" style="519" customWidth="1"/>
    <col min="10985" max="10985" width="23" style="519" customWidth="1"/>
    <col min="10986" max="10987" width="0" style="519" hidden="1" customWidth="1"/>
    <col min="10988" max="10988" width="58.5703125" style="519" customWidth="1"/>
    <col min="10989" max="10989" width="59.28515625" style="519" customWidth="1"/>
    <col min="10990" max="10993" width="0" style="519" hidden="1" customWidth="1"/>
    <col min="10994" max="11238" width="8.7109375" style="519"/>
    <col min="11239" max="11239" width="5.28515625" style="519" customWidth="1"/>
    <col min="11240" max="11240" width="55.42578125" style="519" customWidth="1"/>
    <col min="11241" max="11241" width="23" style="519" customWidth="1"/>
    <col min="11242" max="11243" width="0" style="519" hidden="1" customWidth="1"/>
    <col min="11244" max="11244" width="58.5703125" style="519" customWidth="1"/>
    <col min="11245" max="11245" width="59.28515625" style="519" customWidth="1"/>
    <col min="11246" max="11249" width="0" style="519" hidden="1" customWidth="1"/>
    <col min="11250" max="11494" width="8.7109375" style="519"/>
    <col min="11495" max="11495" width="5.28515625" style="519" customWidth="1"/>
    <col min="11496" max="11496" width="55.42578125" style="519" customWidth="1"/>
    <col min="11497" max="11497" width="23" style="519" customWidth="1"/>
    <col min="11498" max="11499" width="0" style="519" hidden="1" customWidth="1"/>
    <col min="11500" max="11500" width="58.5703125" style="519" customWidth="1"/>
    <col min="11501" max="11501" width="59.28515625" style="519" customWidth="1"/>
    <col min="11502" max="11505" width="0" style="519" hidden="1" customWidth="1"/>
    <col min="11506" max="11750" width="8.7109375" style="519"/>
    <col min="11751" max="11751" width="5.28515625" style="519" customWidth="1"/>
    <col min="11752" max="11752" width="55.42578125" style="519" customWidth="1"/>
    <col min="11753" max="11753" width="23" style="519" customWidth="1"/>
    <col min="11754" max="11755" width="0" style="519" hidden="1" customWidth="1"/>
    <col min="11756" max="11756" width="58.5703125" style="519" customWidth="1"/>
    <col min="11757" max="11757" width="59.28515625" style="519" customWidth="1"/>
    <col min="11758" max="11761" width="0" style="519" hidden="1" customWidth="1"/>
    <col min="11762" max="12006" width="8.7109375" style="519"/>
    <col min="12007" max="12007" width="5.28515625" style="519" customWidth="1"/>
    <col min="12008" max="12008" width="55.42578125" style="519" customWidth="1"/>
    <col min="12009" max="12009" width="23" style="519" customWidth="1"/>
    <col min="12010" max="12011" width="0" style="519" hidden="1" customWidth="1"/>
    <col min="12012" max="12012" width="58.5703125" style="519" customWidth="1"/>
    <col min="12013" max="12013" width="59.28515625" style="519" customWidth="1"/>
    <col min="12014" max="12017" width="0" style="519" hidden="1" customWidth="1"/>
    <col min="12018" max="12262" width="8.7109375" style="519"/>
    <col min="12263" max="12263" width="5.28515625" style="519" customWidth="1"/>
    <col min="12264" max="12264" width="55.42578125" style="519" customWidth="1"/>
    <col min="12265" max="12265" width="23" style="519" customWidth="1"/>
    <col min="12266" max="12267" width="0" style="519" hidden="1" customWidth="1"/>
    <col min="12268" max="12268" width="58.5703125" style="519" customWidth="1"/>
    <col min="12269" max="12269" width="59.28515625" style="519" customWidth="1"/>
    <col min="12270" max="12273" width="0" style="519" hidden="1" customWidth="1"/>
    <col min="12274" max="12518" width="8.7109375" style="519"/>
    <col min="12519" max="12519" width="5.28515625" style="519" customWidth="1"/>
    <col min="12520" max="12520" width="55.42578125" style="519" customWidth="1"/>
    <col min="12521" max="12521" width="23" style="519" customWidth="1"/>
    <col min="12522" max="12523" width="0" style="519" hidden="1" customWidth="1"/>
    <col min="12524" max="12524" width="58.5703125" style="519" customWidth="1"/>
    <col min="12525" max="12525" width="59.28515625" style="519" customWidth="1"/>
    <col min="12526" max="12529" width="0" style="519" hidden="1" customWidth="1"/>
    <col min="12530" max="12774" width="8.7109375" style="519"/>
    <col min="12775" max="12775" width="5.28515625" style="519" customWidth="1"/>
    <col min="12776" max="12776" width="55.42578125" style="519" customWidth="1"/>
    <col min="12777" max="12777" width="23" style="519" customWidth="1"/>
    <col min="12778" max="12779" width="0" style="519" hidden="1" customWidth="1"/>
    <col min="12780" max="12780" width="58.5703125" style="519" customWidth="1"/>
    <col min="12781" max="12781" width="59.28515625" style="519" customWidth="1"/>
    <col min="12782" max="12785" width="0" style="519" hidden="1" customWidth="1"/>
    <col min="12786" max="13030" width="8.7109375" style="519"/>
    <col min="13031" max="13031" width="5.28515625" style="519" customWidth="1"/>
    <col min="13032" max="13032" width="55.42578125" style="519" customWidth="1"/>
    <col min="13033" max="13033" width="23" style="519" customWidth="1"/>
    <col min="13034" max="13035" width="0" style="519" hidden="1" customWidth="1"/>
    <col min="13036" max="13036" width="58.5703125" style="519" customWidth="1"/>
    <col min="13037" max="13037" width="59.28515625" style="519" customWidth="1"/>
    <col min="13038" max="13041" width="0" style="519" hidden="1" customWidth="1"/>
    <col min="13042" max="13286" width="8.7109375" style="519"/>
    <col min="13287" max="13287" width="5.28515625" style="519" customWidth="1"/>
    <col min="13288" max="13288" width="55.42578125" style="519" customWidth="1"/>
    <col min="13289" max="13289" width="23" style="519" customWidth="1"/>
    <col min="13290" max="13291" width="0" style="519" hidden="1" customWidth="1"/>
    <col min="13292" max="13292" width="58.5703125" style="519" customWidth="1"/>
    <col min="13293" max="13293" width="59.28515625" style="519" customWidth="1"/>
    <col min="13294" max="13297" width="0" style="519" hidden="1" customWidth="1"/>
    <col min="13298" max="13542" width="8.7109375" style="519"/>
    <col min="13543" max="13543" width="5.28515625" style="519" customWidth="1"/>
    <col min="13544" max="13544" width="55.42578125" style="519" customWidth="1"/>
    <col min="13545" max="13545" width="23" style="519" customWidth="1"/>
    <col min="13546" max="13547" width="0" style="519" hidden="1" customWidth="1"/>
    <col min="13548" max="13548" width="58.5703125" style="519" customWidth="1"/>
    <col min="13549" max="13549" width="59.28515625" style="519" customWidth="1"/>
    <col min="13550" max="13553" width="0" style="519" hidden="1" customWidth="1"/>
    <col min="13554" max="13798" width="8.7109375" style="519"/>
    <col min="13799" max="13799" width="5.28515625" style="519" customWidth="1"/>
    <col min="13800" max="13800" width="55.42578125" style="519" customWidth="1"/>
    <col min="13801" max="13801" width="23" style="519" customWidth="1"/>
    <col min="13802" max="13803" width="0" style="519" hidden="1" customWidth="1"/>
    <col min="13804" max="13804" width="58.5703125" style="519" customWidth="1"/>
    <col min="13805" max="13805" width="59.28515625" style="519" customWidth="1"/>
    <col min="13806" max="13809" width="0" style="519" hidden="1" customWidth="1"/>
    <col min="13810" max="14054" width="8.7109375" style="519"/>
    <col min="14055" max="14055" width="5.28515625" style="519" customWidth="1"/>
    <col min="14056" max="14056" width="55.42578125" style="519" customWidth="1"/>
    <col min="14057" max="14057" width="23" style="519" customWidth="1"/>
    <col min="14058" max="14059" width="0" style="519" hidden="1" customWidth="1"/>
    <col min="14060" max="14060" width="58.5703125" style="519" customWidth="1"/>
    <col min="14061" max="14061" width="59.28515625" style="519" customWidth="1"/>
    <col min="14062" max="14065" width="0" style="519" hidden="1" customWidth="1"/>
    <col min="14066" max="14310" width="8.7109375" style="519"/>
    <col min="14311" max="14311" width="5.28515625" style="519" customWidth="1"/>
    <col min="14312" max="14312" width="55.42578125" style="519" customWidth="1"/>
    <col min="14313" max="14313" width="23" style="519" customWidth="1"/>
    <col min="14314" max="14315" width="0" style="519" hidden="1" customWidth="1"/>
    <col min="14316" max="14316" width="58.5703125" style="519" customWidth="1"/>
    <col min="14317" max="14317" width="59.28515625" style="519" customWidth="1"/>
    <col min="14318" max="14321" width="0" style="519" hidden="1" customWidth="1"/>
    <col min="14322" max="14566" width="8.7109375" style="519"/>
    <col min="14567" max="14567" width="5.28515625" style="519" customWidth="1"/>
    <col min="14568" max="14568" width="55.42578125" style="519" customWidth="1"/>
    <col min="14569" max="14569" width="23" style="519" customWidth="1"/>
    <col min="14570" max="14571" width="0" style="519" hidden="1" customWidth="1"/>
    <col min="14572" max="14572" width="58.5703125" style="519" customWidth="1"/>
    <col min="14573" max="14573" width="59.28515625" style="519" customWidth="1"/>
    <col min="14574" max="14577" width="0" style="519" hidden="1" customWidth="1"/>
    <col min="14578" max="14822" width="8.7109375" style="519"/>
    <col min="14823" max="14823" width="5.28515625" style="519" customWidth="1"/>
    <col min="14824" max="14824" width="55.42578125" style="519" customWidth="1"/>
    <col min="14825" max="14825" width="23" style="519" customWidth="1"/>
    <col min="14826" max="14827" width="0" style="519" hidden="1" customWidth="1"/>
    <col min="14828" max="14828" width="58.5703125" style="519" customWidth="1"/>
    <col min="14829" max="14829" width="59.28515625" style="519" customWidth="1"/>
    <col min="14830" max="14833" width="0" style="519" hidden="1" customWidth="1"/>
    <col min="14834" max="15078" width="8.7109375" style="519"/>
    <col min="15079" max="15079" width="5.28515625" style="519" customWidth="1"/>
    <col min="15080" max="15080" width="55.42578125" style="519" customWidth="1"/>
    <col min="15081" max="15081" width="23" style="519" customWidth="1"/>
    <col min="15082" max="15083" width="0" style="519" hidden="1" customWidth="1"/>
    <col min="15084" max="15084" width="58.5703125" style="519" customWidth="1"/>
    <col min="15085" max="15085" width="59.28515625" style="519" customWidth="1"/>
    <col min="15086" max="15089" width="0" style="519" hidden="1" customWidth="1"/>
    <col min="15090" max="15334" width="8.7109375" style="519"/>
    <col min="15335" max="15335" width="5.28515625" style="519" customWidth="1"/>
    <col min="15336" max="15336" width="55.42578125" style="519" customWidth="1"/>
    <col min="15337" max="15337" width="23" style="519" customWidth="1"/>
    <col min="15338" max="15339" width="0" style="519" hidden="1" customWidth="1"/>
    <col min="15340" max="15340" width="58.5703125" style="519" customWidth="1"/>
    <col min="15341" max="15341" width="59.28515625" style="519" customWidth="1"/>
    <col min="15342" max="15345" width="0" style="519" hidden="1" customWidth="1"/>
    <col min="15346" max="15590" width="8.7109375" style="519"/>
    <col min="15591" max="15591" width="5.28515625" style="519" customWidth="1"/>
    <col min="15592" max="15592" width="55.42578125" style="519" customWidth="1"/>
    <col min="15593" max="15593" width="23" style="519" customWidth="1"/>
    <col min="15594" max="15595" width="0" style="519" hidden="1" customWidth="1"/>
    <col min="15596" max="15596" width="58.5703125" style="519" customWidth="1"/>
    <col min="15597" max="15597" width="59.28515625" style="519" customWidth="1"/>
    <col min="15598" max="15601" width="0" style="519" hidden="1" customWidth="1"/>
    <col min="15602" max="15846" width="8.7109375" style="519"/>
    <col min="15847" max="15847" width="5.28515625" style="519" customWidth="1"/>
    <col min="15848" max="15848" width="55.42578125" style="519" customWidth="1"/>
    <col min="15849" max="15849" width="23" style="519" customWidth="1"/>
    <col min="15850" max="15851" width="0" style="519" hidden="1" customWidth="1"/>
    <col min="15852" max="15852" width="58.5703125" style="519" customWidth="1"/>
    <col min="15853" max="15853" width="59.28515625" style="519" customWidth="1"/>
    <col min="15854" max="15857" width="0" style="519" hidden="1" customWidth="1"/>
    <col min="15858" max="16102" width="8.7109375" style="519"/>
    <col min="16103" max="16103" width="5.28515625" style="519" customWidth="1"/>
    <col min="16104" max="16104" width="55.42578125" style="519" customWidth="1"/>
    <col min="16105" max="16105" width="23" style="519" customWidth="1"/>
    <col min="16106" max="16107" width="0" style="519" hidden="1" customWidth="1"/>
    <col min="16108" max="16108" width="58.5703125" style="519" customWidth="1"/>
    <col min="16109" max="16109" width="59.28515625" style="519" customWidth="1"/>
    <col min="16110" max="16113" width="0" style="519" hidden="1" customWidth="1"/>
    <col min="16114" max="16357" width="8.7109375" style="519"/>
    <col min="16358" max="16384" width="8.42578125" style="519" customWidth="1"/>
  </cols>
  <sheetData>
    <row r="1" spans="2:6" x14ac:dyDescent="0.4">
      <c r="C1" s="520" t="s">
        <v>343</v>
      </c>
    </row>
    <row r="2" spans="2:6" x14ac:dyDescent="0.4">
      <c r="C2" s="522">
        <v>44682</v>
      </c>
    </row>
    <row r="3" spans="2:6" x14ac:dyDescent="0.4">
      <c r="B3" s="523"/>
      <c r="C3" s="524" t="s">
        <v>345</v>
      </c>
    </row>
    <row r="4" spans="2:6" ht="24.95" customHeight="1" thickBot="1" x14ac:dyDescent="0.45">
      <c r="B4" s="525" t="s">
        <v>199</v>
      </c>
      <c r="C4" s="526" t="s">
        <v>474</v>
      </c>
      <c r="D4" s="525" t="s">
        <v>348</v>
      </c>
      <c r="E4" s="527" t="s">
        <v>349</v>
      </c>
      <c r="F4" s="527" t="s">
        <v>425</v>
      </c>
    </row>
    <row r="5" spans="2:6" ht="39.950000000000003" customHeight="1" x14ac:dyDescent="0.4">
      <c r="B5" s="528" t="s">
        <v>350</v>
      </c>
      <c r="C5" s="529">
        <v>20</v>
      </c>
      <c r="D5" s="653" t="s">
        <v>351</v>
      </c>
      <c r="E5" s="651" t="s">
        <v>284</v>
      </c>
      <c r="F5" s="651" t="s">
        <v>475</v>
      </c>
    </row>
    <row r="6" spans="2:6" ht="42.6" customHeight="1" thickBot="1" x14ac:dyDescent="0.45">
      <c r="B6" s="530" t="s">
        <v>352</v>
      </c>
      <c r="C6" s="531">
        <f>C5*2080</f>
        <v>41600</v>
      </c>
      <c r="D6" s="654"/>
      <c r="E6" s="652"/>
      <c r="F6" s="652"/>
    </row>
    <row r="7" spans="2:6" x14ac:dyDescent="0.4">
      <c r="B7" s="532" t="s">
        <v>286</v>
      </c>
      <c r="C7" s="529">
        <f>'[17]DC  CNA  DC III'!I19</f>
        <v>25.580080000000002</v>
      </c>
      <c r="D7" s="533" t="s">
        <v>287</v>
      </c>
      <c r="E7" s="651" t="s">
        <v>288</v>
      </c>
      <c r="F7" s="651" t="s">
        <v>476</v>
      </c>
    </row>
    <row r="8" spans="2:6" ht="46.5" customHeight="1" thickBot="1" x14ac:dyDescent="0.45">
      <c r="B8" s="534" t="s">
        <v>289</v>
      </c>
      <c r="C8" s="535">
        <f>C7*2080</f>
        <v>53206.566400000003</v>
      </c>
      <c r="D8" s="521" t="s">
        <v>477</v>
      </c>
      <c r="E8" s="655"/>
      <c r="F8" s="655"/>
    </row>
    <row r="9" spans="2:6" ht="26.1" customHeight="1" x14ac:dyDescent="0.4">
      <c r="B9" s="532" t="s">
        <v>290</v>
      </c>
      <c r="C9" s="529">
        <f>'[17]DC  CNA  DC III'!I11</f>
        <v>19.121599999999997</v>
      </c>
      <c r="D9" s="533"/>
      <c r="E9" s="651" t="s">
        <v>291</v>
      </c>
      <c r="F9" s="651" t="s">
        <v>429</v>
      </c>
    </row>
    <row r="10" spans="2:6" ht="27" thickBot="1" x14ac:dyDescent="0.45">
      <c r="B10" s="537" t="s">
        <v>292</v>
      </c>
      <c r="C10" s="531">
        <f>C6</f>
        <v>41600</v>
      </c>
      <c r="D10" s="538"/>
      <c r="E10" s="652"/>
      <c r="F10" s="652"/>
    </row>
    <row r="11" spans="2:6" x14ac:dyDescent="0.4">
      <c r="B11" s="532" t="s">
        <v>293</v>
      </c>
      <c r="C11" s="529">
        <f>'[17]Case Social Worker.Manager'!J4</f>
        <v>28.180799999999998</v>
      </c>
      <c r="D11" s="533" t="s">
        <v>294</v>
      </c>
      <c r="E11" s="651" t="s">
        <v>295</v>
      </c>
      <c r="F11" s="651" t="s">
        <v>430</v>
      </c>
    </row>
    <row r="12" spans="2:6" ht="27" thickBot="1" x14ac:dyDescent="0.45">
      <c r="B12" s="534" t="s">
        <v>297</v>
      </c>
      <c r="C12" s="535">
        <f>C11*2080</f>
        <v>58616.063999999998</v>
      </c>
      <c r="D12" s="519" t="s">
        <v>353</v>
      </c>
      <c r="E12" s="655"/>
      <c r="F12" s="655"/>
    </row>
    <row r="13" spans="2:6" ht="52.5" x14ac:dyDescent="0.4">
      <c r="B13" s="539" t="s">
        <v>298</v>
      </c>
      <c r="C13" s="529">
        <f>'[17]Case Social Worker.Manager'!J11</f>
        <v>30.9283</v>
      </c>
      <c r="D13" s="533" t="s">
        <v>354</v>
      </c>
      <c r="E13" s="651" t="s">
        <v>300</v>
      </c>
      <c r="F13" s="651" t="s">
        <v>478</v>
      </c>
    </row>
    <row r="14" spans="2:6" ht="53.25" thickBot="1" x14ac:dyDescent="0.45">
      <c r="B14" s="540" t="s">
        <v>301</v>
      </c>
      <c r="C14" s="531">
        <f>C13*2080</f>
        <v>64330.864000000001</v>
      </c>
      <c r="D14" s="538" t="s">
        <v>302</v>
      </c>
      <c r="E14" s="652"/>
      <c r="F14" s="652"/>
    </row>
    <row r="15" spans="2:6" x14ac:dyDescent="0.4">
      <c r="B15" s="532" t="s">
        <v>311</v>
      </c>
      <c r="C15" s="529">
        <f>[17]Nursing!J2</f>
        <v>31.575200000000002</v>
      </c>
      <c r="D15" s="533"/>
      <c r="E15" s="651" t="s">
        <v>312</v>
      </c>
      <c r="F15" s="651" t="s">
        <v>432</v>
      </c>
    </row>
    <row r="16" spans="2:6" ht="27" thickBot="1" x14ac:dyDescent="0.45">
      <c r="B16" s="537" t="s">
        <v>313</v>
      </c>
      <c r="C16" s="531">
        <f>C15*2080</f>
        <v>65676.416000000012</v>
      </c>
      <c r="D16" s="538" t="s">
        <v>479</v>
      </c>
      <c r="E16" s="652"/>
      <c r="F16" s="652"/>
    </row>
    <row r="17" spans="2:6" x14ac:dyDescent="0.4">
      <c r="B17" s="532" t="s">
        <v>303</v>
      </c>
      <c r="C17" s="529">
        <f>[17]Clinical!J6</f>
        <v>38.753100000000003</v>
      </c>
      <c r="D17" s="533" t="s">
        <v>304</v>
      </c>
      <c r="E17" s="651" t="s">
        <v>305</v>
      </c>
      <c r="F17" s="651" t="s">
        <v>480</v>
      </c>
    </row>
    <row r="18" spans="2:6" ht="27" thickBot="1" x14ac:dyDescent="0.45">
      <c r="B18" s="537" t="s">
        <v>306</v>
      </c>
      <c r="C18" s="531">
        <f>C17*2080</f>
        <v>80606.448000000004</v>
      </c>
      <c r="D18" s="538"/>
      <c r="E18" s="652"/>
      <c r="F18" s="652"/>
    </row>
    <row r="19" spans="2:6" x14ac:dyDescent="0.4">
      <c r="B19" s="532" t="s">
        <v>434</v>
      </c>
      <c r="C19" s="541">
        <f>[17]Therapies!M2</f>
        <v>32.740400000000001</v>
      </c>
      <c r="D19" s="533"/>
      <c r="E19" s="651" t="s">
        <v>435</v>
      </c>
      <c r="F19" s="651" t="s">
        <v>436</v>
      </c>
    </row>
    <row r="20" spans="2:6" ht="27" thickBot="1" x14ac:dyDescent="0.45">
      <c r="B20" s="537" t="s">
        <v>437</v>
      </c>
      <c r="C20" s="531">
        <f>C19*2080</f>
        <v>68100.032000000007</v>
      </c>
      <c r="D20" s="538"/>
      <c r="E20" s="652"/>
      <c r="F20" s="652"/>
    </row>
    <row r="21" spans="2:6" x14ac:dyDescent="0.4">
      <c r="B21" s="534" t="s">
        <v>355</v>
      </c>
      <c r="C21" s="542">
        <f>[17]Management!J2</f>
        <v>38.180400000000006</v>
      </c>
      <c r="D21" s="519" t="s">
        <v>438</v>
      </c>
      <c r="E21" s="651" t="s">
        <v>356</v>
      </c>
      <c r="F21" s="656" t="s">
        <v>439</v>
      </c>
    </row>
    <row r="22" spans="2:6" ht="27" thickBot="1" x14ac:dyDescent="0.45">
      <c r="B22" s="537" t="s">
        <v>357</v>
      </c>
      <c r="C22" s="531">
        <f>C21*2080</f>
        <v>79415.232000000018</v>
      </c>
      <c r="D22" s="538" t="s">
        <v>440</v>
      </c>
      <c r="E22" s="652"/>
      <c r="F22" s="657"/>
    </row>
    <row r="23" spans="2:6" ht="39.950000000000003" customHeight="1" x14ac:dyDescent="0.4">
      <c r="B23" s="543" t="s">
        <v>481</v>
      </c>
      <c r="C23" s="542">
        <f>[17]Therapies!M8</f>
        <v>38.017499999999998</v>
      </c>
      <c r="D23" s="519" t="s">
        <v>442</v>
      </c>
      <c r="E23" s="651" t="s">
        <v>300</v>
      </c>
      <c r="F23" s="651" t="s">
        <v>482</v>
      </c>
    </row>
    <row r="24" spans="2:6" ht="39.950000000000003" customHeight="1" thickBot="1" x14ac:dyDescent="0.45">
      <c r="B24" s="530" t="s">
        <v>483</v>
      </c>
      <c r="C24" s="531">
        <f>C23*2080</f>
        <v>79076.399999999994</v>
      </c>
      <c r="D24" s="538"/>
      <c r="E24" s="652"/>
      <c r="F24" s="652"/>
    </row>
    <row r="25" spans="2:6" x14ac:dyDescent="0.4">
      <c r="B25" s="534" t="s">
        <v>445</v>
      </c>
      <c r="C25" s="542">
        <f>[17]Therapies!M14</f>
        <v>41.25168</v>
      </c>
      <c r="D25" s="519" t="s">
        <v>446</v>
      </c>
      <c r="E25" s="651" t="s">
        <v>300</v>
      </c>
      <c r="F25" s="651" t="s">
        <v>447</v>
      </c>
    </row>
    <row r="26" spans="2:6" ht="27" thickBot="1" x14ac:dyDescent="0.45">
      <c r="B26" s="537" t="s">
        <v>448</v>
      </c>
      <c r="C26" s="535">
        <f>C25*2080</f>
        <v>85803.494399999996</v>
      </c>
      <c r="E26" s="652"/>
      <c r="F26" s="652"/>
    </row>
    <row r="27" spans="2:6" x14ac:dyDescent="0.4">
      <c r="B27" s="532" t="s">
        <v>449</v>
      </c>
      <c r="C27" s="529">
        <f>[17]Clinical!J12</f>
        <v>48.742200000000004</v>
      </c>
      <c r="D27" s="658" t="s">
        <v>484</v>
      </c>
      <c r="E27" s="651" t="s">
        <v>309</v>
      </c>
      <c r="F27" s="651" t="s">
        <v>485</v>
      </c>
    </row>
    <row r="28" spans="2:6" ht="49.5" customHeight="1" thickBot="1" x14ac:dyDescent="0.45">
      <c r="B28" s="537" t="s">
        <v>452</v>
      </c>
      <c r="C28" s="531">
        <f>C27*2080</f>
        <v>101383.77600000001</v>
      </c>
      <c r="D28" s="659"/>
      <c r="E28" s="652"/>
      <c r="F28" s="652"/>
    </row>
    <row r="29" spans="2:6" x14ac:dyDescent="0.4">
      <c r="B29" s="528" t="s">
        <v>486</v>
      </c>
      <c r="C29" s="529">
        <f>[17]Therapies!M18</f>
        <v>42.756720000000001</v>
      </c>
      <c r="D29" s="533"/>
      <c r="E29" s="651" t="s">
        <v>300</v>
      </c>
      <c r="F29" s="651" t="s">
        <v>487</v>
      </c>
    </row>
    <row r="30" spans="2:6" ht="27" thickBot="1" x14ac:dyDescent="0.45">
      <c r="B30" s="530" t="s">
        <v>488</v>
      </c>
      <c r="C30" s="531">
        <f>C29*2080</f>
        <v>88933.977599999998</v>
      </c>
      <c r="D30" s="538"/>
      <c r="E30" s="652"/>
      <c r="F30" s="652"/>
    </row>
    <row r="31" spans="2:6" x14ac:dyDescent="0.4">
      <c r="B31" s="532" t="s">
        <v>314</v>
      </c>
      <c r="C31" s="529">
        <f>[17]Nursing!J6</f>
        <v>49.162799999999997</v>
      </c>
      <c r="D31" s="533"/>
      <c r="E31" s="651" t="s">
        <v>315</v>
      </c>
      <c r="F31" s="651" t="s">
        <v>456</v>
      </c>
    </row>
    <row r="32" spans="2:6" ht="53.25" customHeight="1" thickBot="1" x14ac:dyDescent="0.45">
      <c r="B32" s="537" t="s">
        <v>316</v>
      </c>
      <c r="C32" s="531">
        <f>C31*2080</f>
        <v>102258.624</v>
      </c>
      <c r="D32" s="538"/>
      <c r="E32" s="652"/>
      <c r="F32" s="652"/>
    </row>
    <row r="33" spans="2:6" x14ac:dyDescent="0.4">
      <c r="B33" s="532" t="s">
        <v>317</v>
      </c>
      <c r="C33" s="529">
        <f>[17]Nursing!J11</f>
        <v>65.162400000000005</v>
      </c>
      <c r="D33" s="533"/>
      <c r="E33" s="651" t="s">
        <v>318</v>
      </c>
      <c r="F33" s="651" t="s">
        <v>457</v>
      </c>
    </row>
    <row r="34" spans="2:6" ht="27" thickBot="1" x14ac:dyDescent="0.45">
      <c r="B34" s="537" t="s">
        <v>319</v>
      </c>
      <c r="C34" s="531">
        <f>C33*2080</f>
        <v>135537.79200000002</v>
      </c>
      <c r="D34" s="538"/>
      <c r="E34" s="652"/>
      <c r="F34" s="652"/>
    </row>
    <row r="35" spans="2:6" x14ac:dyDescent="0.4">
      <c r="B35" s="532" t="s">
        <v>535</v>
      </c>
      <c r="C35" s="541">
        <f>[18]Therapies!$M$25</f>
        <v>26.998012820512823</v>
      </c>
      <c r="D35" s="533" t="s">
        <v>157</v>
      </c>
      <c r="E35" s="587"/>
      <c r="F35" s="651" t="s">
        <v>537</v>
      </c>
    </row>
    <row r="36" spans="2:6" ht="27" thickBot="1" x14ac:dyDescent="0.45">
      <c r="B36" s="537"/>
      <c r="C36" s="531">
        <f>C35*2080</f>
        <v>56155.866666666669</v>
      </c>
      <c r="D36" s="538"/>
      <c r="E36" s="588"/>
      <c r="F36" s="652" t="s">
        <v>536</v>
      </c>
    </row>
    <row r="37" spans="2:6" x14ac:dyDescent="0.4">
      <c r="F37" s="536"/>
    </row>
    <row r="38" spans="2:6" ht="52.5" x14ac:dyDescent="0.4">
      <c r="B38" s="544" t="s">
        <v>489</v>
      </c>
      <c r="C38" s="535">
        <f>C6</f>
        <v>41600</v>
      </c>
    </row>
    <row r="39" spans="2:6" x14ac:dyDescent="0.4">
      <c r="C39" s="545"/>
    </row>
    <row r="40" spans="2:6" x14ac:dyDescent="0.4">
      <c r="B40" s="546" t="s">
        <v>490</v>
      </c>
      <c r="C40" s="547">
        <f>25.38%+2%</f>
        <v>0.27379999999999999</v>
      </c>
      <c r="D40" s="519" t="s">
        <v>491</v>
      </c>
    </row>
    <row r="41" spans="2:6" ht="34.35" customHeight="1" x14ac:dyDescent="0.4">
      <c r="B41" s="546"/>
      <c r="C41" s="545"/>
      <c r="D41" s="660" t="s">
        <v>492</v>
      </c>
      <c r="E41" s="660"/>
      <c r="F41" s="519"/>
    </row>
    <row r="42" spans="2:6" x14ac:dyDescent="0.4">
      <c r="C42" s="545"/>
    </row>
    <row r="43" spans="2:6" x14ac:dyDescent="0.4">
      <c r="B43" s="546" t="s">
        <v>359</v>
      </c>
      <c r="C43" s="548">
        <v>0.12</v>
      </c>
      <c r="D43" s="519" t="s">
        <v>360</v>
      </c>
    </row>
    <row r="44" spans="2:6" x14ac:dyDescent="0.4">
      <c r="B44" s="546"/>
      <c r="C44" s="549"/>
    </row>
    <row r="45" spans="2:6" x14ac:dyDescent="0.4">
      <c r="B45" s="661" t="s">
        <v>493</v>
      </c>
      <c r="C45" s="661"/>
      <c r="D45" s="661"/>
    </row>
    <row r="46" spans="2:6" x14ac:dyDescent="0.4">
      <c r="B46" s="550" t="s">
        <v>494</v>
      </c>
      <c r="C46" s="535">
        <v>247470</v>
      </c>
      <c r="D46" s="519" t="s">
        <v>495</v>
      </c>
    </row>
    <row r="47" spans="2:6" x14ac:dyDescent="0.4">
      <c r="B47" s="546" t="s">
        <v>461</v>
      </c>
      <c r="C47" s="535">
        <v>252850</v>
      </c>
      <c r="D47" s="519" t="s">
        <v>496</v>
      </c>
    </row>
    <row r="48" spans="2:6" x14ac:dyDescent="0.4">
      <c r="B48" s="546" t="s">
        <v>497</v>
      </c>
      <c r="C48" s="535">
        <f>'[17]M2022 53_PCT'!N33</f>
        <v>135424.64000000001</v>
      </c>
      <c r="D48" s="519" t="s">
        <v>498</v>
      </c>
    </row>
    <row r="49" spans="2:6" x14ac:dyDescent="0.4">
      <c r="B49" s="546" t="s">
        <v>499</v>
      </c>
      <c r="C49" s="551">
        <f>C6</f>
        <v>41600</v>
      </c>
      <c r="D49" s="519" t="s">
        <v>328</v>
      </c>
    </row>
    <row r="50" spans="2:6" x14ac:dyDescent="0.4">
      <c r="B50" s="546" t="s">
        <v>500</v>
      </c>
      <c r="C50" s="551">
        <f>AVERAGE(C6,C8)</f>
        <v>47403.283200000005</v>
      </c>
      <c r="D50" s="519" t="s">
        <v>501</v>
      </c>
    </row>
    <row r="51" spans="2:6" x14ac:dyDescent="0.4">
      <c r="B51" s="546" t="s">
        <v>502</v>
      </c>
      <c r="C51" s="535">
        <f>C8</f>
        <v>53206.566400000003</v>
      </c>
      <c r="D51" s="519" t="s">
        <v>503</v>
      </c>
    </row>
    <row r="52" spans="2:6" x14ac:dyDescent="0.4">
      <c r="B52" s="546" t="s">
        <v>504</v>
      </c>
      <c r="C52" s="535">
        <f>'[17]M2022 53_PCT'!N34</f>
        <v>40890.303999999996</v>
      </c>
      <c r="D52" s="519" t="s">
        <v>505</v>
      </c>
    </row>
    <row r="53" spans="2:6" x14ac:dyDescent="0.4">
      <c r="B53" s="546" t="s">
        <v>506</v>
      </c>
      <c r="C53" s="551">
        <f>'[17]M2022 53_PCT'!N37</f>
        <v>50652.160000000003</v>
      </c>
      <c r="D53" s="519" t="s">
        <v>507</v>
      </c>
    </row>
    <row r="54" spans="2:6" x14ac:dyDescent="0.4">
      <c r="B54" s="546" t="s">
        <v>508</v>
      </c>
      <c r="C54" s="551">
        <f>AVERAGE('[17]M2022 53_PCT'!N35,'[17]M2022 53_PCT'!N36)</f>
        <v>57014.464000000007</v>
      </c>
      <c r="D54" s="519" t="s">
        <v>509</v>
      </c>
    </row>
    <row r="55" spans="2:6" x14ac:dyDescent="0.4">
      <c r="B55" s="546"/>
      <c r="C55" s="551"/>
    </row>
    <row r="56" spans="2:6" x14ac:dyDescent="0.4">
      <c r="B56" s="546"/>
      <c r="C56" s="551"/>
    </row>
    <row r="57" spans="2:6" x14ac:dyDescent="0.4">
      <c r="B57" s="662" t="s">
        <v>510</v>
      </c>
      <c r="C57" s="662"/>
      <c r="D57" s="662"/>
      <c r="E57" s="662"/>
      <c r="F57" s="662"/>
    </row>
    <row r="58" spans="2:6" x14ac:dyDescent="0.4">
      <c r="B58" s="552" t="s">
        <v>511</v>
      </c>
      <c r="C58" s="519" t="s">
        <v>512</v>
      </c>
    </row>
    <row r="59" spans="2:6" ht="66.599999999999994" customHeight="1" x14ac:dyDescent="0.4">
      <c r="B59" s="553" t="s">
        <v>513</v>
      </c>
      <c r="C59" s="660" t="s">
        <v>514</v>
      </c>
      <c r="D59" s="660"/>
      <c r="E59" s="660"/>
      <c r="F59" s="660"/>
    </row>
  </sheetData>
  <mergeCells count="37">
    <mergeCell ref="D41:E41"/>
    <mergeCell ref="B45:D45"/>
    <mergeCell ref="B57:F57"/>
    <mergeCell ref="C59:F59"/>
    <mergeCell ref="E29:E30"/>
    <mergeCell ref="F29:F30"/>
    <mergeCell ref="E31:E32"/>
    <mergeCell ref="F31:F32"/>
    <mergeCell ref="E33:E34"/>
    <mergeCell ref="F33:F34"/>
    <mergeCell ref="E25:E26"/>
    <mergeCell ref="F25:F26"/>
    <mergeCell ref="D27:D28"/>
    <mergeCell ref="E27:E28"/>
    <mergeCell ref="F27:F28"/>
    <mergeCell ref="E19:E20"/>
    <mergeCell ref="F19:F20"/>
    <mergeCell ref="E21:E22"/>
    <mergeCell ref="F21:F22"/>
    <mergeCell ref="E23:E24"/>
    <mergeCell ref="F23:F24"/>
    <mergeCell ref="E9:E10"/>
    <mergeCell ref="F9:F10"/>
    <mergeCell ref="F35:F36"/>
    <mergeCell ref="D5:D6"/>
    <mergeCell ref="E5:E6"/>
    <mergeCell ref="F5:F6"/>
    <mergeCell ref="E7:E8"/>
    <mergeCell ref="F7:F8"/>
    <mergeCell ref="E11:E12"/>
    <mergeCell ref="F11:F12"/>
    <mergeCell ref="E13:E14"/>
    <mergeCell ref="F13:F14"/>
    <mergeCell ref="E15:E16"/>
    <mergeCell ref="F15:F16"/>
    <mergeCell ref="E17:E18"/>
    <mergeCell ref="F17:F18"/>
  </mergeCells>
  <pageMargins left="0.7" right="0.7" top="0.75" bottom="0.75" header="0.3" footer="0.3"/>
  <pageSetup scale="55" fitToHeight="0"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99BA2-9DEB-4041-8E9F-F4C3662E765F}">
  <dimension ref="A1:DB29"/>
  <sheetViews>
    <sheetView tabSelected="1" topLeftCell="CB8" workbookViewId="0">
      <selection activeCell="F35" sqref="F35"/>
    </sheetView>
  </sheetViews>
  <sheetFormatPr defaultColWidth="8.7109375" defaultRowHeight="12.75" x14ac:dyDescent="0.2"/>
  <cols>
    <col min="1" max="1" width="38.42578125" style="554" customWidth="1"/>
    <col min="2" max="2" width="12.85546875" style="559" customWidth="1"/>
    <col min="3" max="82" width="7.7109375" style="554" customWidth="1"/>
    <col min="83" max="16384" width="8.7109375" style="554"/>
  </cols>
  <sheetData>
    <row r="1" spans="1:106" ht="18" x14ac:dyDescent="0.25">
      <c r="A1" s="663" t="s">
        <v>0</v>
      </c>
      <c r="B1" s="664"/>
    </row>
    <row r="2" spans="1:106" ht="15.75" x14ac:dyDescent="0.25">
      <c r="A2" s="555" t="s">
        <v>515</v>
      </c>
      <c r="B2" s="556"/>
    </row>
    <row r="3" spans="1:106" ht="15.75" thickBot="1" x14ac:dyDescent="0.3">
      <c r="A3" s="557" t="s">
        <v>2</v>
      </c>
      <c r="B3" s="558"/>
    </row>
    <row r="7" spans="1:106" s="559" customFormat="1" x14ac:dyDescent="0.2">
      <c r="B7" s="559" t="s">
        <v>11</v>
      </c>
      <c r="C7" s="560" t="s">
        <v>12</v>
      </c>
      <c r="D7" s="560" t="s">
        <v>13</v>
      </c>
      <c r="E7" s="560" t="s">
        <v>14</v>
      </c>
      <c r="F7" s="560" t="s">
        <v>15</v>
      </c>
      <c r="G7" s="560" t="s">
        <v>16</v>
      </c>
      <c r="H7" s="560" t="s">
        <v>17</v>
      </c>
      <c r="I7" s="560" t="s">
        <v>18</v>
      </c>
      <c r="J7" s="560" t="s">
        <v>19</v>
      </c>
      <c r="K7" s="560" t="s">
        <v>20</v>
      </c>
      <c r="L7" s="560" t="s">
        <v>21</v>
      </c>
      <c r="M7" s="560" t="s">
        <v>22</v>
      </c>
      <c r="N7" s="560" t="s">
        <v>23</v>
      </c>
      <c r="O7" s="560" t="s">
        <v>24</v>
      </c>
      <c r="P7" s="560" t="s">
        <v>25</v>
      </c>
      <c r="Q7" s="560" t="s">
        <v>26</v>
      </c>
      <c r="R7" s="560" t="s">
        <v>27</v>
      </c>
      <c r="S7" s="560" t="s">
        <v>28</v>
      </c>
      <c r="T7" s="560" t="s">
        <v>29</v>
      </c>
      <c r="U7" s="560" t="s">
        <v>30</v>
      </c>
      <c r="V7" s="560" t="s">
        <v>31</v>
      </c>
      <c r="W7" s="560" t="s">
        <v>32</v>
      </c>
      <c r="X7" s="560" t="s">
        <v>33</v>
      </c>
      <c r="Y7" s="560" t="s">
        <v>34</v>
      </c>
      <c r="Z7" s="560" t="s">
        <v>35</v>
      </c>
      <c r="AA7" s="560" t="s">
        <v>36</v>
      </c>
      <c r="AB7" s="560" t="s">
        <v>37</v>
      </c>
      <c r="AC7" s="560" t="s">
        <v>38</v>
      </c>
      <c r="AD7" s="560" t="s">
        <v>39</v>
      </c>
      <c r="AE7" s="560" t="s">
        <v>40</v>
      </c>
      <c r="AF7" s="560" t="s">
        <v>41</v>
      </c>
      <c r="AG7" s="560" t="s">
        <v>42</v>
      </c>
      <c r="AH7" s="560" t="s">
        <v>43</v>
      </c>
      <c r="AI7" s="560" t="s">
        <v>44</v>
      </c>
      <c r="AJ7" s="560" t="s">
        <v>45</v>
      </c>
      <c r="AK7" s="560" t="s">
        <v>46</v>
      </c>
      <c r="AL7" s="560" t="s">
        <v>47</v>
      </c>
      <c r="AM7" s="560" t="s">
        <v>48</v>
      </c>
      <c r="AN7" s="560" t="s">
        <v>49</v>
      </c>
      <c r="AO7" s="560" t="s">
        <v>50</v>
      </c>
      <c r="AP7" s="560" t="s">
        <v>51</v>
      </c>
      <c r="AQ7" s="560" t="s">
        <v>52</v>
      </c>
      <c r="AR7" s="560" t="s">
        <v>53</v>
      </c>
      <c r="AS7" s="560" t="s">
        <v>54</v>
      </c>
      <c r="AT7" s="560" t="s">
        <v>55</v>
      </c>
      <c r="AU7" s="559" t="s">
        <v>56</v>
      </c>
      <c r="AV7" s="559" t="s">
        <v>57</v>
      </c>
      <c r="AW7" s="559" t="s">
        <v>58</v>
      </c>
      <c r="AX7" s="559" t="s">
        <v>59</v>
      </c>
      <c r="AY7" s="559" t="s">
        <v>60</v>
      </c>
      <c r="AZ7" s="559" t="s">
        <v>61</v>
      </c>
      <c r="BA7" s="559" t="s">
        <v>62</v>
      </c>
      <c r="BB7" s="559" t="s">
        <v>63</v>
      </c>
      <c r="BC7" s="559" t="s">
        <v>64</v>
      </c>
      <c r="BD7" s="559" t="s">
        <v>65</v>
      </c>
      <c r="BE7" s="559" t="s">
        <v>66</v>
      </c>
      <c r="BF7" s="559" t="s">
        <v>67</v>
      </c>
      <c r="BG7" s="559" t="s">
        <v>68</v>
      </c>
      <c r="BH7" s="559" t="s">
        <v>69</v>
      </c>
      <c r="BI7" s="559" t="s">
        <v>70</v>
      </c>
      <c r="BJ7" s="559" t="s">
        <v>71</v>
      </c>
      <c r="BK7" s="559" t="s">
        <v>72</v>
      </c>
      <c r="BL7" s="559" t="s">
        <v>73</v>
      </c>
      <c r="BM7" s="559" t="s">
        <v>74</v>
      </c>
      <c r="BN7" s="559" t="s">
        <v>75</v>
      </c>
      <c r="BO7" s="559" t="s">
        <v>76</v>
      </c>
      <c r="BP7" s="559" t="s">
        <v>77</v>
      </c>
      <c r="BQ7" s="559" t="s">
        <v>78</v>
      </c>
      <c r="BR7" s="559" t="s">
        <v>79</v>
      </c>
      <c r="BS7" s="559" t="s">
        <v>80</v>
      </c>
      <c r="BT7" s="559" t="s">
        <v>81</v>
      </c>
      <c r="BU7" s="559" t="s">
        <v>82</v>
      </c>
      <c r="BV7" s="559" t="s">
        <v>83</v>
      </c>
      <c r="BW7" s="559" t="s">
        <v>256</v>
      </c>
      <c r="BX7" s="559" t="s">
        <v>257</v>
      </c>
      <c r="BY7" s="559" t="s">
        <v>258</v>
      </c>
      <c r="BZ7" s="559" t="s">
        <v>259</v>
      </c>
      <c r="CA7" s="559" t="s">
        <v>260</v>
      </c>
      <c r="CB7" s="559" t="s">
        <v>261</v>
      </c>
      <c r="CC7" s="559" t="s">
        <v>262</v>
      </c>
      <c r="CD7" s="559" t="s">
        <v>263</v>
      </c>
      <c r="CE7" s="559" t="s">
        <v>264</v>
      </c>
      <c r="CF7" s="559" t="s">
        <v>265</v>
      </c>
      <c r="CG7" s="559" t="s">
        <v>266</v>
      </c>
      <c r="CH7" s="559" t="s">
        <v>267</v>
      </c>
      <c r="CI7" s="559" t="s">
        <v>339</v>
      </c>
      <c r="CJ7" s="559" t="s">
        <v>340</v>
      </c>
      <c r="CK7" s="559" t="s">
        <v>341</v>
      </c>
      <c r="CL7" s="559" t="s">
        <v>342</v>
      </c>
      <c r="CM7" s="559" t="s">
        <v>516</v>
      </c>
      <c r="CN7" s="559" t="s">
        <v>517</v>
      </c>
      <c r="CO7" s="559" t="s">
        <v>518</v>
      </c>
      <c r="CP7" s="559" t="s">
        <v>519</v>
      </c>
      <c r="CQ7" s="559" t="s">
        <v>520</v>
      </c>
      <c r="CR7" s="559" t="s">
        <v>521</v>
      </c>
      <c r="CS7" s="559" t="s">
        <v>522</v>
      </c>
      <c r="CT7" s="559" t="s">
        <v>523</v>
      </c>
      <c r="CU7" s="559" t="s">
        <v>524</v>
      </c>
      <c r="CV7" s="559" t="s">
        <v>525</v>
      </c>
      <c r="CW7" s="559" t="s">
        <v>526</v>
      </c>
      <c r="CX7" s="559" t="s">
        <v>527</v>
      </c>
      <c r="CY7" s="559" t="s">
        <v>528</v>
      </c>
      <c r="CZ7" s="559" t="s">
        <v>529</v>
      </c>
      <c r="DA7" s="559" t="s">
        <v>530</v>
      </c>
      <c r="DB7" s="559" t="s">
        <v>531</v>
      </c>
    </row>
    <row r="8" spans="1:106" x14ac:dyDescent="0.2">
      <c r="A8" s="559" t="s">
        <v>85</v>
      </c>
      <c r="B8" s="559" t="s">
        <v>86</v>
      </c>
      <c r="C8" s="561">
        <v>2.00628152344725</v>
      </c>
      <c r="D8" s="561">
        <v>2.0289884930558402</v>
      </c>
      <c r="E8" s="561">
        <v>2.0375016562590802</v>
      </c>
      <c r="F8" s="561">
        <v>2.0607449869168599</v>
      </c>
      <c r="G8" s="561">
        <v>2.0744332275644801</v>
      </c>
      <c r="H8" s="561">
        <v>2.08454547450836</v>
      </c>
      <c r="I8" s="561">
        <v>2.1206746557150402</v>
      </c>
      <c r="J8" s="561">
        <v>2.14275729334011</v>
      </c>
      <c r="K8" s="561">
        <v>2.1573758168938499</v>
      </c>
      <c r="L8" s="561">
        <v>2.1832269913207099</v>
      </c>
      <c r="M8" s="561">
        <v>2.2041365810243998</v>
      </c>
      <c r="N8" s="561">
        <v>2.1899931166757001</v>
      </c>
      <c r="O8" s="561">
        <v>2.2072571273119199</v>
      </c>
      <c r="P8" s="561">
        <v>2.2278061460830898</v>
      </c>
      <c r="Q8" s="561">
        <v>2.2459872624776498</v>
      </c>
      <c r="R8" s="561">
        <v>2.2737796851626002</v>
      </c>
      <c r="S8" s="561">
        <v>2.2969718599533899</v>
      </c>
      <c r="T8" s="561">
        <v>2.3348646382960099</v>
      </c>
      <c r="U8" s="561">
        <v>2.3735648754926002</v>
      </c>
      <c r="V8" s="561">
        <v>2.3220801273912</v>
      </c>
      <c r="W8" s="561">
        <v>2.3034285045676701</v>
      </c>
      <c r="X8" s="561">
        <v>2.3147021401619101</v>
      </c>
      <c r="Y8" s="561">
        <v>2.3337614610957198</v>
      </c>
      <c r="Z8" s="561">
        <v>2.3528576086547801</v>
      </c>
      <c r="AA8" s="561">
        <v>2.35647771513222</v>
      </c>
      <c r="AB8" s="561">
        <v>2.3596025653367101</v>
      </c>
      <c r="AC8" s="561">
        <v>2.3673890181389599</v>
      </c>
      <c r="AD8" s="561">
        <v>2.3902843413905099</v>
      </c>
      <c r="AE8" s="561">
        <v>2.4075011397303001</v>
      </c>
      <c r="AF8" s="561">
        <v>2.4441794059222399</v>
      </c>
      <c r="AG8" s="561">
        <v>2.4606450441339098</v>
      </c>
      <c r="AH8" s="561">
        <v>2.4683177087339598</v>
      </c>
      <c r="AI8" s="561">
        <v>2.4799514472049</v>
      </c>
      <c r="AJ8" s="561">
        <v>2.4866052278032602</v>
      </c>
      <c r="AK8" s="561">
        <v>2.49805925339983</v>
      </c>
      <c r="AL8" s="561">
        <v>2.5181882805357798</v>
      </c>
      <c r="AM8" s="561">
        <v>2.5229787830159101</v>
      </c>
      <c r="AN8" s="561">
        <v>2.52346335903882</v>
      </c>
      <c r="AO8" s="561">
        <v>2.5387532942889002</v>
      </c>
      <c r="AP8" s="561">
        <v>2.5497773093796798</v>
      </c>
      <c r="AQ8" s="561">
        <v>2.5636066148424002</v>
      </c>
      <c r="AR8" s="561">
        <v>2.56792955597742</v>
      </c>
      <c r="AS8" s="561">
        <v>2.57495679166504</v>
      </c>
      <c r="AT8" s="561">
        <v>2.5708478641900898</v>
      </c>
      <c r="AU8" s="561">
        <v>2.5617405316734598</v>
      </c>
      <c r="AV8" s="561">
        <v>2.5735873439772798</v>
      </c>
      <c r="AW8" s="561">
        <v>2.5767155739846399</v>
      </c>
      <c r="AX8" s="561">
        <v>2.57726677772387</v>
      </c>
      <c r="AY8" s="561">
        <v>2.5714104290309301</v>
      </c>
      <c r="AZ8" s="561">
        <v>2.5919136046640499</v>
      </c>
      <c r="BA8" s="561">
        <v>2.6072565906426499</v>
      </c>
      <c r="BB8" s="561">
        <v>2.6258801771662501</v>
      </c>
      <c r="BC8" s="561">
        <v>2.6432306689598501</v>
      </c>
      <c r="BD8" s="561">
        <v>2.6454476861951899</v>
      </c>
      <c r="BE8" s="561">
        <v>2.6517812730067698</v>
      </c>
      <c r="BF8" s="561">
        <v>2.6733971140650601</v>
      </c>
      <c r="BG8" s="561">
        <v>2.7001626673320298</v>
      </c>
      <c r="BH8" s="561">
        <v>2.7186749307887399</v>
      </c>
      <c r="BI8" s="561">
        <v>2.7312502770766902</v>
      </c>
      <c r="BJ8" s="561">
        <v>2.7449673362036799</v>
      </c>
      <c r="BK8" s="561">
        <v>2.74964123298852</v>
      </c>
      <c r="BL8" s="561">
        <v>2.76892419756365</v>
      </c>
      <c r="BM8" s="561">
        <v>2.7854306387802099</v>
      </c>
      <c r="BN8" s="561">
        <v>2.7987928855446702</v>
      </c>
      <c r="BO8" s="561">
        <v>2.80587239388006</v>
      </c>
      <c r="BP8" s="561">
        <v>2.7900748919912099</v>
      </c>
      <c r="BQ8" s="561">
        <v>2.8027670186365801</v>
      </c>
      <c r="BR8" s="561">
        <v>2.81899770482157</v>
      </c>
      <c r="BS8" s="561">
        <v>2.8437972933142301</v>
      </c>
      <c r="BT8" s="561">
        <v>2.8770723994158698</v>
      </c>
      <c r="BU8" s="561">
        <v>2.9193140754345901</v>
      </c>
      <c r="BV8" s="561">
        <v>2.9829435493595602</v>
      </c>
      <c r="BW8" s="561">
        <v>3.03684630224281</v>
      </c>
      <c r="BX8" s="561">
        <v>3.0939993473318301</v>
      </c>
      <c r="BY8" s="561">
        <v>3.1315060095292502</v>
      </c>
      <c r="BZ8" s="561">
        <v>3.1709241734295301</v>
      </c>
      <c r="CA8" s="561">
        <v>3.1806721825302202</v>
      </c>
      <c r="CB8" s="561">
        <v>3.1784604162518999</v>
      </c>
      <c r="CC8" s="561">
        <v>3.2022153247244498</v>
      </c>
      <c r="CD8" s="561">
        <v>3.2228466011932602</v>
      </c>
      <c r="CE8" s="561">
        <v>3.23550782587207</v>
      </c>
      <c r="CF8" s="561">
        <v>3.2578443343391998</v>
      </c>
      <c r="CG8" s="561">
        <v>3.2785336061586099</v>
      </c>
      <c r="CH8" s="561">
        <v>3.2945750495459198</v>
      </c>
      <c r="CI8" s="561">
        <v>3.3197866008054402</v>
      </c>
      <c r="CJ8" s="561">
        <v>3.3417226906935502</v>
      </c>
      <c r="CK8" s="561">
        <v>3.36166301106931</v>
      </c>
      <c r="CL8" s="561">
        <v>3.3822166895578301</v>
      </c>
      <c r="CM8" s="561">
        <v>3.4010128419302901</v>
      </c>
      <c r="CN8" s="561">
        <v>3.4201372554861198</v>
      </c>
      <c r="CO8" s="561">
        <v>3.4400186137155999</v>
      </c>
      <c r="CP8" s="561">
        <v>3.4615101467212601</v>
      </c>
      <c r="CQ8" s="561">
        <v>3.4818284987769199</v>
      </c>
      <c r="CR8" s="561">
        <v>3.5028392058351798</v>
      </c>
      <c r="CS8" s="561">
        <v>3.5249202930579</v>
      </c>
      <c r="CT8" s="561">
        <v>3.5460071373514799</v>
      </c>
      <c r="CU8" s="561">
        <v>3.5669972330235602</v>
      </c>
      <c r="CV8" s="561">
        <v>3.58692701237405</v>
      </c>
      <c r="CW8" s="561">
        <v>3.6082038272031101</v>
      </c>
      <c r="CX8" s="561">
        <v>3.6277494069088498</v>
      </c>
      <c r="CY8" s="561">
        <v>3.6500031303623102</v>
      </c>
      <c r="CZ8" s="561">
        <v>3.6695569189604802</v>
      </c>
      <c r="DA8" s="561">
        <v>3.6905864228250498</v>
      </c>
      <c r="DB8" s="561">
        <v>3.71149820318655</v>
      </c>
    </row>
    <row r="9" spans="1:106" x14ac:dyDescent="0.2">
      <c r="A9" s="559" t="s">
        <v>87</v>
      </c>
      <c r="B9" s="559" t="s">
        <v>88</v>
      </c>
      <c r="C9" s="561">
        <v>2.00628152344725</v>
      </c>
      <c r="D9" s="561">
        <v>2.0289884930558402</v>
      </c>
      <c r="E9" s="561">
        <v>2.0375016562590802</v>
      </c>
      <c r="F9" s="561">
        <v>2.0607449869168599</v>
      </c>
      <c r="G9" s="561">
        <v>2.0744332275644801</v>
      </c>
      <c r="H9" s="561">
        <v>2.08454547450836</v>
      </c>
      <c r="I9" s="561">
        <v>2.1206746557150402</v>
      </c>
      <c r="J9" s="561">
        <v>2.14275729334011</v>
      </c>
      <c r="K9" s="561">
        <v>2.1573758168938499</v>
      </c>
      <c r="L9" s="561">
        <v>2.1832269913207099</v>
      </c>
      <c r="M9" s="561">
        <v>2.2041365810243998</v>
      </c>
      <c r="N9" s="561">
        <v>2.1899931166757001</v>
      </c>
      <c r="O9" s="561">
        <v>2.2072571273119199</v>
      </c>
      <c r="P9" s="561">
        <v>2.2278061460830898</v>
      </c>
      <c r="Q9" s="561">
        <v>2.2459872624776498</v>
      </c>
      <c r="R9" s="561">
        <v>2.2737796851626002</v>
      </c>
      <c r="S9" s="561">
        <v>2.2969718599533899</v>
      </c>
      <c r="T9" s="561">
        <v>2.3348646382960099</v>
      </c>
      <c r="U9" s="561">
        <v>2.3735648754926002</v>
      </c>
      <c r="V9" s="561">
        <v>2.3220801273912</v>
      </c>
      <c r="W9" s="561">
        <v>2.3034285045676701</v>
      </c>
      <c r="X9" s="561">
        <v>2.3147021401619101</v>
      </c>
      <c r="Y9" s="561">
        <v>2.3337614610957198</v>
      </c>
      <c r="Z9" s="561">
        <v>2.3528576086547801</v>
      </c>
      <c r="AA9" s="561">
        <v>2.35647771513222</v>
      </c>
      <c r="AB9" s="561">
        <v>2.3596025653367101</v>
      </c>
      <c r="AC9" s="561">
        <v>2.3673890181389599</v>
      </c>
      <c r="AD9" s="561">
        <v>2.3902843413905099</v>
      </c>
      <c r="AE9" s="561">
        <v>2.4075011397303001</v>
      </c>
      <c r="AF9" s="561">
        <v>2.4441794059222399</v>
      </c>
      <c r="AG9" s="561">
        <v>2.4606450441339098</v>
      </c>
      <c r="AH9" s="561">
        <v>2.4683177087339598</v>
      </c>
      <c r="AI9" s="561">
        <v>2.4799514472049</v>
      </c>
      <c r="AJ9" s="561">
        <v>2.4866052278032602</v>
      </c>
      <c r="AK9" s="561">
        <v>2.49805925339983</v>
      </c>
      <c r="AL9" s="561">
        <v>2.5181882805357798</v>
      </c>
      <c r="AM9" s="561">
        <v>2.5229787830159101</v>
      </c>
      <c r="AN9" s="561">
        <v>2.52346335903882</v>
      </c>
      <c r="AO9" s="561">
        <v>2.5387532942889002</v>
      </c>
      <c r="AP9" s="561">
        <v>2.5497773093796798</v>
      </c>
      <c r="AQ9" s="561">
        <v>2.5636066148424002</v>
      </c>
      <c r="AR9" s="561">
        <v>2.56792955597742</v>
      </c>
      <c r="AS9" s="561">
        <v>2.57495679166504</v>
      </c>
      <c r="AT9" s="561">
        <v>2.5708478641900898</v>
      </c>
      <c r="AU9" s="561">
        <v>2.5617405316734598</v>
      </c>
      <c r="AV9" s="561">
        <v>2.5735873439772798</v>
      </c>
      <c r="AW9" s="561">
        <v>2.5767155739846399</v>
      </c>
      <c r="AX9" s="561">
        <v>2.57726677772387</v>
      </c>
      <c r="AY9" s="561">
        <v>2.5714104290309301</v>
      </c>
      <c r="AZ9" s="561">
        <v>2.5919136046640499</v>
      </c>
      <c r="BA9" s="561">
        <v>2.6072565906426499</v>
      </c>
      <c r="BB9" s="561">
        <v>2.6258801771662501</v>
      </c>
      <c r="BC9" s="561">
        <v>2.6432306689598501</v>
      </c>
      <c r="BD9" s="561">
        <v>2.6454476861951899</v>
      </c>
      <c r="BE9" s="561">
        <v>2.6517812730067698</v>
      </c>
      <c r="BF9" s="561">
        <v>2.6733971140650601</v>
      </c>
      <c r="BG9" s="561">
        <v>2.7001626673320298</v>
      </c>
      <c r="BH9" s="561">
        <v>2.7186749307887399</v>
      </c>
      <c r="BI9" s="561">
        <v>2.7312502770766902</v>
      </c>
      <c r="BJ9" s="561">
        <v>2.7449673362036799</v>
      </c>
      <c r="BK9" s="561">
        <v>2.74964123298852</v>
      </c>
      <c r="BL9" s="561">
        <v>2.76892419756365</v>
      </c>
      <c r="BM9" s="561">
        <v>2.7854306387802099</v>
      </c>
      <c r="BN9" s="561">
        <v>2.7987928855446702</v>
      </c>
      <c r="BO9" s="561">
        <v>2.80587239388006</v>
      </c>
      <c r="BP9" s="561">
        <v>2.7900748919912099</v>
      </c>
      <c r="BQ9" s="561">
        <v>2.8027670186365801</v>
      </c>
      <c r="BR9" s="561">
        <v>2.81899770482157</v>
      </c>
      <c r="BS9" s="561">
        <v>2.8437972933142301</v>
      </c>
      <c r="BT9" s="561">
        <v>2.8770723994158698</v>
      </c>
      <c r="BU9" s="561">
        <v>2.9193140754345901</v>
      </c>
      <c r="BV9" s="561">
        <v>2.9829435493595602</v>
      </c>
      <c r="BW9" s="561">
        <v>3.03684630224281</v>
      </c>
      <c r="BX9" s="561">
        <v>3.0939993473318301</v>
      </c>
      <c r="BY9" s="561">
        <v>3.1315060095292502</v>
      </c>
      <c r="BZ9" s="561">
        <v>3.1709241734295301</v>
      </c>
      <c r="CA9" s="561">
        <v>3.1806721825302202</v>
      </c>
      <c r="CB9" s="561">
        <v>3.1784604162518999</v>
      </c>
      <c r="CC9" s="561">
        <v>3.1880215703579999</v>
      </c>
      <c r="CD9" s="561">
        <v>3.2065682971238298</v>
      </c>
      <c r="CE9" s="561">
        <v>3.2177399457864699</v>
      </c>
      <c r="CF9" s="561">
        <v>3.2378185634282302</v>
      </c>
      <c r="CG9" s="561">
        <v>3.25656770063839</v>
      </c>
      <c r="CH9" s="561">
        <v>3.27110127859771</v>
      </c>
      <c r="CI9" s="561">
        <v>3.2944309740921498</v>
      </c>
      <c r="CJ9" s="561">
        <v>3.3143993617605201</v>
      </c>
      <c r="CK9" s="561">
        <v>3.3322344903885601</v>
      </c>
      <c r="CL9" s="561">
        <v>3.35046325499723</v>
      </c>
      <c r="CM9" s="561">
        <v>3.3669734300441201</v>
      </c>
      <c r="CN9" s="561">
        <v>3.3835781064221901</v>
      </c>
      <c r="CO9" s="561">
        <v>3.40126999342383</v>
      </c>
      <c r="CP9" s="561">
        <v>3.4206485932531399</v>
      </c>
      <c r="CQ9" s="561">
        <v>3.4390532499344801</v>
      </c>
      <c r="CR9" s="561">
        <v>3.4580366768499</v>
      </c>
      <c r="CS9" s="561">
        <v>3.47802438177116</v>
      </c>
      <c r="CT9" s="561">
        <v>3.4970669586175398</v>
      </c>
      <c r="CU9" s="561">
        <v>3.5161376145324899</v>
      </c>
      <c r="CV9" s="561">
        <v>3.53415200640889</v>
      </c>
      <c r="CW9" s="561">
        <v>3.5535194739162299</v>
      </c>
      <c r="CX9" s="561">
        <v>3.5709835716878802</v>
      </c>
      <c r="CY9" s="561">
        <v>3.5912976737319</v>
      </c>
      <c r="CZ9" s="561">
        <v>3.6087192639826902</v>
      </c>
      <c r="DA9" s="561">
        <v>3.6274135114711501</v>
      </c>
      <c r="DB9" s="561">
        <v>3.6458171909181298</v>
      </c>
    </row>
    <row r="10" spans="1:106" x14ac:dyDescent="0.2">
      <c r="A10" s="559" t="s">
        <v>89</v>
      </c>
      <c r="B10" s="559" t="s">
        <v>90</v>
      </c>
      <c r="C10" s="561">
        <v>2.00628152344725</v>
      </c>
      <c r="D10" s="561">
        <v>2.0289884930558402</v>
      </c>
      <c r="E10" s="561">
        <v>2.0375016562590802</v>
      </c>
      <c r="F10" s="561">
        <v>2.0607449869168599</v>
      </c>
      <c r="G10" s="561">
        <v>2.0744332275644801</v>
      </c>
      <c r="H10" s="561">
        <v>2.08454547450836</v>
      </c>
      <c r="I10" s="561">
        <v>2.1206746557150402</v>
      </c>
      <c r="J10" s="561">
        <v>2.14275729334011</v>
      </c>
      <c r="K10" s="561">
        <v>2.1573758168938499</v>
      </c>
      <c r="L10" s="561">
        <v>2.1832269913207099</v>
      </c>
      <c r="M10" s="561">
        <v>2.2041365810243998</v>
      </c>
      <c r="N10" s="561">
        <v>2.1899931166757001</v>
      </c>
      <c r="O10" s="561">
        <v>2.2072571273119199</v>
      </c>
      <c r="P10" s="561">
        <v>2.2278061460830898</v>
      </c>
      <c r="Q10" s="561">
        <v>2.2459872624776498</v>
      </c>
      <c r="R10" s="561">
        <v>2.2737796851626002</v>
      </c>
      <c r="S10" s="561">
        <v>2.2969718599533899</v>
      </c>
      <c r="T10" s="561">
        <v>2.3348646382960099</v>
      </c>
      <c r="U10" s="561">
        <v>2.3735648754926002</v>
      </c>
      <c r="V10" s="561">
        <v>2.3220801273912</v>
      </c>
      <c r="W10" s="561">
        <v>2.3034285045676701</v>
      </c>
      <c r="X10" s="561">
        <v>2.3147021401619101</v>
      </c>
      <c r="Y10" s="561">
        <v>2.3337614610957198</v>
      </c>
      <c r="Z10" s="561">
        <v>2.3528576086547801</v>
      </c>
      <c r="AA10" s="561">
        <v>2.35647771513222</v>
      </c>
      <c r="AB10" s="561">
        <v>2.3596025653367101</v>
      </c>
      <c r="AC10" s="561">
        <v>2.3673890181389599</v>
      </c>
      <c r="AD10" s="561">
        <v>2.3902843413905099</v>
      </c>
      <c r="AE10" s="561">
        <v>2.4075011397303001</v>
      </c>
      <c r="AF10" s="561">
        <v>2.4441794059222399</v>
      </c>
      <c r="AG10" s="561">
        <v>2.4606450441339098</v>
      </c>
      <c r="AH10" s="561">
        <v>2.4683177087339598</v>
      </c>
      <c r="AI10" s="561">
        <v>2.4799514472049</v>
      </c>
      <c r="AJ10" s="561">
        <v>2.4866052278032602</v>
      </c>
      <c r="AK10" s="561">
        <v>2.49805925339983</v>
      </c>
      <c r="AL10" s="561">
        <v>2.5181882805357798</v>
      </c>
      <c r="AM10" s="561">
        <v>2.5229787830159101</v>
      </c>
      <c r="AN10" s="561">
        <v>2.52346335903882</v>
      </c>
      <c r="AO10" s="561">
        <v>2.5387532942889002</v>
      </c>
      <c r="AP10" s="561">
        <v>2.5497773093796798</v>
      </c>
      <c r="AQ10" s="561">
        <v>2.5636066148424002</v>
      </c>
      <c r="AR10" s="561">
        <v>2.56792955597742</v>
      </c>
      <c r="AS10" s="561">
        <v>2.57495679166504</v>
      </c>
      <c r="AT10" s="561">
        <v>2.5708478641900898</v>
      </c>
      <c r="AU10" s="561">
        <v>2.5617405316734598</v>
      </c>
      <c r="AV10" s="561">
        <v>2.5735873439772798</v>
      </c>
      <c r="AW10" s="561">
        <v>2.5767155739846399</v>
      </c>
      <c r="AX10" s="561">
        <v>2.57726677772387</v>
      </c>
      <c r="AY10" s="561">
        <v>2.5714104290309301</v>
      </c>
      <c r="AZ10" s="561">
        <v>2.5919136046640499</v>
      </c>
      <c r="BA10" s="561">
        <v>2.6072565906426499</v>
      </c>
      <c r="BB10" s="561">
        <v>2.6258801771662501</v>
      </c>
      <c r="BC10" s="561">
        <v>2.6432306689598501</v>
      </c>
      <c r="BD10" s="561">
        <v>2.6454476861951899</v>
      </c>
      <c r="BE10" s="561">
        <v>2.6517812730067698</v>
      </c>
      <c r="BF10" s="561">
        <v>2.6733971140650601</v>
      </c>
      <c r="BG10" s="561">
        <v>2.7001626673320298</v>
      </c>
      <c r="BH10" s="561">
        <v>2.7186749307887399</v>
      </c>
      <c r="BI10" s="561">
        <v>2.7312502770766902</v>
      </c>
      <c r="BJ10" s="561">
        <v>2.7449673362036799</v>
      </c>
      <c r="BK10" s="561">
        <v>2.74964123298852</v>
      </c>
      <c r="BL10" s="561">
        <v>2.76892419756365</v>
      </c>
      <c r="BM10" s="561">
        <v>2.7854306387802099</v>
      </c>
      <c r="BN10" s="561">
        <v>2.7987928855446702</v>
      </c>
      <c r="BO10" s="561">
        <v>2.80587239388006</v>
      </c>
      <c r="BP10" s="561">
        <v>2.7900748919912099</v>
      </c>
      <c r="BQ10" s="561">
        <v>2.8027670186365801</v>
      </c>
      <c r="BR10" s="561">
        <v>2.81899770482157</v>
      </c>
      <c r="BS10" s="561">
        <v>2.8437972933142301</v>
      </c>
      <c r="BT10" s="561">
        <v>2.8770723994158698</v>
      </c>
      <c r="BU10" s="561">
        <v>2.9193140754345901</v>
      </c>
      <c r="BV10" s="561">
        <v>2.9829435493595602</v>
      </c>
      <c r="BW10" s="561">
        <v>3.03684630224281</v>
      </c>
      <c r="BX10" s="561">
        <v>3.0939993473318301</v>
      </c>
      <c r="BY10" s="561">
        <v>3.1315060095292502</v>
      </c>
      <c r="BZ10" s="561">
        <v>3.1709241734295301</v>
      </c>
      <c r="CA10" s="561">
        <v>3.1806721825302202</v>
      </c>
      <c r="CB10" s="561">
        <v>3.1784604162518999</v>
      </c>
      <c r="CC10" s="561">
        <v>3.2203626719006402</v>
      </c>
      <c r="CD10" s="561">
        <v>3.2558503521972</v>
      </c>
      <c r="CE10" s="561">
        <v>3.28250565375741</v>
      </c>
      <c r="CF10" s="561">
        <v>3.3173856724403099</v>
      </c>
      <c r="CG10" s="561">
        <v>3.34954361638431</v>
      </c>
      <c r="CH10" s="561">
        <v>3.37623500854547</v>
      </c>
      <c r="CI10" s="561">
        <v>3.4123154818409001</v>
      </c>
      <c r="CJ10" s="561">
        <v>3.4447190783209898</v>
      </c>
      <c r="CK10" s="561">
        <v>3.4751671862337199</v>
      </c>
      <c r="CL10" s="561">
        <v>3.5066179028462598</v>
      </c>
      <c r="CM10" s="561">
        <v>3.5367557450945402</v>
      </c>
      <c r="CN10" s="561">
        <v>3.5676309358667502</v>
      </c>
      <c r="CO10" s="561">
        <v>3.5991177638845602</v>
      </c>
      <c r="CP10" s="561">
        <v>3.6322035396379202</v>
      </c>
      <c r="CQ10" s="561">
        <v>3.66429204645853</v>
      </c>
      <c r="CR10" s="561">
        <v>3.69719679352876</v>
      </c>
      <c r="CS10" s="561">
        <v>3.7313531956252302</v>
      </c>
      <c r="CT10" s="561">
        <v>3.76484448121604</v>
      </c>
      <c r="CU10" s="561">
        <v>3.7986224084603002</v>
      </c>
      <c r="CV10" s="561">
        <v>3.83143978351782</v>
      </c>
      <c r="CW10" s="561">
        <v>3.86585949366602</v>
      </c>
      <c r="CX10" s="561">
        <v>3.89872365759244</v>
      </c>
      <c r="CY10" s="561">
        <v>3.9345009110540201</v>
      </c>
      <c r="CZ10" s="561">
        <v>3.9674025604052798</v>
      </c>
      <c r="DA10" s="561">
        <v>4.0019855391003603</v>
      </c>
      <c r="DB10" s="561">
        <v>4.0366274403892302</v>
      </c>
    </row>
    <row r="12" spans="1:106" x14ac:dyDescent="0.2">
      <c r="C12" s="562"/>
      <c r="D12" s="562"/>
      <c r="E12" s="562"/>
      <c r="F12" s="562"/>
      <c r="G12" s="562"/>
      <c r="H12" s="562"/>
      <c r="I12" s="562"/>
      <c r="J12" s="562"/>
      <c r="K12" s="562"/>
      <c r="L12" s="562"/>
      <c r="M12" s="562"/>
      <c r="N12" s="562"/>
      <c r="O12" s="562"/>
      <c r="P12" s="562"/>
      <c r="Q12" s="562"/>
      <c r="R12" s="562"/>
      <c r="S12" s="562"/>
      <c r="T12" s="562"/>
      <c r="U12" s="562"/>
      <c r="V12" s="562"/>
      <c r="W12" s="562"/>
      <c r="X12" s="562"/>
      <c r="Y12" s="562"/>
      <c r="Z12" s="562"/>
      <c r="AA12" s="562"/>
      <c r="AB12" s="562"/>
      <c r="AC12" s="562"/>
      <c r="AD12" s="562"/>
      <c r="AE12" s="562"/>
      <c r="AF12" s="562"/>
      <c r="AG12" s="562"/>
      <c r="AH12" s="562"/>
      <c r="AI12" s="562"/>
      <c r="AJ12" s="562"/>
      <c r="AK12" s="562"/>
      <c r="AL12" s="562"/>
      <c r="AM12" s="562"/>
      <c r="AN12" s="562"/>
      <c r="AO12" s="562"/>
      <c r="AP12" s="562"/>
      <c r="AQ12" s="562"/>
      <c r="AR12" s="562"/>
      <c r="AS12" s="562"/>
      <c r="AT12" s="562"/>
    </row>
    <row r="13" spans="1:106" x14ac:dyDescent="0.2">
      <c r="C13" s="562"/>
      <c r="D13" s="562"/>
      <c r="E13" s="562"/>
      <c r="F13" s="562"/>
      <c r="G13" s="562"/>
      <c r="H13" s="562"/>
      <c r="I13" s="562"/>
      <c r="J13" s="562"/>
      <c r="K13" s="562"/>
      <c r="L13" s="562"/>
      <c r="M13" s="562"/>
      <c r="N13" s="562"/>
      <c r="O13" s="562"/>
      <c r="P13" s="562"/>
      <c r="Q13" s="562"/>
      <c r="R13" s="562"/>
      <c r="S13" s="562"/>
      <c r="T13" s="562"/>
      <c r="U13" s="562"/>
      <c r="V13" s="562"/>
      <c r="W13" s="562"/>
      <c r="X13" s="562"/>
      <c r="Y13" s="562"/>
      <c r="Z13" s="562"/>
      <c r="AA13" s="562"/>
      <c r="AB13" s="562"/>
      <c r="AC13" s="562"/>
      <c r="AD13" s="562"/>
      <c r="AE13" s="562"/>
      <c r="AF13" s="562"/>
      <c r="AG13" s="562"/>
      <c r="AH13" s="562"/>
      <c r="AI13" s="562"/>
      <c r="AJ13" s="562"/>
      <c r="AK13" s="562"/>
      <c r="AL13" s="562"/>
      <c r="AM13" s="562"/>
      <c r="AN13" s="562"/>
      <c r="AO13" s="562"/>
      <c r="AP13" s="562"/>
      <c r="AQ13" s="562"/>
      <c r="AR13" s="562"/>
      <c r="AS13" s="562"/>
      <c r="AT13" s="562"/>
    </row>
    <row r="14" spans="1:106" x14ac:dyDescent="0.2">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row>
    <row r="15" spans="1:106" x14ac:dyDescent="0.2">
      <c r="C15" s="561"/>
      <c r="D15" s="561"/>
      <c r="E15" s="561"/>
      <c r="F15" s="561"/>
      <c r="G15" s="561"/>
      <c r="H15" s="561"/>
      <c r="I15" s="561"/>
      <c r="J15" s="561"/>
      <c r="K15" s="561"/>
      <c r="L15" s="561"/>
      <c r="M15" s="561"/>
      <c r="N15" s="561"/>
      <c r="O15" s="561"/>
      <c r="P15" s="561"/>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row>
    <row r="16" spans="1:106" x14ac:dyDescent="0.2">
      <c r="C16" s="561"/>
      <c r="D16" s="561"/>
      <c r="E16" s="561"/>
      <c r="F16" s="561"/>
      <c r="G16" s="561"/>
      <c r="H16" s="561"/>
      <c r="I16" s="561"/>
      <c r="J16" s="561"/>
      <c r="K16" s="561"/>
      <c r="L16" s="561"/>
      <c r="M16" s="561"/>
      <c r="N16" s="561"/>
      <c r="O16" s="561"/>
      <c r="P16" s="561"/>
      <c r="Q16" s="561"/>
      <c r="R16" s="561"/>
      <c r="S16" s="561"/>
      <c r="T16" s="561"/>
      <c r="U16" s="561"/>
      <c r="V16" s="561"/>
      <c r="W16" s="561"/>
      <c r="X16" s="561"/>
      <c r="Y16" s="561"/>
      <c r="Z16" s="561"/>
      <c r="AA16" s="561"/>
      <c r="AB16" s="561"/>
      <c r="AC16" s="561"/>
      <c r="AD16" s="561"/>
      <c r="AE16" s="561"/>
      <c r="AF16" s="561"/>
      <c r="AG16" s="561"/>
      <c r="AH16" s="561"/>
      <c r="AI16" s="561"/>
      <c r="AJ16" s="561"/>
      <c r="AK16" s="561"/>
      <c r="AL16" s="561"/>
      <c r="AM16" s="561"/>
      <c r="AN16" s="561"/>
      <c r="AO16" s="561"/>
      <c r="AP16" s="561"/>
      <c r="AQ16" s="561"/>
      <c r="AR16" s="561"/>
      <c r="AS16" s="561"/>
      <c r="AT16" s="561"/>
    </row>
    <row r="17" spans="3:96" x14ac:dyDescent="0.2">
      <c r="C17" s="563"/>
      <c r="D17" s="563"/>
      <c r="E17" s="563"/>
      <c r="F17" s="563"/>
      <c r="G17" s="563"/>
      <c r="H17" s="563"/>
      <c r="I17" s="563"/>
      <c r="J17" s="563"/>
      <c r="K17" s="563"/>
      <c r="L17" s="563"/>
      <c r="M17" s="563"/>
      <c r="N17" s="563"/>
      <c r="O17" s="563"/>
      <c r="P17" s="563"/>
      <c r="Q17" s="563"/>
      <c r="R17" s="563"/>
      <c r="S17" s="563"/>
      <c r="T17" s="563"/>
      <c r="U17" s="563"/>
      <c r="V17" s="563"/>
      <c r="W17" s="563"/>
      <c r="X17" s="563"/>
      <c r="Y17" s="563"/>
      <c r="Z17" s="563"/>
      <c r="AA17" s="563"/>
      <c r="AB17" s="563"/>
      <c r="AC17" s="563"/>
      <c r="AD17" s="563"/>
      <c r="AE17" s="563"/>
      <c r="AF17" s="563"/>
      <c r="AG17" s="563"/>
      <c r="AH17" s="563"/>
      <c r="AI17" s="563"/>
      <c r="AJ17" s="563"/>
      <c r="AK17" s="563"/>
      <c r="AL17" s="563"/>
      <c r="AM17" s="563"/>
      <c r="AN17" s="563"/>
      <c r="AO17" s="563"/>
      <c r="AP17" s="563"/>
    </row>
    <row r="18" spans="3:96" x14ac:dyDescent="0.2">
      <c r="CG18" s="564" t="s">
        <v>91</v>
      </c>
      <c r="CH18" s="565"/>
      <c r="CI18" s="565"/>
      <c r="CJ18" s="566" t="s">
        <v>532</v>
      </c>
      <c r="CK18" s="567"/>
      <c r="CL18" s="567"/>
      <c r="CM18" s="567"/>
      <c r="CN18" s="567"/>
      <c r="CO18" s="567"/>
      <c r="CP18" s="565"/>
      <c r="CQ18" s="565"/>
      <c r="CR18" s="565"/>
    </row>
    <row r="19" spans="3:96" x14ac:dyDescent="0.2">
      <c r="CG19" s="568"/>
      <c r="CH19" s="569"/>
      <c r="CI19" s="569"/>
      <c r="CJ19" s="569"/>
      <c r="CK19" s="569"/>
      <c r="CL19" s="569"/>
      <c r="CM19" s="569"/>
      <c r="CN19" s="569"/>
      <c r="CO19" s="569"/>
      <c r="CP19" s="569"/>
      <c r="CQ19" s="569"/>
      <c r="CR19" s="570"/>
    </row>
    <row r="20" spans="3:96" x14ac:dyDescent="0.2">
      <c r="CG20" s="571"/>
      <c r="CH20" s="572" t="s">
        <v>92</v>
      </c>
      <c r="CI20" s="573" t="s">
        <v>533</v>
      </c>
      <c r="CJ20" s="565"/>
      <c r="CK20" s="565"/>
      <c r="CL20" s="565"/>
      <c r="CM20" s="565"/>
      <c r="CN20" s="565"/>
      <c r="CO20" s="565"/>
      <c r="CP20" s="565"/>
      <c r="CQ20" s="565"/>
      <c r="CR20" s="574"/>
    </row>
    <row r="21" spans="3:96" x14ac:dyDescent="0.2">
      <c r="CG21" s="571"/>
      <c r="CH21" s="565"/>
      <c r="CI21" s="575" t="s">
        <v>265</v>
      </c>
      <c r="CJ21" s="565"/>
      <c r="CK21" s="565"/>
      <c r="CL21" s="565"/>
      <c r="CM21" s="565"/>
      <c r="CN21" s="565"/>
      <c r="CO21" s="565"/>
      <c r="CP21" s="565"/>
      <c r="CQ21" s="565"/>
      <c r="CR21" s="576" t="s">
        <v>93</v>
      </c>
    </row>
    <row r="22" spans="3:96" x14ac:dyDescent="0.2">
      <c r="CG22" s="571"/>
      <c r="CH22" s="565"/>
      <c r="CI22" s="577">
        <f>CF9</f>
        <v>3.2378185634282302</v>
      </c>
      <c r="CJ22" s="565"/>
      <c r="CK22" s="565"/>
      <c r="CL22" s="565"/>
      <c r="CM22" s="565"/>
      <c r="CN22" s="565"/>
      <c r="CO22" s="565"/>
      <c r="CP22" s="565"/>
      <c r="CQ22" s="565"/>
      <c r="CR22" s="578">
        <f>CI22</f>
        <v>3.2378185634282302</v>
      </c>
    </row>
    <row r="23" spans="3:96" x14ac:dyDescent="0.2">
      <c r="CG23" s="571"/>
      <c r="CH23" s="565"/>
      <c r="CI23" s="565"/>
      <c r="CJ23" s="565"/>
      <c r="CK23" s="565"/>
      <c r="CL23" s="565"/>
      <c r="CM23" s="565"/>
      <c r="CN23" s="565"/>
      <c r="CO23" s="565"/>
      <c r="CP23" s="565"/>
      <c r="CQ23" s="565"/>
      <c r="CR23" s="579"/>
    </row>
    <row r="24" spans="3:96" x14ac:dyDescent="0.2">
      <c r="CG24" s="665" t="s">
        <v>94</v>
      </c>
      <c r="CH24" s="666"/>
      <c r="CI24" s="666"/>
      <c r="CJ24" s="565" t="s">
        <v>534</v>
      </c>
      <c r="CK24" s="565"/>
      <c r="CL24" s="565"/>
      <c r="CM24" s="565"/>
      <c r="CN24" s="565"/>
      <c r="CO24" s="565"/>
      <c r="CP24" s="565"/>
      <c r="CQ24" s="565"/>
      <c r="CR24" s="579"/>
    </row>
    <row r="25" spans="3:96" x14ac:dyDescent="0.2">
      <c r="CG25" s="580"/>
      <c r="CH25" s="572"/>
      <c r="CI25" s="581" t="str">
        <f>CG7</f>
        <v>2024Q3</v>
      </c>
      <c r="CJ25" s="581" t="str">
        <f t="shared" ref="CJ25:CP25" si="0">CH7</f>
        <v>2024Q4</v>
      </c>
      <c r="CK25" s="581" t="str">
        <f t="shared" si="0"/>
        <v>2025Q1</v>
      </c>
      <c r="CL25" s="581" t="str">
        <f t="shared" si="0"/>
        <v>2025Q2</v>
      </c>
      <c r="CM25" s="581" t="str">
        <f t="shared" si="0"/>
        <v>2025Q3</v>
      </c>
      <c r="CN25" s="581" t="str">
        <f t="shared" si="0"/>
        <v>2025Q4</v>
      </c>
      <c r="CO25" s="581" t="str">
        <f t="shared" si="0"/>
        <v>2026Q1</v>
      </c>
      <c r="CP25" s="581" t="str">
        <f t="shared" si="0"/>
        <v>2026Q2</v>
      </c>
      <c r="CQ25" s="581"/>
      <c r="CR25" s="579"/>
    </row>
    <row r="26" spans="3:96" x14ac:dyDescent="0.2">
      <c r="CG26" s="571"/>
      <c r="CH26" s="565"/>
      <c r="CI26" s="582">
        <f>CG9</f>
        <v>3.25656770063839</v>
      </c>
      <c r="CJ26" s="582">
        <f t="shared" ref="CJ26:CP26" si="1">CH9</f>
        <v>3.27110127859771</v>
      </c>
      <c r="CK26" s="582">
        <f t="shared" si="1"/>
        <v>3.2944309740921498</v>
      </c>
      <c r="CL26" s="582">
        <f t="shared" si="1"/>
        <v>3.3143993617605201</v>
      </c>
      <c r="CM26" s="582">
        <f t="shared" si="1"/>
        <v>3.3322344903885601</v>
      </c>
      <c r="CN26" s="582">
        <f t="shared" si="1"/>
        <v>3.35046325499723</v>
      </c>
      <c r="CO26" s="582">
        <f t="shared" si="1"/>
        <v>3.3669734300441201</v>
      </c>
      <c r="CP26" s="582">
        <f t="shared" si="1"/>
        <v>3.3835781064221901</v>
      </c>
      <c r="CQ26" s="565"/>
      <c r="CR26" s="578">
        <f>AVERAGE(CI26:CP26)</f>
        <v>3.3212185746176086</v>
      </c>
    </row>
    <row r="27" spans="3:96" x14ac:dyDescent="0.2">
      <c r="CG27" s="571"/>
      <c r="CH27" s="565"/>
      <c r="CI27" s="565"/>
      <c r="CJ27" s="565"/>
      <c r="CK27" s="565"/>
      <c r="CL27" s="565"/>
      <c r="CM27" s="565"/>
      <c r="CN27" s="565"/>
      <c r="CO27" s="565"/>
      <c r="CP27" s="565"/>
      <c r="CQ27" s="565"/>
      <c r="CR27" s="579"/>
    </row>
    <row r="28" spans="3:96" x14ac:dyDescent="0.2">
      <c r="CG28" s="571"/>
      <c r="CH28" s="565"/>
      <c r="CI28" s="565"/>
      <c r="CJ28" s="565"/>
      <c r="CK28" s="565"/>
      <c r="CL28" s="565"/>
      <c r="CM28" s="565"/>
      <c r="CN28" s="565"/>
      <c r="CO28" s="565"/>
      <c r="CP28" s="565"/>
      <c r="CQ28" s="583" t="s">
        <v>95</v>
      </c>
      <c r="CR28" s="128">
        <f>(CR26-CR22)/CR22</f>
        <v>2.5758086673353865E-2</v>
      </c>
    </row>
    <row r="29" spans="3:96" x14ac:dyDescent="0.2">
      <c r="CG29" s="584"/>
      <c r="CH29" s="585"/>
      <c r="CI29" s="585"/>
      <c r="CJ29" s="585"/>
      <c r="CK29" s="585"/>
      <c r="CL29" s="585"/>
      <c r="CM29" s="585"/>
      <c r="CN29" s="585"/>
      <c r="CO29" s="585"/>
      <c r="CP29" s="585"/>
      <c r="CQ29" s="585"/>
      <c r="CR29" s="586"/>
    </row>
  </sheetData>
  <mergeCells count="2">
    <mergeCell ref="A1:B1"/>
    <mergeCell ref="CG24:CI24"/>
  </mergeCells>
  <pageMargins left="0.25" right="0.25" top="1" bottom="1" header="0.5" footer="0.5"/>
  <pageSetup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Q30"/>
  <sheetViews>
    <sheetView tabSelected="1" topLeftCell="B1" zoomScale="120" zoomScaleNormal="120" workbookViewId="0">
      <selection activeCell="F35" sqref="F35"/>
    </sheetView>
  </sheetViews>
  <sheetFormatPr defaultColWidth="9.140625" defaultRowHeight="12.75" x14ac:dyDescent="0.2"/>
  <cols>
    <col min="1" max="1" width="6" style="145" customWidth="1"/>
    <col min="2" max="2" width="27.85546875" style="145" customWidth="1"/>
    <col min="3" max="3" width="10.140625" style="145" customWidth="1"/>
    <col min="4" max="4" width="12.5703125" style="164" hidden="1" customWidth="1"/>
    <col min="5" max="5" width="8.5703125" style="164" customWidth="1"/>
    <col min="6" max="6" width="45.140625" style="145" customWidth="1"/>
    <col min="7" max="7" width="10.42578125" style="145" customWidth="1"/>
    <col min="8" max="8" width="26.5703125" style="145" customWidth="1"/>
    <col min="9" max="9" width="12.42578125" style="145" customWidth="1"/>
    <col min="10" max="10" width="9.140625" style="164"/>
    <col min="11" max="11" width="10.85546875" style="221" customWidth="1"/>
    <col min="12" max="12" width="5.5703125" style="145" customWidth="1"/>
    <col min="13" max="13" width="25.42578125" style="145" bestFit="1" customWidth="1"/>
    <col min="14" max="14" width="8" style="145" bestFit="1" customWidth="1"/>
    <col min="15" max="15" width="9.140625" style="145" customWidth="1"/>
    <col min="16" max="16" width="10.42578125" style="145" bestFit="1" customWidth="1"/>
    <col min="17" max="16384" width="9.140625" style="145"/>
  </cols>
  <sheetData>
    <row r="1" spans="2:16" ht="13.5" thickBot="1" x14ac:dyDescent="0.25">
      <c r="G1" s="145">
        <v>2833</v>
      </c>
    </row>
    <row r="2" spans="2:16" ht="13.5" thickBot="1" x14ac:dyDescent="0.25">
      <c r="B2" s="667" t="s">
        <v>196</v>
      </c>
      <c r="C2" s="668"/>
      <c r="D2" s="668"/>
      <c r="E2" s="668"/>
      <c r="F2" s="669"/>
      <c r="H2" s="602" t="s">
        <v>114</v>
      </c>
      <c r="I2" s="603"/>
      <c r="J2" s="603"/>
      <c r="K2" s="604"/>
      <c r="M2" s="612" t="s">
        <v>113</v>
      </c>
      <c r="N2" s="613"/>
      <c r="O2" s="613"/>
      <c r="P2" s="614"/>
    </row>
    <row r="3" spans="2:16" x14ac:dyDescent="0.2">
      <c r="B3" s="404" t="s">
        <v>168</v>
      </c>
      <c r="C3" s="506"/>
      <c r="D3" s="333" t="s">
        <v>248</v>
      </c>
      <c r="E3" s="333"/>
      <c r="F3" s="299" t="s">
        <v>169</v>
      </c>
      <c r="H3" s="170" t="s">
        <v>198</v>
      </c>
      <c r="I3" s="146"/>
      <c r="J3" s="175" t="s">
        <v>200</v>
      </c>
      <c r="K3" s="222">
        <f>D22</f>
        <v>564</v>
      </c>
      <c r="L3" s="169"/>
      <c r="M3" s="170" t="s">
        <v>206</v>
      </c>
      <c r="N3" s="236"/>
      <c r="O3" s="175" t="s">
        <v>207</v>
      </c>
      <c r="P3" s="222">
        <f>E22</f>
        <v>528</v>
      </c>
    </row>
    <row r="4" spans="2:16" ht="12.75" customHeight="1" x14ac:dyDescent="0.2">
      <c r="B4" s="334" t="s">
        <v>152</v>
      </c>
      <c r="C4" s="507"/>
      <c r="D4" s="310">
        <f>52306.8611385507*(2.62%+1)</f>
        <v>53677.300900380731</v>
      </c>
      <c r="E4" s="344">
        <f>'M2022 BLS SALARY CHART (53_PCT)'!C22</f>
        <v>79415.232000000018</v>
      </c>
      <c r="F4" s="504" t="s">
        <v>543</v>
      </c>
      <c r="G4" s="298"/>
      <c r="H4" s="172" t="s">
        <v>199</v>
      </c>
      <c r="I4" s="174" t="s">
        <v>96</v>
      </c>
      <c r="J4" s="148" t="s">
        <v>97</v>
      </c>
      <c r="K4" s="223" t="s">
        <v>98</v>
      </c>
      <c r="M4" s="172" t="s">
        <v>199</v>
      </c>
      <c r="N4" s="174" t="s">
        <v>96</v>
      </c>
      <c r="O4" s="174" t="s">
        <v>97</v>
      </c>
      <c r="P4" s="212" t="s">
        <v>98</v>
      </c>
    </row>
    <row r="5" spans="2:16" ht="12.75" customHeight="1" x14ac:dyDescent="0.2">
      <c r="B5" s="171" t="s">
        <v>157</v>
      </c>
      <c r="C5" s="508"/>
      <c r="D5" s="284">
        <v>45000</v>
      </c>
      <c r="E5" s="345">
        <f>'M2022 BLS SALARY CHART (53_PCT)'!C36</f>
        <v>56155.866666666669</v>
      </c>
      <c r="F5" s="504" t="s">
        <v>543</v>
      </c>
      <c r="G5" s="298"/>
      <c r="H5" s="171" t="s">
        <v>152</v>
      </c>
      <c r="I5" s="277">
        <f>E4</f>
        <v>79415.232000000018</v>
      </c>
      <c r="J5" s="186">
        <f>D11</f>
        <v>4.7716756181728552</v>
      </c>
      <c r="K5" s="202">
        <f>I5*J5</f>
        <v>378943.72624594078</v>
      </c>
      <c r="M5" s="171" t="s">
        <v>152</v>
      </c>
      <c r="N5" s="277">
        <f>E4</f>
        <v>79415.232000000018</v>
      </c>
      <c r="O5" s="187">
        <f>E11</f>
        <v>4.5783243818271453</v>
      </c>
      <c r="P5" s="213">
        <f>N5*O5</f>
        <v>363588.6929540594</v>
      </c>
    </row>
    <row r="6" spans="2:16" ht="12.75" customHeight="1" x14ac:dyDescent="0.2">
      <c r="B6" s="171" t="s">
        <v>329</v>
      </c>
      <c r="C6" s="508"/>
      <c r="D6" s="277">
        <v>41516.800000000003</v>
      </c>
      <c r="E6" s="440">
        <f>'M2022 BLS SALARY CHART (53_PCT)'!C8</f>
        <v>53206.566400000003</v>
      </c>
      <c r="F6" s="504" t="s">
        <v>543</v>
      </c>
      <c r="G6" s="298"/>
      <c r="H6" s="171" t="s">
        <v>157</v>
      </c>
      <c r="I6" s="277">
        <f>E5</f>
        <v>56155.866666666669</v>
      </c>
      <c r="J6" s="187">
        <f>D12</f>
        <v>8.7012908331387351</v>
      </c>
      <c r="K6" s="202">
        <f>I6*J6</f>
        <v>488628.52785362775</v>
      </c>
      <c r="M6" s="171" t="s">
        <v>157</v>
      </c>
      <c r="N6" s="277">
        <f>E5</f>
        <v>56155.866666666669</v>
      </c>
      <c r="O6" s="187">
        <f>E12</f>
        <v>8.3487091668612656</v>
      </c>
      <c r="P6" s="213">
        <f>N6*O6</f>
        <v>468828.99881303898</v>
      </c>
    </row>
    <row r="7" spans="2:16" ht="12.75" customHeight="1" x14ac:dyDescent="0.2">
      <c r="B7" s="171" t="s">
        <v>117</v>
      </c>
      <c r="C7" s="508"/>
      <c r="D7" s="277">
        <v>32198.400000000001</v>
      </c>
      <c r="E7" s="440">
        <f>'M2022 BLS SALARY CHART (53_PCT)'!C6</f>
        <v>41600</v>
      </c>
      <c r="F7" s="504" t="s">
        <v>543</v>
      </c>
      <c r="G7" s="298"/>
      <c r="H7" s="171" t="str">
        <f>B6</f>
        <v>Direct Care III</v>
      </c>
      <c r="I7" s="284">
        <f>E6</f>
        <v>53206.566400000003</v>
      </c>
      <c r="J7" s="187">
        <v>4</v>
      </c>
      <c r="K7" s="202">
        <f>J7*I7</f>
        <v>212826.26560000001</v>
      </c>
      <c r="M7" s="171" t="str">
        <f>B6</f>
        <v>Direct Care III</v>
      </c>
      <c r="N7" s="284">
        <f>E6</f>
        <v>53206.566400000003</v>
      </c>
      <c r="O7" s="187">
        <v>4.5</v>
      </c>
      <c r="P7" s="213">
        <f>O7*N7</f>
        <v>239429.54880000002</v>
      </c>
    </row>
    <row r="8" spans="2:16" x14ac:dyDescent="0.2">
      <c r="B8" s="176" t="s">
        <v>153</v>
      </c>
      <c r="C8" s="509"/>
      <c r="D8" s="278">
        <v>32198.400000000001</v>
      </c>
      <c r="E8" s="441">
        <f>'M2022 BLS SALARY CHART (53_PCT)'!C6</f>
        <v>41600</v>
      </c>
      <c r="F8" s="593" t="s">
        <v>543</v>
      </c>
      <c r="H8" s="171" t="s">
        <v>117</v>
      </c>
      <c r="I8" s="284">
        <f>E7</f>
        <v>41600</v>
      </c>
      <c r="J8" s="187">
        <v>9.09</v>
      </c>
      <c r="K8" s="202">
        <f>I8*J8</f>
        <v>378144</v>
      </c>
      <c r="M8" s="171" t="s">
        <v>117</v>
      </c>
      <c r="N8" s="284">
        <f>E7</f>
        <v>41600</v>
      </c>
      <c r="O8" s="187">
        <v>8</v>
      </c>
      <c r="P8" s="213">
        <f>N8*O8</f>
        <v>332800</v>
      </c>
    </row>
    <row r="9" spans="2:16" ht="13.5" thickBot="1" x14ac:dyDescent="0.25">
      <c r="B9" s="621" t="s">
        <v>197</v>
      </c>
      <c r="C9" s="670"/>
      <c r="D9" s="622"/>
      <c r="E9" s="346"/>
      <c r="F9" s="270"/>
      <c r="H9" s="171" t="s">
        <v>153</v>
      </c>
      <c r="I9" s="284">
        <f>E8</f>
        <v>41600</v>
      </c>
      <c r="J9" s="187">
        <v>1.9</v>
      </c>
      <c r="K9" s="202">
        <f>I9*J9</f>
        <v>79040</v>
      </c>
      <c r="M9" s="171" t="s">
        <v>153</v>
      </c>
      <c r="N9" s="284">
        <f>E8</f>
        <v>41600</v>
      </c>
      <c r="O9" s="187">
        <v>1.85</v>
      </c>
      <c r="P9" s="213">
        <f>N9*O9</f>
        <v>76960</v>
      </c>
    </row>
    <row r="10" spans="2:16" ht="13.5" thickBot="1" x14ac:dyDescent="0.25">
      <c r="B10" s="303"/>
      <c r="C10" s="153"/>
      <c r="D10" s="305" t="s">
        <v>111</v>
      </c>
      <c r="E10" s="305" t="s">
        <v>112</v>
      </c>
      <c r="F10" s="304"/>
      <c r="H10" s="162" t="s">
        <v>244</v>
      </c>
      <c r="I10" s="274"/>
      <c r="J10" s="275">
        <f>SUM(J5:J9)</f>
        <v>28.462966451311591</v>
      </c>
      <c r="K10" s="276">
        <f>SUM(K5:K9)</f>
        <v>1537582.5196995686</v>
      </c>
      <c r="M10" s="162" t="s">
        <v>244</v>
      </c>
      <c r="N10" s="274"/>
      <c r="O10" s="294">
        <f>SUM(O5:O9)</f>
        <v>27.277033548688411</v>
      </c>
      <c r="P10" s="295">
        <f>SUM(P5:P9)</f>
        <v>1481607.2405670984</v>
      </c>
    </row>
    <row r="11" spans="2:16" x14ac:dyDescent="0.2">
      <c r="B11" s="171" t="s">
        <v>152</v>
      </c>
      <c r="C11" s="508"/>
      <c r="D11" s="301">
        <v>4.7716756181728552</v>
      </c>
      <c r="E11" s="301">
        <v>4.5783243818271453</v>
      </c>
      <c r="F11" s="167" t="s">
        <v>538</v>
      </c>
      <c r="H11" s="147" t="s">
        <v>99</v>
      </c>
      <c r="I11" s="154">
        <f>E16</f>
        <v>0.27379999999999999</v>
      </c>
      <c r="J11" s="190"/>
      <c r="K11" s="202">
        <f>K10*I11</f>
        <v>420990.0938937419</v>
      </c>
      <c r="M11" s="147" t="s">
        <v>99</v>
      </c>
      <c r="N11" s="154">
        <f>E16</f>
        <v>0.27379999999999999</v>
      </c>
      <c r="O11" s="190"/>
      <c r="P11" s="213">
        <f>P10*N11</f>
        <v>405664.06246727152</v>
      </c>
    </row>
    <row r="12" spans="2:16" ht="13.5" thickBot="1" x14ac:dyDescent="0.25">
      <c r="B12" s="171" t="s">
        <v>157</v>
      </c>
      <c r="C12" s="508"/>
      <c r="D12" s="301">
        <v>8.7012908331387351</v>
      </c>
      <c r="E12" s="301">
        <v>8.3487091668612656</v>
      </c>
      <c r="F12" s="167" t="s">
        <v>538</v>
      </c>
      <c r="H12" s="159" t="s">
        <v>100</v>
      </c>
      <c r="I12" s="271"/>
      <c r="J12" s="272"/>
      <c r="K12" s="273">
        <f>K10+K11</f>
        <v>1958572.6135933106</v>
      </c>
      <c r="M12" s="159" t="s">
        <v>100</v>
      </c>
      <c r="N12" s="271"/>
      <c r="O12" s="272"/>
      <c r="P12" s="296">
        <f>P10+P11</f>
        <v>1887271.3030343698</v>
      </c>
    </row>
    <row r="13" spans="2:16" ht="13.5" thickTop="1" x14ac:dyDescent="0.2">
      <c r="B13" s="171" t="s">
        <v>335</v>
      </c>
      <c r="C13" s="508"/>
      <c r="D13" s="301">
        <v>13.05</v>
      </c>
      <c r="E13" s="301">
        <v>12.5</v>
      </c>
      <c r="F13" s="167" t="s">
        <v>538</v>
      </c>
      <c r="H13" s="147" t="s">
        <v>245</v>
      </c>
      <c r="I13" s="284">
        <f>E17</f>
        <v>8141.8297999999995</v>
      </c>
      <c r="J13" s="190"/>
      <c r="K13" s="202">
        <f>I13*J10</f>
        <v>231740.62844968896</v>
      </c>
      <c r="M13" s="147" t="s">
        <v>247</v>
      </c>
      <c r="N13" s="284">
        <f>E17</f>
        <v>8141.8297999999995</v>
      </c>
      <c r="O13" s="190"/>
      <c r="P13" s="213">
        <f>N13*O10</f>
        <v>222084.96460231105</v>
      </c>
    </row>
    <row r="14" spans="2:16" x14ac:dyDescent="0.2">
      <c r="B14" s="171" t="s">
        <v>153</v>
      </c>
      <c r="C14" s="508"/>
      <c r="D14" s="302">
        <v>1.9086702472691424</v>
      </c>
      <c r="E14" s="301">
        <v>1.8313297527308583</v>
      </c>
      <c r="F14" s="167" t="s">
        <v>538</v>
      </c>
      <c r="H14" s="147" t="s">
        <v>246</v>
      </c>
      <c r="I14" s="442">
        <f>E18</f>
        <v>1795.5404999999998</v>
      </c>
      <c r="J14" s="190"/>
      <c r="K14" s="202">
        <f>I14*J10</f>
        <v>51106.409013471231</v>
      </c>
      <c r="M14" s="147" t="s">
        <v>246</v>
      </c>
      <c r="N14" s="442">
        <f>E18</f>
        <v>1795.5404999999998</v>
      </c>
      <c r="O14" s="190"/>
      <c r="P14" s="213">
        <f>N14*O10</f>
        <v>48977.018456528764</v>
      </c>
    </row>
    <row r="15" spans="2:16" ht="15" customHeight="1" x14ac:dyDescent="0.2">
      <c r="B15" s="671" t="s">
        <v>170</v>
      </c>
      <c r="C15" s="672"/>
      <c r="D15" s="673"/>
      <c r="E15" s="332"/>
      <c r="F15" s="166"/>
      <c r="G15" s="167"/>
      <c r="H15" s="157" t="s">
        <v>203</v>
      </c>
      <c r="I15" s="158"/>
      <c r="J15" s="192"/>
      <c r="K15" s="205">
        <f>K12+K13+K14</f>
        <v>2241419.6510564708</v>
      </c>
      <c r="M15" s="157" t="s">
        <v>203</v>
      </c>
      <c r="N15" s="158"/>
      <c r="O15" s="192"/>
      <c r="P15" s="214">
        <f>P12+P13+P14</f>
        <v>2158333.2860932099</v>
      </c>
    </row>
    <row r="16" spans="2:16" ht="15" x14ac:dyDescent="0.25">
      <c r="B16" s="147" t="s">
        <v>99</v>
      </c>
      <c r="C16" s="510"/>
      <c r="D16" s="337">
        <v>0.224</v>
      </c>
      <c r="E16" s="443">
        <f>'M2022 BLS SALARY CHART (53_PCT)'!C40</f>
        <v>0.27379999999999999</v>
      </c>
      <c r="F16" s="502" t="s">
        <v>539</v>
      </c>
      <c r="G16" s="167"/>
      <c r="H16" s="147" t="s">
        <v>103</v>
      </c>
      <c r="I16" s="154">
        <f>E19</f>
        <v>0.12</v>
      </c>
      <c r="J16" s="190"/>
      <c r="K16" s="202">
        <f>K15*I16</f>
        <v>268970.35812677647</v>
      </c>
      <c r="M16" s="147" t="s">
        <v>103</v>
      </c>
      <c r="N16" s="154">
        <f>E19</f>
        <v>0.12</v>
      </c>
      <c r="O16" s="190"/>
      <c r="P16" s="213">
        <f>P15*N16</f>
        <v>258999.99433118518</v>
      </c>
    </row>
    <row r="17" spans="2:17" ht="12.75" customHeight="1" thickBot="1" x14ac:dyDescent="0.25">
      <c r="B17" s="147" t="s">
        <v>101</v>
      </c>
      <c r="C17" s="510"/>
      <c r="D17" s="444">
        <v>11764</v>
      </c>
      <c r="E17" s="444">
        <f>7958*(1+2.31%)</f>
        <v>8141.8297999999995</v>
      </c>
      <c r="F17" s="167" t="s">
        <v>542</v>
      </c>
      <c r="G17" s="167"/>
      <c r="H17" s="159" t="s">
        <v>104</v>
      </c>
      <c r="I17" s="160"/>
      <c r="J17" s="160"/>
      <c r="K17" s="207">
        <f>K15+K16</f>
        <v>2510390.0091832471</v>
      </c>
      <c r="M17" s="159" t="s">
        <v>104</v>
      </c>
      <c r="N17" s="160"/>
      <c r="O17" s="160"/>
      <c r="P17" s="217">
        <f>P15+P16</f>
        <v>2417333.2804243951</v>
      </c>
    </row>
    <row r="18" spans="2:17" ht="13.5" customHeight="1" thickTop="1" thickBot="1" x14ac:dyDescent="0.25">
      <c r="B18" s="147" t="s">
        <v>102</v>
      </c>
      <c r="C18" s="510"/>
      <c r="D18" s="338">
        <v>2259</v>
      </c>
      <c r="E18" s="444">
        <f>1755*(1+2.31%)</f>
        <v>1795.5404999999998</v>
      </c>
      <c r="F18" s="167" t="s">
        <v>542</v>
      </c>
      <c r="G18" s="167"/>
      <c r="H18" s="331" t="str">
        <f>B20</f>
        <v>CAF Temp</v>
      </c>
      <c r="I18" s="154">
        <f>E20</f>
        <v>2.5758086673353865E-2</v>
      </c>
      <c r="J18" s="161"/>
      <c r="K18" s="208">
        <f>K17*I18</f>
        <v>64662.843440463686</v>
      </c>
      <c r="M18" s="147" t="str">
        <f>H18</f>
        <v>CAF Temp</v>
      </c>
      <c r="N18" s="154">
        <f>E20</f>
        <v>2.5758086673353865E-2</v>
      </c>
      <c r="O18" s="161"/>
      <c r="P18" s="218">
        <f>P17*N18</f>
        <v>62265.880155554391</v>
      </c>
    </row>
    <row r="19" spans="2:17" ht="12.75" customHeight="1" thickBot="1" x14ac:dyDescent="0.3">
      <c r="B19" s="147" t="s">
        <v>103</v>
      </c>
      <c r="C19" s="510"/>
      <c r="D19" s="339">
        <v>0.12</v>
      </c>
      <c r="E19" s="503">
        <v>0.12</v>
      </c>
      <c r="F19" s="445" t="s">
        <v>362</v>
      </c>
      <c r="G19" s="167"/>
      <c r="H19" s="382" t="s">
        <v>104</v>
      </c>
      <c r="I19" s="383"/>
      <c r="J19" s="193"/>
      <c r="K19" s="384">
        <f>K17+K18</f>
        <v>2575052.8526237109</v>
      </c>
      <c r="M19" s="385" t="str">
        <f>H19</f>
        <v>Total</v>
      </c>
      <c r="N19" s="383"/>
      <c r="O19" s="193"/>
      <c r="P19" s="386">
        <f>P18+P17</f>
        <v>2479599.1605799496</v>
      </c>
    </row>
    <row r="20" spans="2:17" ht="13.7" customHeight="1" thickBot="1" x14ac:dyDescent="0.3">
      <c r="B20" s="312" t="s">
        <v>361</v>
      </c>
      <c r="C20" s="511"/>
      <c r="D20" s="337">
        <v>1.78E-2</v>
      </c>
      <c r="E20" s="443">
        <f>'Fall CAF 2023'!CR28</f>
        <v>2.5758086673353865E-2</v>
      </c>
      <c r="F20" s="343" t="s">
        <v>466</v>
      </c>
      <c r="G20" s="167"/>
      <c r="H20" s="379" t="s">
        <v>204</v>
      </c>
      <c r="I20" s="378"/>
      <c r="J20" s="380"/>
      <c r="K20" s="381">
        <f>K19/K3</f>
        <v>4565.6965472051616</v>
      </c>
      <c r="M20" s="162" t="s">
        <v>208</v>
      </c>
      <c r="N20" s="288"/>
      <c r="O20" s="193"/>
      <c r="P20" s="220">
        <f>P19/P3</f>
        <v>4696.2105314014198</v>
      </c>
    </row>
    <row r="21" spans="2:17" ht="15.75" customHeight="1" x14ac:dyDescent="0.2">
      <c r="B21" s="307" t="s">
        <v>209</v>
      </c>
      <c r="C21" s="308" t="s">
        <v>111</v>
      </c>
      <c r="D21" s="308" t="s">
        <v>111</v>
      </c>
      <c r="E21" s="306" t="s">
        <v>112</v>
      </c>
      <c r="F21" s="166"/>
      <c r="K21" s="224"/>
      <c r="P21" s="462"/>
    </row>
    <row r="22" spans="2:17" ht="25.5" customHeight="1" thickBot="1" x14ac:dyDescent="0.25">
      <c r="B22" s="177"/>
      <c r="C22" s="309">
        <f>D22</f>
        <v>564</v>
      </c>
      <c r="D22" s="309">
        <f>'2. Units'!D27</f>
        <v>564</v>
      </c>
      <c r="E22" s="309">
        <v>528</v>
      </c>
      <c r="F22" s="199" t="s">
        <v>195</v>
      </c>
      <c r="G22" s="163"/>
      <c r="K22" s="311"/>
      <c r="P22" s="311"/>
    </row>
    <row r="23" spans="2:17" x14ac:dyDescent="0.2">
      <c r="D23" s="145"/>
      <c r="E23" s="145"/>
      <c r="Q23" s="377"/>
    </row>
    <row r="25" spans="2:17" x14ac:dyDescent="0.2">
      <c r="F25" s="699"/>
      <c r="G25" s="699"/>
      <c r="H25" s="699"/>
      <c r="I25" s="699"/>
      <c r="J25" s="700"/>
      <c r="K25" s="701"/>
      <c r="L25" s="699"/>
      <c r="M25" s="699"/>
      <c r="N25" s="699"/>
    </row>
    <row r="26" spans="2:17" x14ac:dyDescent="0.2">
      <c r="F26" s="699"/>
      <c r="G26" s="702"/>
      <c r="H26" s="702"/>
      <c r="I26" s="702"/>
      <c r="J26" s="702"/>
      <c r="K26" s="702"/>
      <c r="L26" s="702"/>
      <c r="M26" s="702"/>
      <c r="N26" s="699"/>
    </row>
    <row r="27" spans="2:17" x14ac:dyDescent="0.2">
      <c r="F27" s="699"/>
      <c r="G27" s="703"/>
      <c r="H27" s="702"/>
      <c r="I27" s="702"/>
      <c r="J27" s="704"/>
      <c r="K27" s="704"/>
      <c r="L27" s="703"/>
      <c r="M27" s="705"/>
      <c r="N27" s="699"/>
    </row>
    <row r="28" spans="2:17" x14ac:dyDescent="0.2">
      <c r="F28" s="699"/>
      <c r="G28" s="703"/>
      <c r="H28" s="706"/>
      <c r="I28" s="707"/>
      <c r="J28" s="708"/>
      <c r="K28" s="708"/>
      <c r="L28" s="703"/>
      <c r="M28" s="709"/>
      <c r="N28" s="699"/>
    </row>
    <row r="29" spans="2:17" x14ac:dyDescent="0.2">
      <c r="F29" s="699"/>
      <c r="G29" s="699"/>
      <c r="H29" s="699"/>
      <c r="I29" s="699"/>
      <c r="J29" s="700"/>
      <c r="K29" s="710"/>
      <c r="L29" s="699"/>
      <c r="M29" s="699"/>
      <c r="N29" s="699"/>
    </row>
    <row r="30" spans="2:17" x14ac:dyDescent="0.2">
      <c r="F30" s="699"/>
      <c r="G30" s="699"/>
      <c r="H30" s="699"/>
      <c r="I30" s="699"/>
      <c r="J30" s="700"/>
      <c r="K30" s="701"/>
      <c r="L30" s="699"/>
      <c r="M30" s="699"/>
      <c r="N30" s="699"/>
    </row>
  </sheetData>
  <mergeCells count="7">
    <mergeCell ref="J27:K27"/>
    <mergeCell ref="J28:K28"/>
    <mergeCell ref="B2:F2"/>
    <mergeCell ref="H2:K2"/>
    <mergeCell ref="M2:P2"/>
    <mergeCell ref="B9:D9"/>
    <mergeCell ref="B15:D15"/>
  </mergeCells>
  <pageMargins left="0.7" right="0.7" top="0.75" bottom="0.75" header="0.3" footer="0.3"/>
  <pageSetup scale="56"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85AD9-5784-4BAA-A8F5-58E7C7460625}">
  <dimension ref="A1:ARS300"/>
  <sheetViews>
    <sheetView topLeftCell="AM1" workbookViewId="0">
      <selection activeCell="AO5" sqref="AO5"/>
    </sheetView>
  </sheetViews>
  <sheetFormatPr defaultRowHeight="15" x14ac:dyDescent="0.25"/>
  <cols>
    <col min="1" max="1" width="40.7109375" customWidth="1"/>
    <col min="2" max="2" width="18.7109375" customWidth="1"/>
    <col min="4" max="43" width="18.7109375" customWidth="1"/>
    <col min="804" max="843" width="9.140625" style="106"/>
    <col min="1044" max="1163" width="9.140625" style="589"/>
  </cols>
  <sheetData>
    <row r="1" spans="1:43" x14ac:dyDescent="0.25">
      <c r="A1" s="446">
        <v>9</v>
      </c>
      <c r="C1" s="447" t="s">
        <v>363</v>
      </c>
      <c r="E1" s="448">
        <f ca="1">IF(COUNT(E12:E300)=0,"-",AVERAGE(E12:OFFSET(E12,$A$1-1,0)))</f>
        <v>15538.725425103046</v>
      </c>
      <c r="G1" s="448">
        <f ca="1">IF(COUNT(G12:G300)=0,"-",AVERAGE(G12:OFFSET(G12,$A$1-1,0)))</f>
        <v>707.64904047941161</v>
      </c>
      <c r="I1" s="448" t="str">
        <f ca="1">IF(COUNT(I12:I300)=0,"-",AVERAGE(I12:OFFSET(I12,$A$1-1,0)))</f>
        <v>-</v>
      </c>
      <c r="K1" s="448" t="str">
        <f ca="1">IF(COUNT(K12:K300)=0,"-",AVERAGE(K12:OFFSET(K12,$A$1-1,0)))</f>
        <v>-</v>
      </c>
      <c r="M1" s="448">
        <f ca="1">IF(COUNT(M12:M300)=0,"-",AVERAGE(M12:OFFSET(M12,$A$1-1,0)))</f>
        <v>1573.712402142563</v>
      </c>
      <c r="O1" s="448">
        <f ca="1">IF(COUNT(O12:O300)=0,"-",AVERAGE(O12:OFFSET(O12,$A$1-1,0)))</f>
        <v>143.95951177219473</v>
      </c>
      <c r="Q1" s="448">
        <f ca="1">IF(COUNT(Q12:Q300)=0,"-",AVERAGE(Q12:OFFSET(Q12,$A$1-1,0)))</f>
        <v>374.50354240109709</v>
      </c>
      <c r="S1" s="448">
        <f ca="1">IF(COUNT(S12:S300)=0,"-",AVERAGE(S12:OFFSET(S12,$A$1-1,0)))</f>
        <v>1290.3507891040847</v>
      </c>
      <c r="U1" s="448" t="str">
        <f ca="1">IF(COUNT(U12:U300)=0,"-",AVERAGE(U12:OFFSET(U12,$A$1-1,0)))</f>
        <v>-</v>
      </c>
      <c r="W1" s="448">
        <f ca="1">IF(COUNT(W12:W300)=0,"-",AVERAGE(W12:OFFSET(W12,$A$1-1,0)))</f>
        <v>1799.6066536998446</v>
      </c>
      <c r="Y1" s="448">
        <f ca="1">IF(COUNT(Y12:Y300)=0,"-",AVERAGE(Y12:OFFSET(Y12,$A$1-1,0)))</f>
        <v>376.0456273764259</v>
      </c>
      <c r="AA1" s="448" t="str">
        <f ca="1">IF(COUNT(AA12:AA300)=0,"-",AVERAGE(AA12:OFFSET(AA12,$A$1-1,0)))</f>
        <v>-</v>
      </c>
      <c r="AC1" s="448">
        <f ca="1">IF(COUNT(AC12:AC300)=0,"-",AVERAGE(AC12:OFFSET(AC12,$A$1-1,0)))</f>
        <v>1014.6770186335403</v>
      </c>
      <c r="AE1" s="448">
        <f ca="1">IF(COUNT(AE12:AE300)=0,"-",AVERAGE(AE12:OFFSET(AE12,$A$1-1,0)))</f>
        <v>178.4095591264936</v>
      </c>
      <c r="AG1" s="448">
        <f ca="1">IF(COUNT(AG12:AG300)=0,"-",AVERAGE(AG12:OFFSET(AG12,$A$1-1,0)))</f>
        <v>12973.758937582579</v>
      </c>
      <c r="AI1" s="448">
        <f ca="1">IF(COUNT(AI12:AI300)=0,"-",AVERAGE(AI12:OFFSET(AI12,$A$1-1,0)))</f>
        <v>65241.620356829488</v>
      </c>
      <c r="AK1" s="448">
        <f ca="1">IF(COUNT(AK12:AK300)=0,"-",AVERAGE(AK12:OFFSET(AK12,$A$1-1,0)))</f>
        <v>5093.8036252006414</v>
      </c>
      <c r="AM1" s="448" t="str">
        <f ca="1">IF(COUNT(AM12:AM300)=0,"-",AVERAGE(AM12:OFFSET(AM12,$A$1-1,0)))</f>
        <v>-</v>
      </c>
      <c r="AO1" s="448">
        <f ca="1">IF(COUNT(AO12:AO300)=0,"-",AVERAGE(AO12:OFFSET(AO12,$A$1-1,0)))</f>
        <v>14167.956155577856</v>
      </c>
      <c r="AQ1" s="448">
        <f ca="1">IF(COUNT(AQ12:AQ300)=0,"-",AVERAGE(AQ12:OFFSET(AQ12,$A$1-1,0)))</f>
        <v>23494.225268053029</v>
      </c>
    </row>
    <row r="2" spans="1:43" x14ac:dyDescent="0.25">
      <c r="C2" s="447" t="s">
        <v>364</v>
      </c>
      <c r="E2" s="448">
        <f ca="1">IF(COUNT(E12:E300)=0,"-",E1-(2*_xlfn.STDEV.P(E12:OFFSET(E12,$A$1-1,0))))</f>
        <v>-6247.3158148517578</v>
      </c>
      <c r="G2" s="448">
        <f ca="1">IF(COUNT(G12:G300)=0,"-",G1-(2*_xlfn.STDEV.P(G12:OFFSET(G12,$A$1-1,0))))</f>
        <v>707.64904047941161</v>
      </c>
      <c r="I2" s="448" t="str">
        <f ca="1">IF(COUNT(I12:I300)=0,"-",I1-(2*_xlfn.STDEV.P(I12:OFFSET(I12,$A$1-1,0))))</f>
        <v>-</v>
      </c>
      <c r="K2" s="448" t="str">
        <f ca="1">IF(COUNT(K12:K300)=0,"-",K1-(2*_xlfn.STDEV.P(K12:OFFSET(K12,$A$1-1,0))))</f>
        <v>-</v>
      </c>
      <c r="M2" s="448">
        <f ca="1">IF(COUNT(M12:M300)=0,"-",M1-(2*_xlfn.STDEV.P(M12:OFFSET(M12,$A$1-1,0))))</f>
        <v>1573.712402142563</v>
      </c>
      <c r="O2" s="448">
        <f ca="1">IF(COUNT(O12:O300)=0,"-",O1-(2*_xlfn.STDEV.P(O12:OFFSET(O12,$A$1-1,0))))</f>
        <v>-30.216469626582665</v>
      </c>
      <c r="Q2" s="448">
        <f ca="1">IF(COUNT(Q12:Q300)=0,"-",Q1-(2*_xlfn.STDEV.P(Q12:OFFSET(Q12,$A$1-1,0))))</f>
        <v>-56.321027834056565</v>
      </c>
      <c r="S2" s="448">
        <f ca="1">IF(COUNT(S12:S300)=0,"-",S1-(2*_xlfn.STDEV.P(S12:OFFSET(S12,$A$1-1,0))))</f>
        <v>-478.49756171420313</v>
      </c>
      <c r="U2" s="448" t="str">
        <f ca="1">IF(COUNT(U12:U300)=0,"-",U1-(2*_xlfn.STDEV.P(U12:OFFSET(U12,$A$1-1,0))))</f>
        <v>-</v>
      </c>
      <c r="W2" s="448">
        <f ca="1">IF(COUNT(W12:W300)=0,"-",W1-(2*_xlfn.STDEV.P(W12:OFFSET(W12,$A$1-1,0))))</f>
        <v>-109.13424796186155</v>
      </c>
      <c r="Y2" s="448">
        <f ca="1">IF(COUNT(Y12:Y300)=0,"-",Y1-(2*_xlfn.STDEV.P(Y12:OFFSET(Y12,$A$1-1,0))))</f>
        <v>376.0456273764259</v>
      </c>
      <c r="AA2" s="448" t="str">
        <f ca="1">IF(COUNT(AA12:AA300)=0,"-",AA1-(2*_xlfn.STDEV.P(AA12:OFFSET(AA12,$A$1-1,0))))</f>
        <v>-</v>
      </c>
      <c r="AC2" s="448">
        <f ca="1">IF(COUNT(AC12:AC300)=0,"-",AC1-(2*_xlfn.STDEV.P(AC12:OFFSET(AC12,$A$1-1,0))))</f>
        <v>1014.6770186335403</v>
      </c>
      <c r="AE2" s="448">
        <f ca="1">IF(COUNT(AE12:AE300)=0,"-",AE1-(2*_xlfn.STDEV.P(AE12:OFFSET(AE12,$A$1-1,0))))</f>
        <v>178.4095591264936</v>
      </c>
      <c r="AG2" s="448">
        <f ca="1">IF(COUNT(AG12:AG300)=0,"-",AG1-(2*_xlfn.STDEV.P(AG12:OFFSET(AG12,$A$1-1,0))))</f>
        <v>-9516.2780278489317</v>
      </c>
      <c r="AI2" s="448">
        <f ca="1">IF(COUNT(AI12:AI300)=0,"-",AI1-(2*_xlfn.STDEV.P(AI12:OFFSET(AI12,$A$1-1,0))))</f>
        <v>65241.620356829488</v>
      </c>
      <c r="AK2" s="448">
        <f ca="1">IF(COUNT(AK12:AK300)=0,"-",AK1-(2*_xlfn.STDEV.P(AK12:OFFSET(AK12,$A$1-1,0))))</f>
        <v>-11115.20639884262</v>
      </c>
      <c r="AM2" s="448" t="str">
        <f ca="1">IF(COUNT(AM12:AM300)=0,"-",AM1-(2*_xlfn.STDEV.P(AM12:OFFSET(AM12,$A$1-1,0))))</f>
        <v>-</v>
      </c>
      <c r="AO2" s="448">
        <f ca="1">IF(COUNT(AO12:AO300)=0,"-",AO1-(2*_xlfn.STDEV.P(AO12:OFFSET(AO12,$A$1-1,0))))</f>
        <v>-16953.998196780711</v>
      </c>
      <c r="AQ2" s="448">
        <f ca="1">IF(COUNT(AQ12:AQ300)=0,"-",AQ1-(2*_xlfn.STDEV.P(AQ12:OFFSET(AQ12,$A$1-1,0))))</f>
        <v>-41040.949273475533</v>
      </c>
    </row>
    <row r="3" spans="1:43" x14ac:dyDescent="0.25">
      <c r="A3" s="674" t="s">
        <v>365</v>
      </c>
      <c r="C3" s="447" t="s">
        <v>366</v>
      </c>
      <c r="E3" s="448">
        <f ca="1">IF(COUNT(E12:E300)=0,"-",E1+(2*_xlfn.STDEV.P(E12:OFFSET(E12,$A$1-1,0))))</f>
        <v>37324.766665057847</v>
      </c>
      <c r="G3" s="448">
        <f ca="1">IF(COUNT(G12:G300)=0,"-",G1+(2*_xlfn.STDEV.P(G12:OFFSET(G12,$A$1-1,0))))</f>
        <v>707.64904047941161</v>
      </c>
      <c r="I3" s="448" t="str">
        <f ca="1">IF(COUNT(I12:I300)=0,"-",I1+(2*_xlfn.STDEV.P(I12:OFFSET(I12,$A$1-1,0))))</f>
        <v>-</v>
      </c>
      <c r="K3" s="448" t="str">
        <f ca="1">IF(COUNT(K12:K300)=0,"-",K1+(2*_xlfn.STDEV.P(K12:OFFSET(K12,$A$1-1,0))))</f>
        <v>-</v>
      </c>
      <c r="M3" s="448">
        <f ca="1">IF(COUNT(M12:M300)=0,"-",M1+(2*_xlfn.STDEV.P(M12:OFFSET(M12,$A$1-1,0))))</f>
        <v>1573.712402142563</v>
      </c>
      <c r="O3" s="448">
        <f ca="1">IF(COUNT(O12:O300)=0,"-",O1+(2*_xlfn.STDEV.P(O12:OFFSET(O12,$A$1-1,0))))</f>
        <v>318.13549317097215</v>
      </c>
      <c r="Q3" s="448">
        <f ca="1">IF(COUNT(Q12:Q300)=0,"-",Q1+(2*_xlfn.STDEV.P(Q12:OFFSET(Q12,$A$1-1,0))))</f>
        <v>805.32811263625081</v>
      </c>
      <c r="S3" s="448">
        <f ca="1">IF(COUNT(S12:S300)=0,"-",S1+(2*_xlfn.STDEV.P(S12:OFFSET(S12,$A$1-1,0))))</f>
        <v>3059.1991399223725</v>
      </c>
      <c r="U3" s="448" t="str">
        <f ca="1">IF(COUNT(U12:U300)=0,"-",U1+(2*_xlfn.STDEV.P(U12:OFFSET(U12,$A$1-1,0))))</f>
        <v>-</v>
      </c>
      <c r="W3" s="448">
        <f ca="1">IF(COUNT(W12:W300)=0,"-",W1+(2*_xlfn.STDEV.P(W12:OFFSET(W12,$A$1-1,0))))</f>
        <v>3708.3475553615508</v>
      </c>
      <c r="Y3" s="448">
        <f ca="1">IF(COUNT(Y12:Y300)=0,"-",Y1+(2*_xlfn.STDEV.P(Y12:OFFSET(Y12,$A$1-1,0))))</f>
        <v>376.0456273764259</v>
      </c>
      <c r="AA3" s="448" t="str">
        <f ca="1">IF(COUNT(AA12:AA300)=0,"-",AA1+(2*_xlfn.STDEV.P(AA12:OFFSET(AA12,$A$1-1,0))))</f>
        <v>-</v>
      </c>
      <c r="AC3" s="448">
        <f ca="1">IF(COUNT(AC12:AC300)=0,"-",AC1+(2*_xlfn.STDEV.P(AC12:OFFSET(AC12,$A$1-1,0))))</f>
        <v>1014.6770186335403</v>
      </c>
      <c r="AE3" s="448">
        <f ca="1">IF(COUNT(AE12:AE300)=0,"-",AE1+(2*_xlfn.STDEV.P(AE12:OFFSET(AE12,$A$1-1,0))))</f>
        <v>178.4095591264936</v>
      </c>
      <c r="AG3" s="448">
        <f ca="1">IF(COUNT(AG12:AG300)=0,"-",AG1+(2*_xlfn.STDEV.P(AG12:OFFSET(AG12,$A$1-1,0))))</f>
        <v>35463.795903014092</v>
      </c>
      <c r="AI3" s="448">
        <f ca="1">IF(COUNT(AI12:AI300)=0,"-",AI1+(2*_xlfn.STDEV.P(AI12:OFFSET(AI12,$A$1-1,0))))</f>
        <v>65241.620356829488</v>
      </c>
      <c r="AK3" s="448">
        <f ca="1">IF(COUNT(AK12:AK300)=0,"-",AK1+(2*_xlfn.STDEV.P(AK12:OFFSET(AK12,$A$1-1,0))))</f>
        <v>21302.813649243901</v>
      </c>
      <c r="AM3" s="448" t="str">
        <f ca="1">IF(COUNT(AM12:AM300)=0,"-",AM1+(2*_xlfn.STDEV.P(AM12:OFFSET(AM12,$A$1-1,0))))</f>
        <v>-</v>
      </c>
      <c r="AO3" s="448">
        <f ca="1">IF(COUNT(AO12:AO300)=0,"-",AO1+(2*_xlfn.STDEV.P(AO12:OFFSET(AO12,$A$1-1,0))))</f>
        <v>45289.910507936424</v>
      </c>
      <c r="AQ3" s="448">
        <f ca="1">IF(COUNT(AQ12:AQ300)=0,"-",AQ1+(2*_xlfn.STDEV.P(AQ12:OFFSET(AQ12,$A$1-1,0))))</f>
        <v>88029.399809581591</v>
      </c>
    </row>
    <row r="4" spans="1:43" x14ac:dyDescent="0.25">
      <c r="A4" s="674"/>
      <c r="C4" s="447" t="s">
        <v>367</v>
      </c>
      <c r="E4" s="449">
        <f ca="1">IF(COUNT(E12:E300)=0,"-",AVERAGEIFS(E12:E300, E12:E300, "&gt;="&amp;E2,E12:E300,"&lt;="&amp;E3))</f>
        <v>15538.725425103046</v>
      </c>
      <c r="G4" s="449">
        <f ca="1">IF(COUNT(G12:G300)=0,"-",AVERAGEIFS(G12:G300, G12:G300, "&gt;="&amp;G2,G12:G300,"&lt;="&amp;G3))</f>
        <v>707.64904047941161</v>
      </c>
      <c r="I4" s="449" t="str">
        <f>IF(COUNT(I12:I300)=0,"-",AVERAGEIFS(I12:I300, I12:I300, "&gt;="&amp;I2,I12:I300,"&lt;="&amp;I3))</f>
        <v>-</v>
      </c>
      <c r="K4" s="449" t="str">
        <f>IF(COUNT(K12:K300)=0,"-",AVERAGEIFS(K12:K300, K12:K300, "&gt;="&amp;K2,K12:K300,"&lt;="&amp;K3))</f>
        <v>-</v>
      </c>
      <c r="M4" s="449">
        <f ca="1">IF(COUNT(M12:M300)=0,"-",AVERAGEIFS(M12:M300, M12:M300, "&gt;="&amp;M2,M12:M300,"&lt;="&amp;M3))</f>
        <v>1573.712402142563</v>
      </c>
      <c r="O4" s="449">
        <f ca="1">IF(COUNT(O12:O300)=0,"-",AVERAGEIFS(O12:O300, O12:O300, "&gt;="&amp;O2,O12:O300,"&lt;="&amp;O3))</f>
        <v>143.95951177219473</v>
      </c>
      <c r="Q4" s="449">
        <f ca="1">IF(COUNT(Q12:Q300)=0,"-",AVERAGEIFS(Q12:Q300, Q12:Q300, "&gt;="&amp;Q2,Q12:Q300,"&lt;="&amp;Q3))</f>
        <v>374.50354240109709</v>
      </c>
      <c r="S4" s="449">
        <f ca="1">IF(COUNT(S12:S300)=0,"-",AVERAGEIFS(S12:S300, S12:S300, "&gt;="&amp;S2,S12:S300,"&lt;="&amp;S3))</f>
        <v>1290.3507891040847</v>
      </c>
      <c r="U4" s="449" t="str">
        <f>IF(COUNT(U12:U300)=0,"-",AVERAGEIFS(U12:U300, U12:U300, "&gt;="&amp;U2,U12:U300,"&lt;="&amp;U3))</f>
        <v>-</v>
      </c>
      <c r="W4" s="449">
        <f ca="1">IF(COUNT(W12:W300)=0,"-",AVERAGEIFS(W12:W300, W12:W300, "&gt;="&amp;W2,W12:W300,"&lt;="&amp;W3))</f>
        <v>1799.6066536998446</v>
      </c>
      <c r="Y4" s="449">
        <f ca="1">IF(COUNT(Y12:Y300)=0,"-",AVERAGEIFS(Y12:Y300, Y12:Y300, "&gt;="&amp;Y2,Y12:Y300,"&lt;="&amp;Y3))</f>
        <v>376.0456273764259</v>
      </c>
      <c r="AA4" s="449" t="str">
        <f>IF(COUNT(AA12:AA300)=0,"-",AVERAGEIFS(AA12:AA300, AA12:AA300, "&gt;="&amp;AA2,AA12:AA300,"&lt;="&amp;AA3))</f>
        <v>-</v>
      </c>
      <c r="AC4" s="449">
        <f ca="1">IF(COUNT(AC12:AC300)=0,"-",AVERAGEIFS(AC12:AC300, AC12:AC300, "&gt;="&amp;AC2,AC12:AC300,"&lt;="&amp;AC3))</f>
        <v>1014.6770186335403</v>
      </c>
      <c r="AE4" s="449">
        <f ca="1">IF(COUNT(AE12:AE300)=0,"-",AVERAGEIFS(AE12:AE300, AE12:AE300, "&gt;="&amp;AE2,AE12:AE300,"&lt;="&amp;AE3))</f>
        <v>178.4095591264936</v>
      </c>
      <c r="AG4" s="449">
        <f ca="1">IF(COUNT(AG12:AG300)=0,"-",AVERAGEIFS(AG12:AG300, AG12:AG300, "&gt;="&amp;AG2,AG12:AG300,"&lt;="&amp;AG3))</f>
        <v>12973.758937582579</v>
      </c>
      <c r="AI4" s="449">
        <f ca="1">IF(COUNT(AI12:AI300)=0,"-",AVERAGEIFS(AI12:AI300, AI12:AI300, "&gt;="&amp;AI2,AI12:AI300,"&lt;="&amp;AI3))</f>
        <v>65241.620356829488</v>
      </c>
      <c r="AK4" s="449">
        <f ca="1">IF(COUNT(AK12:AK300)=0,"-",AVERAGEIFS(AK12:AK300, AK12:AK300, "&gt;="&amp;AK2,AK12:AK300,"&lt;="&amp;AK3))</f>
        <v>2324.9413300063511</v>
      </c>
      <c r="AM4" s="449" t="str">
        <f>IF(COUNT(AM12:AM300)=0,"-",AVERAGEIFS(AM12:AM300, AM12:AM300, "&gt;="&amp;AM2,AM12:AM300,"&lt;="&amp;AM3))</f>
        <v>-</v>
      </c>
      <c r="AO4" s="449">
        <f ca="1">IF(COUNT(AO12:AO300)=0,"-",AVERAGEIFS(AO12:AO300, AO12:AO300, "&gt;="&amp;AO2,AO12:AO300,"&lt;="&amp;AO3))</f>
        <v>14167.956155577856</v>
      </c>
      <c r="AQ4" s="449">
        <f ca="1">IF(COUNT(AQ12:AQ300)=0,"-",AVERAGEIFS(AQ12:AQ300, AQ12:AQ300, "&gt;="&amp;AQ2,AQ12:AQ300,"&lt;="&amp;AQ3))</f>
        <v>13599.959992807098</v>
      </c>
    </row>
    <row r="5" spans="1:43" x14ac:dyDescent="0.25">
      <c r="A5" s="674"/>
      <c r="C5" s="447" t="s">
        <v>368</v>
      </c>
      <c r="E5" s="450">
        <f ca="1">IF(COUNT(E12:E300)=0,"-",SUMIFS(D12:D300,E12:E300,"&gt;="&amp;E2,E12:E300,"&lt;="&amp;E3)/SUMIFS($B12:$B300,E12:E300,"&gt;="&amp;E2,E12:E300,"&lt;="&amp;E3))</f>
        <v>20290.777921769248</v>
      </c>
      <c r="G5" s="450">
        <f ca="1">IF(COUNT(G12:G300)=0,"-",SUMIFS(F12:F300,G12:G300,"&gt;="&amp;G2,G12:G300,"&lt;="&amp;G3)/SUMIFS($B12:$B300,G12:G300,"&gt;="&amp;G2,G12:G300,"&lt;="&amp;G3))</f>
        <v>707.64904047941161</v>
      </c>
      <c r="I5" s="450" t="str">
        <f>IF(COUNT(I12:I300)=0,"-",SUMIFS(H12:H300,I12:I300,"&gt;="&amp;I2,I12:I300,"&lt;="&amp;I3)/SUMIFS($B12:$B300,I12:I300,"&gt;="&amp;I2,I12:I300,"&lt;="&amp;I3))</f>
        <v>-</v>
      </c>
      <c r="K5" s="450" t="str">
        <f>IF(COUNT(K12:K300)=0,"-",SUMIFS(J12:J300,K12:K300,"&gt;="&amp;K2,K12:K300,"&lt;="&amp;K3)/SUMIFS($B12:$B300,K12:K300,"&gt;="&amp;K2,K12:K300,"&lt;="&amp;K3))</f>
        <v>-</v>
      </c>
      <c r="M5" s="450">
        <f ca="1">IF(COUNT(M12:M300)=0,"-",SUMIFS(L12:L300,M12:M300,"&gt;="&amp;M2,M12:M300,"&lt;="&amp;M3)/SUMIFS($B12:$B300,M12:M300,"&gt;="&amp;M2,M12:M300,"&lt;="&amp;M3))</f>
        <v>1573.712402142563</v>
      </c>
      <c r="O5" s="450">
        <f ca="1">IF(COUNT(O12:O300)=0,"-",SUMIFS(N12:N300,O12:O300,"&gt;="&amp;O2,O12:O300,"&lt;="&amp;O3)/SUMIFS($B12:$B300,O12:O300,"&gt;="&amp;O2,O12:O300,"&lt;="&amp;O3))</f>
        <v>122.36722930719722</v>
      </c>
      <c r="Q5" s="450">
        <f ca="1">IF(COUNT(Q12:Q300)=0,"-",SUMIFS(P12:P300,Q12:Q300,"&gt;="&amp;Q2,Q12:Q300,"&lt;="&amp;Q3)/SUMIFS($B12:$B300,Q12:Q300,"&gt;="&amp;Q2,Q12:Q300,"&lt;="&amp;Q3))</f>
        <v>402.6086565960174</v>
      </c>
      <c r="S5" s="450">
        <f ca="1">IF(COUNT(S12:S300)=0,"-",SUMIFS(R12:R300,S12:S300,"&gt;="&amp;S2,S12:S300,"&lt;="&amp;S3)/SUMIFS($B12:$B300,S12:S300,"&gt;="&amp;S2,S12:S300,"&lt;="&amp;S3))</f>
        <v>1761.5288220551379</v>
      </c>
      <c r="U5" s="450" t="str">
        <f>IF(COUNT(U12:U300)=0,"-",SUMIFS(T12:T300,U12:U300,"&gt;="&amp;U2,U12:U300,"&lt;="&amp;U3)/SUMIFS($B12:$B300,U12:U300,"&gt;="&amp;U2,U12:U300,"&lt;="&amp;U3))</f>
        <v>-</v>
      </c>
      <c r="W5" s="450">
        <f ca="1">IF(COUNT(W12:W300)=0,"-",SUMIFS(V12:V300,W12:W300,"&gt;="&amp;W2,W12:W300,"&lt;="&amp;W3)/SUMIFS($B12:$B300,W12:W300,"&gt;="&amp;W2,W12:W300,"&lt;="&amp;W3))</f>
        <v>1505.0786090675804</v>
      </c>
      <c r="Y5" s="450">
        <f ca="1">IF(COUNT(Y12:Y300)=0,"-",SUMIFS(X12:X300,Y12:Y300,"&gt;="&amp;Y2,Y12:Y300,"&lt;="&amp;Y3)/SUMIFS($B12:$B300,Y12:Y300,"&gt;="&amp;Y2,Y12:Y300,"&lt;="&amp;Y3))</f>
        <v>376.0456273764259</v>
      </c>
      <c r="AA5" s="450" t="str">
        <f>IF(COUNT(AA12:AA300)=0,"-",SUMIFS(Z12:Z300,AA12:AA300,"&gt;="&amp;AA2,AA12:AA300,"&lt;="&amp;AA3)/SUMIFS($B12:$B300,AA12:AA300,"&gt;="&amp;AA2,AA12:AA300,"&lt;="&amp;AA3))</f>
        <v>-</v>
      </c>
      <c r="AC5" s="450">
        <f ca="1">IF(COUNT(AC12:AC300)=0,"-",SUMIFS(AB12:AB300,AC12:AC300,"&gt;="&amp;AC2,AC12:AC300,"&lt;="&amp;AC3)/SUMIFS($B12:$B300,AC12:AC300,"&gt;="&amp;AC2,AC12:AC300,"&lt;="&amp;AC3))</f>
        <v>1014.6770186335403</v>
      </c>
      <c r="AE5" s="450">
        <f ca="1">IF(COUNT(AE12:AE300)=0,"-",SUMIFS(AD12:AD300,AE12:AE300,"&gt;="&amp;AE2,AE12:AE300,"&lt;="&amp;AE3)/SUMIFS($B12:$B300,AE12:AE300,"&gt;="&amp;AE2,AE12:AE300,"&lt;="&amp;AE3))</f>
        <v>178.4095591264936</v>
      </c>
      <c r="AG5" s="450">
        <f ca="1">IF(COUNT(AG12:AG300)=0,"-",SUMIFS(AF12:AF300,AG12:AG300,"&gt;="&amp;AG2,AG12:AG300,"&lt;="&amp;AG3)/SUMIFS($B12:$B300,AG12:AG300,"&gt;="&amp;AG2,AG12:AG300,"&lt;="&amp;AG3))</f>
        <v>22928.951860854057</v>
      </c>
      <c r="AI5" s="450">
        <f ca="1">IF(COUNT(AI12:AI300)=0,"-",SUMIFS(AH12:AH300,AI12:AI300,"&gt;="&amp;AI2,AI12:AI300,"&lt;="&amp;AI3)/SUMIFS($B12:$B300,AI12:AI300,"&gt;="&amp;AI2,AI12:AI300,"&lt;="&amp;AI3))</f>
        <v>65241.620356829488</v>
      </c>
      <c r="AK5" s="450">
        <f ca="1">IF(COUNT(AK12:AK300)=0,"-",SUMIFS(AJ12:AJ300,AK12:AK300,"&gt;="&amp;AK2,AK12:AK300,"&lt;="&amp;AK3)/SUMIFS($B12:$B300,AK12:AK300,"&gt;="&amp;AK2,AK12:AK300,"&lt;="&amp;AK3))</f>
        <v>3837.6270361556094</v>
      </c>
      <c r="AM5" s="450" t="str">
        <f>IF(COUNT(AM12:AM300)=0,"-",SUMIFS(AL12:AL300,AM12:AM300,"&gt;="&amp;AM2,AM12:AM300,"&lt;="&amp;AM3)/SUMIFS($B12:$B300,AM12:AM300,"&gt;="&amp;AM2,AM12:AM300,"&lt;="&amp;AM3))</f>
        <v>-</v>
      </c>
      <c r="AO5" s="450">
        <f ca="1">IF(COUNT(AO12:AO300)=0,"-",SUMIFS(AN12:AN300,AO12:AO300,"&gt;="&amp;AO2,AO12:AO300,"&lt;="&amp;AO3)/SUMIFS($B12:$B300,AO12:AO300,"&gt;="&amp;AO2,AO12:AO300,"&lt;="&amp;AO3))</f>
        <v>16653.39964322892</v>
      </c>
      <c r="AQ5" s="450">
        <f ca="1">IF(COUNT(AQ12:AQ300)=0,"-",SUMIFS(AP12:AP300,AQ12:AQ300,"&gt;="&amp;AQ2,AQ12:AQ300,"&lt;="&amp;AQ3)/SUMIFS($B12:$B300,AQ12:AQ300,"&gt;="&amp;AQ2,AQ12:AQ300,"&lt;="&amp;AQ3))</f>
        <v>29977.562444620442</v>
      </c>
    </row>
    <row r="6" spans="1:43" x14ac:dyDescent="0.25">
      <c r="A6" s="674"/>
      <c r="C6" s="447" t="s">
        <v>369</v>
      </c>
      <c r="E6" s="451">
        <f ca="1">IF(COUNT(E12:E300)=0,"-",SUMIFS(E12:E300, E12:E300, "&gt;="&amp;E2,E12:E300,"&lt;="&amp;E3)/($A$1-COUNTIF(E12:E300,"&lt;"&amp;E$2)-COUNTIF(E12:E300,"&gt;"&amp;E$3)))</f>
        <v>15538.725425103046</v>
      </c>
      <c r="G6" s="451">
        <f ca="1">IF(COUNT(G12:G300)=0,"-",SUMIFS(G12:G300, G12:G300, "&gt;="&amp;G2,G12:G300,"&lt;="&amp;G3)/($A$1-COUNTIF(G12:G300,"&lt;"&amp;G$2)-COUNTIF(G12:G300,"&gt;"&amp;G$3)))</f>
        <v>78.627671164379066</v>
      </c>
      <c r="I6" s="451" t="str">
        <f>IF(COUNT(I12:I300)=0,"-",SUMIFS(I12:I300, I12:I300, "&gt;="&amp;I2,I12:I300,"&lt;="&amp;I3)/($A$1-COUNTIF(I12:I300,"&lt;"&amp;I$2)-COUNTIF(I12:I300,"&gt;"&amp;I$3)))</f>
        <v>-</v>
      </c>
      <c r="K6" s="451" t="str">
        <f>IF(COUNT(K12:K300)=0,"-",SUMIFS(K12:K300, K12:K300, "&gt;="&amp;K2,K12:K300,"&lt;="&amp;K3)/($A$1-COUNTIF(K12:K300,"&lt;"&amp;K$2)-COUNTIF(K12:K300,"&gt;"&amp;K$3)))</f>
        <v>-</v>
      </c>
      <c r="M6" s="451">
        <f ca="1">IF(COUNT(M12:M300)=0,"-",SUMIFS(M12:M300, M12:M300, "&gt;="&amp;M2,M12:M300,"&lt;="&amp;M3)/($A$1-COUNTIF(M12:M300,"&lt;"&amp;M$2)-COUNTIF(M12:M300,"&gt;"&amp;M$3)))</f>
        <v>174.85693357139587</v>
      </c>
      <c r="O6" s="451">
        <f ca="1">IF(COUNT(O12:O300)=0,"-",SUMIFS(O12:O300, O12:O300, "&gt;="&amp;O2,O12:O300,"&lt;="&amp;O3)/($A$1-COUNTIF(O12:O300,"&lt;"&amp;O$2)-COUNTIF(O12:O300,"&gt;"&amp;O$3)))</f>
        <v>63.98200523208655</v>
      </c>
      <c r="Q6" s="451">
        <f ca="1">IF(COUNT(Q12:Q300)=0,"-",SUMIFS(Q12:Q300, Q12:Q300, "&gt;="&amp;Q2,Q12:Q300,"&lt;="&amp;Q3)/($A$1-COUNTIF(Q12:Q300,"&lt;"&amp;Q$2)-COUNTIF(Q12:Q300,"&gt;"&amp;Q$3)))</f>
        <v>249.66902826739806</v>
      </c>
      <c r="S6" s="451">
        <f ca="1">IF(COUNT(S12:S300)=0,"-",SUMIFS(S12:S300, S12:S300, "&gt;="&amp;S2,S12:S300,"&lt;="&amp;S3)/($A$1-COUNTIF(S12:S300,"&lt;"&amp;S$2)-COUNTIF(S12:S300,"&gt;"&amp;S$3)))</f>
        <v>430.11692970136158</v>
      </c>
      <c r="U6" s="451" t="str">
        <f>IF(COUNT(U12:U300)=0,"-",SUMIFS(U12:U300, U12:U300, "&gt;="&amp;U2,U12:U300,"&lt;="&amp;U3)/($A$1-COUNTIF(U12:U300,"&lt;"&amp;U$2)-COUNTIF(U12:U300,"&gt;"&amp;U$3)))</f>
        <v>-</v>
      </c>
      <c r="W6" s="451">
        <f ca="1">IF(COUNT(W12:W300)=0,"-",SUMIFS(W12:W300, W12:W300, "&gt;="&amp;W2,W12:W300,"&lt;="&amp;W3)/($A$1-COUNTIF(W12:W300,"&lt;"&amp;W$2)-COUNTIF(W12:W300,"&gt;"&amp;W$3)))</f>
        <v>799.82517942215316</v>
      </c>
      <c r="Y6" s="451">
        <f ca="1">IF(COUNT(Y12:Y300)=0,"-",SUMIFS(Y12:Y300, Y12:Y300, "&gt;="&amp;Y2,Y12:Y300,"&lt;="&amp;Y3)/($A$1-COUNTIF(Y12:Y300,"&lt;"&amp;Y$2)-COUNTIF(Y12:Y300,"&gt;"&amp;Y$3)))</f>
        <v>41.782847486269546</v>
      </c>
      <c r="AA6" s="451" t="str">
        <f>IF(COUNT(AA12:AA300)=0,"-",SUMIFS(AA12:AA300, AA12:AA300, "&gt;="&amp;AA2,AA12:AA300,"&lt;="&amp;AA3)/($A$1-COUNTIF(AA12:AA300,"&lt;"&amp;AA$2)-COUNTIF(AA12:AA300,"&gt;"&amp;AA$3)))</f>
        <v>-</v>
      </c>
      <c r="AC6" s="451">
        <f ca="1">IF(COUNT(AC12:AC300)=0,"-",SUMIFS(AC12:AC300, AC12:AC300, "&gt;="&amp;AC2,AC12:AC300,"&lt;="&amp;AC3)/($A$1-COUNTIF(AC12:AC300,"&lt;"&amp;AC$2)-COUNTIF(AC12:AC300,"&gt;"&amp;AC$3)))</f>
        <v>112.74189095928226</v>
      </c>
      <c r="AE6" s="451">
        <f ca="1">IF(COUNT(AE12:AE300)=0,"-",SUMIFS(AE12:AE300, AE12:AE300, "&gt;="&amp;AE2,AE12:AE300,"&lt;="&amp;AE3)/($A$1-COUNTIF(AE12:AE300,"&lt;"&amp;AE$2)-COUNTIF(AE12:AE300,"&gt;"&amp;AE$3)))</f>
        <v>19.823284347388178</v>
      </c>
      <c r="AG6" s="451">
        <f ca="1">IF(COUNT(AG12:AG300)=0,"-",SUMIFS(AG12:AG300, AG12:AG300, "&gt;="&amp;AG2,AG12:AG300,"&lt;="&amp;AG3)/($A$1-COUNTIF(AG12:AG300,"&lt;"&amp;AG$2)-COUNTIF(AG12:AG300,"&gt;"&amp;AG$3)))</f>
        <v>2883.0575416850174</v>
      </c>
      <c r="AI6" s="451">
        <f ca="1">IF(COUNT(AI12:AI300)=0,"-",SUMIFS(AI12:AI300, AI12:AI300, "&gt;="&amp;AI2,AI12:AI300,"&lt;="&amp;AI3)/($A$1-COUNTIF(AI12:AI300,"&lt;"&amp;AI$2)-COUNTIF(AI12:AI300,"&gt;"&amp;AI$3)))</f>
        <v>7249.0689285366097</v>
      </c>
      <c r="AK6" s="451">
        <f ca="1">IF(COUNT(AK12:AK300)=0,"-",SUMIFS(AK12:AK300, AK12:AK300, "&gt;="&amp;AK2,AK12:AK300,"&lt;="&amp;AK3)/($A$1-COUNTIF(AK12:AK300,"&lt;"&amp;AK$2)-COUNTIF(AK12:AK300,"&gt;"&amp;AK$3)))</f>
        <v>2324.9413300063511</v>
      </c>
      <c r="AM6" s="451" t="str">
        <f>IF(COUNT(AM12:AM300)=0,"-",SUMIFS(AM12:AM300, AM12:AM300, "&gt;="&amp;AM2,AM12:AM300,"&lt;="&amp;AM3)/($A$1-COUNTIF(AM12:AM300,"&lt;"&amp;AM$2)-COUNTIF(AM12:AM300,"&gt;"&amp;AM$3)))</f>
        <v>-</v>
      </c>
      <c r="AO6" s="451">
        <f ca="1">IF(COUNT(AO12:AO300)=0,"-",SUMIFS(AO12:AO300, AO12:AO300, "&gt;="&amp;AO2,AO12:AO300,"&lt;="&amp;AO3)/($A$1-COUNTIF(AO12:AO300,"&lt;"&amp;AO$2)-COUNTIF(AO12:AO300,"&gt;"&amp;AO$3)))</f>
        <v>6296.8694024790475</v>
      </c>
      <c r="AQ6" s="451">
        <f ca="1">IF(COUNT(AQ12:AQ300)=0,"-",SUMIFS(AQ12:AQ300, AQ12:AQ300, "&gt;="&amp;AQ2,AQ12:AQ300,"&lt;="&amp;AQ3)/($A$1-COUNTIF(AQ12:AQ300,"&lt;"&amp;AQ$2)-COUNTIF(AQ12:AQ300,"&gt;"&amp;AQ$3)))</f>
        <v>13599.959992807098</v>
      </c>
    </row>
    <row r="9" spans="1:43" x14ac:dyDescent="0.25">
      <c r="D9" t="s">
        <v>370</v>
      </c>
      <c r="E9" s="590"/>
      <c r="F9" t="s">
        <v>371</v>
      </c>
      <c r="G9" s="590"/>
      <c r="H9" t="s">
        <v>372</v>
      </c>
      <c r="I9" s="590"/>
      <c r="J9" t="s">
        <v>373</v>
      </c>
      <c r="K9" s="590"/>
      <c r="L9" t="s">
        <v>374</v>
      </c>
      <c r="M9" s="590"/>
      <c r="N9" t="s">
        <v>375</v>
      </c>
      <c r="O9" s="590"/>
      <c r="P9" t="s">
        <v>376</v>
      </c>
      <c r="Q9" s="590"/>
      <c r="R9" t="s">
        <v>377</v>
      </c>
      <c r="S9" s="590"/>
      <c r="T9" t="s">
        <v>378</v>
      </c>
      <c r="U9" s="590"/>
      <c r="V9" t="s">
        <v>379</v>
      </c>
      <c r="W9" s="590"/>
      <c r="X9" t="s">
        <v>380</v>
      </c>
      <c r="Y9" s="590"/>
      <c r="Z9" t="s">
        <v>381</v>
      </c>
      <c r="AA9" s="590"/>
      <c r="AB9" t="s">
        <v>382</v>
      </c>
      <c r="AC9" s="590"/>
      <c r="AD9" t="s">
        <v>383</v>
      </c>
      <c r="AE9" s="590"/>
      <c r="AF9" t="s">
        <v>384</v>
      </c>
      <c r="AG9" s="590"/>
      <c r="AH9" t="s">
        <v>385</v>
      </c>
      <c r="AI9" s="590"/>
      <c r="AJ9" t="s">
        <v>386</v>
      </c>
      <c r="AK9" s="590"/>
      <c r="AL9" t="s">
        <v>387</v>
      </c>
      <c r="AM9" s="590"/>
      <c r="AN9" t="s">
        <v>388</v>
      </c>
      <c r="AO9" s="590"/>
      <c r="AP9" t="s">
        <v>389</v>
      </c>
      <c r="AQ9" s="590"/>
    </row>
    <row r="10" spans="1:43" ht="75" x14ac:dyDescent="0.25">
      <c r="A10" s="349"/>
      <c r="B10" s="349"/>
      <c r="D10" s="349" t="s">
        <v>390</v>
      </c>
      <c r="E10" s="591" t="str">
        <f>D10&amp;"
per FTE"</f>
        <v>Total Occupancy
per FTE</v>
      </c>
      <c r="F10" s="349" t="s">
        <v>391</v>
      </c>
      <c r="G10" s="591" t="str">
        <f>F10&amp;"
per FTE"</f>
        <v>Direct Care Consultant 201
per FTE</v>
      </c>
      <c r="H10" s="349" t="s">
        <v>392</v>
      </c>
      <c r="I10" s="591" t="str">
        <f>H10&amp;"
per FTE"</f>
        <v>Temporary Help 202
per FTE</v>
      </c>
      <c r="J10" s="349" t="s">
        <v>393</v>
      </c>
      <c r="K10" s="591" t="str">
        <f>J10&amp;"
per FTE"</f>
        <v>Clients and Caregivers Reimb./Stipends 203
per FTE</v>
      </c>
      <c r="L10" s="349" t="s">
        <v>394</v>
      </c>
      <c r="M10" s="591" t="str">
        <f>L10&amp;"
per FTE"</f>
        <v>Subcontracted Direct Care 206
per FTE</v>
      </c>
      <c r="N10" s="349" t="s">
        <v>395</v>
      </c>
      <c r="O10" s="591" t="str">
        <f>N10&amp;"
per FTE"</f>
        <v>Staff Training 204
per FTE</v>
      </c>
      <c r="P10" s="349" t="s">
        <v>396</v>
      </c>
      <c r="Q10" s="591" t="str">
        <f>P10&amp;"
per FTE"</f>
        <v>Staff Mileage / Travel 205
per FTE</v>
      </c>
      <c r="R10" s="349" t="s">
        <v>397</v>
      </c>
      <c r="S10" s="591" t="str">
        <f>R10&amp;"
per FTE"</f>
        <v>Meals 207
per FTE</v>
      </c>
      <c r="T10" s="349" t="s">
        <v>398</v>
      </c>
      <c r="U10" s="591" t="str">
        <f>T10&amp;"
per FTE"</f>
        <v>Client Transportation 208
per FTE</v>
      </c>
      <c r="V10" s="349" t="s">
        <v>399</v>
      </c>
      <c r="W10" s="591" t="str">
        <f>V10&amp;"
per FTE"</f>
        <v>Vehicle Expenses 208
per FTE</v>
      </c>
      <c r="X10" s="349" t="s">
        <v>400</v>
      </c>
      <c r="Y10" s="591" t="str">
        <f>X10&amp;"
per FTE"</f>
        <v>Vehicle Depreciation 208
per FTE</v>
      </c>
      <c r="Z10" s="349" t="s">
        <v>401</v>
      </c>
      <c r="AA10" s="591" t="str">
        <f>Z10&amp;"
per FTE"</f>
        <v>Incidental Medical /Medicine/Pharmacy 209
per FTE</v>
      </c>
      <c r="AB10" s="349" t="s">
        <v>402</v>
      </c>
      <c r="AC10" s="591" t="str">
        <f>AB10&amp;"
per FTE"</f>
        <v>Client Personal Allowances 211
per FTE</v>
      </c>
      <c r="AD10" s="349" t="s">
        <v>403</v>
      </c>
      <c r="AE10" s="591" t="str">
        <f>AD10&amp;"
per FTE"</f>
        <v>Provision Material Goods/Svs./Benefits 212
per FTE</v>
      </c>
      <c r="AF10" s="349" t="s">
        <v>404</v>
      </c>
      <c r="AG10" s="591" t="str">
        <f>AF10&amp;"
per FTE"</f>
        <v>Direct Client Wages 214
per FTE</v>
      </c>
      <c r="AH10" s="349" t="s">
        <v>405</v>
      </c>
      <c r="AI10" s="591" t="str">
        <f>AH10&amp;"
per FTE"</f>
        <v>Other Commercial Prod. &amp; Svs. 214
per FTE</v>
      </c>
      <c r="AJ10" s="349" t="s">
        <v>406</v>
      </c>
      <c r="AK10" s="591" t="str">
        <f>AJ10&amp;"
per FTE"</f>
        <v>Program Supplies &amp; Materials 215
per FTE</v>
      </c>
      <c r="AL10" s="349" t="s">
        <v>407</v>
      </c>
      <c r="AM10" s="591" t="str">
        <f>AL10&amp;"
per FTE"</f>
        <v>Non Charitable Expenses
per FTE</v>
      </c>
      <c r="AN10" s="349" t="s">
        <v>408</v>
      </c>
      <c r="AO10" s="591" t="str">
        <f>AN10&amp;"
per FTE"</f>
        <v>Other Expense
per FTE</v>
      </c>
      <c r="AP10" s="349" t="s">
        <v>409</v>
      </c>
      <c r="AQ10" s="591" t="str">
        <f>AP10&amp;"
per FTE"</f>
        <v>Total Other Program Expense
per FTE</v>
      </c>
    </row>
    <row r="11" spans="1:43" x14ac:dyDescent="0.25">
      <c r="A11" t="s">
        <v>410</v>
      </c>
      <c r="B11" t="s">
        <v>411</v>
      </c>
      <c r="D11" t="s">
        <v>412</v>
      </c>
      <c r="E11" s="590"/>
      <c r="F11" t="s">
        <v>412</v>
      </c>
      <c r="G11" s="590"/>
      <c r="H11" t="s">
        <v>412</v>
      </c>
      <c r="I11" s="590"/>
      <c r="J11" t="s">
        <v>412</v>
      </c>
      <c r="K11" s="590"/>
      <c r="L11" t="s">
        <v>412</v>
      </c>
      <c r="M11" s="590"/>
      <c r="N11" t="s">
        <v>412</v>
      </c>
      <c r="O11" s="590"/>
      <c r="P11" t="s">
        <v>412</v>
      </c>
      <c r="Q11" s="590"/>
      <c r="R11" t="s">
        <v>412</v>
      </c>
      <c r="S11" s="590"/>
      <c r="T11" t="s">
        <v>412</v>
      </c>
      <c r="U11" s="590"/>
      <c r="V11" t="s">
        <v>412</v>
      </c>
      <c r="W11" s="590"/>
      <c r="X11" t="s">
        <v>412</v>
      </c>
      <c r="Y11" s="590"/>
      <c r="Z11" t="s">
        <v>412</v>
      </c>
      <c r="AA11" s="590"/>
      <c r="AB11" t="s">
        <v>412</v>
      </c>
      <c r="AC11" s="590"/>
      <c r="AD11" t="s">
        <v>412</v>
      </c>
      <c r="AE11" s="590"/>
      <c r="AF11" t="s">
        <v>412</v>
      </c>
      <c r="AG11" s="590"/>
      <c r="AH11" t="s">
        <v>412</v>
      </c>
      <c r="AI11" s="590"/>
      <c r="AJ11" t="s">
        <v>412</v>
      </c>
      <c r="AK11" s="590"/>
      <c r="AL11" t="s">
        <v>412</v>
      </c>
      <c r="AM11" s="590"/>
      <c r="AN11" t="s">
        <v>412</v>
      </c>
      <c r="AO11" s="590"/>
      <c r="AP11" t="s">
        <v>412</v>
      </c>
      <c r="AQ11" s="590"/>
    </row>
    <row r="12" spans="1:43" x14ac:dyDescent="0.25">
      <c r="A12" t="s">
        <v>413</v>
      </c>
      <c r="B12">
        <v>3.55</v>
      </c>
      <c r="D12">
        <v>125085</v>
      </c>
      <c r="E12" s="592">
        <f>IF(OR($B12=0,D12=0),"",D12/$B12)</f>
        <v>35235.211267605635</v>
      </c>
      <c r="G12" s="592" t="str">
        <f>IF(OR($B12=0,F12=0),"",F12/$B12)</f>
        <v/>
      </c>
      <c r="I12" s="592" t="str">
        <f>IF(OR($B12=0,H12=0),"",H12/$B12)</f>
        <v/>
      </c>
      <c r="K12" s="592" t="str">
        <f>IF(OR($B12=0,J12=0),"",J12/$B12)</f>
        <v/>
      </c>
      <c r="M12" s="592" t="str">
        <f>IF(OR($B12=0,L12=0),"",L12/$B12)</f>
        <v/>
      </c>
      <c r="O12" s="592" t="str">
        <f>IF(OR($B12=0,N12=0),"",N12/$B12)</f>
        <v/>
      </c>
      <c r="P12">
        <v>1375</v>
      </c>
      <c r="Q12" s="592">
        <f>IF(OR($B12=0,P12=0),"",P12/$B12)</f>
        <v>387.32394366197184</v>
      </c>
      <c r="R12">
        <v>144</v>
      </c>
      <c r="S12" s="592">
        <f>IF(OR($B12=0,R12=0),"",R12/$B12)</f>
        <v>40.563380281690144</v>
      </c>
      <c r="U12" s="592" t="str">
        <f>IF(OR($B12=0,T12=0),"",T12/$B12)</f>
        <v/>
      </c>
      <c r="W12" s="592" t="str">
        <f>IF(OR($B12=0,V12=0),"",V12/$B12)</f>
        <v/>
      </c>
      <c r="Y12" s="592" t="str">
        <f>IF(OR($B12=0,X12=0),"",X12/$B12)</f>
        <v/>
      </c>
      <c r="AA12" s="592" t="str">
        <f>IF(OR($B12=0,Z12=0),"",Z12/$B12)</f>
        <v/>
      </c>
      <c r="AC12" s="592" t="str">
        <f>IF(OR($B12=0,AB12=0),"",AB12/$B12)</f>
        <v/>
      </c>
      <c r="AE12" s="592" t="str">
        <f>IF(OR($B12=0,AD12=0),"",AD12/$B12)</f>
        <v/>
      </c>
      <c r="AG12" s="592" t="str">
        <f>IF(OR($B12=0,AF12=0),"",AF12/$B12)</f>
        <v/>
      </c>
      <c r="AI12" s="592" t="str">
        <f>IF(OR($B12=0,AH12=0),"",AH12/$B12)</f>
        <v/>
      </c>
      <c r="AJ12">
        <v>17815</v>
      </c>
      <c r="AK12" s="592">
        <f>IF(OR($B12=0,AJ12=0),"",AJ12/$B12)</f>
        <v>5018.3098591549297</v>
      </c>
      <c r="AM12" s="592" t="str">
        <f>IF(OR($B12=0,AL12=0),"",AL12/$B12)</f>
        <v/>
      </c>
      <c r="AO12" s="592" t="str">
        <f>IF(OR($B12=0,AN12=0),"",AN12/$B12)</f>
        <v/>
      </c>
      <c r="AP12">
        <v>19334</v>
      </c>
      <c r="AQ12" s="592">
        <f>IF(OR($B12=0,AP12=0),"",AP12/$B12)</f>
        <v>5446.1971830985922</v>
      </c>
    </row>
    <row r="13" spans="1:43" x14ac:dyDescent="0.25">
      <c r="A13" t="s">
        <v>540</v>
      </c>
      <c r="B13">
        <v>24.27</v>
      </c>
      <c r="D13">
        <v>365927</v>
      </c>
      <c r="E13" s="592">
        <f t="shared" ref="E13:G76" si="0">IF(OR($B13=0,D13=0),"",D13/$B13)</f>
        <v>15077.338277709106</v>
      </c>
      <c r="G13" s="592" t="str">
        <f t="shared" si="0"/>
        <v/>
      </c>
      <c r="I13" s="592" t="str">
        <f t="shared" ref="I13:I76" si="1">IF(OR($B13=0,H13=0),"",H13/$B13)</f>
        <v/>
      </c>
      <c r="K13" s="592" t="str">
        <f t="shared" ref="K13:K76" si="2">IF(OR($B13=0,J13=0),"",J13/$B13)</f>
        <v/>
      </c>
      <c r="L13">
        <v>38194</v>
      </c>
      <c r="M13" s="592">
        <f t="shared" ref="M13:M76" si="3">IF(OR($B13=0,L13=0),"",L13/$B13)</f>
        <v>1573.712402142563</v>
      </c>
      <c r="N13">
        <v>2621</v>
      </c>
      <c r="O13" s="592">
        <f t="shared" ref="O13:O76" si="4">IF(OR($B13=0,N13=0),"",N13/$B13)</f>
        <v>107.99340749896993</v>
      </c>
      <c r="P13">
        <v>11521</v>
      </c>
      <c r="Q13" s="592">
        <f t="shared" ref="Q13:Q76" si="5">IF(OR($B13=0,P13=0),"",P13/$B13)</f>
        <v>474.70127729707457</v>
      </c>
      <c r="R13">
        <v>47522</v>
      </c>
      <c r="S13" s="592">
        <f t="shared" ref="S13:S76" si="6">IF(OR($B13=0,R13=0),"",R13/$B13)</f>
        <v>1958.0552121961268</v>
      </c>
      <c r="U13" s="592" t="str">
        <f t="shared" ref="U13:U76" si="7">IF(OR($B13=0,T13=0),"",T13/$B13)</f>
        <v/>
      </c>
      <c r="V13">
        <v>8471</v>
      </c>
      <c r="W13" s="592">
        <f t="shared" ref="W13:W76" si="8">IF(OR($B13=0,V13=0),"",V13/$B13)</f>
        <v>349.03172641120727</v>
      </c>
      <c r="Y13" s="592" t="str">
        <f t="shared" ref="Y13:Y76" si="9">IF(OR($B13=0,X13=0),"",X13/$B13)</f>
        <v/>
      </c>
      <c r="AA13" s="592" t="str">
        <f t="shared" ref="AA13:AA76" si="10">IF(OR($B13=0,Z13=0),"",Z13/$B13)</f>
        <v/>
      </c>
      <c r="AC13" s="592" t="str">
        <f t="shared" ref="AC13:AC76" si="11">IF(OR($B13=0,AB13=0),"",AB13/$B13)</f>
        <v/>
      </c>
      <c r="AD13">
        <v>4330</v>
      </c>
      <c r="AE13" s="592">
        <f t="shared" ref="AE13:AE76" si="12">IF(OR($B13=0,AD13=0),"",AD13/$B13)</f>
        <v>178.4095591264936</v>
      </c>
      <c r="AG13" s="592" t="str">
        <f t="shared" ref="AG13:AG76" si="13">IF(OR($B13=0,AF13=0),"",AF13/$B13)</f>
        <v/>
      </c>
      <c r="AI13" s="592" t="str">
        <f t="shared" ref="AI13:AI76" si="14">IF(OR($B13=0,AH13=0),"",AH13/$B13)</f>
        <v/>
      </c>
      <c r="AJ13">
        <v>40713</v>
      </c>
      <c r="AK13" s="592">
        <f t="shared" ref="AK13:AK76" si="15">IF(OR($B13=0,AJ13=0),"",AJ13/$B13)</f>
        <v>1677.5030902348578</v>
      </c>
      <c r="AM13" s="592" t="str">
        <f t="shared" ref="AM13:AM76" si="16">IF(OR($B13=0,AL13=0),"",AL13/$B13)</f>
        <v/>
      </c>
      <c r="AN13">
        <v>995305</v>
      </c>
      <c r="AO13" s="592">
        <f t="shared" ref="AO13:AO76" si="17">IF(OR($B13=0,AN13=0),"",AN13/$B13)</f>
        <v>41009.682735887931</v>
      </c>
      <c r="AP13">
        <v>1148677</v>
      </c>
      <c r="AQ13" s="592">
        <f t="shared" ref="AQ13:AQ76" si="18">IF(OR($B13=0,AP13=0),"",AP13/$B13)</f>
        <v>47329.089410795219</v>
      </c>
    </row>
    <row r="14" spans="1:43" x14ac:dyDescent="0.25">
      <c r="A14" t="s">
        <v>414</v>
      </c>
      <c r="B14">
        <v>0.98</v>
      </c>
      <c r="D14">
        <v>13632</v>
      </c>
      <c r="E14" s="592">
        <f t="shared" si="0"/>
        <v>13910.204081632653</v>
      </c>
      <c r="G14" s="592" t="str">
        <f t="shared" si="0"/>
        <v/>
      </c>
      <c r="I14" s="592" t="str">
        <f t="shared" si="1"/>
        <v/>
      </c>
      <c r="K14" s="592" t="str">
        <f t="shared" si="2"/>
        <v/>
      </c>
      <c r="M14" s="592" t="str">
        <f t="shared" si="3"/>
        <v/>
      </c>
      <c r="O14" s="592" t="str">
        <f t="shared" si="4"/>
        <v/>
      </c>
      <c r="Q14" s="592" t="str">
        <f t="shared" si="5"/>
        <v/>
      </c>
      <c r="S14" s="592" t="str">
        <f t="shared" si="6"/>
        <v/>
      </c>
      <c r="U14" s="592" t="str">
        <f t="shared" si="7"/>
        <v/>
      </c>
      <c r="W14" s="592" t="str">
        <f t="shared" si="8"/>
        <v/>
      </c>
      <c r="Y14" s="592" t="str">
        <f t="shared" si="9"/>
        <v/>
      </c>
      <c r="AA14" s="592" t="str">
        <f t="shared" si="10"/>
        <v/>
      </c>
      <c r="AC14" s="592" t="str">
        <f t="shared" si="11"/>
        <v/>
      </c>
      <c r="AE14" s="592" t="str">
        <f t="shared" si="12"/>
        <v/>
      </c>
      <c r="AG14" s="592" t="str">
        <f t="shared" si="13"/>
        <v/>
      </c>
      <c r="AI14" s="592" t="str">
        <f t="shared" si="14"/>
        <v/>
      </c>
      <c r="AJ14">
        <v>339</v>
      </c>
      <c r="AK14" s="592">
        <f t="shared" si="15"/>
        <v>345.91836734693879</v>
      </c>
      <c r="AM14" s="592" t="str">
        <f t="shared" si="16"/>
        <v/>
      </c>
      <c r="AO14" s="592" t="str">
        <f t="shared" si="17"/>
        <v/>
      </c>
      <c r="AP14">
        <v>339</v>
      </c>
      <c r="AQ14" s="592">
        <f t="shared" si="18"/>
        <v>345.91836734693879</v>
      </c>
    </row>
    <row r="15" spans="1:43" x14ac:dyDescent="0.25">
      <c r="A15" t="s">
        <v>415</v>
      </c>
      <c r="B15">
        <v>12.08</v>
      </c>
      <c r="D15">
        <v>86143</v>
      </c>
      <c r="E15" s="592">
        <f t="shared" si="0"/>
        <v>7131.0430463576158</v>
      </c>
      <c r="G15" s="592" t="str">
        <f t="shared" si="0"/>
        <v/>
      </c>
      <c r="I15" s="592" t="str">
        <f t="shared" si="1"/>
        <v/>
      </c>
      <c r="K15" s="592" t="str">
        <f t="shared" si="2"/>
        <v/>
      </c>
      <c r="M15" s="592" t="str">
        <f t="shared" si="3"/>
        <v/>
      </c>
      <c r="O15" s="592" t="str">
        <f t="shared" si="4"/>
        <v/>
      </c>
      <c r="Q15" s="592" t="str">
        <f t="shared" si="5"/>
        <v/>
      </c>
      <c r="R15">
        <v>22619</v>
      </c>
      <c r="S15" s="592">
        <f t="shared" si="6"/>
        <v>1872.4337748344371</v>
      </c>
      <c r="U15" s="592" t="str">
        <f t="shared" si="7"/>
        <v/>
      </c>
      <c r="V15">
        <v>36323</v>
      </c>
      <c r="W15" s="592">
        <f t="shared" si="8"/>
        <v>3006.8708609271521</v>
      </c>
      <c r="Y15" s="592" t="str">
        <f t="shared" si="9"/>
        <v/>
      </c>
      <c r="AA15" s="592" t="str">
        <f t="shared" si="10"/>
        <v/>
      </c>
      <c r="AC15" s="592" t="str">
        <f t="shared" si="11"/>
        <v/>
      </c>
      <c r="AE15" s="592" t="str">
        <f t="shared" si="12"/>
        <v/>
      </c>
      <c r="AG15" s="592" t="str">
        <f t="shared" si="13"/>
        <v/>
      </c>
      <c r="AI15" s="592" t="str">
        <f t="shared" si="14"/>
        <v/>
      </c>
      <c r="AJ15">
        <v>329116</v>
      </c>
      <c r="AK15" s="592">
        <f t="shared" si="15"/>
        <v>27244.701986754968</v>
      </c>
      <c r="AM15" s="592" t="str">
        <f t="shared" si="16"/>
        <v/>
      </c>
      <c r="AN15">
        <v>44524</v>
      </c>
      <c r="AO15" s="592">
        <f t="shared" si="17"/>
        <v>3685.7615894039736</v>
      </c>
      <c r="AP15">
        <v>432582</v>
      </c>
      <c r="AQ15" s="592">
        <f t="shared" si="18"/>
        <v>35809.768211920527</v>
      </c>
    </row>
    <row r="16" spans="1:43" x14ac:dyDescent="0.25">
      <c r="A16" t="s">
        <v>416</v>
      </c>
      <c r="B16">
        <v>6</v>
      </c>
      <c r="D16">
        <v>56303.06</v>
      </c>
      <c r="E16" s="592">
        <f t="shared" si="0"/>
        <v>9383.8433333333323</v>
      </c>
      <c r="G16" s="592" t="str">
        <f t="shared" si="0"/>
        <v/>
      </c>
      <c r="I16" s="592" t="str">
        <f t="shared" si="1"/>
        <v/>
      </c>
      <c r="K16" s="592" t="str">
        <f t="shared" si="2"/>
        <v/>
      </c>
      <c r="M16" s="592" t="str">
        <f t="shared" si="3"/>
        <v/>
      </c>
      <c r="N16">
        <v>1050</v>
      </c>
      <c r="O16" s="592">
        <f t="shared" si="4"/>
        <v>175</v>
      </c>
      <c r="P16">
        <v>115.1</v>
      </c>
      <c r="Q16" s="592">
        <f t="shared" si="5"/>
        <v>19.183333333333334</v>
      </c>
      <c r="S16" s="592" t="str">
        <f t="shared" si="6"/>
        <v/>
      </c>
      <c r="U16" s="592" t="str">
        <f t="shared" si="7"/>
        <v/>
      </c>
      <c r="W16" s="592" t="str">
        <f t="shared" si="8"/>
        <v/>
      </c>
      <c r="Y16" s="592" t="str">
        <f t="shared" si="9"/>
        <v/>
      </c>
      <c r="AA16" s="592" t="str">
        <f t="shared" si="10"/>
        <v/>
      </c>
      <c r="AC16" s="592" t="str">
        <f t="shared" si="11"/>
        <v/>
      </c>
      <c r="AE16" s="592" t="str">
        <f t="shared" si="12"/>
        <v/>
      </c>
      <c r="AG16" s="592" t="str">
        <f t="shared" si="13"/>
        <v/>
      </c>
      <c r="AI16" s="592" t="str">
        <f t="shared" si="14"/>
        <v/>
      </c>
      <c r="AJ16">
        <v>2132.2199999999998</v>
      </c>
      <c r="AK16" s="592">
        <f t="shared" si="15"/>
        <v>355.36999999999995</v>
      </c>
      <c r="AM16" s="592" t="str">
        <f t="shared" si="16"/>
        <v/>
      </c>
      <c r="AO16" s="592" t="str">
        <f t="shared" si="17"/>
        <v/>
      </c>
      <c r="AP16">
        <v>3297.32</v>
      </c>
      <c r="AQ16" s="592">
        <f t="shared" si="18"/>
        <v>549.5533333333334</v>
      </c>
    </row>
    <row r="17" spans="1:43" x14ac:dyDescent="0.25">
      <c r="A17" t="s">
        <v>541</v>
      </c>
      <c r="B17">
        <v>3.22</v>
      </c>
      <c r="D17">
        <v>6029.28</v>
      </c>
      <c r="E17" s="592">
        <f t="shared" si="0"/>
        <v>1872.4472049689439</v>
      </c>
      <c r="G17" s="592" t="str">
        <f t="shared" si="0"/>
        <v/>
      </c>
      <c r="I17" s="592" t="str">
        <f t="shared" si="1"/>
        <v/>
      </c>
      <c r="K17" s="592" t="str">
        <f t="shared" si="2"/>
        <v/>
      </c>
      <c r="M17" s="592" t="str">
        <f t="shared" si="3"/>
        <v/>
      </c>
      <c r="O17" s="592" t="str">
        <f t="shared" si="4"/>
        <v/>
      </c>
      <c r="P17">
        <v>2362.2800000000002</v>
      </c>
      <c r="Q17" s="592">
        <f t="shared" si="5"/>
        <v>733.62732919254665</v>
      </c>
      <c r="S17" s="592" t="str">
        <f t="shared" si="6"/>
        <v/>
      </c>
      <c r="U17" s="592" t="str">
        <f t="shared" si="7"/>
        <v/>
      </c>
      <c r="W17" s="592" t="str">
        <f t="shared" si="8"/>
        <v/>
      </c>
      <c r="Y17" s="592" t="str">
        <f t="shared" si="9"/>
        <v/>
      </c>
      <c r="AA17" s="592" t="str">
        <f t="shared" si="10"/>
        <v/>
      </c>
      <c r="AB17">
        <v>3267.26</v>
      </c>
      <c r="AC17" s="592">
        <f t="shared" si="11"/>
        <v>1014.6770186335403</v>
      </c>
      <c r="AE17" s="592" t="str">
        <f t="shared" si="12"/>
        <v/>
      </c>
      <c r="AG17" s="592" t="str">
        <f t="shared" si="13"/>
        <v/>
      </c>
      <c r="AI17" s="592" t="str">
        <f t="shared" si="14"/>
        <v/>
      </c>
      <c r="AJ17">
        <v>307.56</v>
      </c>
      <c r="AK17" s="592">
        <f t="shared" si="15"/>
        <v>95.515527950310556</v>
      </c>
      <c r="AM17" s="592" t="str">
        <f t="shared" si="16"/>
        <v/>
      </c>
      <c r="AO17" s="592" t="str">
        <f t="shared" si="17"/>
        <v/>
      </c>
      <c r="AP17">
        <v>5937.1</v>
      </c>
      <c r="AQ17" s="592">
        <f t="shared" si="18"/>
        <v>1843.8198757763976</v>
      </c>
    </row>
    <row r="18" spans="1:43" x14ac:dyDescent="0.25">
      <c r="A18" t="s">
        <v>417</v>
      </c>
      <c r="B18">
        <v>34.19</v>
      </c>
      <c r="D18">
        <v>1089204</v>
      </c>
      <c r="E18" s="592">
        <f t="shared" si="0"/>
        <v>31857.385200350982</v>
      </c>
      <c r="G18" s="592" t="str">
        <f t="shared" si="0"/>
        <v/>
      </c>
      <c r="I18" s="592" t="str">
        <f t="shared" si="1"/>
        <v/>
      </c>
      <c r="K18" s="592" t="str">
        <f t="shared" si="2"/>
        <v/>
      </c>
      <c r="M18" s="592" t="str">
        <f t="shared" si="3"/>
        <v/>
      </c>
      <c r="O18" s="592" t="str">
        <f t="shared" si="4"/>
        <v/>
      </c>
      <c r="Q18" s="592" t="str">
        <f t="shared" si="5"/>
        <v/>
      </c>
      <c r="S18" s="592" t="str">
        <f t="shared" si="6"/>
        <v/>
      </c>
      <c r="U18" s="592" t="str">
        <f t="shared" si="7"/>
        <v/>
      </c>
      <c r="V18">
        <v>60173</v>
      </c>
      <c r="W18" s="592">
        <f t="shared" si="8"/>
        <v>1759.9590523544898</v>
      </c>
      <c r="X18">
        <v>12857</v>
      </c>
      <c r="Y18" s="592">
        <f t="shared" si="9"/>
        <v>376.0456273764259</v>
      </c>
      <c r="AA18" s="592" t="str">
        <f t="shared" si="10"/>
        <v/>
      </c>
      <c r="AC18" s="592" t="str">
        <f t="shared" si="11"/>
        <v/>
      </c>
      <c r="AE18" s="592" t="str">
        <f t="shared" si="12"/>
        <v/>
      </c>
      <c r="AF18">
        <v>828040</v>
      </c>
      <c r="AG18" s="592">
        <f t="shared" si="13"/>
        <v>24218.777420298335</v>
      </c>
      <c r="AH18">
        <v>2230611</v>
      </c>
      <c r="AI18" s="592">
        <f t="shared" si="14"/>
        <v>65241.620356829488</v>
      </c>
      <c r="AJ18">
        <v>223866</v>
      </c>
      <c r="AK18" s="592">
        <f t="shared" si="15"/>
        <v>6547.7040070195972</v>
      </c>
      <c r="AM18" s="592" t="str">
        <f t="shared" si="16"/>
        <v/>
      </c>
      <c r="AN18">
        <v>154000</v>
      </c>
      <c r="AO18" s="592">
        <f t="shared" si="17"/>
        <v>4504.2410061421469</v>
      </c>
      <c r="AP18">
        <v>3509547</v>
      </c>
      <c r="AQ18" s="592">
        <f t="shared" si="18"/>
        <v>102648.34747002048</v>
      </c>
    </row>
    <row r="19" spans="1:43" x14ac:dyDescent="0.25">
      <c r="A19" t="s">
        <v>418</v>
      </c>
      <c r="B19">
        <v>2.0801271757575801</v>
      </c>
      <c r="D19">
        <v>11745</v>
      </c>
      <c r="E19" s="592">
        <f t="shared" si="0"/>
        <v>5646.2893888795443</v>
      </c>
      <c r="F19">
        <v>1472</v>
      </c>
      <c r="G19" s="592">
        <f t="shared" si="0"/>
        <v>707.64904047941161</v>
      </c>
      <c r="I19" s="592" t="str">
        <f t="shared" si="1"/>
        <v/>
      </c>
      <c r="K19" s="592" t="str">
        <f t="shared" si="2"/>
        <v/>
      </c>
      <c r="M19" s="592" t="str">
        <f t="shared" si="3"/>
        <v/>
      </c>
      <c r="N19">
        <v>551</v>
      </c>
      <c r="O19" s="592">
        <f t="shared" si="4"/>
        <v>264.88765034249718</v>
      </c>
      <c r="P19">
        <v>773</v>
      </c>
      <c r="Q19" s="592">
        <f t="shared" si="5"/>
        <v>371.61189421914753</v>
      </c>
      <c r="S19" s="592" t="str">
        <f t="shared" si="6"/>
        <v/>
      </c>
      <c r="U19" s="592" t="str">
        <f t="shared" si="7"/>
        <v/>
      </c>
      <c r="V19">
        <v>4332</v>
      </c>
      <c r="W19" s="592">
        <f t="shared" si="8"/>
        <v>2082.5649751065293</v>
      </c>
      <c r="Y19" s="592" t="str">
        <f t="shared" si="9"/>
        <v/>
      </c>
      <c r="AA19" s="592" t="str">
        <f t="shared" si="10"/>
        <v/>
      </c>
      <c r="AC19" s="592" t="str">
        <f t="shared" si="11"/>
        <v/>
      </c>
      <c r="AE19" s="592" t="str">
        <f t="shared" si="12"/>
        <v/>
      </c>
      <c r="AF19">
        <v>3596</v>
      </c>
      <c r="AG19" s="592">
        <f t="shared" si="13"/>
        <v>1728.7404548668235</v>
      </c>
      <c r="AI19" s="592" t="str">
        <f t="shared" si="14"/>
        <v/>
      </c>
      <c r="AJ19">
        <v>6119</v>
      </c>
      <c r="AK19" s="592">
        <f t="shared" si="15"/>
        <v>2941.6470643298367</v>
      </c>
      <c r="AM19" s="592" t="str">
        <f t="shared" si="16"/>
        <v/>
      </c>
      <c r="AN19">
        <v>15543</v>
      </c>
      <c r="AO19" s="592">
        <f t="shared" si="17"/>
        <v>7472.1392908773742</v>
      </c>
      <c r="AP19">
        <v>32386</v>
      </c>
      <c r="AQ19" s="592">
        <f t="shared" si="18"/>
        <v>15569.24037022162</v>
      </c>
    </row>
    <row r="20" spans="1:43" x14ac:dyDescent="0.25">
      <c r="A20" t="s">
        <v>419</v>
      </c>
      <c r="B20">
        <v>2.79</v>
      </c>
      <c r="D20">
        <v>55060</v>
      </c>
      <c r="E20" s="592">
        <f t="shared" si="0"/>
        <v>19734.767025089604</v>
      </c>
      <c r="G20" s="592" t="str">
        <f t="shared" si="0"/>
        <v/>
      </c>
      <c r="I20" s="592" t="str">
        <f t="shared" si="1"/>
        <v/>
      </c>
      <c r="K20" s="592" t="str">
        <f t="shared" si="2"/>
        <v/>
      </c>
      <c r="M20" s="592" t="str">
        <f t="shared" si="3"/>
        <v/>
      </c>
      <c r="N20">
        <v>78</v>
      </c>
      <c r="O20" s="592">
        <f t="shared" si="4"/>
        <v>27.956989247311828</v>
      </c>
      <c r="P20">
        <v>727</v>
      </c>
      <c r="Q20" s="592">
        <f t="shared" si="5"/>
        <v>260.57347670250897</v>
      </c>
      <c r="S20" s="592" t="str">
        <f t="shared" si="6"/>
        <v/>
      </c>
      <c r="U20" s="592" t="str">
        <f t="shared" si="7"/>
        <v/>
      </c>
      <c r="W20" s="592" t="str">
        <f t="shared" si="8"/>
        <v/>
      </c>
      <c r="Y20" s="592" t="str">
        <f t="shared" si="9"/>
        <v/>
      </c>
      <c r="AA20" s="592" t="str">
        <f t="shared" si="10"/>
        <v/>
      </c>
      <c r="AC20" s="592" t="str">
        <f t="shared" si="11"/>
        <v/>
      </c>
      <c r="AE20" s="592" t="str">
        <f t="shared" si="12"/>
        <v/>
      </c>
      <c r="AG20" s="592" t="str">
        <f t="shared" si="13"/>
        <v/>
      </c>
      <c r="AI20" s="592" t="str">
        <f t="shared" si="14"/>
        <v/>
      </c>
      <c r="AJ20">
        <v>4513</v>
      </c>
      <c r="AK20" s="592">
        <f t="shared" si="15"/>
        <v>1617.5627240143369</v>
      </c>
      <c r="AM20" s="592" t="str">
        <f t="shared" si="16"/>
        <v/>
      </c>
      <c r="AO20" s="592" t="str">
        <f t="shared" si="17"/>
        <v/>
      </c>
      <c r="AP20">
        <v>5318</v>
      </c>
      <c r="AQ20" s="592">
        <f t="shared" si="18"/>
        <v>1906.0931899641578</v>
      </c>
    </row>
    <row r="21" spans="1:43" x14ac:dyDescent="0.25">
      <c r="E21" s="592" t="str">
        <f t="shared" si="0"/>
        <v/>
      </c>
      <c r="G21" s="592" t="str">
        <f t="shared" si="0"/>
        <v/>
      </c>
      <c r="I21" s="592" t="str">
        <f t="shared" si="1"/>
        <v/>
      </c>
      <c r="K21" s="592" t="str">
        <f t="shared" si="2"/>
        <v/>
      </c>
      <c r="M21" s="592" t="str">
        <f t="shared" si="3"/>
        <v/>
      </c>
      <c r="O21" s="592" t="str">
        <f t="shared" si="4"/>
        <v/>
      </c>
      <c r="Q21" s="592" t="str">
        <f t="shared" si="5"/>
        <v/>
      </c>
      <c r="S21" s="592" t="str">
        <f t="shared" si="6"/>
        <v/>
      </c>
      <c r="U21" s="592" t="str">
        <f t="shared" si="7"/>
        <v/>
      </c>
      <c r="W21" s="592" t="str">
        <f t="shared" si="8"/>
        <v/>
      </c>
      <c r="Y21" s="592" t="str">
        <f t="shared" si="9"/>
        <v/>
      </c>
      <c r="AA21" s="592" t="str">
        <f t="shared" si="10"/>
        <v/>
      </c>
      <c r="AC21" s="592" t="str">
        <f t="shared" si="11"/>
        <v/>
      </c>
      <c r="AE21" s="592" t="str">
        <f t="shared" si="12"/>
        <v/>
      </c>
      <c r="AG21" s="592" t="str">
        <f t="shared" si="13"/>
        <v/>
      </c>
      <c r="AI21" s="592" t="str">
        <f t="shared" si="14"/>
        <v/>
      </c>
      <c r="AK21" s="592" t="str">
        <f t="shared" si="15"/>
        <v/>
      </c>
      <c r="AM21" s="592" t="str">
        <f t="shared" si="16"/>
        <v/>
      </c>
      <c r="AO21" s="592" t="str">
        <f t="shared" si="17"/>
        <v/>
      </c>
      <c r="AQ21" s="592" t="str">
        <f t="shared" si="18"/>
        <v/>
      </c>
    </row>
    <row r="22" spans="1:43" x14ac:dyDescent="0.25">
      <c r="E22" s="592" t="str">
        <f t="shared" si="0"/>
        <v/>
      </c>
      <c r="G22" s="592" t="str">
        <f t="shared" si="0"/>
        <v/>
      </c>
      <c r="I22" s="592" t="str">
        <f t="shared" si="1"/>
        <v/>
      </c>
      <c r="K22" s="592" t="str">
        <f t="shared" si="2"/>
        <v/>
      </c>
      <c r="M22" s="592" t="str">
        <f t="shared" si="3"/>
        <v/>
      </c>
      <c r="O22" s="592" t="str">
        <f t="shared" si="4"/>
        <v/>
      </c>
      <c r="Q22" s="592" t="str">
        <f t="shared" si="5"/>
        <v/>
      </c>
      <c r="S22" s="592" t="str">
        <f t="shared" si="6"/>
        <v/>
      </c>
      <c r="U22" s="592" t="str">
        <f t="shared" si="7"/>
        <v/>
      </c>
      <c r="W22" s="592" t="str">
        <f t="shared" si="8"/>
        <v/>
      </c>
      <c r="Y22" s="592" t="str">
        <f t="shared" si="9"/>
        <v/>
      </c>
      <c r="AA22" s="592" t="str">
        <f t="shared" si="10"/>
        <v/>
      </c>
      <c r="AC22" s="592" t="str">
        <f t="shared" si="11"/>
        <v/>
      </c>
      <c r="AE22" s="592" t="str">
        <f t="shared" si="12"/>
        <v/>
      </c>
      <c r="AG22" s="592" t="str">
        <f t="shared" si="13"/>
        <v/>
      </c>
      <c r="AI22" s="592" t="str">
        <f t="shared" si="14"/>
        <v/>
      </c>
      <c r="AK22" s="592" t="str">
        <f t="shared" si="15"/>
        <v/>
      </c>
      <c r="AM22" s="592" t="str">
        <f t="shared" si="16"/>
        <v/>
      </c>
      <c r="AO22" s="592" t="str">
        <f t="shared" si="17"/>
        <v/>
      </c>
      <c r="AQ22" s="592" t="str">
        <f t="shared" si="18"/>
        <v/>
      </c>
    </row>
    <row r="23" spans="1:43" x14ac:dyDescent="0.25">
      <c r="E23" s="592" t="str">
        <f t="shared" si="0"/>
        <v/>
      </c>
      <c r="G23" s="592" t="str">
        <f t="shared" si="0"/>
        <v/>
      </c>
      <c r="I23" s="592" t="str">
        <f t="shared" si="1"/>
        <v/>
      </c>
      <c r="K23" s="592" t="str">
        <f t="shared" si="2"/>
        <v/>
      </c>
      <c r="M23" s="592" t="str">
        <f t="shared" si="3"/>
        <v/>
      </c>
      <c r="O23" s="592" t="str">
        <f t="shared" si="4"/>
        <v/>
      </c>
      <c r="Q23" s="592" t="str">
        <f t="shared" si="5"/>
        <v/>
      </c>
      <c r="S23" s="592" t="str">
        <f t="shared" si="6"/>
        <v/>
      </c>
      <c r="U23" s="592" t="str">
        <f t="shared" si="7"/>
        <v/>
      </c>
      <c r="W23" s="592" t="str">
        <f t="shared" si="8"/>
        <v/>
      </c>
      <c r="Y23" s="592" t="str">
        <f t="shared" si="9"/>
        <v/>
      </c>
      <c r="AA23" s="592" t="str">
        <f t="shared" si="10"/>
        <v/>
      </c>
      <c r="AC23" s="592" t="str">
        <f t="shared" si="11"/>
        <v/>
      </c>
      <c r="AE23" s="592" t="str">
        <f t="shared" si="12"/>
        <v/>
      </c>
      <c r="AG23" s="592" t="str">
        <f t="shared" si="13"/>
        <v/>
      </c>
      <c r="AI23" s="592" t="str">
        <f t="shared" si="14"/>
        <v/>
      </c>
      <c r="AK23" s="592" t="str">
        <f t="shared" si="15"/>
        <v/>
      </c>
      <c r="AM23" s="592" t="str">
        <f t="shared" si="16"/>
        <v/>
      </c>
      <c r="AO23" s="592" t="str">
        <f t="shared" si="17"/>
        <v/>
      </c>
      <c r="AQ23" s="592" t="str">
        <f t="shared" si="18"/>
        <v/>
      </c>
    </row>
    <row r="24" spans="1:43" x14ac:dyDescent="0.25">
      <c r="E24" s="592" t="str">
        <f t="shared" si="0"/>
        <v/>
      </c>
      <c r="G24" s="592" t="str">
        <f t="shared" si="0"/>
        <v/>
      </c>
      <c r="I24" s="592" t="str">
        <f t="shared" si="1"/>
        <v/>
      </c>
      <c r="K24" s="592" t="str">
        <f t="shared" si="2"/>
        <v/>
      </c>
      <c r="M24" s="592" t="str">
        <f t="shared" si="3"/>
        <v/>
      </c>
      <c r="O24" s="592" t="str">
        <f t="shared" si="4"/>
        <v/>
      </c>
      <c r="Q24" s="592" t="str">
        <f t="shared" si="5"/>
        <v/>
      </c>
      <c r="S24" s="592" t="str">
        <f t="shared" si="6"/>
        <v/>
      </c>
      <c r="U24" s="592" t="str">
        <f t="shared" si="7"/>
        <v/>
      </c>
      <c r="W24" s="592" t="str">
        <f t="shared" si="8"/>
        <v/>
      </c>
      <c r="Y24" s="592" t="str">
        <f t="shared" si="9"/>
        <v/>
      </c>
      <c r="AA24" s="592" t="str">
        <f t="shared" si="10"/>
        <v/>
      </c>
      <c r="AC24" s="592" t="str">
        <f t="shared" si="11"/>
        <v/>
      </c>
      <c r="AE24" s="592" t="str">
        <f t="shared" si="12"/>
        <v/>
      </c>
      <c r="AG24" s="592" t="str">
        <f t="shared" si="13"/>
        <v/>
      </c>
      <c r="AI24" s="592" t="str">
        <f t="shared" si="14"/>
        <v/>
      </c>
      <c r="AK24" s="592" t="str">
        <f t="shared" si="15"/>
        <v/>
      </c>
      <c r="AM24" s="592" t="str">
        <f t="shared" si="16"/>
        <v/>
      </c>
      <c r="AO24" s="592" t="str">
        <f t="shared" si="17"/>
        <v/>
      </c>
      <c r="AQ24" s="592" t="str">
        <f t="shared" si="18"/>
        <v/>
      </c>
    </row>
    <row r="25" spans="1:43" x14ac:dyDescent="0.25">
      <c r="E25" s="592" t="str">
        <f t="shared" si="0"/>
        <v/>
      </c>
      <c r="G25" s="592" t="str">
        <f t="shared" si="0"/>
        <v/>
      </c>
      <c r="I25" s="592" t="str">
        <f t="shared" si="1"/>
        <v/>
      </c>
      <c r="K25" s="592" t="str">
        <f t="shared" si="2"/>
        <v/>
      </c>
      <c r="M25" s="592" t="str">
        <f t="shared" si="3"/>
        <v/>
      </c>
      <c r="O25" s="592" t="str">
        <f t="shared" si="4"/>
        <v/>
      </c>
      <c r="Q25" s="592" t="str">
        <f t="shared" si="5"/>
        <v/>
      </c>
      <c r="S25" s="592" t="str">
        <f t="shared" si="6"/>
        <v/>
      </c>
      <c r="U25" s="592" t="str">
        <f t="shared" si="7"/>
        <v/>
      </c>
      <c r="W25" s="592" t="str">
        <f t="shared" si="8"/>
        <v/>
      </c>
      <c r="Y25" s="592" t="str">
        <f t="shared" si="9"/>
        <v/>
      </c>
      <c r="AA25" s="592" t="str">
        <f t="shared" si="10"/>
        <v/>
      </c>
      <c r="AC25" s="592" t="str">
        <f t="shared" si="11"/>
        <v/>
      </c>
      <c r="AE25" s="592" t="str">
        <f t="shared" si="12"/>
        <v/>
      </c>
      <c r="AG25" s="592" t="str">
        <f t="shared" si="13"/>
        <v/>
      </c>
      <c r="AI25" s="592" t="str">
        <f t="shared" si="14"/>
        <v/>
      </c>
      <c r="AK25" s="592" t="str">
        <f t="shared" si="15"/>
        <v/>
      </c>
      <c r="AM25" s="592" t="str">
        <f t="shared" si="16"/>
        <v/>
      </c>
      <c r="AO25" s="592" t="str">
        <f t="shared" si="17"/>
        <v/>
      </c>
      <c r="AQ25" s="592" t="str">
        <f t="shared" si="18"/>
        <v/>
      </c>
    </row>
    <row r="26" spans="1:43" x14ac:dyDescent="0.25">
      <c r="E26" s="592" t="str">
        <f t="shared" si="0"/>
        <v/>
      </c>
      <c r="G26" s="592" t="str">
        <f t="shared" si="0"/>
        <v/>
      </c>
      <c r="I26" s="592" t="str">
        <f t="shared" si="1"/>
        <v/>
      </c>
      <c r="K26" s="592" t="str">
        <f t="shared" si="2"/>
        <v/>
      </c>
      <c r="M26" s="592" t="str">
        <f t="shared" si="3"/>
        <v/>
      </c>
      <c r="O26" s="592" t="str">
        <f t="shared" si="4"/>
        <v/>
      </c>
      <c r="Q26" s="592" t="str">
        <f t="shared" si="5"/>
        <v/>
      </c>
      <c r="S26" s="592" t="str">
        <f t="shared" si="6"/>
        <v/>
      </c>
      <c r="U26" s="592" t="str">
        <f t="shared" si="7"/>
        <v/>
      </c>
      <c r="W26" s="592" t="str">
        <f t="shared" si="8"/>
        <v/>
      </c>
      <c r="Y26" s="592" t="str">
        <f t="shared" si="9"/>
        <v/>
      </c>
      <c r="AA26" s="592" t="str">
        <f t="shared" si="10"/>
        <v/>
      </c>
      <c r="AC26" s="592" t="str">
        <f t="shared" si="11"/>
        <v/>
      </c>
      <c r="AE26" s="592" t="str">
        <f t="shared" si="12"/>
        <v/>
      </c>
      <c r="AG26" s="592" t="str">
        <f t="shared" si="13"/>
        <v/>
      </c>
      <c r="AI26" s="592" t="str">
        <f t="shared" si="14"/>
        <v/>
      </c>
      <c r="AK26" s="592" t="str">
        <f t="shared" si="15"/>
        <v/>
      </c>
      <c r="AM26" s="592" t="str">
        <f t="shared" si="16"/>
        <v/>
      </c>
      <c r="AO26" s="592" t="str">
        <f t="shared" si="17"/>
        <v/>
      </c>
      <c r="AQ26" s="592" t="str">
        <f t="shared" si="18"/>
        <v/>
      </c>
    </row>
    <row r="27" spans="1:43" x14ac:dyDescent="0.25">
      <c r="E27" s="592" t="str">
        <f t="shared" si="0"/>
        <v/>
      </c>
      <c r="G27" s="592" t="str">
        <f t="shared" si="0"/>
        <v/>
      </c>
      <c r="I27" s="592" t="str">
        <f t="shared" si="1"/>
        <v/>
      </c>
      <c r="K27" s="592" t="str">
        <f t="shared" si="2"/>
        <v/>
      </c>
      <c r="M27" s="592" t="str">
        <f t="shared" si="3"/>
        <v/>
      </c>
      <c r="O27" s="592" t="str">
        <f t="shared" si="4"/>
        <v/>
      </c>
      <c r="Q27" s="592" t="str">
        <f t="shared" si="5"/>
        <v/>
      </c>
      <c r="S27" s="592" t="str">
        <f t="shared" si="6"/>
        <v/>
      </c>
      <c r="U27" s="592" t="str">
        <f t="shared" si="7"/>
        <v/>
      </c>
      <c r="W27" s="592" t="str">
        <f t="shared" si="8"/>
        <v/>
      </c>
      <c r="Y27" s="592" t="str">
        <f t="shared" si="9"/>
        <v/>
      </c>
      <c r="AA27" s="592" t="str">
        <f t="shared" si="10"/>
        <v/>
      </c>
      <c r="AC27" s="592" t="str">
        <f t="shared" si="11"/>
        <v/>
      </c>
      <c r="AE27" s="592" t="str">
        <f t="shared" si="12"/>
        <v/>
      </c>
      <c r="AG27" s="592" t="str">
        <f t="shared" si="13"/>
        <v/>
      </c>
      <c r="AI27" s="592" t="str">
        <f t="shared" si="14"/>
        <v/>
      </c>
      <c r="AK27" s="592" t="str">
        <f t="shared" si="15"/>
        <v/>
      </c>
      <c r="AM27" s="592" t="str">
        <f t="shared" si="16"/>
        <v/>
      </c>
      <c r="AO27" s="592" t="str">
        <f t="shared" si="17"/>
        <v/>
      </c>
      <c r="AQ27" s="592" t="str">
        <f t="shared" si="18"/>
        <v/>
      </c>
    </row>
    <row r="28" spans="1:43" x14ac:dyDescent="0.25">
      <c r="E28" s="592" t="str">
        <f t="shared" si="0"/>
        <v/>
      </c>
      <c r="G28" s="592" t="str">
        <f t="shared" si="0"/>
        <v/>
      </c>
      <c r="I28" s="592" t="str">
        <f t="shared" si="1"/>
        <v/>
      </c>
      <c r="K28" s="592" t="str">
        <f t="shared" si="2"/>
        <v/>
      </c>
      <c r="M28" s="592" t="str">
        <f t="shared" si="3"/>
        <v/>
      </c>
      <c r="O28" s="592" t="str">
        <f t="shared" si="4"/>
        <v/>
      </c>
      <c r="Q28" s="592" t="str">
        <f t="shared" si="5"/>
        <v/>
      </c>
      <c r="S28" s="592" t="str">
        <f t="shared" si="6"/>
        <v/>
      </c>
      <c r="U28" s="592" t="str">
        <f t="shared" si="7"/>
        <v/>
      </c>
      <c r="W28" s="592" t="str">
        <f t="shared" si="8"/>
        <v/>
      </c>
      <c r="Y28" s="592" t="str">
        <f t="shared" si="9"/>
        <v/>
      </c>
      <c r="AA28" s="592" t="str">
        <f t="shared" si="10"/>
        <v/>
      </c>
      <c r="AC28" s="592" t="str">
        <f t="shared" si="11"/>
        <v/>
      </c>
      <c r="AE28" s="592" t="str">
        <f t="shared" si="12"/>
        <v/>
      </c>
      <c r="AG28" s="592" t="str">
        <f t="shared" si="13"/>
        <v/>
      </c>
      <c r="AI28" s="592" t="str">
        <f t="shared" si="14"/>
        <v/>
      </c>
      <c r="AK28" s="592" t="str">
        <f t="shared" si="15"/>
        <v/>
      </c>
      <c r="AM28" s="592" t="str">
        <f t="shared" si="16"/>
        <v/>
      </c>
      <c r="AO28" s="592" t="str">
        <f t="shared" si="17"/>
        <v/>
      </c>
      <c r="AQ28" s="592" t="str">
        <f t="shared" si="18"/>
        <v/>
      </c>
    </row>
    <row r="29" spans="1:43" x14ac:dyDescent="0.25">
      <c r="E29" s="592" t="str">
        <f t="shared" si="0"/>
        <v/>
      </c>
      <c r="G29" s="592" t="str">
        <f t="shared" si="0"/>
        <v/>
      </c>
      <c r="I29" s="592" t="str">
        <f t="shared" si="1"/>
        <v/>
      </c>
      <c r="K29" s="592" t="str">
        <f t="shared" si="2"/>
        <v/>
      </c>
      <c r="M29" s="592" t="str">
        <f t="shared" si="3"/>
        <v/>
      </c>
      <c r="O29" s="592" t="str">
        <f t="shared" si="4"/>
        <v/>
      </c>
      <c r="Q29" s="592" t="str">
        <f t="shared" si="5"/>
        <v/>
      </c>
      <c r="S29" s="592" t="str">
        <f t="shared" si="6"/>
        <v/>
      </c>
      <c r="U29" s="592" t="str">
        <f t="shared" si="7"/>
        <v/>
      </c>
      <c r="W29" s="592" t="str">
        <f t="shared" si="8"/>
        <v/>
      </c>
      <c r="Y29" s="592" t="str">
        <f t="shared" si="9"/>
        <v/>
      </c>
      <c r="AA29" s="592" t="str">
        <f t="shared" si="10"/>
        <v/>
      </c>
      <c r="AC29" s="592" t="str">
        <f t="shared" si="11"/>
        <v/>
      </c>
      <c r="AE29" s="592" t="str">
        <f t="shared" si="12"/>
        <v/>
      </c>
      <c r="AG29" s="592" t="str">
        <f t="shared" si="13"/>
        <v/>
      </c>
      <c r="AI29" s="592" t="str">
        <f t="shared" si="14"/>
        <v/>
      </c>
      <c r="AK29" s="592" t="str">
        <f t="shared" si="15"/>
        <v/>
      </c>
      <c r="AM29" s="592" t="str">
        <f t="shared" si="16"/>
        <v/>
      </c>
      <c r="AO29" s="592" t="str">
        <f t="shared" si="17"/>
        <v/>
      </c>
      <c r="AQ29" s="592" t="str">
        <f t="shared" si="18"/>
        <v/>
      </c>
    </row>
    <row r="30" spans="1:43" x14ac:dyDescent="0.25">
      <c r="E30" s="592" t="str">
        <f t="shared" si="0"/>
        <v/>
      </c>
      <c r="G30" s="592" t="str">
        <f t="shared" si="0"/>
        <v/>
      </c>
      <c r="I30" s="592" t="str">
        <f t="shared" si="1"/>
        <v/>
      </c>
      <c r="K30" s="592" t="str">
        <f t="shared" si="2"/>
        <v/>
      </c>
      <c r="M30" s="592" t="str">
        <f t="shared" si="3"/>
        <v/>
      </c>
      <c r="O30" s="592" t="str">
        <f t="shared" si="4"/>
        <v/>
      </c>
      <c r="Q30" s="592" t="str">
        <f t="shared" si="5"/>
        <v/>
      </c>
      <c r="S30" s="592" t="str">
        <f t="shared" si="6"/>
        <v/>
      </c>
      <c r="U30" s="592" t="str">
        <f t="shared" si="7"/>
        <v/>
      </c>
      <c r="W30" s="592" t="str">
        <f t="shared" si="8"/>
        <v/>
      </c>
      <c r="Y30" s="592" t="str">
        <f t="shared" si="9"/>
        <v/>
      </c>
      <c r="AA30" s="592" t="str">
        <f t="shared" si="10"/>
        <v/>
      </c>
      <c r="AC30" s="592" t="str">
        <f t="shared" si="11"/>
        <v/>
      </c>
      <c r="AE30" s="592" t="str">
        <f t="shared" si="12"/>
        <v/>
      </c>
      <c r="AG30" s="592" t="str">
        <f t="shared" si="13"/>
        <v/>
      </c>
      <c r="AI30" s="592" t="str">
        <f t="shared" si="14"/>
        <v/>
      </c>
      <c r="AK30" s="592" t="str">
        <f t="shared" si="15"/>
        <v/>
      </c>
      <c r="AM30" s="592" t="str">
        <f t="shared" si="16"/>
        <v/>
      </c>
      <c r="AO30" s="592" t="str">
        <f t="shared" si="17"/>
        <v/>
      </c>
      <c r="AQ30" s="592" t="str">
        <f t="shared" si="18"/>
        <v/>
      </c>
    </row>
    <row r="31" spans="1:43" x14ac:dyDescent="0.25">
      <c r="E31" s="592" t="str">
        <f t="shared" si="0"/>
        <v/>
      </c>
      <c r="G31" s="592" t="str">
        <f t="shared" si="0"/>
        <v/>
      </c>
      <c r="I31" s="592" t="str">
        <f t="shared" si="1"/>
        <v/>
      </c>
      <c r="K31" s="592" t="str">
        <f t="shared" si="2"/>
        <v/>
      </c>
      <c r="M31" s="592" t="str">
        <f t="shared" si="3"/>
        <v/>
      </c>
      <c r="O31" s="592" t="str">
        <f t="shared" si="4"/>
        <v/>
      </c>
      <c r="Q31" s="592" t="str">
        <f t="shared" si="5"/>
        <v/>
      </c>
      <c r="S31" s="592" t="str">
        <f t="shared" si="6"/>
        <v/>
      </c>
      <c r="U31" s="592" t="str">
        <f t="shared" si="7"/>
        <v/>
      </c>
      <c r="W31" s="592" t="str">
        <f t="shared" si="8"/>
        <v/>
      </c>
      <c r="Y31" s="592" t="str">
        <f t="shared" si="9"/>
        <v/>
      </c>
      <c r="AA31" s="592" t="str">
        <f t="shared" si="10"/>
        <v/>
      </c>
      <c r="AC31" s="592" t="str">
        <f t="shared" si="11"/>
        <v/>
      </c>
      <c r="AE31" s="592" t="str">
        <f t="shared" si="12"/>
        <v/>
      </c>
      <c r="AG31" s="592" t="str">
        <f t="shared" si="13"/>
        <v/>
      </c>
      <c r="AI31" s="592" t="str">
        <f t="shared" si="14"/>
        <v/>
      </c>
      <c r="AK31" s="592" t="str">
        <f t="shared" si="15"/>
        <v/>
      </c>
      <c r="AM31" s="592" t="str">
        <f t="shared" si="16"/>
        <v/>
      </c>
      <c r="AO31" s="592" t="str">
        <f t="shared" si="17"/>
        <v/>
      </c>
      <c r="AQ31" s="592" t="str">
        <f t="shared" si="18"/>
        <v/>
      </c>
    </row>
    <row r="32" spans="1:43" x14ac:dyDescent="0.25">
      <c r="E32" s="592" t="str">
        <f t="shared" si="0"/>
        <v/>
      </c>
      <c r="G32" s="592" t="str">
        <f t="shared" si="0"/>
        <v/>
      </c>
      <c r="I32" s="592" t="str">
        <f t="shared" si="1"/>
        <v/>
      </c>
      <c r="K32" s="592" t="str">
        <f t="shared" si="2"/>
        <v/>
      </c>
      <c r="M32" s="592" t="str">
        <f t="shared" si="3"/>
        <v/>
      </c>
      <c r="O32" s="592" t="str">
        <f t="shared" si="4"/>
        <v/>
      </c>
      <c r="Q32" s="592" t="str">
        <f t="shared" si="5"/>
        <v/>
      </c>
      <c r="S32" s="592" t="str">
        <f t="shared" si="6"/>
        <v/>
      </c>
      <c r="U32" s="592" t="str">
        <f t="shared" si="7"/>
        <v/>
      </c>
      <c r="W32" s="592" t="str">
        <f t="shared" si="8"/>
        <v/>
      </c>
      <c r="Y32" s="592" t="str">
        <f t="shared" si="9"/>
        <v/>
      </c>
      <c r="AA32" s="592" t="str">
        <f t="shared" si="10"/>
        <v/>
      </c>
      <c r="AC32" s="592" t="str">
        <f t="shared" si="11"/>
        <v/>
      </c>
      <c r="AE32" s="592" t="str">
        <f t="shared" si="12"/>
        <v/>
      </c>
      <c r="AG32" s="592" t="str">
        <f t="shared" si="13"/>
        <v/>
      </c>
      <c r="AI32" s="592" t="str">
        <f t="shared" si="14"/>
        <v/>
      </c>
      <c r="AK32" s="592" t="str">
        <f t="shared" si="15"/>
        <v/>
      </c>
      <c r="AM32" s="592" t="str">
        <f t="shared" si="16"/>
        <v/>
      </c>
      <c r="AO32" s="592" t="str">
        <f t="shared" si="17"/>
        <v/>
      </c>
      <c r="AQ32" s="592" t="str">
        <f t="shared" si="18"/>
        <v/>
      </c>
    </row>
    <row r="33" spans="5:43" x14ac:dyDescent="0.25">
      <c r="E33" s="592" t="str">
        <f t="shared" si="0"/>
        <v/>
      </c>
      <c r="G33" s="592" t="str">
        <f t="shared" si="0"/>
        <v/>
      </c>
      <c r="I33" s="592" t="str">
        <f t="shared" si="1"/>
        <v/>
      </c>
      <c r="K33" s="592" t="str">
        <f t="shared" si="2"/>
        <v/>
      </c>
      <c r="M33" s="592" t="str">
        <f t="shared" si="3"/>
        <v/>
      </c>
      <c r="O33" s="592" t="str">
        <f t="shared" si="4"/>
        <v/>
      </c>
      <c r="Q33" s="592" t="str">
        <f t="shared" si="5"/>
        <v/>
      </c>
      <c r="S33" s="592" t="str">
        <f t="shared" si="6"/>
        <v/>
      </c>
      <c r="U33" s="592" t="str">
        <f t="shared" si="7"/>
        <v/>
      </c>
      <c r="W33" s="592" t="str">
        <f t="shared" si="8"/>
        <v/>
      </c>
      <c r="Y33" s="592" t="str">
        <f t="shared" si="9"/>
        <v/>
      </c>
      <c r="AA33" s="592" t="str">
        <f t="shared" si="10"/>
        <v/>
      </c>
      <c r="AC33" s="592" t="str">
        <f t="shared" si="11"/>
        <v/>
      </c>
      <c r="AE33" s="592" t="str">
        <f t="shared" si="12"/>
        <v/>
      </c>
      <c r="AG33" s="592" t="str">
        <f t="shared" si="13"/>
        <v/>
      </c>
      <c r="AI33" s="592" t="str">
        <f t="shared" si="14"/>
        <v/>
      </c>
      <c r="AK33" s="592" t="str">
        <f t="shared" si="15"/>
        <v/>
      </c>
      <c r="AM33" s="592" t="str">
        <f t="shared" si="16"/>
        <v/>
      </c>
      <c r="AO33" s="592" t="str">
        <f t="shared" si="17"/>
        <v/>
      </c>
      <c r="AQ33" s="592" t="str">
        <f t="shared" si="18"/>
        <v/>
      </c>
    </row>
    <row r="34" spans="5:43" x14ac:dyDescent="0.25">
      <c r="E34" s="592" t="str">
        <f t="shared" si="0"/>
        <v/>
      </c>
      <c r="G34" s="592" t="str">
        <f t="shared" si="0"/>
        <v/>
      </c>
      <c r="I34" s="592" t="str">
        <f t="shared" si="1"/>
        <v/>
      </c>
      <c r="K34" s="592" t="str">
        <f t="shared" si="2"/>
        <v/>
      </c>
      <c r="M34" s="592" t="str">
        <f t="shared" si="3"/>
        <v/>
      </c>
      <c r="O34" s="592" t="str">
        <f t="shared" si="4"/>
        <v/>
      </c>
      <c r="Q34" s="592" t="str">
        <f t="shared" si="5"/>
        <v/>
      </c>
      <c r="S34" s="592" t="str">
        <f t="shared" si="6"/>
        <v/>
      </c>
      <c r="U34" s="592" t="str">
        <f t="shared" si="7"/>
        <v/>
      </c>
      <c r="W34" s="592" t="str">
        <f t="shared" si="8"/>
        <v/>
      </c>
      <c r="Y34" s="592" t="str">
        <f t="shared" si="9"/>
        <v/>
      </c>
      <c r="AA34" s="592" t="str">
        <f t="shared" si="10"/>
        <v/>
      </c>
      <c r="AC34" s="592" t="str">
        <f t="shared" si="11"/>
        <v/>
      </c>
      <c r="AE34" s="592" t="str">
        <f t="shared" si="12"/>
        <v/>
      </c>
      <c r="AG34" s="592" t="str">
        <f t="shared" si="13"/>
        <v/>
      </c>
      <c r="AI34" s="592" t="str">
        <f t="shared" si="14"/>
        <v/>
      </c>
      <c r="AK34" s="592" t="str">
        <f t="shared" si="15"/>
        <v/>
      </c>
      <c r="AM34" s="592" t="str">
        <f t="shared" si="16"/>
        <v/>
      </c>
      <c r="AO34" s="592" t="str">
        <f t="shared" si="17"/>
        <v/>
      </c>
      <c r="AQ34" s="592" t="str">
        <f t="shared" si="18"/>
        <v/>
      </c>
    </row>
    <row r="35" spans="5:43" x14ac:dyDescent="0.25">
      <c r="E35" s="592" t="str">
        <f t="shared" si="0"/>
        <v/>
      </c>
      <c r="G35" s="592" t="str">
        <f t="shared" si="0"/>
        <v/>
      </c>
      <c r="I35" s="592" t="str">
        <f t="shared" si="1"/>
        <v/>
      </c>
      <c r="K35" s="592" t="str">
        <f t="shared" si="2"/>
        <v/>
      </c>
      <c r="M35" s="592" t="str">
        <f t="shared" si="3"/>
        <v/>
      </c>
      <c r="O35" s="592" t="str">
        <f t="shared" si="4"/>
        <v/>
      </c>
      <c r="Q35" s="592" t="str">
        <f t="shared" si="5"/>
        <v/>
      </c>
      <c r="S35" s="592" t="str">
        <f t="shared" si="6"/>
        <v/>
      </c>
      <c r="U35" s="592" t="str">
        <f t="shared" si="7"/>
        <v/>
      </c>
      <c r="W35" s="592" t="str">
        <f t="shared" si="8"/>
        <v/>
      </c>
      <c r="Y35" s="592" t="str">
        <f t="shared" si="9"/>
        <v/>
      </c>
      <c r="AA35" s="592" t="str">
        <f t="shared" si="10"/>
        <v/>
      </c>
      <c r="AC35" s="592" t="str">
        <f t="shared" si="11"/>
        <v/>
      </c>
      <c r="AE35" s="592" t="str">
        <f t="shared" si="12"/>
        <v/>
      </c>
      <c r="AG35" s="592" t="str">
        <f t="shared" si="13"/>
        <v/>
      </c>
      <c r="AI35" s="592" t="str">
        <f t="shared" si="14"/>
        <v/>
      </c>
      <c r="AK35" s="592" t="str">
        <f t="shared" si="15"/>
        <v/>
      </c>
      <c r="AM35" s="592" t="str">
        <f t="shared" si="16"/>
        <v/>
      </c>
      <c r="AO35" s="592" t="str">
        <f t="shared" si="17"/>
        <v/>
      </c>
      <c r="AQ35" s="592" t="str">
        <f t="shared" si="18"/>
        <v/>
      </c>
    </row>
    <row r="36" spans="5:43" x14ac:dyDescent="0.25">
      <c r="E36" s="592" t="str">
        <f t="shared" si="0"/>
        <v/>
      </c>
      <c r="G36" s="592" t="str">
        <f t="shared" si="0"/>
        <v/>
      </c>
      <c r="I36" s="592" t="str">
        <f t="shared" si="1"/>
        <v/>
      </c>
      <c r="K36" s="592" t="str">
        <f t="shared" si="2"/>
        <v/>
      </c>
      <c r="M36" s="592" t="str">
        <f t="shared" si="3"/>
        <v/>
      </c>
      <c r="O36" s="592" t="str">
        <f t="shared" si="4"/>
        <v/>
      </c>
      <c r="Q36" s="592" t="str">
        <f t="shared" si="5"/>
        <v/>
      </c>
      <c r="S36" s="592" t="str">
        <f t="shared" si="6"/>
        <v/>
      </c>
      <c r="U36" s="592" t="str">
        <f t="shared" si="7"/>
        <v/>
      </c>
      <c r="W36" s="592" t="str">
        <f t="shared" si="8"/>
        <v/>
      </c>
      <c r="Y36" s="592" t="str">
        <f t="shared" si="9"/>
        <v/>
      </c>
      <c r="AA36" s="592" t="str">
        <f t="shared" si="10"/>
        <v/>
      </c>
      <c r="AC36" s="592" t="str">
        <f t="shared" si="11"/>
        <v/>
      </c>
      <c r="AE36" s="592" t="str">
        <f t="shared" si="12"/>
        <v/>
      </c>
      <c r="AG36" s="592" t="str">
        <f t="shared" si="13"/>
        <v/>
      </c>
      <c r="AI36" s="592" t="str">
        <f t="shared" si="14"/>
        <v/>
      </c>
      <c r="AK36" s="592" t="str">
        <f t="shared" si="15"/>
        <v/>
      </c>
      <c r="AM36" s="592" t="str">
        <f t="shared" si="16"/>
        <v/>
      </c>
      <c r="AO36" s="592" t="str">
        <f t="shared" si="17"/>
        <v/>
      </c>
      <c r="AQ36" s="592" t="str">
        <f t="shared" si="18"/>
        <v/>
      </c>
    </row>
    <row r="37" spans="5:43" x14ac:dyDescent="0.25">
      <c r="E37" s="592" t="str">
        <f t="shared" si="0"/>
        <v/>
      </c>
      <c r="G37" s="592" t="str">
        <f t="shared" si="0"/>
        <v/>
      </c>
      <c r="I37" s="592" t="str">
        <f t="shared" si="1"/>
        <v/>
      </c>
      <c r="K37" s="592" t="str">
        <f t="shared" si="2"/>
        <v/>
      </c>
      <c r="M37" s="592" t="str">
        <f t="shared" si="3"/>
        <v/>
      </c>
      <c r="O37" s="592" t="str">
        <f t="shared" si="4"/>
        <v/>
      </c>
      <c r="Q37" s="592" t="str">
        <f t="shared" si="5"/>
        <v/>
      </c>
      <c r="S37" s="592" t="str">
        <f t="shared" si="6"/>
        <v/>
      </c>
      <c r="U37" s="592" t="str">
        <f t="shared" si="7"/>
        <v/>
      </c>
      <c r="W37" s="592" t="str">
        <f t="shared" si="8"/>
        <v/>
      </c>
      <c r="Y37" s="592" t="str">
        <f t="shared" si="9"/>
        <v/>
      </c>
      <c r="AA37" s="592" t="str">
        <f t="shared" si="10"/>
        <v/>
      </c>
      <c r="AC37" s="592" t="str">
        <f t="shared" si="11"/>
        <v/>
      </c>
      <c r="AE37" s="592" t="str">
        <f t="shared" si="12"/>
        <v/>
      </c>
      <c r="AG37" s="592" t="str">
        <f t="shared" si="13"/>
        <v/>
      </c>
      <c r="AI37" s="592" t="str">
        <f t="shared" si="14"/>
        <v/>
      </c>
      <c r="AK37" s="592" t="str">
        <f t="shared" si="15"/>
        <v/>
      </c>
      <c r="AM37" s="592" t="str">
        <f t="shared" si="16"/>
        <v/>
      </c>
      <c r="AO37" s="592" t="str">
        <f t="shared" si="17"/>
        <v/>
      </c>
      <c r="AQ37" s="592" t="str">
        <f t="shared" si="18"/>
        <v/>
      </c>
    </row>
    <row r="38" spans="5:43" x14ac:dyDescent="0.25">
      <c r="E38" s="592" t="str">
        <f t="shared" si="0"/>
        <v/>
      </c>
      <c r="G38" s="592" t="str">
        <f t="shared" si="0"/>
        <v/>
      </c>
      <c r="I38" s="592" t="str">
        <f t="shared" si="1"/>
        <v/>
      </c>
      <c r="K38" s="592" t="str">
        <f t="shared" si="2"/>
        <v/>
      </c>
      <c r="M38" s="592" t="str">
        <f t="shared" si="3"/>
        <v/>
      </c>
      <c r="O38" s="592" t="str">
        <f t="shared" si="4"/>
        <v/>
      </c>
      <c r="Q38" s="592" t="str">
        <f t="shared" si="5"/>
        <v/>
      </c>
      <c r="S38" s="592" t="str">
        <f t="shared" si="6"/>
        <v/>
      </c>
      <c r="U38" s="592" t="str">
        <f t="shared" si="7"/>
        <v/>
      </c>
      <c r="W38" s="592" t="str">
        <f t="shared" si="8"/>
        <v/>
      </c>
      <c r="Y38" s="592" t="str">
        <f t="shared" si="9"/>
        <v/>
      </c>
      <c r="AA38" s="592" t="str">
        <f t="shared" si="10"/>
        <v/>
      </c>
      <c r="AC38" s="592" t="str">
        <f t="shared" si="11"/>
        <v/>
      </c>
      <c r="AE38" s="592" t="str">
        <f t="shared" si="12"/>
        <v/>
      </c>
      <c r="AG38" s="592" t="str">
        <f t="shared" si="13"/>
        <v/>
      </c>
      <c r="AI38" s="592" t="str">
        <f t="shared" si="14"/>
        <v/>
      </c>
      <c r="AK38" s="592" t="str">
        <f t="shared" si="15"/>
        <v/>
      </c>
      <c r="AM38" s="592" t="str">
        <f t="shared" si="16"/>
        <v/>
      </c>
      <c r="AO38" s="592" t="str">
        <f t="shared" si="17"/>
        <v/>
      </c>
      <c r="AQ38" s="592" t="str">
        <f t="shared" si="18"/>
        <v/>
      </c>
    </row>
    <row r="39" spans="5:43" x14ac:dyDescent="0.25">
      <c r="E39" s="592" t="str">
        <f t="shared" si="0"/>
        <v/>
      </c>
      <c r="G39" s="592" t="str">
        <f t="shared" si="0"/>
        <v/>
      </c>
      <c r="I39" s="592" t="str">
        <f t="shared" si="1"/>
        <v/>
      </c>
      <c r="K39" s="592" t="str">
        <f t="shared" si="2"/>
        <v/>
      </c>
      <c r="M39" s="592" t="str">
        <f t="shared" si="3"/>
        <v/>
      </c>
      <c r="O39" s="592" t="str">
        <f t="shared" si="4"/>
        <v/>
      </c>
      <c r="Q39" s="592" t="str">
        <f t="shared" si="5"/>
        <v/>
      </c>
      <c r="S39" s="592" t="str">
        <f t="shared" si="6"/>
        <v/>
      </c>
      <c r="U39" s="592" t="str">
        <f t="shared" si="7"/>
        <v/>
      </c>
      <c r="W39" s="592" t="str">
        <f t="shared" si="8"/>
        <v/>
      </c>
      <c r="Y39" s="592" t="str">
        <f t="shared" si="9"/>
        <v/>
      </c>
      <c r="AA39" s="592" t="str">
        <f t="shared" si="10"/>
        <v/>
      </c>
      <c r="AC39" s="592" t="str">
        <f t="shared" si="11"/>
        <v/>
      </c>
      <c r="AE39" s="592" t="str">
        <f t="shared" si="12"/>
        <v/>
      </c>
      <c r="AG39" s="592" t="str">
        <f t="shared" si="13"/>
        <v/>
      </c>
      <c r="AI39" s="592" t="str">
        <f t="shared" si="14"/>
        <v/>
      </c>
      <c r="AK39" s="592" t="str">
        <f t="shared" si="15"/>
        <v/>
      </c>
      <c r="AM39" s="592" t="str">
        <f t="shared" si="16"/>
        <v/>
      </c>
      <c r="AO39" s="592" t="str">
        <f t="shared" si="17"/>
        <v/>
      </c>
      <c r="AQ39" s="592" t="str">
        <f t="shared" si="18"/>
        <v/>
      </c>
    </row>
    <row r="40" spans="5:43" x14ac:dyDescent="0.25">
      <c r="E40" s="592" t="str">
        <f t="shared" si="0"/>
        <v/>
      </c>
      <c r="G40" s="592" t="str">
        <f t="shared" si="0"/>
        <v/>
      </c>
      <c r="I40" s="592" t="str">
        <f t="shared" si="1"/>
        <v/>
      </c>
      <c r="K40" s="592" t="str">
        <f t="shared" si="2"/>
        <v/>
      </c>
      <c r="M40" s="592" t="str">
        <f t="shared" si="3"/>
        <v/>
      </c>
      <c r="O40" s="592" t="str">
        <f t="shared" si="4"/>
        <v/>
      </c>
      <c r="Q40" s="592" t="str">
        <f t="shared" si="5"/>
        <v/>
      </c>
      <c r="S40" s="592" t="str">
        <f t="shared" si="6"/>
        <v/>
      </c>
      <c r="U40" s="592" t="str">
        <f t="shared" si="7"/>
        <v/>
      </c>
      <c r="W40" s="592" t="str">
        <f t="shared" si="8"/>
        <v/>
      </c>
      <c r="Y40" s="592" t="str">
        <f t="shared" si="9"/>
        <v/>
      </c>
      <c r="AA40" s="592" t="str">
        <f t="shared" si="10"/>
        <v/>
      </c>
      <c r="AC40" s="592" t="str">
        <f t="shared" si="11"/>
        <v/>
      </c>
      <c r="AE40" s="592" t="str">
        <f t="shared" si="12"/>
        <v/>
      </c>
      <c r="AG40" s="592" t="str">
        <f t="shared" si="13"/>
        <v/>
      </c>
      <c r="AI40" s="592" t="str">
        <f t="shared" si="14"/>
        <v/>
      </c>
      <c r="AK40" s="592" t="str">
        <f t="shared" si="15"/>
        <v/>
      </c>
      <c r="AM40" s="592" t="str">
        <f t="shared" si="16"/>
        <v/>
      </c>
      <c r="AO40" s="592" t="str">
        <f t="shared" si="17"/>
        <v/>
      </c>
      <c r="AQ40" s="592" t="str">
        <f t="shared" si="18"/>
        <v/>
      </c>
    </row>
    <row r="41" spans="5:43" x14ac:dyDescent="0.25">
      <c r="E41" s="592" t="str">
        <f t="shared" si="0"/>
        <v/>
      </c>
      <c r="G41" s="592" t="str">
        <f t="shared" si="0"/>
        <v/>
      </c>
      <c r="I41" s="592" t="str">
        <f t="shared" si="1"/>
        <v/>
      </c>
      <c r="K41" s="592" t="str">
        <f t="shared" si="2"/>
        <v/>
      </c>
      <c r="M41" s="592" t="str">
        <f t="shared" si="3"/>
        <v/>
      </c>
      <c r="O41" s="592" t="str">
        <f t="shared" si="4"/>
        <v/>
      </c>
      <c r="Q41" s="592" t="str">
        <f t="shared" si="5"/>
        <v/>
      </c>
      <c r="S41" s="592" t="str">
        <f t="shared" si="6"/>
        <v/>
      </c>
      <c r="U41" s="592" t="str">
        <f t="shared" si="7"/>
        <v/>
      </c>
      <c r="W41" s="592" t="str">
        <f t="shared" si="8"/>
        <v/>
      </c>
      <c r="Y41" s="592" t="str">
        <f t="shared" si="9"/>
        <v/>
      </c>
      <c r="AA41" s="592" t="str">
        <f t="shared" si="10"/>
        <v/>
      </c>
      <c r="AC41" s="592" t="str">
        <f t="shared" si="11"/>
        <v/>
      </c>
      <c r="AE41" s="592" t="str">
        <f t="shared" si="12"/>
        <v/>
      </c>
      <c r="AG41" s="592" t="str">
        <f t="shared" si="13"/>
        <v/>
      </c>
      <c r="AI41" s="592" t="str">
        <f t="shared" si="14"/>
        <v/>
      </c>
      <c r="AK41" s="592" t="str">
        <f t="shared" si="15"/>
        <v/>
      </c>
      <c r="AM41" s="592" t="str">
        <f t="shared" si="16"/>
        <v/>
      </c>
      <c r="AO41" s="592" t="str">
        <f t="shared" si="17"/>
        <v/>
      </c>
      <c r="AQ41" s="592" t="str">
        <f t="shared" si="18"/>
        <v/>
      </c>
    </row>
    <row r="42" spans="5:43" x14ac:dyDescent="0.25">
      <c r="E42" s="592" t="str">
        <f t="shared" si="0"/>
        <v/>
      </c>
      <c r="G42" s="592" t="str">
        <f t="shared" si="0"/>
        <v/>
      </c>
      <c r="I42" s="592" t="str">
        <f t="shared" si="1"/>
        <v/>
      </c>
      <c r="K42" s="592" t="str">
        <f t="shared" si="2"/>
        <v/>
      </c>
      <c r="M42" s="592" t="str">
        <f t="shared" si="3"/>
        <v/>
      </c>
      <c r="O42" s="592" t="str">
        <f t="shared" si="4"/>
        <v/>
      </c>
      <c r="Q42" s="592" t="str">
        <f t="shared" si="5"/>
        <v/>
      </c>
      <c r="S42" s="592" t="str">
        <f t="shared" si="6"/>
        <v/>
      </c>
      <c r="U42" s="592" t="str">
        <f t="shared" si="7"/>
        <v/>
      </c>
      <c r="W42" s="592" t="str">
        <f t="shared" si="8"/>
        <v/>
      </c>
      <c r="Y42" s="592" t="str">
        <f t="shared" si="9"/>
        <v/>
      </c>
      <c r="AA42" s="592" t="str">
        <f t="shared" si="10"/>
        <v/>
      </c>
      <c r="AC42" s="592" t="str">
        <f t="shared" si="11"/>
        <v/>
      </c>
      <c r="AE42" s="592" t="str">
        <f t="shared" si="12"/>
        <v/>
      </c>
      <c r="AG42" s="592" t="str">
        <f t="shared" si="13"/>
        <v/>
      </c>
      <c r="AI42" s="592" t="str">
        <f t="shared" si="14"/>
        <v/>
      </c>
      <c r="AK42" s="592" t="str">
        <f t="shared" si="15"/>
        <v/>
      </c>
      <c r="AM42" s="592" t="str">
        <f t="shared" si="16"/>
        <v/>
      </c>
      <c r="AO42" s="592" t="str">
        <f t="shared" si="17"/>
        <v/>
      </c>
      <c r="AQ42" s="592" t="str">
        <f t="shared" si="18"/>
        <v/>
      </c>
    </row>
    <row r="43" spans="5:43" x14ac:dyDescent="0.25">
      <c r="E43" s="592" t="str">
        <f t="shared" si="0"/>
        <v/>
      </c>
      <c r="G43" s="592" t="str">
        <f t="shared" si="0"/>
        <v/>
      </c>
      <c r="I43" s="592" t="str">
        <f t="shared" si="1"/>
        <v/>
      </c>
      <c r="K43" s="592" t="str">
        <f t="shared" si="2"/>
        <v/>
      </c>
      <c r="M43" s="592" t="str">
        <f t="shared" si="3"/>
        <v/>
      </c>
      <c r="O43" s="592" t="str">
        <f t="shared" si="4"/>
        <v/>
      </c>
      <c r="Q43" s="592" t="str">
        <f t="shared" si="5"/>
        <v/>
      </c>
      <c r="S43" s="592" t="str">
        <f t="shared" si="6"/>
        <v/>
      </c>
      <c r="U43" s="592" t="str">
        <f t="shared" si="7"/>
        <v/>
      </c>
      <c r="W43" s="592" t="str">
        <f t="shared" si="8"/>
        <v/>
      </c>
      <c r="Y43" s="592" t="str">
        <f t="shared" si="9"/>
        <v/>
      </c>
      <c r="AA43" s="592" t="str">
        <f t="shared" si="10"/>
        <v/>
      </c>
      <c r="AC43" s="592" t="str">
        <f t="shared" si="11"/>
        <v/>
      </c>
      <c r="AE43" s="592" t="str">
        <f t="shared" si="12"/>
        <v/>
      </c>
      <c r="AG43" s="592" t="str">
        <f t="shared" si="13"/>
        <v/>
      </c>
      <c r="AI43" s="592" t="str">
        <f t="shared" si="14"/>
        <v/>
      </c>
      <c r="AK43" s="592" t="str">
        <f t="shared" si="15"/>
        <v/>
      </c>
      <c r="AM43" s="592" t="str">
        <f t="shared" si="16"/>
        <v/>
      </c>
      <c r="AO43" s="592" t="str">
        <f t="shared" si="17"/>
        <v/>
      </c>
      <c r="AQ43" s="592" t="str">
        <f t="shared" si="18"/>
        <v/>
      </c>
    </row>
    <row r="44" spans="5:43" x14ac:dyDescent="0.25">
      <c r="E44" s="592" t="str">
        <f t="shared" si="0"/>
        <v/>
      </c>
      <c r="G44" s="592" t="str">
        <f t="shared" si="0"/>
        <v/>
      </c>
      <c r="I44" s="592" t="str">
        <f t="shared" si="1"/>
        <v/>
      </c>
      <c r="K44" s="592" t="str">
        <f t="shared" si="2"/>
        <v/>
      </c>
      <c r="M44" s="592" t="str">
        <f t="shared" si="3"/>
        <v/>
      </c>
      <c r="O44" s="592" t="str">
        <f t="shared" si="4"/>
        <v/>
      </c>
      <c r="Q44" s="592" t="str">
        <f t="shared" si="5"/>
        <v/>
      </c>
      <c r="S44" s="592" t="str">
        <f t="shared" si="6"/>
        <v/>
      </c>
      <c r="U44" s="592" t="str">
        <f t="shared" si="7"/>
        <v/>
      </c>
      <c r="W44" s="592" t="str">
        <f t="shared" si="8"/>
        <v/>
      </c>
      <c r="Y44" s="592" t="str">
        <f t="shared" si="9"/>
        <v/>
      </c>
      <c r="AA44" s="592" t="str">
        <f t="shared" si="10"/>
        <v/>
      </c>
      <c r="AC44" s="592" t="str">
        <f t="shared" si="11"/>
        <v/>
      </c>
      <c r="AE44" s="592" t="str">
        <f t="shared" si="12"/>
        <v/>
      </c>
      <c r="AG44" s="592" t="str">
        <f t="shared" si="13"/>
        <v/>
      </c>
      <c r="AI44" s="592" t="str">
        <f t="shared" si="14"/>
        <v/>
      </c>
      <c r="AK44" s="592" t="str">
        <f t="shared" si="15"/>
        <v/>
      </c>
      <c r="AM44" s="592" t="str">
        <f t="shared" si="16"/>
        <v/>
      </c>
      <c r="AO44" s="592" t="str">
        <f t="shared" si="17"/>
        <v/>
      </c>
      <c r="AQ44" s="592" t="str">
        <f t="shared" si="18"/>
        <v/>
      </c>
    </row>
    <row r="45" spans="5:43" x14ac:dyDescent="0.25">
      <c r="E45" s="592" t="str">
        <f t="shared" si="0"/>
        <v/>
      </c>
      <c r="G45" s="592" t="str">
        <f t="shared" si="0"/>
        <v/>
      </c>
      <c r="I45" s="592" t="str">
        <f t="shared" si="1"/>
        <v/>
      </c>
      <c r="K45" s="592" t="str">
        <f t="shared" si="2"/>
        <v/>
      </c>
      <c r="M45" s="592" t="str">
        <f t="shared" si="3"/>
        <v/>
      </c>
      <c r="O45" s="592" t="str">
        <f t="shared" si="4"/>
        <v/>
      </c>
      <c r="Q45" s="592" t="str">
        <f t="shared" si="5"/>
        <v/>
      </c>
      <c r="S45" s="592" t="str">
        <f t="shared" si="6"/>
        <v/>
      </c>
      <c r="U45" s="592" t="str">
        <f t="shared" si="7"/>
        <v/>
      </c>
      <c r="W45" s="592" t="str">
        <f t="shared" si="8"/>
        <v/>
      </c>
      <c r="Y45" s="592" t="str">
        <f t="shared" si="9"/>
        <v/>
      </c>
      <c r="AA45" s="592" t="str">
        <f t="shared" si="10"/>
        <v/>
      </c>
      <c r="AC45" s="592" t="str">
        <f t="shared" si="11"/>
        <v/>
      </c>
      <c r="AE45" s="592" t="str">
        <f t="shared" si="12"/>
        <v/>
      </c>
      <c r="AG45" s="592" t="str">
        <f t="shared" si="13"/>
        <v/>
      </c>
      <c r="AI45" s="592" t="str">
        <f t="shared" si="14"/>
        <v/>
      </c>
      <c r="AK45" s="592" t="str">
        <f t="shared" si="15"/>
        <v/>
      </c>
      <c r="AM45" s="592" t="str">
        <f t="shared" si="16"/>
        <v/>
      </c>
      <c r="AO45" s="592" t="str">
        <f t="shared" si="17"/>
        <v/>
      </c>
      <c r="AQ45" s="592" t="str">
        <f t="shared" si="18"/>
        <v/>
      </c>
    </row>
    <row r="46" spans="5:43" x14ac:dyDescent="0.25">
      <c r="E46" s="592" t="str">
        <f t="shared" si="0"/>
        <v/>
      </c>
      <c r="G46" s="592" t="str">
        <f t="shared" si="0"/>
        <v/>
      </c>
      <c r="I46" s="592" t="str">
        <f t="shared" si="1"/>
        <v/>
      </c>
      <c r="K46" s="592" t="str">
        <f t="shared" si="2"/>
        <v/>
      </c>
      <c r="M46" s="592" t="str">
        <f t="shared" si="3"/>
        <v/>
      </c>
      <c r="O46" s="592" t="str">
        <f t="shared" si="4"/>
        <v/>
      </c>
      <c r="Q46" s="592" t="str">
        <f t="shared" si="5"/>
        <v/>
      </c>
      <c r="S46" s="592" t="str">
        <f t="shared" si="6"/>
        <v/>
      </c>
      <c r="U46" s="592" t="str">
        <f t="shared" si="7"/>
        <v/>
      </c>
      <c r="W46" s="592" t="str">
        <f t="shared" si="8"/>
        <v/>
      </c>
      <c r="Y46" s="592" t="str">
        <f t="shared" si="9"/>
        <v/>
      </c>
      <c r="AA46" s="592" t="str">
        <f t="shared" si="10"/>
        <v/>
      </c>
      <c r="AC46" s="592" t="str">
        <f t="shared" si="11"/>
        <v/>
      </c>
      <c r="AE46" s="592" t="str">
        <f t="shared" si="12"/>
        <v/>
      </c>
      <c r="AG46" s="592" t="str">
        <f t="shared" si="13"/>
        <v/>
      </c>
      <c r="AI46" s="592" t="str">
        <f t="shared" si="14"/>
        <v/>
      </c>
      <c r="AK46" s="592" t="str">
        <f t="shared" si="15"/>
        <v/>
      </c>
      <c r="AM46" s="592" t="str">
        <f t="shared" si="16"/>
        <v/>
      </c>
      <c r="AO46" s="592" t="str">
        <f t="shared" si="17"/>
        <v/>
      </c>
      <c r="AQ46" s="592" t="str">
        <f t="shared" si="18"/>
        <v/>
      </c>
    </row>
    <row r="47" spans="5:43" x14ac:dyDescent="0.25">
      <c r="E47" s="592" t="str">
        <f t="shared" si="0"/>
        <v/>
      </c>
      <c r="G47" s="592" t="str">
        <f t="shared" si="0"/>
        <v/>
      </c>
      <c r="I47" s="592" t="str">
        <f t="shared" si="1"/>
        <v/>
      </c>
      <c r="K47" s="592" t="str">
        <f t="shared" si="2"/>
        <v/>
      </c>
      <c r="M47" s="592" t="str">
        <f t="shared" si="3"/>
        <v/>
      </c>
      <c r="O47" s="592" t="str">
        <f t="shared" si="4"/>
        <v/>
      </c>
      <c r="Q47" s="592" t="str">
        <f t="shared" si="5"/>
        <v/>
      </c>
      <c r="S47" s="592" t="str">
        <f t="shared" si="6"/>
        <v/>
      </c>
      <c r="U47" s="592" t="str">
        <f t="shared" si="7"/>
        <v/>
      </c>
      <c r="W47" s="592" t="str">
        <f t="shared" si="8"/>
        <v/>
      </c>
      <c r="Y47" s="592" t="str">
        <f t="shared" si="9"/>
        <v/>
      </c>
      <c r="AA47" s="592" t="str">
        <f t="shared" si="10"/>
        <v/>
      </c>
      <c r="AC47" s="592" t="str">
        <f t="shared" si="11"/>
        <v/>
      </c>
      <c r="AE47" s="592" t="str">
        <f t="shared" si="12"/>
        <v/>
      </c>
      <c r="AG47" s="592" t="str">
        <f t="shared" si="13"/>
        <v/>
      </c>
      <c r="AI47" s="592" t="str">
        <f t="shared" si="14"/>
        <v/>
      </c>
      <c r="AK47" s="592" t="str">
        <f t="shared" si="15"/>
        <v/>
      </c>
      <c r="AM47" s="592" t="str">
        <f t="shared" si="16"/>
        <v/>
      </c>
      <c r="AO47" s="592" t="str">
        <f t="shared" si="17"/>
        <v/>
      </c>
      <c r="AQ47" s="592" t="str">
        <f t="shared" si="18"/>
        <v/>
      </c>
    </row>
    <row r="48" spans="5:43" x14ac:dyDescent="0.25">
      <c r="E48" s="592" t="str">
        <f t="shared" si="0"/>
        <v/>
      </c>
      <c r="G48" s="592" t="str">
        <f t="shared" si="0"/>
        <v/>
      </c>
      <c r="I48" s="592" t="str">
        <f t="shared" si="1"/>
        <v/>
      </c>
      <c r="K48" s="592" t="str">
        <f t="shared" si="2"/>
        <v/>
      </c>
      <c r="M48" s="592" t="str">
        <f t="shared" si="3"/>
        <v/>
      </c>
      <c r="O48" s="592" t="str">
        <f t="shared" si="4"/>
        <v/>
      </c>
      <c r="Q48" s="592" t="str">
        <f t="shared" si="5"/>
        <v/>
      </c>
      <c r="S48" s="592" t="str">
        <f t="shared" si="6"/>
        <v/>
      </c>
      <c r="U48" s="592" t="str">
        <f t="shared" si="7"/>
        <v/>
      </c>
      <c r="W48" s="592" t="str">
        <f t="shared" si="8"/>
        <v/>
      </c>
      <c r="Y48" s="592" t="str">
        <f t="shared" si="9"/>
        <v/>
      </c>
      <c r="AA48" s="592" t="str">
        <f t="shared" si="10"/>
        <v/>
      </c>
      <c r="AC48" s="592" t="str">
        <f t="shared" si="11"/>
        <v/>
      </c>
      <c r="AE48" s="592" t="str">
        <f t="shared" si="12"/>
        <v/>
      </c>
      <c r="AG48" s="592" t="str">
        <f t="shared" si="13"/>
        <v/>
      </c>
      <c r="AI48" s="592" t="str">
        <f t="shared" si="14"/>
        <v/>
      </c>
      <c r="AK48" s="592" t="str">
        <f t="shared" si="15"/>
        <v/>
      </c>
      <c r="AM48" s="592" t="str">
        <f t="shared" si="16"/>
        <v/>
      </c>
      <c r="AO48" s="592" t="str">
        <f t="shared" si="17"/>
        <v/>
      </c>
      <c r="AQ48" s="592" t="str">
        <f t="shared" si="18"/>
        <v/>
      </c>
    </row>
    <row r="49" spans="5:43" x14ac:dyDescent="0.25">
      <c r="E49" s="592" t="str">
        <f t="shared" si="0"/>
        <v/>
      </c>
      <c r="G49" s="592" t="str">
        <f t="shared" si="0"/>
        <v/>
      </c>
      <c r="I49" s="592" t="str">
        <f t="shared" si="1"/>
        <v/>
      </c>
      <c r="K49" s="592" t="str">
        <f t="shared" si="2"/>
        <v/>
      </c>
      <c r="M49" s="592" t="str">
        <f t="shared" si="3"/>
        <v/>
      </c>
      <c r="O49" s="592" t="str">
        <f t="shared" si="4"/>
        <v/>
      </c>
      <c r="Q49" s="592" t="str">
        <f t="shared" si="5"/>
        <v/>
      </c>
      <c r="S49" s="592" t="str">
        <f t="shared" si="6"/>
        <v/>
      </c>
      <c r="U49" s="592" t="str">
        <f t="shared" si="7"/>
        <v/>
      </c>
      <c r="W49" s="592" t="str">
        <f t="shared" si="8"/>
        <v/>
      </c>
      <c r="Y49" s="592" t="str">
        <f t="shared" si="9"/>
        <v/>
      </c>
      <c r="AA49" s="592" t="str">
        <f t="shared" si="10"/>
        <v/>
      </c>
      <c r="AC49" s="592" t="str">
        <f t="shared" si="11"/>
        <v/>
      </c>
      <c r="AE49" s="592" t="str">
        <f t="shared" si="12"/>
        <v/>
      </c>
      <c r="AG49" s="592" t="str">
        <f t="shared" si="13"/>
        <v/>
      </c>
      <c r="AI49" s="592" t="str">
        <f t="shared" si="14"/>
        <v/>
      </c>
      <c r="AK49" s="592" t="str">
        <f t="shared" si="15"/>
        <v/>
      </c>
      <c r="AM49" s="592" t="str">
        <f t="shared" si="16"/>
        <v/>
      </c>
      <c r="AO49" s="592" t="str">
        <f t="shared" si="17"/>
        <v/>
      </c>
      <c r="AQ49" s="592" t="str">
        <f t="shared" si="18"/>
        <v/>
      </c>
    </row>
    <row r="50" spans="5:43" x14ac:dyDescent="0.25">
      <c r="E50" s="592" t="str">
        <f t="shared" si="0"/>
        <v/>
      </c>
      <c r="G50" s="592" t="str">
        <f t="shared" si="0"/>
        <v/>
      </c>
      <c r="I50" s="592" t="str">
        <f t="shared" si="1"/>
        <v/>
      </c>
      <c r="K50" s="592" t="str">
        <f t="shared" si="2"/>
        <v/>
      </c>
      <c r="M50" s="592" t="str">
        <f t="shared" si="3"/>
        <v/>
      </c>
      <c r="O50" s="592" t="str">
        <f t="shared" si="4"/>
        <v/>
      </c>
      <c r="Q50" s="592" t="str">
        <f t="shared" si="5"/>
        <v/>
      </c>
      <c r="S50" s="592" t="str">
        <f t="shared" si="6"/>
        <v/>
      </c>
      <c r="U50" s="592" t="str">
        <f t="shared" si="7"/>
        <v/>
      </c>
      <c r="W50" s="592" t="str">
        <f t="shared" si="8"/>
        <v/>
      </c>
      <c r="Y50" s="592" t="str">
        <f t="shared" si="9"/>
        <v/>
      </c>
      <c r="AA50" s="592" t="str">
        <f t="shared" si="10"/>
        <v/>
      </c>
      <c r="AC50" s="592" t="str">
        <f t="shared" si="11"/>
        <v/>
      </c>
      <c r="AE50" s="592" t="str">
        <f t="shared" si="12"/>
        <v/>
      </c>
      <c r="AG50" s="592" t="str">
        <f t="shared" si="13"/>
        <v/>
      </c>
      <c r="AI50" s="592" t="str">
        <f t="shared" si="14"/>
        <v/>
      </c>
      <c r="AK50" s="592" t="str">
        <f t="shared" si="15"/>
        <v/>
      </c>
      <c r="AM50" s="592" t="str">
        <f t="shared" si="16"/>
        <v/>
      </c>
      <c r="AO50" s="592" t="str">
        <f t="shared" si="17"/>
        <v/>
      </c>
      <c r="AQ50" s="592" t="str">
        <f t="shared" si="18"/>
        <v/>
      </c>
    </row>
    <row r="51" spans="5:43" x14ac:dyDescent="0.25">
      <c r="E51" s="592" t="str">
        <f t="shared" si="0"/>
        <v/>
      </c>
      <c r="G51" s="592" t="str">
        <f t="shared" si="0"/>
        <v/>
      </c>
      <c r="I51" s="592" t="str">
        <f t="shared" si="1"/>
        <v/>
      </c>
      <c r="K51" s="592" t="str">
        <f t="shared" si="2"/>
        <v/>
      </c>
      <c r="M51" s="592" t="str">
        <f t="shared" si="3"/>
        <v/>
      </c>
      <c r="O51" s="592" t="str">
        <f t="shared" si="4"/>
        <v/>
      </c>
      <c r="Q51" s="592" t="str">
        <f t="shared" si="5"/>
        <v/>
      </c>
      <c r="S51" s="592" t="str">
        <f t="shared" si="6"/>
        <v/>
      </c>
      <c r="U51" s="592" t="str">
        <f t="shared" si="7"/>
        <v/>
      </c>
      <c r="W51" s="592" t="str">
        <f t="shared" si="8"/>
        <v/>
      </c>
      <c r="Y51" s="592" t="str">
        <f t="shared" si="9"/>
        <v/>
      </c>
      <c r="AA51" s="592" t="str">
        <f t="shared" si="10"/>
        <v/>
      </c>
      <c r="AC51" s="592" t="str">
        <f t="shared" si="11"/>
        <v/>
      </c>
      <c r="AE51" s="592" t="str">
        <f t="shared" si="12"/>
        <v/>
      </c>
      <c r="AG51" s="592" t="str">
        <f t="shared" si="13"/>
        <v/>
      </c>
      <c r="AI51" s="592" t="str">
        <f t="shared" si="14"/>
        <v/>
      </c>
      <c r="AK51" s="592" t="str">
        <f t="shared" si="15"/>
        <v/>
      </c>
      <c r="AM51" s="592" t="str">
        <f t="shared" si="16"/>
        <v/>
      </c>
      <c r="AO51" s="592" t="str">
        <f t="shared" si="17"/>
        <v/>
      </c>
      <c r="AQ51" s="592" t="str">
        <f t="shared" si="18"/>
        <v/>
      </c>
    </row>
    <row r="52" spans="5:43" x14ac:dyDescent="0.25">
      <c r="E52" s="592" t="str">
        <f t="shared" si="0"/>
        <v/>
      </c>
      <c r="G52" s="592" t="str">
        <f t="shared" si="0"/>
        <v/>
      </c>
      <c r="I52" s="592" t="str">
        <f t="shared" si="1"/>
        <v/>
      </c>
      <c r="K52" s="592" t="str">
        <f t="shared" si="2"/>
        <v/>
      </c>
      <c r="M52" s="592" t="str">
        <f t="shared" si="3"/>
        <v/>
      </c>
      <c r="O52" s="592" t="str">
        <f t="shared" si="4"/>
        <v/>
      </c>
      <c r="Q52" s="592" t="str">
        <f t="shared" si="5"/>
        <v/>
      </c>
      <c r="S52" s="592" t="str">
        <f t="shared" si="6"/>
        <v/>
      </c>
      <c r="U52" s="592" t="str">
        <f t="shared" si="7"/>
        <v/>
      </c>
      <c r="W52" s="592" t="str">
        <f t="shared" si="8"/>
        <v/>
      </c>
      <c r="Y52" s="592" t="str">
        <f t="shared" si="9"/>
        <v/>
      </c>
      <c r="AA52" s="592" t="str">
        <f t="shared" si="10"/>
        <v/>
      </c>
      <c r="AC52" s="592" t="str">
        <f t="shared" si="11"/>
        <v/>
      </c>
      <c r="AE52" s="592" t="str">
        <f t="shared" si="12"/>
        <v/>
      </c>
      <c r="AG52" s="592" t="str">
        <f t="shared" si="13"/>
        <v/>
      </c>
      <c r="AI52" s="592" t="str">
        <f t="shared" si="14"/>
        <v/>
      </c>
      <c r="AK52" s="592" t="str">
        <f t="shared" si="15"/>
        <v/>
      </c>
      <c r="AM52" s="592" t="str">
        <f t="shared" si="16"/>
        <v/>
      </c>
      <c r="AO52" s="592" t="str">
        <f t="shared" si="17"/>
        <v/>
      </c>
      <c r="AQ52" s="592" t="str">
        <f t="shared" si="18"/>
        <v/>
      </c>
    </row>
    <row r="53" spans="5:43" x14ac:dyDescent="0.25">
      <c r="E53" s="592" t="str">
        <f t="shared" si="0"/>
        <v/>
      </c>
      <c r="G53" s="592" t="str">
        <f t="shared" si="0"/>
        <v/>
      </c>
      <c r="I53" s="592" t="str">
        <f t="shared" si="1"/>
        <v/>
      </c>
      <c r="K53" s="592" t="str">
        <f t="shared" si="2"/>
        <v/>
      </c>
      <c r="M53" s="592" t="str">
        <f t="shared" si="3"/>
        <v/>
      </c>
      <c r="O53" s="592" t="str">
        <f t="shared" si="4"/>
        <v/>
      </c>
      <c r="Q53" s="592" t="str">
        <f t="shared" si="5"/>
        <v/>
      </c>
      <c r="S53" s="592" t="str">
        <f t="shared" si="6"/>
        <v/>
      </c>
      <c r="U53" s="592" t="str">
        <f t="shared" si="7"/>
        <v/>
      </c>
      <c r="W53" s="592" t="str">
        <f t="shared" si="8"/>
        <v/>
      </c>
      <c r="Y53" s="592" t="str">
        <f t="shared" si="9"/>
        <v/>
      </c>
      <c r="AA53" s="592" t="str">
        <f t="shared" si="10"/>
        <v/>
      </c>
      <c r="AC53" s="592" t="str">
        <f t="shared" si="11"/>
        <v/>
      </c>
      <c r="AE53" s="592" t="str">
        <f t="shared" si="12"/>
        <v/>
      </c>
      <c r="AG53" s="592" t="str">
        <f t="shared" si="13"/>
        <v/>
      </c>
      <c r="AI53" s="592" t="str">
        <f t="shared" si="14"/>
        <v/>
      </c>
      <c r="AK53" s="592" t="str">
        <f t="shared" si="15"/>
        <v/>
      </c>
      <c r="AM53" s="592" t="str">
        <f t="shared" si="16"/>
        <v/>
      </c>
      <c r="AO53" s="592" t="str">
        <f t="shared" si="17"/>
        <v/>
      </c>
      <c r="AQ53" s="592" t="str">
        <f t="shared" si="18"/>
        <v/>
      </c>
    </row>
    <row r="54" spans="5:43" x14ac:dyDescent="0.25">
      <c r="E54" s="592" t="str">
        <f t="shared" si="0"/>
        <v/>
      </c>
      <c r="G54" s="592" t="str">
        <f t="shared" si="0"/>
        <v/>
      </c>
      <c r="I54" s="592" t="str">
        <f t="shared" si="1"/>
        <v/>
      </c>
      <c r="K54" s="592" t="str">
        <f t="shared" si="2"/>
        <v/>
      </c>
      <c r="M54" s="592" t="str">
        <f t="shared" si="3"/>
        <v/>
      </c>
      <c r="O54" s="592" t="str">
        <f t="shared" si="4"/>
        <v/>
      </c>
      <c r="Q54" s="592" t="str">
        <f t="shared" si="5"/>
        <v/>
      </c>
      <c r="S54" s="592" t="str">
        <f t="shared" si="6"/>
        <v/>
      </c>
      <c r="U54" s="592" t="str">
        <f t="shared" si="7"/>
        <v/>
      </c>
      <c r="W54" s="592" t="str">
        <f t="shared" si="8"/>
        <v/>
      </c>
      <c r="Y54" s="592" t="str">
        <f t="shared" si="9"/>
        <v/>
      </c>
      <c r="AA54" s="592" t="str">
        <f t="shared" si="10"/>
        <v/>
      </c>
      <c r="AC54" s="592" t="str">
        <f t="shared" si="11"/>
        <v/>
      </c>
      <c r="AE54" s="592" t="str">
        <f t="shared" si="12"/>
        <v/>
      </c>
      <c r="AG54" s="592" t="str">
        <f t="shared" si="13"/>
        <v/>
      </c>
      <c r="AI54" s="592" t="str">
        <f t="shared" si="14"/>
        <v/>
      </c>
      <c r="AK54" s="592" t="str">
        <f t="shared" si="15"/>
        <v/>
      </c>
      <c r="AM54" s="592" t="str">
        <f t="shared" si="16"/>
        <v/>
      </c>
      <c r="AO54" s="592" t="str">
        <f t="shared" si="17"/>
        <v/>
      </c>
      <c r="AQ54" s="592" t="str">
        <f t="shared" si="18"/>
        <v/>
      </c>
    </row>
    <row r="55" spans="5:43" x14ac:dyDescent="0.25">
      <c r="E55" s="592" t="str">
        <f t="shared" si="0"/>
        <v/>
      </c>
      <c r="G55" s="592" t="str">
        <f t="shared" si="0"/>
        <v/>
      </c>
      <c r="I55" s="592" t="str">
        <f t="shared" si="1"/>
        <v/>
      </c>
      <c r="K55" s="592" t="str">
        <f t="shared" si="2"/>
        <v/>
      </c>
      <c r="M55" s="592" t="str">
        <f t="shared" si="3"/>
        <v/>
      </c>
      <c r="O55" s="592" t="str">
        <f t="shared" si="4"/>
        <v/>
      </c>
      <c r="Q55" s="592" t="str">
        <f t="shared" si="5"/>
        <v/>
      </c>
      <c r="S55" s="592" t="str">
        <f t="shared" si="6"/>
        <v/>
      </c>
      <c r="U55" s="592" t="str">
        <f t="shared" si="7"/>
        <v/>
      </c>
      <c r="W55" s="592" t="str">
        <f t="shared" si="8"/>
        <v/>
      </c>
      <c r="Y55" s="592" t="str">
        <f t="shared" si="9"/>
        <v/>
      </c>
      <c r="AA55" s="592" t="str">
        <f t="shared" si="10"/>
        <v/>
      </c>
      <c r="AC55" s="592" t="str">
        <f t="shared" si="11"/>
        <v/>
      </c>
      <c r="AE55" s="592" t="str">
        <f t="shared" si="12"/>
        <v/>
      </c>
      <c r="AG55" s="592" t="str">
        <f t="shared" si="13"/>
        <v/>
      </c>
      <c r="AI55" s="592" t="str">
        <f t="shared" si="14"/>
        <v/>
      </c>
      <c r="AK55" s="592" t="str">
        <f t="shared" si="15"/>
        <v/>
      </c>
      <c r="AM55" s="592" t="str">
        <f t="shared" si="16"/>
        <v/>
      </c>
      <c r="AO55" s="592" t="str">
        <f t="shared" si="17"/>
        <v/>
      </c>
      <c r="AQ55" s="592" t="str">
        <f t="shared" si="18"/>
        <v/>
      </c>
    </row>
    <row r="56" spans="5:43" x14ac:dyDescent="0.25">
      <c r="E56" s="592" t="str">
        <f t="shared" si="0"/>
        <v/>
      </c>
      <c r="G56" s="592" t="str">
        <f t="shared" si="0"/>
        <v/>
      </c>
      <c r="I56" s="592" t="str">
        <f t="shared" si="1"/>
        <v/>
      </c>
      <c r="K56" s="592" t="str">
        <f t="shared" si="2"/>
        <v/>
      </c>
      <c r="M56" s="592" t="str">
        <f t="shared" si="3"/>
        <v/>
      </c>
      <c r="O56" s="592" t="str">
        <f t="shared" si="4"/>
        <v/>
      </c>
      <c r="Q56" s="592" t="str">
        <f t="shared" si="5"/>
        <v/>
      </c>
      <c r="S56" s="592" t="str">
        <f t="shared" si="6"/>
        <v/>
      </c>
      <c r="U56" s="592" t="str">
        <f t="shared" si="7"/>
        <v/>
      </c>
      <c r="W56" s="592" t="str">
        <f t="shared" si="8"/>
        <v/>
      </c>
      <c r="Y56" s="592" t="str">
        <f t="shared" si="9"/>
        <v/>
      </c>
      <c r="AA56" s="592" t="str">
        <f t="shared" si="10"/>
        <v/>
      </c>
      <c r="AC56" s="592" t="str">
        <f t="shared" si="11"/>
        <v/>
      </c>
      <c r="AE56" s="592" t="str">
        <f t="shared" si="12"/>
        <v/>
      </c>
      <c r="AG56" s="592" t="str">
        <f t="shared" si="13"/>
        <v/>
      </c>
      <c r="AI56" s="592" t="str">
        <f t="shared" si="14"/>
        <v/>
      </c>
      <c r="AK56" s="592" t="str">
        <f t="shared" si="15"/>
        <v/>
      </c>
      <c r="AM56" s="592" t="str">
        <f t="shared" si="16"/>
        <v/>
      </c>
      <c r="AO56" s="592" t="str">
        <f t="shared" si="17"/>
        <v/>
      </c>
      <c r="AQ56" s="592" t="str">
        <f t="shared" si="18"/>
        <v/>
      </c>
    </row>
    <row r="57" spans="5:43" x14ac:dyDescent="0.25">
      <c r="E57" s="592" t="str">
        <f t="shared" si="0"/>
        <v/>
      </c>
      <c r="G57" s="592" t="str">
        <f t="shared" si="0"/>
        <v/>
      </c>
      <c r="I57" s="592" t="str">
        <f t="shared" si="1"/>
        <v/>
      </c>
      <c r="K57" s="592" t="str">
        <f t="shared" si="2"/>
        <v/>
      </c>
      <c r="M57" s="592" t="str">
        <f t="shared" si="3"/>
        <v/>
      </c>
      <c r="O57" s="592" t="str">
        <f t="shared" si="4"/>
        <v/>
      </c>
      <c r="Q57" s="592" t="str">
        <f t="shared" si="5"/>
        <v/>
      </c>
      <c r="S57" s="592" t="str">
        <f t="shared" si="6"/>
        <v/>
      </c>
      <c r="U57" s="592" t="str">
        <f t="shared" si="7"/>
        <v/>
      </c>
      <c r="W57" s="592" t="str">
        <f t="shared" si="8"/>
        <v/>
      </c>
      <c r="Y57" s="592" t="str">
        <f t="shared" si="9"/>
        <v/>
      </c>
      <c r="AA57" s="592" t="str">
        <f t="shared" si="10"/>
        <v/>
      </c>
      <c r="AC57" s="592" t="str">
        <f t="shared" si="11"/>
        <v/>
      </c>
      <c r="AE57" s="592" t="str">
        <f t="shared" si="12"/>
        <v/>
      </c>
      <c r="AG57" s="592" t="str">
        <f t="shared" si="13"/>
        <v/>
      </c>
      <c r="AI57" s="592" t="str">
        <f t="shared" si="14"/>
        <v/>
      </c>
      <c r="AK57" s="592" t="str">
        <f t="shared" si="15"/>
        <v/>
      </c>
      <c r="AM57" s="592" t="str">
        <f t="shared" si="16"/>
        <v/>
      </c>
      <c r="AO57" s="592" t="str">
        <f t="shared" si="17"/>
        <v/>
      </c>
      <c r="AQ57" s="592" t="str">
        <f t="shared" si="18"/>
        <v/>
      </c>
    </row>
    <row r="58" spans="5:43" x14ac:dyDescent="0.25">
      <c r="E58" s="592" t="str">
        <f t="shared" si="0"/>
        <v/>
      </c>
      <c r="G58" s="592" t="str">
        <f t="shared" si="0"/>
        <v/>
      </c>
      <c r="I58" s="592" t="str">
        <f t="shared" si="1"/>
        <v/>
      </c>
      <c r="K58" s="592" t="str">
        <f t="shared" si="2"/>
        <v/>
      </c>
      <c r="M58" s="592" t="str">
        <f t="shared" si="3"/>
        <v/>
      </c>
      <c r="O58" s="592" t="str">
        <f t="shared" si="4"/>
        <v/>
      </c>
      <c r="Q58" s="592" t="str">
        <f t="shared" si="5"/>
        <v/>
      </c>
      <c r="S58" s="592" t="str">
        <f t="shared" si="6"/>
        <v/>
      </c>
      <c r="U58" s="592" t="str">
        <f t="shared" si="7"/>
        <v/>
      </c>
      <c r="W58" s="592" t="str">
        <f t="shared" si="8"/>
        <v/>
      </c>
      <c r="Y58" s="592" t="str">
        <f t="shared" si="9"/>
        <v/>
      </c>
      <c r="AA58" s="592" t="str">
        <f t="shared" si="10"/>
        <v/>
      </c>
      <c r="AC58" s="592" t="str">
        <f t="shared" si="11"/>
        <v/>
      </c>
      <c r="AE58" s="592" t="str">
        <f t="shared" si="12"/>
        <v/>
      </c>
      <c r="AG58" s="592" t="str">
        <f t="shared" si="13"/>
        <v/>
      </c>
      <c r="AI58" s="592" t="str">
        <f t="shared" si="14"/>
        <v/>
      </c>
      <c r="AK58" s="592" t="str">
        <f t="shared" si="15"/>
        <v/>
      </c>
      <c r="AM58" s="592" t="str">
        <f t="shared" si="16"/>
        <v/>
      </c>
      <c r="AO58" s="592" t="str">
        <f t="shared" si="17"/>
        <v/>
      </c>
      <c r="AQ58" s="592" t="str">
        <f t="shared" si="18"/>
        <v/>
      </c>
    </row>
    <row r="59" spans="5:43" x14ac:dyDescent="0.25">
      <c r="E59" s="592" t="str">
        <f t="shared" si="0"/>
        <v/>
      </c>
      <c r="G59" s="592" t="str">
        <f t="shared" si="0"/>
        <v/>
      </c>
      <c r="I59" s="592" t="str">
        <f t="shared" si="1"/>
        <v/>
      </c>
      <c r="K59" s="592" t="str">
        <f t="shared" si="2"/>
        <v/>
      </c>
      <c r="M59" s="592" t="str">
        <f t="shared" si="3"/>
        <v/>
      </c>
      <c r="O59" s="592" t="str">
        <f t="shared" si="4"/>
        <v/>
      </c>
      <c r="Q59" s="592" t="str">
        <f t="shared" si="5"/>
        <v/>
      </c>
      <c r="S59" s="592" t="str">
        <f t="shared" si="6"/>
        <v/>
      </c>
      <c r="U59" s="592" t="str">
        <f t="shared" si="7"/>
        <v/>
      </c>
      <c r="W59" s="592" t="str">
        <f t="shared" si="8"/>
        <v/>
      </c>
      <c r="Y59" s="592" t="str">
        <f t="shared" si="9"/>
        <v/>
      </c>
      <c r="AA59" s="592" t="str">
        <f t="shared" si="10"/>
        <v/>
      </c>
      <c r="AC59" s="592" t="str">
        <f t="shared" si="11"/>
        <v/>
      </c>
      <c r="AE59" s="592" t="str">
        <f t="shared" si="12"/>
        <v/>
      </c>
      <c r="AG59" s="592" t="str">
        <f t="shared" si="13"/>
        <v/>
      </c>
      <c r="AI59" s="592" t="str">
        <f t="shared" si="14"/>
        <v/>
      </c>
      <c r="AK59" s="592" t="str">
        <f t="shared" si="15"/>
        <v/>
      </c>
      <c r="AM59" s="592" t="str">
        <f t="shared" si="16"/>
        <v/>
      </c>
      <c r="AO59" s="592" t="str">
        <f t="shared" si="17"/>
        <v/>
      </c>
      <c r="AQ59" s="592" t="str">
        <f t="shared" si="18"/>
        <v/>
      </c>
    </row>
    <row r="60" spans="5:43" x14ac:dyDescent="0.25">
      <c r="E60" s="592" t="str">
        <f t="shared" si="0"/>
        <v/>
      </c>
      <c r="G60" s="592" t="str">
        <f t="shared" si="0"/>
        <v/>
      </c>
      <c r="I60" s="592" t="str">
        <f t="shared" si="1"/>
        <v/>
      </c>
      <c r="K60" s="592" t="str">
        <f t="shared" si="2"/>
        <v/>
      </c>
      <c r="M60" s="592" t="str">
        <f t="shared" si="3"/>
        <v/>
      </c>
      <c r="O60" s="592" t="str">
        <f t="shared" si="4"/>
        <v/>
      </c>
      <c r="Q60" s="592" t="str">
        <f t="shared" si="5"/>
        <v/>
      </c>
      <c r="S60" s="592" t="str">
        <f t="shared" si="6"/>
        <v/>
      </c>
      <c r="U60" s="592" t="str">
        <f t="shared" si="7"/>
        <v/>
      </c>
      <c r="W60" s="592" t="str">
        <f t="shared" si="8"/>
        <v/>
      </c>
      <c r="Y60" s="592" t="str">
        <f t="shared" si="9"/>
        <v/>
      </c>
      <c r="AA60" s="592" t="str">
        <f t="shared" si="10"/>
        <v/>
      </c>
      <c r="AC60" s="592" t="str">
        <f t="shared" si="11"/>
        <v/>
      </c>
      <c r="AE60" s="592" t="str">
        <f t="shared" si="12"/>
        <v/>
      </c>
      <c r="AG60" s="592" t="str">
        <f t="shared" si="13"/>
        <v/>
      </c>
      <c r="AI60" s="592" t="str">
        <f t="shared" si="14"/>
        <v/>
      </c>
      <c r="AK60" s="592" t="str">
        <f t="shared" si="15"/>
        <v/>
      </c>
      <c r="AM60" s="592" t="str">
        <f t="shared" si="16"/>
        <v/>
      </c>
      <c r="AO60" s="592" t="str">
        <f t="shared" si="17"/>
        <v/>
      </c>
      <c r="AQ60" s="592" t="str">
        <f t="shared" si="18"/>
        <v/>
      </c>
    </row>
    <row r="61" spans="5:43" x14ac:dyDescent="0.25">
      <c r="E61" s="592" t="str">
        <f t="shared" si="0"/>
        <v/>
      </c>
      <c r="G61" s="592" t="str">
        <f t="shared" si="0"/>
        <v/>
      </c>
      <c r="I61" s="592" t="str">
        <f t="shared" si="1"/>
        <v/>
      </c>
      <c r="K61" s="592" t="str">
        <f t="shared" si="2"/>
        <v/>
      </c>
      <c r="M61" s="592" t="str">
        <f t="shared" si="3"/>
        <v/>
      </c>
      <c r="O61" s="592" t="str">
        <f t="shared" si="4"/>
        <v/>
      </c>
      <c r="Q61" s="592" t="str">
        <f t="shared" si="5"/>
        <v/>
      </c>
      <c r="S61" s="592" t="str">
        <f t="shared" si="6"/>
        <v/>
      </c>
      <c r="U61" s="592" t="str">
        <f t="shared" si="7"/>
        <v/>
      </c>
      <c r="W61" s="592" t="str">
        <f t="shared" si="8"/>
        <v/>
      </c>
      <c r="Y61" s="592" t="str">
        <f t="shared" si="9"/>
        <v/>
      </c>
      <c r="AA61" s="592" t="str">
        <f t="shared" si="10"/>
        <v/>
      </c>
      <c r="AC61" s="592" t="str">
        <f t="shared" si="11"/>
        <v/>
      </c>
      <c r="AE61" s="592" t="str">
        <f t="shared" si="12"/>
        <v/>
      </c>
      <c r="AG61" s="592" t="str">
        <f t="shared" si="13"/>
        <v/>
      </c>
      <c r="AI61" s="592" t="str">
        <f t="shared" si="14"/>
        <v/>
      </c>
      <c r="AK61" s="592" t="str">
        <f t="shared" si="15"/>
        <v/>
      </c>
      <c r="AM61" s="592" t="str">
        <f t="shared" si="16"/>
        <v/>
      </c>
      <c r="AO61" s="592" t="str">
        <f t="shared" si="17"/>
        <v/>
      </c>
      <c r="AQ61" s="592" t="str">
        <f t="shared" si="18"/>
        <v/>
      </c>
    </row>
    <row r="62" spans="5:43" x14ac:dyDescent="0.25">
      <c r="E62" s="592" t="str">
        <f t="shared" si="0"/>
        <v/>
      </c>
      <c r="G62" s="592" t="str">
        <f t="shared" si="0"/>
        <v/>
      </c>
      <c r="I62" s="592" t="str">
        <f t="shared" si="1"/>
        <v/>
      </c>
      <c r="K62" s="592" t="str">
        <f t="shared" si="2"/>
        <v/>
      </c>
      <c r="M62" s="592" t="str">
        <f t="shared" si="3"/>
        <v/>
      </c>
      <c r="O62" s="592" t="str">
        <f t="shared" si="4"/>
        <v/>
      </c>
      <c r="Q62" s="592" t="str">
        <f t="shared" si="5"/>
        <v/>
      </c>
      <c r="S62" s="592" t="str">
        <f t="shared" si="6"/>
        <v/>
      </c>
      <c r="U62" s="592" t="str">
        <f t="shared" si="7"/>
        <v/>
      </c>
      <c r="W62" s="592" t="str">
        <f t="shared" si="8"/>
        <v/>
      </c>
      <c r="Y62" s="592" t="str">
        <f t="shared" si="9"/>
        <v/>
      </c>
      <c r="AA62" s="592" t="str">
        <f t="shared" si="10"/>
        <v/>
      </c>
      <c r="AC62" s="592" t="str">
        <f t="shared" si="11"/>
        <v/>
      </c>
      <c r="AE62" s="592" t="str">
        <f t="shared" si="12"/>
        <v/>
      </c>
      <c r="AG62" s="592" t="str">
        <f t="shared" si="13"/>
        <v/>
      </c>
      <c r="AI62" s="592" t="str">
        <f t="shared" si="14"/>
        <v/>
      </c>
      <c r="AK62" s="592" t="str">
        <f t="shared" si="15"/>
        <v/>
      </c>
      <c r="AM62" s="592" t="str">
        <f t="shared" si="16"/>
        <v/>
      </c>
      <c r="AO62" s="592" t="str">
        <f t="shared" si="17"/>
        <v/>
      </c>
      <c r="AQ62" s="592" t="str">
        <f t="shared" si="18"/>
        <v/>
      </c>
    </row>
    <row r="63" spans="5:43" x14ac:dyDescent="0.25">
      <c r="E63" s="592" t="str">
        <f t="shared" si="0"/>
        <v/>
      </c>
      <c r="G63" s="592" t="str">
        <f t="shared" si="0"/>
        <v/>
      </c>
      <c r="I63" s="592" t="str">
        <f t="shared" si="1"/>
        <v/>
      </c>
      <c r="K63" s="592" t="str">
        <f t="shared" si="2"/>
        <v/>
      </c>
      <c r="M63" s="592" t="str">
        <f t="shared" si="3"/>
        <v/>
      </c>
      <c r="O63" s="592" t="str">
        <f t="shared" si="4"/>
        <v/>
      </c>
      <c r="Q63" s="592" t="str">
        <f t="shared" si="5"/>
        <v/>
      </c>
      <c r="S63" s="592" t="str">
        <f t="shared" si="6"/>
        <v/>
      </c>
      <c r="U63" s="592" t="str">
        <f t="shared" si="7"/>
        <v/>
      </c>
      <c r="W63" s="592" t="str">
        <f t="shared" si="8"/>
        <v/>
      </c>
      <c r="Y63" s="592" t="str">
        <f t="shared" si="9"/>
        <v/>
      </c>
      <c r="AA63" s="592" t="str">
        <f t="shared" si="10"/>
        <v/>
      </c>
      <c r="AC63" s="592" t="str">
        <f t="shared" si="11"/>
        <v/>
      </c>
      <c r="AE63" s="592" t="str">
        <f t="shared" si="12"/>
        <v/>
      </c>
      <c r="AG63" s="592" t="str">
        <f t="shared" si="13"/>
        <v/>
      </c>
      <c r="AI63" s="592" t="str">
        <f t="shared" si="14"/>
        <v/>
      </c>
      <c r="AK63" s="592" t="str">
        <f t="shared" si="15"/>
        <v/>
      </c>
      <c r="AM63" s="592" t="str">
        <f t="shared" si="16"/>
        <v/>
      </c>
      <c r="AO63" s="592" t="str">
        <f t="shared" si="17"/>
        <v/>
      </c>
      <c r="AQ63" s="592" t="str">
        <f t="shared" si="18"/>
        <v/>
      </c>
    </row>
    <row r="64" spans="5:43" x14ac:dyDescent="0.25">
      <c r="E64" s="592" t="str">
        <f t="shared" si="0"/>
        <v/>
      </c>
      <c r="G64" s="592" t="str">
        <f t="shared" si="0"/>
        <v/>
      </c>
      <c r="I64" s="592" t="str">
        <f t="shared" si="1"/>
        <v/>
      </c>
      <c r="K64" s="592" t="str">
        <f t="shared" si="2"/>
        <v/>
      </c>
      <c r="M64" s="592" t="str">
        <f t="shared" si="3"/>
        <v/>
      </c>
      <c r="O64" s="592" t="str">
        <f t="shared" si="4"/>
        <v/>
      </c>
      <c r="Q64" s="592" t="str">
        <f t="shared" si="5"/>
        <v/>
      </c>
      <c r="S64" s="592" t="str">
        <f t="shared" si="6"/>
        <v/>
      </c>
      <c r="U64" s="592" t="str">
        <f t="shared" si="7"/>
        <v/>
      </c>
      <c r="W64" s="592" t="str">
        <f t="shared" si="8"/>
        <v/>
      </c>
      <c r="Y64" s="592" t="str">
        <f t="shared" si="9"/>
        <v/>
      </c>
      <c r="AA64" s="592" t="str">
        <f t="shared" si="10"/>
        <v/>
      </c>
      <c r="AC64" s="592" t="str">
        <f t="shared" si="11"/>
        <v/>
      </c>
      <c r="AE64" s="592" t="str">
        <f t="shared" si="12"/>
        <v/>
      </c>
      <c r="AG64" s="592" t="str">
        <f t="shared" si="13"/>
        <v/>
      </c>
      <c r="AI64" s="592" t="str">
        <f t="shared" si="14"/>
        <v/>
      </c>
      <c r="AK64" s="592" t="str">
        <f t="shared" si="15"/>
        <v/>
      </c>
      <c r="AM64" s="592" t="str">
        <f t="shared" si="16"/>
        <v/>
      </c>
      <c r="AO64" s="592" t="str">
        <f t="shared" si="17"/>
        <v/>
      </c>
      <c r="AQ64" s="592" t="str">
        <f t="shared" si="18"/>
        <v/>
      </c>
    </row>
    <row r="65" spans="5:43" x14ac:dyDescent="0.25">
      <c r="E65" s="592" t="str">
        <f t="shared" si="0"/>
        <v/>
      </c>
      <c r="G65" s="592" t="str">
        <f t="shared" si="0"/>
        <v/>
      </c>
      <c r="I65" s="592" t="str">
        <f t="shared" si="1"/>
        <v/>
      </c>
      <c r="K65" s="592" t="str">
        <f t="shared" si="2"/>
        <v/>
      </c>
      <c r="M65" s="592" t="str">
        <f t="shared" si="3"/>
        <v/>
      </c>
      <c r="O65" s="592" t="str">
        <f t="shared" si="4"/>
        <v/>
      </c>
      <c r="Q65" s="592" t="str">
        <f t="shared" si="5"/>
        <v/>
      </c>
      <c r="S65" s="592" t="str">
        <f t="shared" si="6"/>
        <v/>
      </c>
      <c r="U65" s="592" t="str">
        <f t="shared" si="7"/>
        <v/>
      </c>
      <c r="W65" s="592" t="str">
        <f t="shared" si="8"/>
        <v/>
      </c>
      <c r="Y65" s="592" t="str">
        <f t="shared" si="9"/>
        <v/>
      </c>
      <c r="AA65" s="592" t="str">
        <f t="shared" si="10"/>
        <v/>
      </c>
      <c r="AC65" s="592" t="str">
        <f t="shared" si="11"/>
        <v/>
      </c>
      <c r="AE65" s="592" t="str">
        <f t="shared" si="12"/>
        <v/>
      </c>
      <c r="AG65" s="592" t="str">
        <f t="shared" si="13"/>
        <v/>
      </c>
      <c r="AI65" s="592" t="str">
        <f t="shared" si="14"/>
        <v/>
      </c>
      <c r="AK65" s="592" t="str">
        <f t="shared" si="15"/>
        <v/>
      </c>
      <c r="AM65" s="592" t="str">
        <f t="shared" si="16"/>
        <v/>
      </c>
      <c r="AO65" s="592" t="str">
        <f t="shared" si="17"/>
        <v/>
      </c>
      <c r="AQ65" s="592" t="str">
        <f t="shared" si="18"/>
        <v/>
      </c>
    </row>
    <row r="66" spans="5:43" x14ac:dyDescent="0.25">
      <c r="E66" s="592" t="str">
        <f t="shared" si="0"/>
        <v/>
      </c>
      <c r="G66" s="592" t="str">
        <f t="shared" si="0"/>
        <v/>
      </c>
      <c r="I66" s="592" t="str">
        <f t="shared" si="1"/>
        <v/>
      </c>
      <c r="K66" s="592" t="str">
        <f t="shared" si="2"/>
        <v/>
      </c>
      <c r="M66" s="592" t="str">
        <f t="shared" si="3"/>
        <v/>
      </c>
      <c r="O66" s="592" t="str">
        <f t="shared" si="4"/>
        <v/>
      </c>
      <c r="Q66" s="592" t="str">
        <f t="shared" si="5"/>
        <v/>
      </c>
      <c r="S66" s="592" t="str">
        <f t="shared" si="6"/>
        <v/>
      </c>
      <c r="U66" s="592" t="str">
        <f t="shared" si="7"/>
        <v/>
      </c>
      <c r="W66" s="592" t="str">
        <f t="shared" si="8"/>
        <v/>
      </c>
      <c r="Y66" s="592" t="str">
        <f t="shared" si="9"/>
        <v/>
      </c>
      <c r="AA66" s="592" t="str">
        <f t="shared" si="10"/>
        <v/>
      </c>
      <c r="AC66" s="592" t="str">
        <f t="shared" si="11"/>
        <v/>
      </c>
      <c r="AE66" s="592" t="str">
        <f t="shared" si="12"/>
        <v/>
      </c>
      <c r="AG66" s="592" t="str">
        <f t="shared" si="13"/>
        <v/>
      </c>
      <c r="AI66" s="592" t="str">
        <f t="shared" si="14"/>
        <v/>
      </c>
      <c r="AK66" s="592" t="str">
        <f t="shared" si="15"/>
        <v/>
      </c>
      <c r="AM66" s="592" t="str">
        <f t="shared" si="16"/>
        <v/>
      </c>
      <c r="AO66" s="592" t="str">
        <f t="shared" si="17"/>
        <v/>
      </c>
      <c r="AQ66" s="592" t="str">
        <f t="shared" si="18"/>
        <v/>
      </c>
    </row>
    <row r="67" spans="5:43" x14ac:dyDescent="0.25">
      <c r="E67" s="592" t="str">
        <f t="shared" si="0"/>
        <v/>
      </c>
      <c r="G67" s="592" t="str">
        <f t="shared" si="0"/>
        <v/>
      </c>
      <c r="I67" s="592" t="str">
        <f t="shared" si="1"/>
        <v/>
      </c>
      <c r="K67" s="592" t="str">
        <f t="shared" si="2"/>
        <v/>
      </c>
      <c r="M67" s="592" t="str">
        <f t="shared" si="3"/>
        <v/>
      </c>
      <c r="O67" s="592" t="str">
        <f t="shared" si="4"/>
        <v/>
      </c>
      <c r="Q67" s="592" t="str">
        <f t="shared" si="5"/>
        <v/>
      </c>
      <c r="S67" s="592" t="str">
        <f t="shared" si="6"/>
        <v/>
      </c>
      <c r="U67" s="592" t="str">
        <f t="shared" si="7"/>
        <v/>
      </c>
      <c r="W67" s="592" t="str">
        <f t="shared" si="8"/>
        <v/>
      </c>
      <c r="Y67" s="592" t="str">
        <f t="shared" si="9"/>
        <v/>
      </c>
      <c r="AA67" s="592" t="str">
        <f t="shared" si="10"/>
        <v/>
      </c>
      <c r="AC67" s="592" t="str">
        <f t="shared" si="11"/>
        <v/>
      </c>
      <c r="AE67" s="592" t="str">
        <f t="shared" si="12"/>
        <v/>
      </c>
      <c r="AG67" s="592" t="str">
        <f t="shared" si="13"/>
        <v/>
      </c>
      <c r="AI67" s="592" t="str">
        <f t="shared" si="14"/>
        <v/>
      </c>
      <c r="AK67" s="592" t="str">
        <f t="shared" si="15"/>
        <v/>
      </c>
      <c r="AM67" s="592" t="str">
        <f t="shared" si="16"/>
        <v/>
      </c>
      <c r="AO67" s="592" t="str">
        <f t="shared" si="17"/>
        <v/>
      </c>
      <c r="AQ67" s="592" t="str">
        <f t="shared" si="18"/>
        <v/>
      </c>
    </row>
    <row r="68" spans="5:43" x14ac:dyDescent="0.25">
      <c r="E68" s="592" t="str">
        <f t="shared" si="0"/>
        <v/>
      </c>
      <c r="G68" s="592" t="str">
        <f t="shared" si="0"/>
        <v/>
      </c>
      <c r="I68" s="592" t="str">
        <f t="shared" si="1"/>
        <v/>
      </c>
      <c r="K68" s="592" t="str">
        <f t="shared" si="2"/>
        <v/>
      </c>
      <c r="M68" s="592" t="str">
        <f t="shared" si="3"/>
        <v/>
      </c>
      <c r="O68" s="592" t="str">
        <f t="shared" si="4"/>
        <v/>
      </c>
      <c r="Q68" s="592" t="str">
        <f t="shared" si="5"/>
        <v/>
      </c>
      <c r="S68" s="592" t="str">
        <f t="shared" si="6"/>
        <v/>
      </c>
      <c r="U68" s="592" t="str">
        <f t="shared" si="7"/>
        <v/>
      </c>
      <c r="W68" s="592" t="str">
        <f t="shared" si="8"/>
        <v/>
      </c>
      <c r="Y68" s="592" t="str">
        <f t="shared" si="9"/>
        <v/>
      </c>
      <c r="AA68" s="592" t="str">
        <f t="shared" si="10"/>
        <v/>
      </c>
      <c r="AC68" s="592" t="str">
        <f t="shared" si="11"/>
        <v/>
      </c>
      <c r="AE68" s="592" t="str">
        <f t="shared" si="12"/>
        <v/>
      </c>
      <c r="AG68" s="592" t="str">
        <f t="shared" si="13"/>
        <v/>
      </c>
      <c r="AI68" s="592" t="str">
        <f t="shared" si="14"/>
        <v/>
      </c>
      <c r="AK68" s="592" t="str">
        <f t="shared" si="15"/>
        <v/>
      </c>
      <c r="AM68" s="592" t="str">
        <f t="shared" si="16"/>
        <v/>
      </c>
      <c r="AO68" s="592" t="str">
        <f t="shared" si="17"/>
        <v/>
      </c>
      <c r="AQ68" s="592" t="str">
        <f t="shared" si="18"/>
        <v/>
      </c>
    </row>
    <row r="69" spans="5:43" x14ac:dyDescent="0.25">
      <c r="E69" s="592" t="str">
        <f t="shared" si="0"/>
        <v/>
      </c>
      <c r="G69" s="592" t="str">
        <f t="shared" si="0"/>
        <v/>
      </c>
      <c r="I69" s="592" t="str">
        <f t="shared" si="1"/>
        <v/>
      </c>
      <c r="K69" s="592" t="str">
        <f t="shared" si="2"/>
        <v/>
      </c>
      <c r="M69" s="592" t="str">
        <f t="shared" si="3"/>
        <v/>
      </c>
      <c r="O69" s="592" t="str">
        <f t="shared" si="4"/>
        <v/>
      </c>
      <c r="Q69" s="592" t="str">
        <f t="shared" si="5"/>
        <v/>
      </c>
      <c r="S69" s="592" t="str">
        <f t="shared" si="6"/>
        <v/>
      </c>
      <c r="U69" s="592" t="str">
        <f t="shared" si="7"/>
        <v/>
      </c>
      <c r="W69" s="592" t="str">
        <f t="shared" si="8"/>
        <v/>
      </c>
      <c r="Y69" s="592" t="str">
        <f t="shared" si="9"/>
        <v/>
      </c>
      <c r="AA69" s="592" t="str">
        <f t="shared" si="10"/>
        <v/>
      </c>
      <c r="AC69" s="592" t="str">
        <f t="shared" si="11"/>
        <v/>
      </c>
      <c r="AE69" s="592" t="str">
        <f t="shared" si="12"/>
        <v/>
      </c>
      <c r="AG69" s="592" t="str">
        <f t="shared" si="13"/>
        <v/>
      </c>
      <c r="AI69" s="592" t="str">
        <f t="shared" si="14"/>
        <v/>
      </c>
      <c r="AK69" s="592" t="str">
        <f t="shared" si="15"/>
        <v/>
      </c>
      <c r="AM69" s="592" t="str">
        <f t="shared" si="16"/>
        <v/>
      </c>
      <c r="AO69" s="592" t="str">
        <f t="shared" si="17"/>
        <v/>
      </c>
      <c r="AQ69" s="592" t="str">
        <f t="shared" si="18"/>
        <v/>
      </c>
    </row>
    <row r="70" spans="5:43" x14ac:dyDescent="0.25">
      <c r="E70" s="592" t="str">
        <f t="shared" si="0"/>
        <v/>
      </c>
      <c r="G70" s="592" t="str">
        <f t="shared" si="0"/>
        <v/>
      </c>
      <c r="I70" s="592" t="str">
        <f t="shared" si="1"/>
        <v/>
      </c>
      <c r="K70" s="592" t="str">
        <f t="shared" si="2"/>
        <v/>
      </c>
      <c r="M70" s="592" t="str">
        <f t="shared" si="3"/>
        <v/>
      </c>
      <c r="O70" s="592" t="str">
        <f t="shared" si="4"/>
        <v/>
      </c>
      <c r="Q70" s="592" t="str">
        <f t="shared" si="5"/>
        <v/>
      </c>
      <c r="S70" s="592" t="str">
        <f t="shared" si="6"/>
        <v/>
      </c>
      <c r="U70" s="592" t="str">
        <f t="shared" si="7"/>
        <v/>
      </c>
      <c r="W70" s="592" t="str">
        <f t="shared" si="8"/>
        <v/>
      </c>
      <c r="Y70" s="592" t="str">
        <f t="shared" si="9"/>
        <v/>
      </c>
      <c r="AA70" s="592" t="str">
        <f t="shared" si="10"/>
        <v/>
      </c>
      <c r="AC70" s="592" t="str">
        <f t="shared" si="11"/>
        <v/>
      </c>
      <c r="AE70" s="592" t="str">
        <f t="shared" si="12"/>
        <v/>
      </c>
      <c r="AG70" s="592" t="str">
        <f t="shared" si="13"/>
        <v/>
      </c>
      <c r="AI70" s="592" t="str">
        <f t="shared" si="14"/>
        <v/>
      </c>
      <c r="AK70" s="592" t="str">
        <f t="shared" si="15"/>
        <v/>
      </c>
      <c r="AM70" s="592" t="str">
        <f t="shared" si="16"/>
        <v/>
      </c>
      <c r="AO70" s="592" t="str">
        <f t="shared" si="17"/>
        <v/>
      </c>
      <c r="AQ70" s="592" t="str">
        <f t="shared" si="18"/>
        <v/>
      </c>
    </row>
    <row r="71" spans="5:43" x14ac:dyDescent="0.25">
      <c r="E71" s="592" t="str">
        <f t="shared" si="0"/>
        <v/>
      </c>
      <c r="G71" s="592" t="str">
        <f t="shared" si="0"/>
        <v/>
      </c>
      <c r="I71" s="592" t="str">
        <f t="shared" si="1"/>
        <v/>
      </c>
      <c r="K71" s="592" t="str">
        <f t="shared" si="2"/>
        <v/>
      </c>
      <c r="M71" s="592" t="str">
        <f t="shared" si="3"/>
        <v/>
      </c>
      <c r="O71" s="592" t="str">
        <f t="shared" si="4"/>
        <v/>
      </c>
      <c r="Q71" s="592" t="str">
        <f t="shared" si="5"/>
        <v/>
      </c>
      <c r="S71" s="592" t="str">
        <f t="shared" si="6"/>
        <v/>
      </c>
      <c r="U71" s="592" t="str">
        <f t="shared" si="7"/>
        <v/>
      </c>
      <c r="W71" s="592" t="str">
        <f t="shared" si="8"/>
        <v/>
      </c>
      <c r="Y71" s="592" t="str">
        <f t="shared" si="9"/>
        <v/>
      </c>
      <c r="AA71" s="592" t="str">
        <f t="shared" si="10"/>
        <v/>
      </c>
      <c r="AC71" s="592" t="str">
        <f t="shared" si="11"/>
        <v/>
      </c>
      <c r="AE71" s="592" t="str">
        <f t="shared" si="12"/>
        <v/>
      </c>
      <c r="AG71" s="592" t="str">
        <f t="shared" si="13"/>
        <v/>
      </c>
      <c r="AI71" s="592" t="str">
        <f t="shared" si="14"/>
        <v/>
      </c>
      <c r="AK71" s="592" t="str">
        <f t="shared" si="15"/>
        <v/>
      </c>
      <c r="AM71" s="592" t="str">
        <f t="shared" si="16"/>
        <v/>
      </c>
      <c r="AO71" s="592" t="str">
        <f t="shared" si="17"/>
        <v/>
      </c>
      <c r="AQ71" s="592" t="str">
        <f t="shared" si="18"/>
        <v/>
      </c>
    </row>
    <row r="72" spans="5:43" x14ac:dyDescent="0.25">
      <c r="E72" s="592" t="str">
        <f t="shared" si="0"/>
        <v/>
      </c>
      <c r="G72" s="592" t="str">
        <f t="shared" si="0"/>
        <v/>
      </c>
      <c r="I72" s="592" t="str">
        <f t="shared" si="1"/>
        <v/>
      </c>
      <c r="K72" s="592" t="str">
        <f t="shared" si="2"/>
        <v/>
      </c>
      <c r="M72" s="592" t="str">
        <f t="shared" si="3"/>
        <v/>
      </c>
      <c r="O72" s="592" t="str">
        <f t="shared" si="4"/>
        <v/>
      </c>
      <c r="Q72" s="592" t="str">
        <f t="shared" si="5"/>
        <v/>
      </c>
      <c r="S72" s="592" t="str">
        <f t="shared" si="6"/>
        <v/>
      </c>
      <c r="U72" s="592" t="str">
        <f t="shared" si="7"/>
        <v/>
      </c>
      <c r="W72" s="592" t="str">
        <f t="shared" si="8"/>
        <v/>
      </c>
      <c r="Y72" s="592" t="str">
        <f t="shared" si="9"/>
        <v/>
      </c>
      <c r="AA72" s="592" t="str">
        <f t="shared" si="10"/>
        <v/>
      </c>
      <c r="AC72" s="592" t="str">
        <f t="shared" si="11"/>
        <v/>
      </c>
      <c r="AE72" s="592" t="str">
        <f t="shared" si="12"/>
        <v/>
      </c>
      <c r="AG72" s="592" t="str">
        <f t="shared" si="13"/>
        <v/>
      </c>
      <c r="AI72" s="592" t="str">
        <f t="shared" si="14"/>
        <v/>
      </c>
      <c r="AK72" s="592" t="str">
        <f t="shared" si="15"/>
        <v/>
      </c>
      <c r="AM72" s="592" t="str">
        <f t="shared" si="16"/>
        <v/>
      </c>
      <c r="AO72" s="592" t="str">
        <f t="shared" si="17"/>
        <v/>
      </c>
      <c r="AQ72" s="592" t="str">
        <f t="shared" si="18"/>
        <v/>
      </c>
    </row>
    <row r="73" spans="5:43" x14ac:dyDescent="0.25">
      <c r="E73" s="592" t="str">
        <f t="shared" si="0"/>
        <v/>
      </c>
      <c r="G73" s="592" t="str">
        <f t="shared" si="0"/>
        <v/>
      </c>
      <c r="I73" s="592" t="str">
        <f t="shared" si="1"/>
        <v/>
      </c>
      <c r="K73" s="592" t="str">
        <f t="shared" si="2"/>
        <v/>
      </c>
      <c r="M73" s="592" t="str">
        <f t="shared" si="3"/>
        <v/>
      </c>
      <c r="O73" s="592" t="str">
        <f t="shared" si="4"/>
        <v/>
      </c>
      <c r="Q73" s="592" t="str">
        <f t="shared" si="5"/>
        <v/>
      </c>
      <c r="S73" s="592" t="str">
        <f t="shared" si="6"/>
        <v/>
      </c>
      <c r="U73" s="592" t="str">
        <f t="shared" si="7"/>
        <v/>
      </c>
      <c r="W73" s="592" t="str">
        <f t="shared" si="8"/>
        <v/>
      </c>
      <c r="Y73" s="592" t="str">
        <f t="shared" si="9"/>
        <v/>
      </c>
      <c r="AA73" s="592" t="str">
        <f t="shared" si="10"/>
        <v/>
      </c>
      <c r="AC73" s="592" t="str">
        <f t="shared" si="11"/>
        <v/>
      </c>
      <c r="AE73" s="592" t="str">
        <f t="shared" si="12"/>
        <v/>
      </c>
      <c r="AG73" s="592" t="str">
        <f t="shared" si="13"/>
        <v/>
      </c>
      <c r="AI73" s="592" t="str">
        <f t="shared" si="14"/>
        <v/>
      </c>
      <c r="AK73" s="592" t="str">
        <f t="shared" si="15"/>
        <v/>
      </c>
      <c r="AM73" s="592" t="str">
        <f t="shared" si="16"/>
        <v/>
      </c>
      <c r="AO73" s="592" t="str">
        <f t="shared" si="17"/>
        <v/>
      </c>
      <c r="AQ73" s="592" t="str">
        <f t="shared" si="18"/>
        <v/>
      </c>
    </row>
    <row r="74" spans="5:43" x14ac:dyDescent="0.25">
      <c r="E74" s="592" t="str">
        <f t="shared" si="0"/>
        <v/>
      </c>
      <c r="G74" s="592" t="str">
        <f t="shared" si="0"/>
        <v/>
      </c>
      <c r="I74" s="592" t="str">
        <f t="shared" si="1"/>
        <v/>
      </c>
      <c r="K74" s="592" t="str">
        <f t="shared" si="2"/>
        <v/>
      </c>
      <c r="M74" s="592" t="str">
        <f t="shared" si="3"/>
        <v/>
      </c>
      <c r="O74" s="592" t="str">
        <f t="shared" si="4"/>
        <v/>
      </c>
      <c r="Q74" s="592" t="str">
        <f t="shared" si="5"/>
        <v/>
      </c>
      <c r="S74" s="592" t="str">
        <f t="shared" si="6"/>
        <v/>
      </c>
      <c r="U74" s="592" t="str">
        <f t="shared" si="7"/>
        <v/>
      </c>
      <c r="W74" s="592" t="str">
        <f t="shared" si="8"/>
        <v/>
      </c>
      <c r="Y74" s="592" t="str">
        <f t="shared" si="9"/>
        <v/>
      </c>
      <c r="AA74" s="592" t="str">
        <f t="shared" si="10"/>
        <v/>
      </c>
      <c r="AC74" s="592" t="str">
        <f t="shared" si="11"/>
        <v/>
      </c>
      <c r="AE74" s="592" t="str">
        <f t="shared" si="12"/>
        <v/>
      </c>
      <c r="AG74" s="592" t="str">
        <f t="shared" si="13"/>
        <v/>
      </c>
      <c r="AI74" s="592" t="str">
        <f t="shared" si="14"/>
        <v/>
      </c>
      <c r="AK74" s="592" t="str">
        <f t="shared" si="15"/>
        <v/>
      </c>
      <c r="AM74" s="592" t="str">
        <f t="shared" si="16"/>
        <v/>
      </c>
      <c r="AO74" s="592" t="str">
        <f t="shared" si="17"/>
        <v/>
      </c>
      <c r="AQ74" s="592" t="str">
        <f t="shared" si="18"/>
        <v/>
      </c>
    </row>
    <row r="75" spans="5:43" x14ac:dyDescent="0.25">
      <c r="E75" s="592" t="str">
        <f t="shared" si="0"/>
        <v/>
      </c>
      <c r="G75" s="592" t="str">
        <f t="shared" si="0"/>
        <v/>
      </c>
      <c r="I75" s="592" t="str">
        <f t="shared" si="1"/>
        <v/>
      </c>
      <c r="K75" s="592" t="str">
        <f t="shared" si="2"/>
        <v/>
      </c>
      <c r="M75" s="592" t="str">
        <f t="shared" si="3"/>
        <v/>
      </c>
      <c r="O75" s="592" t="str">
        <f t="shared" si="4"/>
        <v/>
      </c>
      <c r="Q75" s="592" t="str">
        <f t="shared" si="5"/>
        <v/>
      </c>
      <c r="S75" s="592" t="str">
        <f t="shared" si="6"/>
        <v/>
      </c>
      <c r="U75" s="592" t="str">
        <f t="shared" si="7"/>
        <v/>
      </c>
      <c r="W75" s="592" t="str">
        <f t="shared" si="8"/>
        <v/>
      </c>
      <c r="Y75" s="592" t="str">
        <f t="shared" si="9"/>
        <v/>
      </c>
      <c r="AA75" s="592" t="str">
        <f t="shared" si="10"/>
        <v/>
      </c>
      <c r="AC75" s="592" t="str">
        <f t="shared" si="11"/>
        <v/>
      </c>
      <c r="AE75" s="592" t="str">
        <f t="shared" si="12"/>
        <v/>
      </c>
      <c r="AG75" s="592" t="str">
        <f t="shared" si="13"/>
        <v/>
      </c>
      <c r="AI75" s="592" t="str">
        <f t="shared" si="14"/>
        <v/>
      </c>
      <c r="AK75" s="592" t="str">
        <f t="shared" si="15"/>
        <v/>
      </c>
      <c r="AM75" s="592" t="str">
        <f t="shared" si="16"/>
        <v/>
      </c>
      <c r="AO75" s="592" t="str">
        <f t="shared" si="17"/>
        <v/>
      </c>
      <c r="AQ75" s="592" t="str">
        <f t="shared" si="18"/>
        <v/>
      </c>
    </row>
    <row r="76" spans="5:43" x14ac:dyDescent="0.25">
      <c r="E76" s="592" t="str">
        <f t="shared" si="0"/>
        <v/>
      </c>
      <c r="G76" s="592" t="str">
        <f t="shared" si="0"/>
        <v/>
      </c>
      <c r="I76" s="592" t="str">
        <f t="shared" si="1"/>
        <v/>
      </c>
      <c r="K76" s="592" t="str">
        <f t="shared" si="2"/>
        <v/>
      </c>
      <c r="M76" s="592" t="str">
        <f t="shared" si="3"/>
        <v/>
      </c>
      <c r="O76" s="592" t="str">
        <f t="shared" si="4"/>
        <v/>
      </c>
      <c r="Q76" s="592" t="str">
        <f t="shared" si="5"/>
        <v/>
      </c>
      <c r="S76" s="592" t="str">
        <f t="shared" si="6"/>
        <v/>
      </c>
      <c r="U76" s="592" t="str">
        <f t="shared" si="7"/>
        <v/>
      </c>
      <c r="W76" s="592" t="str">
        <f t="shared" si="8"/>
        <v/>
      </c>
      <c r="Y76" s="592" t="str">
        <f t="shared" si="9"/>
        <v/>
      </c>
      <c r="AA76" s="592" t="str">
        <f t="shared" si="10"/>
        <v/>
      </c>
      <c r="AC76" s="592" t="str">
        <f t="shared" si="11"/>
        <v/>
      </c>
      <c r="AE76" s="592" t="str">
        <f t="shared" si="12"/>
        <v/>
      </c>
      <c r="AG76" s="592" t="str">
        <f t="shared" si="13"/>
        <v/>
      </c>
      <c r="AI76" s="592" t="str">
        <f t="shared" si="14"/>
        <v/>
      </c>
      <c r="AK76" s="592" t="str">
        <f t="shared" si="15"/>
        <v/>
      </c>
      <c r="AM76" s="592" t="str">
        <f t="shared" si="16"/>
        <v/>
      </c>
      <c r="AO76" s="592" t="str">
        <f t="shared" si="17"/>
        <v/>
      </c>
      <c r="AQ76" s="592" t="str">
        <f t="shared" si="18"/>
        <v/>
      </c>
    </row>
    <row r="77" spans="5:43" x14ac:dyDescent="0.25">
      <c r="E77" s="592" t="str">
        <f t="shared" ref="E77:G140" si="19">IF(OR($B77=0,D77=0),"",D77/$B77)</f>
        <v/>
      </c>
      <c r="G77" s="592" t="str">
        <f t="shared" si="19"/>
        <v/>
      </c>
      <c r="I77" s="592" t="str">
        <f t="shared" ref="I77:I140" si="20">IF(OR($B77=0,H77=0),"",H77/$B77)</f>
        <v/>
      </c>
      <c r="K77" s="592" t="str">
        <f t="shared" ref="K77:K140" si="21">IF(OR($B77=0,J77=0),"",J77/$B77)</f>
        <v/>
      </c>
      <c r="M77" s="592" t="str">
        <f t="shared" ref="M77:M140" si="22">IF(OR($B77=0,L77=0),"",L77/$B77)</f>
        <v/>
      </c>
      <c r="O77" s="592" t="str">
        <f t="shared" ref="O77:O140" si="23">IF(OR($B77=0,N77=0),"",N77/$B77)</f>
        <v/>
      </c>
      <c r="Q77" s="592" t="str">
        <f t="shared" ref="Q77:Q140" si="24">IF(OR($B77=0,P77=0),"",P77/$B77)</f>
        <v/>
      </c>
      <c r="S77" s="592" t="str">
        <f t="shared" ref="S77:S140" si="25">IF(OR($B77=0,R77=0),"",R77/$B77)</f>
        <v/>
      </c>
      <c r="U77" s="592" t="str">
        <f t="shared" ref="U77:U140" si="26">IF(OR($B77=0,T77=0),"",T77/$B77)</f>
        <v/>
      </c>
      <c r="W77" s="592" t="str">
        <f t="shared" ref="W77:W140" si="27">IF(OR($B77=0,V77=0),"",V77/$B77)</f>
        <v/>
      </c>
      <c r="Y77" s="592" t="str">
        <f t="shared" ref="Y77:Y140" si="28">IF(OR($B77=0,X77=0),"",X77/$B77)</f>
        <v/>
      </c>
      <c r="AA77" s="592" t="str">
        <f t="shared" ref="AA77:AA140" si="29">IF(OR($B77=0,Z77=0),"",Z77/$B77)</f>
        <v/>
      </c>
      <c r="AC77" s="592" t="str">
        <f t="shared" ref="AC77:AC140" si="30">IF(OR($B77=0,AB77=0),"",AB77/$B77)</f>
        <v/>
      </c>
      <c r="AE77" s="592" t="str">
        <f t="shared" ref="AE77:AE140" si="31">IF(OR($B77=0,AD77=0),"",AD77/$B77)</f>
        <v/>
      </c>
      <c r="AG77" s="592" t="str">
        <f t="shared" ref="AG77:AG140" si="32">IF(OR($B77=0,AF77=0),"",AF77/$B77)</f>
        <v/>
      </c>
      <c r="AI77" s="592" t="str">
        <f t="shared" ref="AI77:AI140" si="33">IF(OR($B77=0,AH77=0),"",AH77/$B77)</f>
        <v/>
      </c>
      <c r="AK77" s="592" t="str">
        <f t="shared" ref="AK77:AK140" si="34">IF(OR($B77=0,AJ77=0),"",AJ77/$B77)</f>
        <v/>
      </c>
      <c r="AM77" s="592" t="str">
        <f t="shared" ref="AM77:AM140" si="35">IF(OR($B77=0,AL77=0),"",AL77/$B77)</f>
        <v/>
      </c>
      <c r="AO77" s="592" t="str">
        <f t="shared" ref="AO77:AO140" si="36">IF(OR($B77=0,AN77=0),"",AN77/$B77)</f>
        <v/>
      </c>
      <c r="AQ77" s="592" t="str">
        <f t="shared" ref="AQ77:AQ140" si="37">IF(OR($B77=0,AP77=0),"",AP77/$B77)</f>
        <v/>
      </c>
    </row>
    <row r="78" spans="5:43" x14ac:dyDescent="0.25">
      <c r="E78" s="592" t="str">
        <f t="shared" si="19"/>
        <v/>
      </c>
      <c r="G78" s="592" t="str">
        <f t="shared" si="19"/>
        <v/>
      </c>
      <c r="I78" s="592" t="str">
        <f t="shared" si="20"/>
        <v/>
      </c>
      <c r="K78" s="592" t="str">
        <f t="shared" si="21"/>
        <v/>
      </c>
      <c r="M78" s="592" t="str">
        <f t="shared" si="22"/>
        <v/>
      </c>
      <c r="O78" s="592" t="str">
        <f t="shared" si="23"/>
        <v/>
      </c>
      <c r="Q78" s="592" t="str">
        <f t="shared" si="24"/>
        <v/>
      </c>
      <c r="S78" s="592" t="str">
        <f t="shared" si="25"/>
        <v/>
      </c>
      <c r="U78" s="592" t="str">
        <f t="shared" si="26"/>
        <v/>
      </c>
      <c r="W78" s="592" t="str">
        <f t="shared" si="27"/>
        <v/>
      </c>
      <c r="Y78" s="592" t="str">
        <f t="shared" si="28"/>
        <v/>
      </c>
      <c r="AA78" s="592" t="str">
        <f t="shared" si="29"/>
        <v/>
      </c>
      <c r="AC78" s="592" t="str">
        <f t="shared" si="30"/>
        <v/>
      </c>
      <c r="AE78" s="592" t="str">
        <f t="shared" si="31"/>
        <v/>
      </c>
      <c r="AG78" s="592" t="str">
        <f t="shared" si="32"/>
        <v/>
      </c>
      <c r="AI78" s="592" t="str">
        <f t="shared" si="33"/>
        <v/>
      </c>
      <c r="AK78" s="592" t="str">
        <f t="shared" si="34"/>
        <v/>
      </c>
      <c r="AM78" s="592" t="str">
        <f t="shared" si="35"/>
        <v/>
      </c>
      <c r="AO78" s="592" t="str">
        <f t="shared" si="36"/>
        <v/>
      </c>
      <c r="AQ78" s="592" t="str">
        <f t="shared" si="37"/>
        <v/>
      </c>
    </row>
    <row r="79" spans="5:43" x14ac:dyDescent="0.25">
      <c r="E79" s="592" t="str">
        <f t="shared" si="19"/>
        <v/>
      </c>
      <c r="G79" s="592" t="str">
        <f t="shared" si="19"/>
        <v/>
      </c>
      <c r="I79" s="592" t="str">
        <f t="shared" si="20"/>
        <v/>
      </c>
      <c r="K79" s="592" t="str">
        <f t="shared" si="21"/>
        <v/>
      </c>
      <c r="M79" s="592" t="str">
        <f t="shared" si="22"/>
        <v/>
      </c>
      <c r="O79" s="592" t="str">
        <f t="shared" si="23"/>
        <v/>
      </c>
      <c r="Q79" s="592" t="str">
        <f t="shared" si="24"/>
        <v/>
      </c>
      <c r="S79" s="592" t="str">
        <f t="shared" si="25"/>
        <v/>
      </c>
      <c r="U79" s="592" t="str">
        <f t="shared" si="26"/>
        <v/>
      </c>
      <c r="W79" s="592" t="str">
        <f t="shared" si="27"/>
        <v/>
      </c>
      <c r="Y79" s="592" t="str">
        <f t="shared" si="28"/>
        <v/>
      </c>
      <c r="AA79" s="592" t="str">
        <f t="shared" si="29"/>
        <v/>
      </c>
      <c r="AC79" s="592" t="str">
        <f t="shared" si="30"/>
        <v/>
      </c>
      <c r="AE79" s="592" t="str">
        <f t="shared" si="31"/>
        <v/>
      </c>
      <c r="AG79" s="592" t="str">
        <f t="shared" si="32"/>
        <v/>
      </c>
      <c r="AI79" s="592" t="str">
        <f t="shared" si="33"/>
        <v/>
      </c>
      <c r="AK79" s="592" t="str">
        <f t="shared" si="34"/>
        <v/>
      </c>
      <c r="AM79" s="592" t="str">
        <f t="shared" si="35"/>
        <v/>
      </c>
      <c r="AO79" s="592" t="str">
        <f t="shared" si="36"/>
        <v/>
      </c>
      <c r="AQ79" s="592" t="str">
        <f t="shared" si="37"/>
        <v/>
      </c>
    </row>
    <row r="80" spans="5:43" x14ac:dyDescent="0.25">
      <c r="E80" s="592" t="str">
        <f t="shared" si="19"/>
        <v/>
      </c>
      <c r="G80" s="592" t="str">
        <f t="shared" si="19"/>
        <v/>
      </c>
      <c r="I80" s="592" t="str">
        <f t="shared" si="20"/>
        <v/>
      </c>
      <c r="K80" s="592" t="str">
        <f t="shared" si="21"/>
        <v/>
      </c>
      <c r="M80" s="592" t="str">
        <f t="shared" si="22"/>
        <v/>
      </c>
      <c r="O80" s="592" t="str">
        <f t="shared" si="23"/>
        <v/>
      </c>
      <c r="Q80" s="592" t="str">
        <f t="shared" si="24"/>
        <v/>
      </c>
      <c r="S80" s="592" t="str">
        <f t="shared" si="25"/>
        <v/>
      </c>
      <c r="U80" s="592" t="str">
        <f t="shared" si="26"/>
        <v/>
      </c>
      <c r="W80" s="592" t="str">
        <f t="shared" si="27"/>
        <v/>
      </c>
      <c r="Y80" s="592" t="str">
        <f t="shared" si="28"/>
        <v/>
      </c>
      <c r="AA80" s="592" t="str">
        <f t="shared" si="29"/>
        <v/>
      </c>
      <c r="AC80" s="592" t="str">
        <f t="shared" si="30"/>
        <v/>
      </c>
      <c r="AE80" s="592" t="str">
        <f t="shared" si="31"/>
        <v/>
      </c>
      <c r="AG80" s="592" t="str">
        <f t="shared" si="32"/>
        <v/>
      </c>
      <c r="AI80" s="592" t="str">
        <f t="shared" si="33"/>
        <v/>
      </c>
      <c r="AK80" s="592" t="str">
        <f t="shared" si="34"/>
        <v/>
      </c>
      <c r="AM80" s="592" t="str">
        <f t="shared" si="35"/>
        <v/>
      </c>
      <c r="AO80" s="592" t="str">
        <f t="shared" si="36"/>
        <v/>
      </c>
      <c r="AQ80" s="592" t="str">
        <f t="shared" si="37"/>
        <v/>
      </c>
    </row>
    <row r="81" spans="5:43" x14ac:dyDescent="0.25">
      <c r="E81" s="592" t="str">
        <f t="shared" si="19"/>
        <v/>
      </c>
      <c r="G81" s="592" t="str">
        <f t="shared" si="19"/>
        <v/>
      </c>
      <c r="I81" s="592" t="str">
        <f t="shared" si="20"/>
        <v/>
      </c>
      <c r="K81" s="592" t="str">
        <f t="shared" si="21"/>
        <v/>
      </c>
      <c r="M81" s="592" t="str">
        <f t="shared" si="22"/>
        <v/>
      </c>
      <c r="O81" s="592" t="str">
        <f t="shared" si="23"/>
        <v/>
      </c>
      <c r="Q81" s="592" t="str">
        <f t="shared" si="24"/>
        <v/>
      </c>
      <c r="S81" s="592" t="str">
        <f t="shared" si="25"/>
        <v/>
      </c>
      <c r="U81" s="592" t="str">
        <f t="shared" si="26"/>
        <v/>
      </c>
      <c r="W81" s="592" t="str">
        <f t="shared" si="27"/>
        <v/>
      </c>
      <c r="Y81" s="592" t="str">
        <f t="shared" si="28"/>
        <v/>
      </c>
      <c r="AA81" s="592" t="str">
        <f t="shared" si="29"/>
        <v/>
      </c>
      <c r="AC81" s="592" t="str">
        <f t="shared" si="30"/>
        <v/>
      </c>
      <c r="AE81" s="592" t="str">
        <f t="shared" si="31"/>
        <v/>
      </c>
      <c r="AG81" s="592" t="str">
        <f t="shared" si="32"/>
        <v/>
      </c>
      <c r="AI81" s="592" t="str">
        <f t="shared" si="33"/>
        <v/>
      </c>
      <c r="AK81" s="592" t="str">
        <f t="shared" si="34"/>
        <v/>
      </c>
      <c r="AM81" s="592" t="str">
        <f t="shared" si="35"/>
        <v/>
      </c>
      <c r="AO81" s="592" t="str">
        <f t="shared" si="36"/>
        <v/>
      </c>
      <c r="AQ81" s="592" t="str">
        <f t="shared" si="37"/>
        <v/>
      </c>
    </row>
    <row r="82" spans="5:43" x14ac:dyDescent="0.25">
      <c r="E82" s="592" t="str">
        <f t="shared" si="19"/>
        <v/>
      </c>
      <c r="G82" s="592" t="str">
        <f t="shared" si="19"/>
        <v/>
      </c>
      <c r="I82" s="592" t="str">
        <f t="shared" si="20"/>
        <v/>
      </c>
      <c r="K82" s="592" t="str">
        <f t="shared" si="21"/>
        <v/>
      </c>
      <c r="M82" s="592" t="str">
        <f t="shared" si="22"/>
        <v/>
      </c>
      <c r="O82" s="592" t="str">
        <f t="shared" si="23"/>
        <v/>
      </c>
      <c r="Q82" s="592" t="str">
        <f t="shared" si="24"/>
        <v/>
      </c>
      <c r="S82" s="592" t="str">
        <f t="shared" si="25"/>
        <v/>
      </c>
      <c r="U82" s="592" t="str">
        <f t="shared" si="26"/>
        <v/>
      </c>
      <c r="W82" s="592" t="str">
        <f t="shared" si="27"/>
        <v/>
      </c>
      <c r="Y82" s="592" t="str">
        <f t="shared" si="28"/>
        <v/>
      </c>
      <c r="AA82" s="592" t="str">
        <f t="shared" si="29"/>
        <v/>
      </c>
      <c r="AC82" s="592" t="str">
        <f t="shared" si="30"/>
        <v/>
      </c>
      <c r="AE82" s="592" t="str">
        <f t="shared" si="31"/>
        <v/>
      </c>
      <c r="AG82" s="592" t="str">
        <f t="shared" si="32"/>
        <v/>
      </c>
      <c r="AI82" s="592" t="str">
        <f t="shared" si="33"/>
        <v/>
      </c>
      <c r="AK82" s="592" t="str">
        <f t="shared" si="34"/>
        <v/>
      </c>
      <c r="AM82" s="592" t="str">
        <f t="shared" si="35"/>
        <v/>
      </c>
      <c r="AO82" s="592" t="str">
        <f t="shared" si="36"/>
        <v/>
      </c>
      <c r="AQ82" s="592" t="str">
        <f t="shared" si="37"/>
        <v/>
      </c>
    </row>
    <row r="83" spans="5:43" x14ac:dyDescent="0.25">
      <c r="E83" s="592" t="str">
        <f t="shared" si="19"/>
        <v/>
      </c>
      <c r="G83" s="592" t="str">
        <f t="shared" si="19"/>
        <v/>
      </c>
      <c r="I83" s="592" t="str">
        <f t="shared" si="20"/>
        <v/>
      </c>
      <c r="K83" s="592" t="str">
        <f t="shared" si="21"/>
        <v/>
      </c>
      <c r="M83" s="592" t="str">
        <f t="shared" si="22"/>
        <v/>
      </c>
      <c r="O83" s="592" t="str">
        <f t="shared" si="23"/>
        <v/>
      </c>
      <c r="Q83" s="592" t="str">
        <f t="shared" si="24"/>
        <v/>
      </c>
      <c r="S83" s="592" t="str">
        <f t="shared" si="25"/>
        <v/>
      </c>
      <c r="U83" s="592" t="str">
        <f t="shared" si="26"/>
        <v/>
      </c>
      <c r="W83" s="592" t="str">
        <f t="shared" si="27"/>
        <v/>
      </c>
      <c r="Y83" s="592" t="str">
        <f t="shared" si="28"/>
        <v/>
      </c>
      <c r="AA83" s="592" t="str">
        <f t="shared" si="29"/>
        <v/>
      </c>
      <c r="AC83" s="592" t="str">
        <f t="shared" si="30"/>
        <v/>
      </c>
      <c r="AE83" s="592" t="str">
        <f t="shared" si="31"/>
        <v/>
      </c>
      <c r="AG83" s="592" t="str">
        <f t="shared" si="32"/>
        <v/>
      </c>
      <c r="AI83" s="592" t="str">
        <f t="shared" si="33"/>
        <v/>
      </c>
      <c r="AK83" s="592" t="str">
        <f t="shared" si="34"/>
        <v/>
      </c>
      <c r="AM83" s="592" t="str">
        <f t="shared" si="35"/>
        <v/>
      </c>
      <c r="AO83" s="592" t="str">
        <f t="shared" si="36"/>
        <v/>
      </c>
      <c r="AQ83" s="592" t="str">
        <f t="shared" si="37"/>
        <v/>
      </c>
    </row>
    <row r="84" spans="5:43" x14ac:dyDescent="0.25">
      <c r="E84" s="592" t="str">
        <f t="shared" si="19"/>
        <v/>
      </c>
      <c r="G84" s="592" t="str">
        <f t="shared" si="19"/>
        <v/>
      </c>
      <c r="I84" s="592" t="str">
        <f t="shared" si="20"/>
        <v/>
      </c>
      <c r="K84" s="592" t="str">
        <f t="shared" si="21"/>
        <v/>
      </c>
      <c r="M84" s="592" t="str">
        <f t="shared" si="22"/>
        <v/>
      </c>
      <c r="O84" s="592" t="str">
        <f t="shared" si="23"/>
        <v/>
      </c>
      <c r="Q84" s="592" t="str">
        <f t="shared" si="24"/>
        <v/>
      </c>
      <c r="S84" s="592" t="str">
        <f t="shared" si="25"/>
        <v/>
      </c>
      <c r="U84" s="592" t="str">
        <f t="shared" si="26"/>
        <v/>
      </c>
      <c r="W84" s="592" t="str">
        <f t="shared" si="27"/>
        <v/>
      </c>
      <c r="Y84" s="592" t="str">
        <f t="shared" si="28"/>
        <v/>
      </c>
      <c r="AA84" s="592" t="str">
        <f t="shared" si="29"/>
        <v/>
      </c>
      <c r="AC84" s="592" t="str">
        <f t="shared" si="30"/>
        <v/>
      </c>
      <c r="AE84" s="592" t="str">
        <f t="shared" si="31"/>
        <v/>
      </c>
      <c r="AG84" s="592" t="str">
        <f t="shared" si="32"/>
        <v/>
      </c>
      <c r="AI84" s="592" t="str">
        <f t="shared" si="33"/>
        <v/>
      </c>
      <c r="AK84" s="592" t="str">
        <f t="shared" si="34"/>
        <v/>
      </c>
      <c r="AM84" s="592" t="str">
        <f t="shared" si="35"/>
        <v/>
      </c>
      <c r="AO84" s="592" t="str">
        <f t="shared" si="36"/>
        <v/>
      </c>
      <c r="AQ84" s="592" t="str">
        <f t="shared" si="37"/>
        <v/>
      </c>
    </row>
    <row r="85" spans="5:43" x14ac:dyDescent="0.25">
      <c r="E85" s="592" t="str">
        <f t="shared" si="19"/>
        <v/>
      </c>
      <c r="G85" s="592" t="str">
        <f t="shared" si="19"/>
        <v/>
      </c>
      <c r="I85" s="592" t="str">
        <f t="shared" si="20"/>
        <v/>
      </c>
      <c r="K85" s="592" t="str">
        <f t="shared" si="21"/>
        <v/>
      </c>
      <c r="M85" s="592" t="str">
        <f t="shared" si="22"/>
        <v/>
      </c>
      <c r="O85" s="592" t="str">
        <f t="shared" si="23"/>
        <v/>
      </c>
      <c r="Q85" s="592" t="str">
        <f t="shared" si="24"/>
        <v/>
      </c>
      <c r="S85" s="592" t="str">
        <f t="shared" si="25"/>
        <v/>
      </c>
      <c r="U85" s="592" t="str">
        <f t="shared" si="26"/>
        <v/>
      </c>
      <c r="W85" s="592" t="str">
        <f t="shared" si="27"/>
        <v/>
      </c>
      <c r="Y85" s="592" t="str">
        <f t="shared" si="28"/>
        <v/>
      </c>
      <c r="AA85" s="592" t="str">
        <f t="shared" si="29"/>
        <v/>
      </c>
      <c r="AC85" s="592" t="str">
        <f t="shared" si="30"/>
        <v/>
      </c>
      <c r="AE85" s="592" t="str">
        <f t="shared" si="31"/>
        <v/>
      </c>
      <c r="AG85" s="592" t="str">
        <f t="shared" si="32"/>
        <v/>
      </c>
      <c r="AI85" s="592" t="str">
        <f t="shared" si="33"/>
        <v/>
      </c>
      <c r="AK85" s="592" t="str">
        <f t="shared" si="34"/>
        <v/>
      </c>
      <c r="AM85" s="592" t="str">
        <f t="shared" si="35"/>
        <v/>
      </c>
      <c r="AO85" s="592" t="str">
        <f t="shared" si="36"/>
        <v/>
      </c>
      <c r="AQ85" s="592" t="str">
        <f t="shared" si="37"/>
        <v/>
      </c>
    </row>
    <row r="86" spans="5:43" x14ac:dyDescent="0.25">
      <c r="E86" s="592" t="str">
        <f t="shared" si="19"/>
        <v/>
      </c>
      <c r="G86" s="592" t="str">
        <f t="shared" si="19"/>
        <v/>
      </c>
      <c r="I86" s="592" t="str">
        <f t="shared" si="20"/>
        <v/>
      </c>
      <c r="K86" s="592" t="str">
        <f t="shared" si="21"/>
        <v/>
      </c>
      <c r="M86" s="592" t="str">
        <f t="shared" si="22"/>
        <v/>
      </c>
      <c r="O86" s="592" t="str">
        <f t="shared" si="23"/>
        <v/>
      </c>
      <c r="Q86" s="592" t="str">
        <f t="shared" si="24"/>
        <v/>
      </c>
      <c r="S86" s="592" t="str">
        <f t="shared" si="25"/>
        <v/>
      </c>
      <c r="U86" s="592" t="str">
        <f t="shared" si="26"/>
        <v/>
      </c>
      <c r="W86" s="592" t="str">
        <f t="shared" si="27"/>
        <v/>
      </c>
      <c r="Y86" s="592" t="str">
        <f t="shared" si="28"/>
        <v/>
      </c>
      <c r="AA86" s="592" t="str">
        <f t="shared" si="29"/>
        <v/>
      </c>
      <c r="AC86" s="592" t="str">
        <f t="shared" si="30"/>
        <v/>
      </c>
      <c r="AE86" s="592" t="str">
        <f t="shared" si="31"/>
        <v/>
      </c>
      <c r="AG86" s="592" t="str">
        <f t="shared" si="32"/>
        <v/>
      </c>
      <c r="AI86" s="592" t="str">
        <f t="shared" si="33"/>
        <v/>
      </c>
      <c r="AK86" s="592" t="str">
        <f t="shared" si="34"/>
        <v/>
      </c>
      <c r="AM86" s="592" t="str">
        <f t="shared" si="35"/>
        <v/>
      </c>
      <c r="AO86" s="592" t="str">
        <f t="shared" si="36"/>
        <v/>
      </c>
      <c r="AQ86" s="592" t="str">
        <f t="shared" si="37"/>
        <v/>
      </c>
    </row>
    <row r="87" spans="5:43" x14ac:dyDescent="0.25">
      <c r="E87" s="592" t="str">
        <f t="shared" si="19"/>
        <v/>
      </c>
      <c r="G87" s="592" t="str">
        <f t="shared" si="19"/>
        <v/>
      </c>
      <c r="I87" s="592" t="str">
        <f t="shared" si="20"/>
        <v/>
      </c>
      <c r="K87" s="592" t="str">
        <f t="shared" si="21"/>
        <v/>
      </c>
      <c r="M87" s="592" t="str">
        <f t="shared" si="22"/>
        <v/>
      </c>
      <c r="O87" s="592" t="str">
        <f t="shared" si="23"/>
        <v/>
      </c>
      <c r="Q87" s="592" t="str">
        <f t="shared" si="24"/>
        <v/>
      </c>
      <c r="S87" s="592" t="str">
        <f t="shared" si="25"/>
        <v/>
      </c>
      <c r="U87" s="592" t="str">
        <f t="shared" si="26"/>
        <v/>
      </c>
      <c r="W87" s="592" t="str">
        <f t="shared" si="27"/>
        <v/>
      </c>
      <c r="Y87" s="592" t="str">
        <f t="shared" si="28"/>
        <v/>
      </c>
      <c r="AA87" s="592" t="str">
        <f t="shared" si="29"/>
        <v/>
      </c>
      <c r="AC87" s="592" t="str">
        <f t="shared" si="30"/>
        <v/>
      </c>
      <c r="AE87" s="592" t="str">
        <f t="shared" si="31"/>
        <v/>
      </c>
      <c r="AG87" s="592" t="str">
        <f t="shared" si="32"/>
        <v/>
      </c>
      <c r="AI87" s="592" t="str">
        <f t="shared" si="33"/>
        <v/>
      </c>
      <c r="AK87" s="592" t="str">
        <f t="shared" si="34"/>
        <v/>
      </c>
      <c r="AM87" s="592" t="str">
        <f t="shared" si="35"/>
        <v/>
      </c>
      <c r="AO87" s="592" t="str">
        <f t="shared" si="36"/>
        <v/>
      </c>
      <c r="AQ87" s="592" t="str">
        <f t="shared" si="37"/>
        <v/>
      </c>
    </row>
    <row r="88" spans="5:43" x14ac:dyDescent="0.25">
      <c r="E88" s="592" t="str">
        <f t="shared" si="19"/>
        <v/>
      </c>
      <c r="G88" s="592" t="str">
        <f t="shared" si="19"/>
        <v/>
      </c>
      <c r="I88" s="592" t="str">
        <f t="shared" si="20"/>
        <v/>
      </c>
      <c r="K88" s="592" t="str">
        <f t="shared" si="21"/>
        <v/>
      </c>
      <c r="M88" s="592" t="str">
        <f t="shared" si="22"/>
        <v/>
      </c>
      <c r="O88" s="592" t="str">
        <f t="shared" si="23"/>
        <v/>
      </c>
      <c r="Q88" s="592" t="str">
        <f t="shared" si="24"/>
        <v/>
      </c>
      <c r="S88" s="592" t="str">
        <f t="shared" si="25"/>
        <v/>
      </c>
      <c r="U88" s="592" t="str">
        <f t="shared" si="26"/>
        <v/>
      </c>
      <c r="W88" s="592" t="str">
        <f t="shared" si="27"/>
        <v/>
      </c>
      <c r="Y88" s="592" t="str">
        <f t="shared" si="28"/>
        <v/>
      </c>
      <c r="AA88" s="592" t="str">
        <f t="shared" si="29"/>
        <v/>
      </c>
      <c r="AC88" s="592" t="str">
        <f t="shared" si="30"/>
        <v/>
      </c>
      <c r="AE88" s="592" t="str">
        <f t="shared" si="31"/>
        <v/>
      </c>
      <c r="AG88" s="592" t="str">
        <f t="shared" si="32"/>
        <v/>
      </c>
      <c r="AI88" s="592" t="str">
        <f t="shared" si="33"/>
        <v/>
      </c>
      <c r="AK88" s="592" t="str">
        <f t="shared" si="34"/>
        <v/>
      </c>
      <c r="AM88" s="592" t="str">
        <f t="shared" si="35"/>
        <v/>
      </c>
      <c r="AO88" s="592" t="str">
        <f t="shared" si="36"/>
        <v/>
      </c>
      <c r="AQ88" s="592" t="str">
        <f t="shared" si="37"/>
        <v/>
      </c>
    </row>
    <row r="89" spans="5:43" x14ac:dyDescent="0.25">
      <c r="E89" s="592" t="str">
        <f t="shared" si="19"/>
        <v/>
      </c>
      <c r="G89" s="592" t="str">
        <f t="shared" si="19"/>
        <v/>
      </c>
      <c r="I89" s="592" t="str">
        <f t="shared" si="20"/>
        <v/>
      </c>
      <c r="K89" s="592" t="str">
        <f t="shared" si="21"/>
        <v/>
      </c>
      <c r="M89" s="592" t="str">
        <f t="shared" si="22"/>
        <v/>
      </c>
      <c r="O89" s="592" t="str">
        <f t="shared" si="23"/>
        <v/>
      </c>
      <c r="Q89" s="592" t="str">
        <f t="shared" si="24"/>
        <v/>
      </c>
      <c r="S89" s="592" t="str">
        <f t="shared" si="25"/>
        <v/>
      </c>
      <c r="U89" s="592" t="str">
        <f t="shared" si="26"/>
        <v/>
      </c>
      <c r="W89" s="592" t="str">
        <f t="shared" si="27"/>
        <v/>
      </c>
      <c r="Y89" s="592" t="str">
        <f t="shared" si="28"/>
        <v/>
      </c>
      <c r="AA89" s="592" t="str">
        <f t="shared" si="29"/>
        <v/>
      </c>
      <c r="AC89" s="592" t="str">
        <f t="shared" si="30"/>
        <v/>
      </c>
      <c r="AE89" s="592" t="str">
        <f t="shared" si="31"/>
        <v/>
      </c>
      <c r="AG89" s="592" t="str">
        <f t="shared" si="32"/>
        <v/>
      </c>
      <c r="AI89" s="592" t="str">
        <f t="shared" si="33"/>
        <v/>
      </c>
      <c r="AK89" s="592" t="str">
        <f t="shared" si="34"/>
        <v/>
      </c>
      <c r="AM89" s="592" t="str">
        <f t="shared" si="35"/>
        <v/>
      </c>
      <c r="AO89" s="592" t="str">
        <f t="shared" si="36"/>
        <v/>
      </c>
      <c r="AQ89" s="592" t="str">
        <f t="shared" si="37"/>
        <v/>
      </c>
    </row>
    <row r="90" spans="5:43" x14ac:dyDescent="0.25">
      <c r="E90" s="592" t="str">
        <f t="shared" si="19"/>
        <v/>
      </c>
      <c r="G90" s="592" t="str">
        <f t="shared" si="19"/>
        <v/>
      </c>
      <c r="I90" s="592" t="str">
        <f t="shared" si="20"/>
        <v/>
      </c>
      <c r="K90" s="592" t="str">
        <f t="shared" si="21"/>
        <v/>
      </c>
      <c r="M90" s="592" t="str">
        <f t="shared" si="22"/>
        <v/>
      </c>
      <c r="O90" s="592" t="str">
        <f t="shared" si="23"/>
        <v/>
      </c>
      <c r="Q90" s="592" t="str">
        <f t="shared" si="24"/>
        <v/>
      </c>
      <c r="S90" s="592" t="str">
        <f t="shared" si="25"/>
        <v/>
      </c>
      <c r="U90" s="592" t="str">
        <f t="shared" si="26"/>
        <v/>
      </c>
      <c r="W90" s="592" t="str">
        <f t="shared" si="27"/>
        <v/>
      </c>
      <c r="Y90" s="592" t="str">
        <f t="shared" si="28"/>
        <v/>
      </c>
      <c r="AA90" s="592" t="str">
        <f t="shared" si="29"/>
        <v/>
      </c>
      <c r="AC90" s="592" t="str">
        <f t="shared" si="30"/>
        <v/>
      </c>
      <c r="AE90" s="592" t="str">
        <f t="shared" si="31"/>
        <v/>
      </c>
      <c r="AG90" s="592" t="str">
        <f t="shared" si="32"/>
        <v/>
      </c>
      <c r="AI90" s="592" t="str">
        <f t="shared" si="33"/>
        <v/>
      </c>
      <c r="AK90" s="592" t="str">
        <f t="shared" si="34"/>
        <v/>
      </c>
      <c r="AM90" s="592" t="str">
        <f t="shared" si="35"/>
        <v/>
      </c>
      <c r="AO90" s="592" t="str">
        <f t="shared" si="36"/>
        <v/>
      </c>
      <c r="AQ90" s="592" t="str">
        <f t="shared" si="37"/>
        <v/>
      </c>
    </row>
    <row r="91" spans="5:43" x14ac:dyDescent="0.25">
      <c r="E91" s="592" t="str">
        <f t="shared" si="19"/>
        <v/>
      </c>
      <c r="G91" s="592" t="str">
        <f t="shared" si="19"/>
        <v/>
      </c>
      <c r="I91" s="592" t="str">
        <f t="shared" si="20"/>
        <v/>
      </c>
      <c r="K91" s="592" t="str">
        <f t="shared" si="21"/>
        <v/>
      </c>
      <c r="M91" s="592" t="str">
        <f t="shared" si="22"/>
        <v/>
      </c>
      <c r="O91" s="592" t="str">
        <f t="shared" si="23"/>
        <v/>
      </c>
      <c r="Q91" s="592" t="str">
        <f t="shared" si="24"/>
        <v/>
      </c>
      <c r="S91" s="592" t="str">
        <f t="shared" si="25"/>
        <v/>
      </c>
      <c r="U91" s="592" t="str">
        <f t="shared" si="26"/>
        <v/>
      </c>
      <c r="W91" s="592" t="str">
        <f t="shared" si="27"/>
        <v/>
      </c>
      <c r="Y91" s="592" t="str">
        <f t="shared" si="28"/>
        <v/>
      </c>
      <c r="AA91" s="592" t="str">
        <f t="shared" si="29"/>
        <v/>
      </c>
      <c r="AC91" s="592" t="str">
        <f t="shared" si="30"/>
        <v/>
      </c>
      <c r="AE91" s="592" t="str">
        <f t="shared" si="31"/>
        <v/>
      </c>
      <c r="AG91" s="592" t="str">
        <f t="shared" si="32"/>
        <v/>
      </c>
      <c r="AI91" s="592" t="str">
        <f t="shared" si="33"/>
        <v/>
      </c>
      <c r="AK91" s="592" t="str">
        <f t="shared" si="34"/>
        <v/>
      </c>
      <c r="AM91" s="592" t="str">
        <f t="shared" si="35"/>
        <v/>
      </c>
      <c r="AO91" s="592" t="str">
        <f t="shared" si="36"/>
        <v/>
      </c>
      <c r="AQ91" s="592" t="str">
        <f t="shared" si="37"/>
        <v/>
      </c>
    </row>
    <row r="92" spans="5:43" x14ac:dyDescent="0.25">
      <c r="E92" s="592" t="str">
        <f t="shared" si="19"/>
        <v/>
      </c>
      <c r="G92" s="592" t="str">
        <f t="shared" si="19"/>
        <v/>
      </c>
      <c r="I92" s="592" t="str">
        <f t="shared" si="20"/>
        <v/>
      </c>
      <c r="K92" s="592" t="str">
        <f t="shared" si="21"/>
        <v/>
      </c>
      <c r="M92" s="592" t="str">
        <f t="shared" si="22"/>
        <v/>
      </c>
      <c r="O92" s="592" t="str">
        <f t="shared" si="23"/>
        <v/>
      </c>
      <c r="Q92" s="592" t="str">
        <f t="shared" si="24"/>
        <v/>
      </c>
      <c r="S92" s="592" t="str">
        <f t="shared" si="25"/>
        <v/>
      </c>
      <c r="U92" s="592" t="str">
        <f t="shared" si="26"/>
        <v/>
      </c>
      <c r="W92" s="592" t="str">
        <f t="shared" si="27"/>
        <v/>
      </c>
      <c r="Y92" s="592" t="str">
        <f t="shared" si="28"/>
        <v/>
      </c>
      <c r="AA92" s="592" t="str">
        <f t="shared" si="29"/>
        <v/>
      </c>
      <c r="AC92" s="592" t="str">
        <f t="shared" si="30"/>
        <v/>
      </c>
      <c r="AE92" s="592" t="str">
        <f t="shared" si="31"/>
        <v/>
      </c>
      <c r="AG92" s="592" t="str">
        <f t="shared" si="32"/>
        <v/>
      </c>
      <c r="AI92" s="592" t="str">
        <f t="shared" si="33"/>
        <v/>
      </c>
      <c r="AK92" s="592" t="str">
        <f t="shared" si="34"/>
        <v/>
      </c>
      <c r="AM92" s="592" t="str">
        <f t="shared" si="35"/>
        <v/>
      </c>
      <c r="AO92" s="592" t="str">
        <f t="shared" si="36"/>
        <v/>
      </c>
      <c r="AQ92" s="592" t="str">
        <f t="shared" si="37"/>
        <v/>
      </c>
    </row>
    <row r="93" spans="5:43" x14ac:dyDescent="0.25">
      <c r="E93" s="592" t="str">
        <f t="shared" si="19"/>
        <v/>
      </c>
      <c r="G93" s="592" t="str">
        <f t="shared" si="19"/>
        <v/>
      </c>
      <c r="I93" s="592" t="str">
        <f t="shared" si="20"/>
        <v/>
      </c>
      <c r="K93" s="592" t="str">
        <f t="shared" si="21"/>
        <v/>
      </c>
      <c r="M93" s="592" t="str">
        <f t="shared" si="22"/>
        <v/>
      </c>
      <c r="O93" s="592" t="str">
        <f t="shared" si="23"/>
        <v/>
      </c>
      <c r="Q93" s="592" t="str">
        <f t="shared" si="24"/>
        <v/>
      </c>
      <c r="S93" s="592" t="str">
        <f t="shared" si="25"/>
        <v/>
      </c>
      <c r="U93" s="592" t="str">
        <f t="shared" si="26"/>
        <v/>
      </c>
      <c r="W93" s="592" t="str">
        <f t="shared" si="27"/>
        <v/>
      </c>
      <c r="Y93" s="592" t="str">
        <f t="shared" si="28"/>
        <v/>
      </c>
      <c r="AA93" s="592" t="str">
        <f t="shared" si="29"/>
        <v/>
      </c>
      <c r="AC93" s="592" t="str">
        <f t="shared" si="30"/>
        <v/>
      </c>
      <c r="AE93" s="592" t="str">
        <f t="shared" si="31"/>
        <v/>
      </c>
      <c r="AG93" s="592" t="str">
        <f t="shared" si="32"/>
        <v/>
      </c>
      <c r="AI93" s="592" t="str">
        <f t="shared" si="33"/>
        <v/>
      </c>
      <c r="AK93" s="592" t="str">
        <f t="shared" si="34"/>
        <v/>
      </c>
      <c r="AM93" s="592" t="str">
        <f t="shared" si="35"/>
        <v/>
      </c>
      <c r="AO93" s="592" t="str">
        <f t="shared" si="36"/>
        <v/>
      </c>
      <c r="AQ93" s="592" t="str">
        <f t="shared" si="37"/>
        <v/>
      </c>
    </row>
    <row r="94" spans="5:43" x14ac:dyDescent="0.25">
      <c r="E94" s="592" t="str">
        <f t="shared" si="19"/>
        <v/>
      </c>
      <c r="G94" s="592" t="str">
        <f t="shared" si="19"/>
        <v/>
      </c>
      <c r="I94" s="592" t="str">
        <f t="shared" si="20"/>
        <v/>
      </c>
      <c r="K94" s="592" t="str">
        <f t="shared" si="21"/>
        <v/>
      </c>
      <c r="M94" s="592" t="str">
        <f t="shared" si="22"/>
        <v/>
      </c>
      <c r="O94" s="592" t="str">
        <f t="shared" si="23"/>
        <v/>
      </c>
      <c r="Q94" s="592" t="str">
        <f t="shared" si="24"/>
        <v/>
      </c>
      <c r="S94" s="592" t="str">
        <f t="shared" si="25"/>
        <v/>
      </c>
      <c r="U94" s="592" t="str">
        <f t="shared" si="26"/>
        <v/>
      </c>
      <c r="W94" s="592" t="str">
        <f t="shared" si="27"/>
        <v/>
      </c>
      <c r="Y94" s="592" t="str">
        <f t="shared" si="28"/>
        <v/>
      </c>
      <c r="AA94" s="592" t="str">
        <f t="shared" si="29"/>
        <v/>
      </c>
      <c r="AC94" s="592" t="str">
        <f t="shared" si="30"/>
        <v/>
      </c>
      <c r="AE94" s="592" t="str">
        <f t="shared" si="31"/>
        <v/>
      </c>
      <c r="AG94" s="592" t="str">
        <f t="shared" si="32"/>
        <v/>
      </c>
      <c r="AI94" s="592" t="str">
        <f t="shared" si="33"/>
        <v/>
      </c>
      <c r="AK94" s="592" t="str">
        <f t="shared" si="34"/>
        <v/>
      </c>
      <c r="AM94" s="592" t="str">
        <f t="shared" si="35"/>
        <v/>
      </c>
      <c r="AO94" s="592" t="str">
        <f t="shared" si="36"/>
        <v/>
      </c>
      <c r="AQ94" s="592" t="str">
        <f t="shared" si="37"/>
        <v/>
      </c>
    </row>
    <row r="95" spans="5:43" x14ac:dyDescent="0.25">
      <c r="E95" s="592" t="str">
        <f t="shared" si="19"/>
        <v/>
      </c>
      <c r="G95" s="592" t="str">
        <f t="shared" si="19"/>
        <v/>
      </c>
      <c r="I95" s="592" t="str">
        <f t="shared" si="20"/>
        <v/>
      </c>
      <c r="K95" s="592" t="str">
        <f t="shared" si="21"/>
        <v/>
      </c>
      <c r="M95" s="592" t="str">
        <f t="shared" si="22"/>
        <v/>
      </c>
      <c r="O95" s="592" t="str">
        <f t="shared" si="23"/>
        <v/>
      </c>
      <c r="Q95" s="592" t="str">
        <f t="shared" si="24"/>
        <v/>
      </c>
      <c r="S95" s="592" t="str">
        <f t="shared" si="25"/>
        <v/>
      </c>
      <c r="U95" s="592" t="str">
        <f t="shared" si="26"/>
        <v/>
      </c>
      <c r="W95" s="592" t="str">
        <f t="shared" si="27"/>
        <v/>
      </c>
      <c r="Y95" s="592" t="str">
        <f t="shared" si="28"/>
        <v/>
      </c>
      <c r="AA95" s="592" t="str">
        <f t="shared" si="29"/>
        <v/>
      </c>
      <c r="AC95" s="592" t="str">
        <f t="shared" si="30"/>
        <v/>
      </c>
      <c r="AE95" s="592" t="str">
        <f t="shared" si="31"/>
        <v/>
      </c>
      <c r="AG95" s="592" t="str">
        <f t="shared" si="32"/>
        <v/>
      </c>
      <c r="AI95" s="592" t="str">
        <f t="shared" si="33"/>
        <v/>
      </c>
      <c r="AK95" s="592" t="str">
        <f t="shared" si="34"/>
        <v/>
      </c>
      <c r="AM95" s="592" t="str">
        <f t="shared" si="35"/>
        <v/>
      </c>
      <c r="AO95" s="592" t="str">
        <f t="shared" si="36"/>
        <v/>
      </c>
      <c r="AQ95" s="592" t="str">
        <f t="shared" si="37"/>
        <v/>
      </c>
    </row>
    <row r="96" spans="5:43" x14ac:dyDescent="0.25">
      <c r="E96" s="592" t="str">
        <f t="shared" si="19"/>
        <v/>
      </c>
      <c r="G96" s="592" t="str">
        <f t="shared" si="19"/>
        <v/>
      </c>
      <c r="I96" s="592" t="str">
        <f t="shared" si="20"/>
        <v/>
      </c>
      <c r="K96" s="592" t="str">
        <f t="shared" si="21"/>
        <v/>
      </c>
      <c r="M96" s="592" t="str">
        <f t="shared" si="22"/>
        <v/>
      </c>
      <c r="O96" s="592" t="str">
        <f t="shared" si="23"/>
        <v/>
      </c>
      <c r="Q96" s="592" t="str">
        <f t="shared" si="24"/>
        <v/>
      </c>
      <c r="S96" s="592" t="str">
        <f t="shared" si="25"/>
        <v/>
      </c>
      <c r="U96" s="592" t="str">
        <f t="shared" si="26"/>
        <v/>
      </c>
      <c r="W96" s="592" t="str">
        <f t="shared" si="27"/>
        <v/>
      </c>
      <c r="Y96" s="592" t="str">
        <f t="shared" si="28"/>
        <v/>
      </c>
      <c r="AA96" s="592" t="str">
        <f t="shared" si="29"/>
        <v/>
      </c>
      <c r="AC96" s="592" t="str">
        <f t="shared" si="30"/>
        <v/>
      </c>
      <c r="AE96" s="592" t="str">
        <f t="shared" si="31"/>
        <v/>
      </c>
      <c r="AG96" s="592" t="str">
        <f t="shared" si="32"/>
        <v/>
      </c>
      <c r="AI96" s="592" t="str">
        <f t="shared" si="33"/>
        <v/>
      </c>
      <c r="AK96" s="592" t="str">
        <f t="shared" si="34"/>
        <v/>
      </c>
      <c r="AM96" s="592" t="str">
        <f t="shared" si="35"/>
        <v/>
      </c>
      <c r="AO96" s="592" t="str">
        <f t="shared" si="36"/>
        <v/>
      </c>
      <c r="AQ96" s="592" t="str">
        <f t="shared" si="37"/>
        <v/>
      </c>
    </row>
    <row r="97" spans="5:43" x14ac:dyDescent="0.25">
      <c r="E97" s="592" t="str">
        <f t="shared" si="19"/>
        <v/>
      </c>
      <c r="G97" s="592" t="str">
        <f t="shared" si="19"/>
        <v/>
      </c>
      <c r="I97" s="592" t="str">
        <f t="shared" si="20"/>
        <v/>
      </c>
      <c r="K97" s="592" t="str">
        <f t="shared" si="21"/>
        <v/>
      </c>
      <c r="M97" s="592" t="str">
        <f t="shared" si="22"/>
        <v/>
      </c>
      <c r="O97" s="592" t="str">
        <f t="shared" si="23"/>
        <v/>
      </c>
      <c r="Q97" s="592" t="str">
        <f t="shared" si="24"/>
        <v/>
      </c>
      <c r="S97" s="592" t="str">
        <f t="shared" si="25"/>
        <v/>
      </c>
      <c r="U97" s="592" t="str">
        <f t="shared" si="26"/>
        <v/>
      </c>
      <c r="W97" s="592" t="str">
        <f t="shared" si="27"/>
        <v/>
      </c>
      <c r="Y97" s="592" t="str">
        <f t="shared" si="28"/>
        <v/>
      </c>
      <c r="AA97" s="592" t="str">
        <f t="shared" si="29"/>
        <v/>
      </c>
      <c r="AC97" s="592" t="str">
        <f t="shared" si="30"/>
        <v/>
      </c>
      <c r="AE97" s="592" t="str">
        <f t="shared" si="31"/>
        <v/>
      </c>
      <c r="AG97" s="592" t="str">
        <f t="shared" si="32"/>
        <v/>
      </c>
      <c r="AI97" s="592" t="str">
        <f t="shared" si="33"/>
        <v/>
      </c>
      <c r="AK97" s="592" t="str">
        <f t="shared" si="34"/>
        <v/>
      </c>
      <c r="AM97" s="592" t="str">
        <f t="shared" si="35"/>
        <v/>
      </c>
      <c r="AO97" s="592" t="str">
        <f t="shared" si="36"/>
        <v/>
      </c>
      <c r="AQ97" s="592" t="str">
        <f t="shared" si="37"/>
        <v/>
      </c>
    </row>
    <row r="98" spans="5:43" x14ac:dyDescent="0.25">
      <c r="E98" s="592" t="str">
        <f t="shared" si="19"/>
        <v/>
      </c>
      <c r="G98" s="592" t="str">
        <f t="shared" si="19"/>
        <v/>
      </c>
      <c r="I98" s="592" t="str">
        <f t="shared" si="20"/>
        <v/>
      </c>
      <c r="K98" s="592" t="str">
        <f t="shared" si="21"/>
        <v/>
      </c>
      <c r="M98" s="592" t="str">
        <f t="shared" si="22"/>
        <v/>
      </c>
      <c r="O98" s="592" t="str">
        <f t="shared" si="23"/>
        <v/>
      </c>
      <c r="Q98" s="592" t="str">
        <f t="shared" si="24"/>
        <v/>
      </c>
      <c r="S98" s="592" t="str">
        <f t="shared" si="25"/>
        <v/>
      </c>
      <c r="U98" s="592" t="str">
        <f t="shared" si="26"/>
        <v/>
      </c>
      <c r="W98" s="592" t="str">
        <f t="shared" si="27"/>
        <v/>
      </c>
      <c r="Y98" s="592" t="str">
        <f t="shared" si="28"/>
        <v/>
      </c>
      <c r="AA98" s="592" t="str">
        <f t="shared" si="29"/>
        <v/>
      </c>
      <c r="AC98" s="592" t="str">
        <f t="shared" si="30"/>
        <v/>
      </c>
      <c r="AE98" s="592" t="str">
        <f t="shared" si="31"/>
        <v/>
      </c>
      <c r="AG98" s="592" t="str">
        <f t="shared" si="32"/>
        <v/>
      </c>
      <c r="AI98" s="592" t="str">
        <f t="shared" si="33"/>
        <v/>
      </c>
      <c r="AK98" s="592" t="str">
        <f t="shared" si="34"/>
        <v/>
      </c>
      <c r="AM98" s="592" t="str">
        <f t="shared" si="35"/>
        <v/>
      </c>
      <c r="AO98" s="592" t="str">
        <f t="shared" si="36"/>
        <v/>
      </c>
      <c r="AQ98" s="592" t="str">
        <f t="shared" si="37"/>
        <v/>
      </c>
    </row>
    <row r="99" spans="5:43" x14ac:dyDescent="0.25">
      <c r="E99" s="592" t="str">
        <f t="shared" si="19"/>
        <v/>
      </c>
      <c r="G99" s="592" t="str">
        <f t="shared" si="19"/>
        <v/>
      </c>
      <c r="I99" s="592" t="str">
        <f t="shared" si="20"/>
        <v/>
      </c>
      <c r="K99" s="592" t="str">
        <f t="shared" si="21"/>
        <v/>
      </c>
      <c r="M99" s="592" t="str">
        <f t="shared" si="22"/>
        <v/>
      </c>
      <c r="O99" s="592" t="str">
        <f t="shared" si="23"/>
        <v/>
      </c>
      <c r="Q99" s="592" t="str">
        <f t="shared" si="24"/>
        <v/>
      </c>
      <c r="S99" s="592" t="str">
        <f t="shared" si="25"/>
        <v/>
      </c>
      <c r="U99" s="592" t="str">
        <f t="shared" si="26"/>
        <v/>
      </c>
      <c r="W99" s="592" t="str">
        <f t="shared" si="27"/>
        <v/>
      </c>
      <c r="Y99" s="592" t="str">
        <f t="shared" si="28"/>
        <v/>
      </c>
      <c r="AA99" s="592" t="str">
        <f t="shared" si="29"/>
        <v/>
      </c>
      <c r="AC99" s="592" t="str">
        <f t="shared" si="30"/>
        <v/>
      </c>
      <c r="AE99" s="592" t="str">
        <f t="shared" si="31"/>
        <v/>
      </c>
      <c r="AG99" s="592" t="str">
        <f t="shared" si="32"/>
        <v/>
      </c>
      <c r="AI99" s="592" t="str">
        <f t="shared" si="33"/>
        <v/>
      </c>
      <c r="AK99" s="592" t="str">
        <f t="shared" si="34"/>
        <v/>
      </c>
      <c r="AM99" s="592" t="str">
        <f t="shared" si="35"/>
        <v/>
      </c>
      <c r="AO99" s="592" t="str">
        <f t="shared" si="36"/>
        <v/>
      </c>
      <c r="AQ99" s="592" t="str">
        <f t="shared" si="37"/>
        <v/>
      </c>
    </row>
    <row r="100" spans="5:43" x14ac:dyDescent="0.25">
      <c r="E100" s="592" t="str">
        <f t="shared" si="19"/>
        <v/>
      </c>
      <c r="G100" s="592" t="str">
        <f t="shared" si="19"/>
        <v/>
      </c>
      <c r="I100" s="592" t="str">
        <f t="shared" si="20"/>
        <v/>
      </c>
      <c r="K100" s="592" t="str">
        <f t="shared" si="21"/>
        <v/>
      </c>
      <c r="M100" s="592" t="str">
        <f t="shared" si="22"/>
        <v/>
      </c>
      <c r="O100" s="592" t="str">
        <f t="shared" si="23"/>
        <v/>
      </c>
      <c r="Q100" s="592" t="str">
        <f t="shared" si="24"/>
        <v/>
      </c>
      <c r="S100" s="592" t="str">
        <f t="shared" si="25"/>
        <v/>
      </c>
      <c r="U100" s="592" t="str">
        <f t="shared" si="26"/>
        <v/>
      </c>
      <c r="W100" s="592" t="str">
        <f t="shared" si="27"/>
        <v/>
      </c>
      <c r="Y100" s="592" t="str">
        <f t="shared" si="28"/>
        <v/>
      </c>
      <c r="AA100" s="592" t="str">
        <f t="shared" si="29"/>
        <v/>
      </c>
      <c r="AC100" s="592" t="str">
        <f t="shared" si="30"/>
        <v/>
      </c>
      <c r="AE100" s="592" t="str">
        <f t="shared" si="31"/>
        <v/>
      </c>
      <c r="AG100" s="592" t="str">
        <f t="shared" si="32"/>
        <v/>
      </c>
      <c r="AI100" s="592" t="str">
        <f t="shared" si="33"/>
        <v/>
      </c>
      <c r="AK100" s="592" t="str">
        <f t="shared" si="34"/>
        <v/>
      </c>
      <c r="AM100" s="592" t="str">
        <f t="shared" si="35"/>
        <v/>
      </c>
      <c r="AO100" s="592" t="str">
        <f t="shared" si="36"/>
        <v/>
      </c>
      <c r="AQ100" s="592" t="str">
        <f t="shared" si="37"/>
        <v/>
      </c>
    </row>
    <row r="101" spans="5:43" x14ac:dyDescent="0.25">
      <c r="E101" s="592" t="str">
        <f t="shared" si="19"/>
        <v/>
      </c>
      <c r="G101" s="592" t="str">
        <f t="shared" si="19"/>
        <v/>
      </c>
      <c r="I101" s="592" t="str">
        <f t="shared" si="20"/>
        <v/>
      </c>
      <c r="K101" s="592" t="str">
        <f t="shared" si="21"/>
        <v/>
      </c>
      <c r="M101" s="592" t="str">
        <f t="shared" si="22"/>
        <v/>
      </c>
      <c r="O101" s="592" t="str">
        <f t="shared" si="23"/>
        <v/>
      </c>
      <c r="Q101" s="592" t="str">
        <f t="shared" si="24"/>
        <v/>
      </c>
      <c r="S101" s="592" t="str">
        <f t="shared" si="25"/>
        <v/>
      </c>
      <c r="U101" s="592" t="str">
        <f t="shared" si="26"/>
        <v/>
      </c>
      <c r="W101" s="592" t="str">
        <f t="shared" si="27"/>
        <v/>
      </c>
      <c r="Y101" s="592" t="str">
        <f t="shared" si="28"/>
        <v/>
      </c>
      <c r="AA101" s="592" t="str">
        <f t="shared" si="29"/>
        <v/>
      </c>
      <c r="AC101" s="592" t="str">
        <f t="shared" si="30"/>
        <v/>
      </c>
      <c r="AE101" s="592" t="str">
        <f t="shared" si="31"/>
        <v/>
      </c>
      <c r="AG101" s="592" t="str">
        <f t="shared" si="32"/>
        <v/>
      </c>
      <c r="AI101" s="592" t="str">
        <f t="shared" si="33"/>
        <v/>
      </c>
      <c r="AK101" s="592" t="str">
        <f t="shared" si="34"/>
        <v/>
      </c>
      <c r="AM101" s="592" t="str">
        <f t="shared" si="35"/>
        <v/>
      </c>
      <c r="AO101" s="592" t="str">
        <f t="shared" si="36"/>
        <v/>
      </c>
      <c r="AQ101" s="592" t="str">
        <f t="shared" si="37"/>
        <v/>
      </c>
    </row>
    <row r="102" spans="5:43" x14ac:dyDescent="0.25">
      <c r="E102" s="592" t="str">
        <f t="shared" si="19"/>
        <v/>
      </c>
      <c r="G102" s="592" t="str">
        <f t="shared" si="19"/>
        <v/>
      </c>
      <c r="I102" s="592" t="str">
        <f t="shared" si="20"/>
        <v/>
      </c>
      <c r="K102" s="592" t="str">
        <f t="shared" si="21"/>
        <v/>
      </c>
      <c r="M102" s="592" t="str">
        <f t="shared" si="22"/>
        <v/>
      </c>
      <c r="O102" s="592" t="str">
        <f t="shared" si="23"/>
        <v/>
      </c>
      <c r="Q102" s="592" t="str">
        <f t="shared" si="24"/>
        <v/>
      </c>
      <c r="S102" s="592" t="str">
        <f t="shared" si="25"/>
        <v/>
      </c>
      <c r="U102" s="592" t="str">
        <f t="shared" si="26"/>
        <v/>
      </c>
      <c r="W102" s="592" t="str">
        <f t="shared" si="27"/>
        <v/>
      </c>
      <c r="Y102" s="592" t="str">
        <f t="shared" si="28"/>
        <v/>
      </c>
      <c r="AA102" s="592" t="str">
        <f t="shared" si="29"/>
        <v/>
      </c>
      <c r="AC102" s="592" t="str">
        <f t="shared" si="30"/>
        <v/>
      </c>
      <c r="AE102" s="592" t="str">
        <f t="shared" si="31"/>
        <v/>
      </c>
      <c r="AG102" s="592" t="str">
        <f t="shared" si="32"/>
        <v/>
      </c>
      <c r="AI102" s="592" t="str">
        <f t="shared" si="33"/>
        <v/>
      </c>
      <c r="AK102" s="592" t="str">
        <f t="shared" si="34"/>
        <v/>
      </c>
      <c r="AM102" s="592" t="str">
        <f t="shared" si="35"/>
        <v/>
      </c>
      <c r="AO102" s="592" t="str">
        <f t="shared" si="36"/>
        <v/>
      </c>
      <c r="AQ102" s="592" t="str">
        <f t="shared" si="37"/>
        <v/>
      </c>
    </row>
    <row r="103" spans="5:43" x14ac:dyDescent="0.25">
      <c r="E103" s="592" t="str">
        <f t="shared" si="19"/>
        <v/>
      </c>
      <c r="G103" s="592" t="str">
        <f t="shared" si="19"/>
        <v/>
      </c>
      <c r="I103" s="592" t="str">
        <f t="shared" si="20"/>
        <v/>
      </c>
      <c r="K103" s="592" t="str">
        <f t="shared" si="21"/>
        <v/>
      </c>
      <c r="M103" s="592" t="str">
        <f t="shared" si="22"/>
        <v/>
      </c>
      <c r="O103" s="592" t="str">
        <f t="shared" si="23"/>
        <v/>
      </c>
      <c r="Q103" s="592" t="str">
        <f t="shared" si="24"/>
        <v/>
      </c>
      <c r="S103" s="592" t="str">
        <f t="shared" si="25"/>
        <v/>
      </c>
      <c r="U103" s="592" t="str">
        <f t="shared" si="26"/>
        <v/>
      </c>
      <c r="W103" s="592" t="str">
        <f t="shared" si="27"/>
        <v/>
      </c>
      <c r="Y103" s="592" t="str">
        <f t="shared" si="28"/>
        <v/>
      </c>
      <c r="AA103" s="592" t="str">
        <f t="shared" si="29"/>
        <v/>
      </c>
      <c r="AC103" s="592" t="str">
        <f t="shared" si="30"/>
        <v/>
      </c>
      <c r="AE103" s="592" t="str">
        <f t="shared" si="31"/>
        <v/>
      </c>
      <c r="AG103" s="592" t="str">
        <f t="shared" si="32"/>
        <v/>
      </c>
      <c r="AI103" s="592" t="str">
        <f t="shared" si="33"/>
        <v/>
      </c>
      <c r="AK103" s="592" t="str">
        <f t="shared" si="34"/>
        <v/>
      </c>
      <c r="AM103" s="592" t="str">
        <f t="shared" si="35"/>
        <v/>
      </c>
      <c r="AO103" s="592" t="str">
        <f t="shared" si="36"/>
        <v/>
      </c>
      <c r="AQ103" s="592" t="str">
        <f t="shared" si="37"/>
        <v/>
      </c>
    </row>
    <row r="104" spans="5:43" x14ac:dyDescent="0.25">
      <c r="E104" s="592" t="str">
        <f t="shared" si="19"/>
        <v/>
      </c>
      <c r="G104" s="592" t="str">
        <f t="shared" si="19"/>
        <v/>
      </c>
      <c r="I104" s="592" t="str">
        <f t="shared" si="20"/>
        <v/>
      </c>
      <c r="K104" s="592" t="str">
        <f t="shared" si="21"/>
        <v/>
      </c>
      <c r="M104" s="592" t="str">
        <f t="shared" si="22"/>
        <v/>
      </c>
      <c r="O104" s="592" t="str">
        <f t="shared" si="23"/>
        <v/>
      </c>
      <c r="Q104" s="592" t="str">
        <f t="shared" si="24"/>
        <v/>
      </c>
      <c r="S104" s="592" t="str">
        <f t="shared" si="25"/>
        <v/>
      </c>
      <c r="U104" s="592" t="str">
        <f t="shared" si="26"/>
        <v/>
      </c>
      <c r="W104" s="592" t="str">
        <f t="shared" si="27"/>
        <v/>
      </c>
      <c r="Y104" s="592" t="str">
        <f t="shared" si="28"/>
        <v/>
      </c>
      <c r="AA104" s="592" t="str">
        <f t="shared" si="29"/>
        <v/>
      </c>
      <c r="AC104" s="592" t="str">
        <f t="shared" si="30"/>
        <v/>
      </c>
      <c r="AE104" s="592" t="str">
        <f t="shared" si="31"/>
        <v/>
      </c>
      <c r="AG104" s="592" t="str">
        <f t="shared" si="32"/>
        <v/>
      </c>
      <c r="AI104" s="592" t="str">
        <f t="shared" si="33"/>
        <v/>
      </c>
      <c r="AK104" s="592" t="str">
        <f t="shared" si="34"/>
        <v/>
      </c>
      <c r="AM104" s="592" t="str">
        <f t="shared" si="35"/>
        <v/>
      </c>
      <c r="AO104" s="592" t="str">
        <f t="shared" si="36"/>
        <v/>
      </c>
      <c r="AQ104" s="592" t="str">
        <f t="shared" si="37"/>
        <v/>
      </c>
    </row>
    <row r="105" spans="5:43" x14ac:dyDescent="0.25">
      <c r="E105" s="592" t="str">
        <f t="shared" si="19"/>
        <v/>
      </c>
      <c r="G105" s="592" t="str">
        <f t="shared" si="19"/>
        <v/>
      </c>
      <c r="I105" s="592" t="str">
        <f t="shared" si="20"/>
        <v/>
      </c>
      <c r="K105" s="592" t="str">
        <f t="shared" si="21"/>
        <v/>
      </c>
      <c r="M105" s="592" t="str">
        <f t="shared" si="22"/>
        <v/>
      </c>
      <c r="O105" s="592" t="str">
        <f t="shared" si="23"/>
        <v/>
      </c>
      <c r="Q105" s="592" t="str">
        <f t="shared" si="24"/>
        <v/>
      </c>
      <c r="S105" s="592" t="str">
        <f t="shared" si="25"/>
        <v/>
      </c>
      <c r="U105" s="592" t="str">
        <f t="shared" si="26"/>
        <v/>
      </c>
      <c r="W105" s="592" t="str">
        <f t="shared" si="27"/>
        <v/>
      </c>
      <c r="Y105" s="592" t="str">
        <f t="shared" si="28"/>
        <v/>
      </c>
      <c r="AA105" s="592" t="str">
        <f t="shared" si="29"/>
        <v/>
      </c>
      <c r="AC105" s="592" t="str">
        <f t="shared" si="30"/>
        <v/>
      </c>
      <c r="AE105" s="592" t="str">
        <f t="shared" si="31"/>
        <v/>
      </c>
      <c r="AG105" s="592" t="str">
        <f t="shared" si="32"/>
        <v/>
      </c>
      <c r="AI105" s="592" t="str">
        <f t="shared" si="33"/>
        <v/>
      </c>
      <c r="AK105" s="592" t="str">
        <f t="shared" si="34"/>
        <v/>
      </c>
      <c r="AM105" s="592" t="str">
        <f t="shared" si="35"/>
        <v/>
      </c>
      <c r="AO105" s="592" t="str">
        <f t="shared" si="36"/>
        <v/>
      </c>
      <c r="AQ105" s="592" t="str">
        <f t="shared" si="37"/>
        <v/>
      </c>
    </row>
    <row r="106" spans="5:43" x14ac:dyDescent="0.25">
      <c r="E106" s="592" t="str">
        <f t="shared" si="19"/>
        <v/>
      </c>
      <c r="G106" s="592" t="str">
        <f t="shared" si="19"/>
        <v/>
      </c>
      <c r="I106" s="592" t="str">
        <f t="shared" si="20"/>
        <v/>
      </c>
      <c r="K106" s="592" t="str">
        <f t="shared" si="21"/>
        <v/>
      </c>
      <c r="M106" s="592" t="str">
        <f t="shared" si="22"/>
        <v/>
      </c>
      <c r="O106" s="592" t="str">
        <f t="shared" si="23"/>
        <v/>
      </c>
      <c r="Q106" s="592" t="str">
        <f t="shared" si="24"/>
        <v/>
      </c>
      <c r="S106" s="592" t="str">
        <f t="shared" si="25"/>
        <v/>
      </c>
      <c r="U106" s="592" t="str">
        <f t="shared" si="26"/>
        <v/>
      </c>
      <c r="W106" s="592" t="str">
        <f t="shared" si="27"/>
        <v/>
      </c>
      <c r="Y106" s="592" t="str">
        <f t="shared" si="28"/>
        <v/>
      </c>
      <c r="AA106" s="592" t="str">
        <f t="shared" si="29"/>
        <v/>
      </c>
      <c r="AC106" s="592" t="str">
        <f t="shared" si="30"/>
        <v/>
      </c>
      <c r="AE106" s="592" t="str">
        <f t="shared" si="31"/>
        <v/>
      </c>
      <c r="AG106" s="592" t="str">
        <f t="shared" si="32"/>
        <v/>
      </c>
      <c r="AI106" s="592" t="str">
        <f t="shared" si="33"/>
        <v/>
      </c>
      <c r="AK106" s="592" t="str">
        <f t="shared" si="34"/>
        <v/>
      </c>
      <c r="AM106" s="592" t="str">
        <f t="shared" si="35"/>
        <v/>
      </c>
      <c r="AO106" s="592" t="str">
        <f t="shared" si="36"/>
        <v/>
      </c>
      <c r="AQ106" s="592" t="str">
        <f t="shared" si="37"/>
        <v/>
      </c>
    </row>
    <row r="107" spans="5:43" x14ac:dyDescent="0.25">
      <c r="E107" s="592" t="str">
        <f t="shared" si="19"/>
        <v/>
      </c>
      <c r="G107" s="592" t="str">
        <f t="shared" si="19"/>
        <v/>
      </c>
      <c r="I107" s="592" t="str">
        <f t="shared" si="20"/>
        <v/>
      </c>
      <c r="K107" s="592" t="str">
        <f t="shared" si="21"/>
        <v/>
      </c>
      <c r="M107" s="592" t="str">
        <f t="shared" si="22"/>
        <v/>
      </c>
      <c r="O107" s="592" t="str">
        <f t="shared" si="23"/>
        <v/>
      </c>
      <c r="Q107" s="592" t="str">
        <f t="shared" si="24"/>
        <v/>
      </c>
      <c r="S107" s="592" t="str">
        <f t="shared" si="25"/>
        <v/>
      </c>
      <c r="U107" s="592" t="str">
        <f t="shared" si="26"/>
        <v/>
      </c>
      <c r="W107" s="592" t="str">
        <f t="shared" si="27"/>
        <v/>
      </c>
      <c r="Y107" s="592" t="str">
        <f t="shared" si="28"/>
        <v/>
      </c>
      <c r="AA107" s="592" t="str">
        <f t="shared" si="29"/>
        <v/>
      </c>
      <c r="AC107" s="592" t="str">
        <f t="shared" si="30"/>
        <v/>
      </c>
      <c r="AE107" s="592" t="str">
        <f t="shared" si="31"/>
        <v/>
      </c>
      <c r="AG107" s="592" t="str">
        <f t="shared" si="32"/>
        <v/>
      </c>
      <c r="AI107" s="592" t="str">
        <f t="shared" si="33"/>
        <v/>
      </c>
      <c r="AK107" s="592" t="str">
        <f t="shared" si="34"/>
        <v/>
      </c>
      <c r="AM107" s="592" t="str">
        <f t="shared" si="35"/>
        <v/>
      </c>
      <c r="AO107" s="592" t="str">
        <f t="shared" si="36"/>
        <v/>
      </c>
      <c r="AQ107" s="592" t="str">
        <f t="shared" si="37"/>
        <v/>
      </c>
    </row>
    <row r="108" spans="5:43" x14ac:dyDescent="0.25">
      <c r="E108" s="592" t="str">
        <f t="shared" si="19"/>
        <v/>
      </c>
      <c r="G108" s="592" t="str">
        <f t="shared" si="19"/>
        <v/>
      </c>
      <c r="I108" s="592" t="str">
        <f t="shared" si="20"/>
        <v/>
      </c>
      <c r="K108" s="592" t="str">
        <f t="shared" si="21"/>
        <v/>
      </c>
      <c r="M108" s="592" t="str">
        <f t="shared" si="22"/>
        <v/>
      </c>
      <c r="O108" s="592" t="str">
        <f t="shared" si="23"/>
        <v/>
      </c>
      <c r="Q108" s="592" t="str">
        <f t="shared" si="24"/>
        <v/>
      </c>
      <c r="S108" s="592" t="str">
        <f t="shared" si="25"/>
        <v/>
      </c>
      <c r="U108" s="592" t="str">
        <f t="shared" si="26"/>
        <v/>
      </c>
      <c r="W108" s="592" t="str">
        <f t="shared" si="27"/>
        <v/>
      </c>
      <c r="Y108" s="592" t="str">
        <f t="shared" si="28"/>
        <v/>
      </c>
      <c r="AA108" s="592" t="str">
        <f t="shared" si="29"/>
        <v/>
      </c>
      <c r="AC108" s="592" t="str">
        <f t="shared" si="30"/>
        <v/>
      </c>
      <c r="AE108" s="592" t="str">
        <f t="shared" si="31"/>
        <v/>
      </c>
      <c r="AG108" s="592" t="str">
        <f t="shared" si="32"/>
        <v/>
      </c>
      <c r="AI108" s="592" t="str">
        <f t="shared" si="33"/>
        <v/>
      </c>
      <c r="AK108" s="592" t="str">
        <f t="shared" si="34"/>
        <v/>
      </c>
      <c r="AM108" s="592" t="str">
        <f t="shared" si="35"/>
        <v/>
      </c>
      <c r="AO108" s="592" t="str">
        <f t="shared" si="36"/>
        <v/>
      </c>
      <c r="AQ108" s="592" t="str">
        <f t="shared" si="37"/>
        <v/>
      </c>
    </row>
    <row r="109" spans="5:43" x14ac:dyDescent="0.25">
      <c r="E109" s="592" t="str">
        <f t="shared" si="19"/>
        <v/>
      </c>
      <c r="G109" s="592" t="str">
        <f t="shared" si="19"/>
        <v/>
      </c>
      <c r="I109" s="592" t="str">
        <f t="shared" si="20"/>
        <v/>
      </c>
      <c r="K109" s="592" t="str">
        <f t="shared" si="21"/>
        <v/>
      </c>
      <c r="M109" s="592" t="str">
        <f t="shared" si="22"/>
        <v/>
      </c>
      <c r="O109" s="592" t="str">
        <f t="shared" si="23"/>
        <v/>
      </c>
      <c r="Q109" s="592" t="str">
        <f t="shared" si="24"/>
        <v/>
      </c>
      <c r="S109" s="592" t="str">
        <f t="shared" si="25"/>
        <v/>
      </c>
      <c r="U109" s="592" t="str">
        <f t="shared" si="26"/>
        <v/>
      </c>
      <c r="W109" s="592" t="str">
        <f t="shared" si="27"/>
        <v/>
      </c>
      <c r="Y109" s="592" t="str">
        <f t="shared" si="28"/>
        <v/>
      </c>
      <c r="AA109" s="592" t="str">
        <f t="shared" si="29"/>
        <v/>
      </c>
      <c r="AC109" s="592" t="str">
        <f t="shared" si="30"/>
        <v/>
      </c>
      <c r="AE109" s="592" t="str">
        <f t="shared" si="31"/>
        <v/>
      </c>
      <c r="AG109" s="592" t="str">
        <f t="shared" si="32"/>
        <v/>
      </c>
      <c r="AI109" s="592" t="str">
        <f t="shared" si="33"/>
        <v/>
      </c>
      <c r="AK109" s="592" t="str">
        <f t="shared" si="34"/>
        <v/>
      </c>
      <c r="AM109" s="592" t="str">
        <f t="shared" si="35"/>
        <v/>
      </c>
      <c r="AO109" s="592" t="str">
        <f t="shared" si="36"/>
        <v/>
      </c>
      <c r="AQ109" s="592" t="str">
        <f t="shared" si="37"/>
        <v/>
      </c>
    </row>
    <row r="110" spans="5:43" x14ac:dyDescent="0.25">
      <c r="E110" s="592" t="str">
        <f t="shared" si="19"/>
        <v/>
      </c>
      <c r="G110" s="592" t="str">
        <f t="shared" si="19"/>
        <v/>
      </c>
      <c r="I110" s="592" t="str">
        <f t="shared" si="20"/>
        <v/>
      </c>
      <c r="K110" s="592" t="str">
        <f t="shared" si="21"/>
        <v/>
      </c>
      <c r="M110" s="592" t="str">
        <f t="shared" si="22"/>
        <v/>
      </c>
      <c r="O110" s="592" t="str">
        <f t="shared" si="23"/>
        <v/>
      </c>
      <c r="Q110" s="592" t="str">
        <f t="shared" si="24"/>
        <v/>
      </c>
      <c r="S110" s="592" t="str">
        <f t="shared" si="25"/>
        <v/>
      </c>
      <c r="U110" s="592" t="str">
        <f t="shared" si="26"/>
        <v/>
      </c>
      <c r="W110" s="592" t="str">
        <f t="shared" si="27"/>
        <v/>
      </c>
      <c r="Y110" s="592" t="str">
        <f t="shared" si="28"/>
        <v/>
      </c>
      <c r="AA110" s="592" t="str">
        <f t="shared" si="29"/>
        <v/>
      </c>
      <c r="AC110" s="592" t="str">
        <f t="shared" si="30"/>
        <v/>
      </c>
      <c r="AE110" s="592" t="str">
        <f t="shared" si="31"/>
        <v/>
      </c>
      <c r="AG110" s="592" t="str">
        <f t="shared" si="32"/>
        <v/>
      </c>
      <c r="AI110" s="592" t="str">
        <f t="shared" si="33"/>
        <v/>
      </c>
      <c r="AK110" s="592" t="str">
        <f t="shared" si="34"/>
        <v/>
      </c>
      <c r="AM110" s="592" t="str">
        <f t="shared" si="35"/>
        <v/>
      </c>
      <c r="AO110" s="592" t="str">
        <f t="shared" si="36"/>
        <v/>
      </c>
      <c r="AQ110" s="592" t="str">
        <f t="shared" si="37"/>
        <v/>
      </c>
    </row>
    <row r="111" spans="5:43" x14ac:dyDescent="0.25">
      <c r="E111" s="592" t="str">
        <f t="shared" si="19"/>
        <v/>
      </c>
      <c r="G111" s="592" t="str">
        <f t="shared" si="19"/>
        <v/>
      </c>
      <c r="I111" s="592" t="str">
        <f t="shared" si="20"/>
        <v/>
      </c>
      <c r="K111" s="592" t="str">
        <f t="shared" si="21"/>
        <v/>
      </c>
      <c r="M111" s="592" t="str">
        <f t="shared" si="22"/>
        <v/>
      </c>
      <c r="O111" s="592" t="str">
        <f t="shared" si="23"/>
        <v/>
      </c>
      <c r="Q111" s="592" t="str">
        <f t="shared" si="24"/>
        <v/>
      </c>
      <c r="S111" s="592" t="str">
        <f t="shared" si="25"/>
        <v/>
      </c>
      <c r="U111" s="592" t="str">
        <f t="shared" si="26"/>
        <v/>
      </c>
      <c r="W111" s="592" t="str">
        <f t="shared" si="27"/>
        <v/>
      </c>
      <c r="Y111" s="592" t="str">
        <f t="shared" si="28"/>
        <v/>
      </c>
      <c r="AA111" s="592" t="str">
        <f t="shared" si="29"/>
        <v/>
      </c>
      <c r="AC111" s="592" t="str">
        <f t="shared" si="30"/>
        <v/>
      </c>
      <c r="AE111" s="592" t="str">
        <f t="shared" si="31"/>
        <v/>
      </c>
      <c r="AG111" s="592" t="str">
        <f t="shared" si="32"/>
        <v/>
      </c>
      <c r="AI111" s="592" t="str">
        <f t="shared" si="33"/>
        <v/>
      </c>
      <c r="AK111" s="592" t="str">
        <f t="shared" si="34"/>
        <v/>
      </c>
      <c r="AM111" s="592" t="str">
        <f t="shared" si="35"/>
        <v/>
      </c>
      <c r="AO111" s="592" t="str">
        <f t="shared" si="36"/>
        <v/>
      </c>
      <c r="AQ111" s="592" t="str">
        <f t="shared" si="37"/>
        <v/>
      </c>
    </row>
    <row r="112" spans="5:43" x14ac:dyDescent="0.25">
      <c r="E112" s="592" t="str">
        <f t="shared" si="19"/>
        <v/>
      </c>
      <c r="G112" s="592" t="str">
        <f t="shared" si="19"/>
        <v/>
      </c>
      <c r="I112" s="592" t="str">
        <f t="shared" si="20"/>
        <v/>
      </c>
      <c r="K112" s="592" t="str">
        <f t="shared" si="21"/>
        <v/>
      </c>
      <c r="M112" s="592" t="str">
        <f t="shared" si="22"/>
        <v/>
      </c>
      <c r="O112" s="592" t="str">
        <f t="shared" si="23"/>
        <v/>
      </c>
      <c r="Q112" s="592" t="str">
        <f t="shared" si="24"/>
        <v/>
      </c>
      <c r="S112" s="592" t="str">
        <f t="shared" si="25"/>
        <v/>
      </c>
      <c r="U112" s="592" t="str">
        <f t="shared" si="26"/>
        <v/>
      </c>
      <c r="W112" s="592" t="str">
        <f t="shared" si="27"/>
        <v/>
      </c>
      <c r="Y112" s="592" t="str">
        <f t="shared" si="28"/>
        <v/>
      </c>
      <c r="AA112" s="592" t="str">
        <f t="shared" si="29"/>
        <v/>
      </c>
      <c r="AC112" s="592" t="str">
        <f t="shared" si="30"/>
        <v/>
      </c>
      <c r="AE112" s="592" t="str">
        <f t="shared" si="31"/>
        <v/>
      </c>
      <c r="AG112" s="592" t="str">
        <f t="shared" si="32"/>
        <v/>
      </c>
      <c r="AI112" s="592" t="str">
        <f t="shared" si="33"/>
        <v/>
      </c>
      <c r="AK112" s="592" t="str">
        <f t="shared" si="34"/>
        <v/>
      </c>
      <c r="AM112" s="592" t="str">
        <f t="shared" si="35"/>
        <v/>
      </c>
      <c r="AO112" s="592" t="str">
        <f t="shared" si="36"/>
        <v/>
      </c>
      <c r="AQ112" s="592" t="str">
        <f t="shared" si="37"/>
        <v/>
      </c>
    </row>
    <row r="113" spans="5:43" x14ac:dyDescent="0.25">
      <c r="E113" s="592" t="str">
        <f t="shared" si="19"/>
        <v/>
      </c>
      <c r="G113" s="592" t="str">
        <f t="shared" si="19"/>
        <v/>
      </c>
      <c r="I113" s="592" t="str">
        <f t="shared" si="20"/>
        <v/>
      </c>
      <c r="K113" s="592" t="str">
        <f t="shared" si="21"/>
        <v/>
      </c>
      <c r="M113" s="592" t="str">
        <f t="shared" si="22"/>
        <v/>
      </c>
      <c r="O113" s="592" t="str">
        <f t="shared" si="23"/>
        <v/>
      </c>
      <c r="Q113" s="592" t="str">
        <f t="shared" si="24"/>
        <v/>
      </c>
      <c r="S113" s="592" t="str">
        <f t="shared" si="25"/>
        <v/>
      </c>
      <c r="U113" s="592" t="str">
        <f t="shared" si="26"/>
        <v/>
      </c>
      <c r="W113" s="592" t="str">
        <f t="shared" si="27"/>
        <v/>
      </c>
      <c r="Y113" s="592" t="str">
        <f t="shared" si="28"/>
        <v/>
      </c>
      <c r="AA113" s="592" t="str">
        <f t="shared" si="29"/>
        <v/>
      </c>
      <c r="AC113" s="592" t="str">
        <f t="shared" si="30"/>
        <v/>
      </c>
      <c r="AE113" s="592" t="str">
        <f t="shared" si="31"/>
        <v/>
      </c>
      <c r="AG113" s="592" t="str">
        <f t="shared" si="32"/>
        <v/>
      </c>
      <c r="AI113" s="592" t="str">
        <f t="shared" si="33"/>
        <v/>
      </c>
      <c r="AK113" s="592" t="str">
        <f t="shared" si="34"/>
        <v/>
      </c>
      <c r="AM113" s="592" t="str">
        <f t="shared" si="35"/>
        <v/>
      </c>
      <c r="AO113" s="592" t="str">
        <f t="shared" si="36"/>
        <v/>
      </c>
      <c r="AQ113" s="592" t="str">
        <f t="shared" si="37"/>
        <v/>
      </c>
    </row>
    <row r="114" spans="5:43" x14ac:dyDescent="0.25">
      <c r="E114" s="592" t="str">
        <f t="shared" si="19"/>
        <v/>
      </c>
      <c r="G114" s="592" t="str">
        <f t="shared" si="19"/>
        <v/>
      </c>
      <c r="I114" s="592" t="str">
        <f t="shared" si="20"/>
        <v/>
      </c>
      <c r="K114" s="592" t="str">
        <f t="shared" si="21"/>
        <v/>
      </c>
      <c r="M114" s="592" t="str">
        <f t="shared" si="22"/>
        <v/>
      </c>
      <c r="O114" s="592" t="str">
        <f t="shared" si="23"/>
        <v/>
      </c>
      <c r="Q114" s="592" t="str">
        <f t="shared" si="24"/>
        <v/>
      </c>
      <c r="S114" s="592" t="str">
        <f t="shared" si="25"/>
        <v/>
      </c>
      <c r="U114" s="592" t="str">
        <f t="shared" si="26"/>
        <v/>
      </c>
      <c r="W114" s="592" t="str">
        <f t="shared" si="27"/>
        <v/>
      </c>
      <c r="Y114" s="592" t="str">
        <f t="shared" si="28"/>
        <v/>
      </c>
      <c r="AA114" s="592" t="str">
        <f t="shared" si="29"/>
        <v/>
      </c>
      <c r="AC114" s="592" t="str">
        <f t="shared" si="30"/>
        <v/>
      </c>
      <c r="AE114" s="592" t="str">
        <f t="shared" si="31"/>
        <v/>
      </c>
      <c r="AG114" s="592" t="str">
        <f t="shared" si="32"/>
        <v/>
      </c>
      <c r="AI114" s="592" t="str">
        <f t="shared" si="33"/>
        <v/>
      </c>
      <c r="AK114" s="592" t="str">
        <f t="shared" si="34"/>
        <v/>
      </c>
      <c r="AM114" s="592" t="str">
        <f t="shared" si="35"/>
        <v/>
      </c>
      <c r="AO114" s="592" t="str">
        <f t="shared" si="36"/>
        <v/>
      </c>
      <c r="AQ114" s="592" t="str">
        <f t="shared" si="37"/>
        <v/>
      </c>
    </row>
    <row r="115" spans="5:43" x14ac:dyDescent="0.25">
      <c r="E115" s="592" t="str">
        <f t="shared" si="19"/>
        <v/>
      </c>
      <c r="G115" s="592" t="str">
        <f t="shared" si="19"/>
        <v/>
      </c>
      <c r="I115" s="592" t="str">
        <f t="shared" si="20"/>
        <v/>
      </c>
      <c r="K115" s="592" t="str">
        <f t="shared" si="21"/>
        <v/>
      </c>
      <c r="M115" s="592" t="str">
        <f t="shared" si="22"/>
        <v/>
      </c>
      <c r="O115" s="592" t="str">
        <f t="shared" si="23"/>
        <v/>
      </c>
      <c r="Q115" s="592" t="str">
        <f t="shared" si="24"/>
        <v/>
      </c>
      <c r="S115" s="592" t="str">
        <f t="shared" si="25"/>
        <v/>
      </c>
      <c r="U115" s="592" t="str">
        <f t="shared" si="26"/>
        <v/>
      </c>
      <c r="W115" s="592" t="str">
        <f t="shared" si="27"/>
        <v/>
      </c>
      <c r="Y115" s="592" t="str">
        <f t="shared" si="28"/>
        <v/>
      </c>
      <c r="AA115" s="592" t="str">
        <f t="shared" si="29"/>
        <v/>
      </c>
      <c r="AC115" s="592" t="str">
        <f t="shared" si="30"/>
        <v/>
      </c>
      <c r="AE115" s="592" t="str">
        <f t="shared" si="31"/>
        <v/>
      </c>
      <c r="AG115" s="592" t="str">
        <f t="shared" si="32"/>
        <v/>
      </c>
      <c r="AI115" s="592" t="str">
        <f t="shared" si="33"/>
        <v/>
      </c>
      <c r="AK115" s="592" t="str">
        <f t="shared" si="34"/>
        <v/>
      </c>
      <c r="AM115" s="592" t="str">
        <f t="shared" si="35"/>
        <v/>
      </c>
      <c r="AO115" s="592" t="str">
        <f t="shared" si="36"/>
        <v/>
      </c>
      <c r="AQ115" s="592" t="str">
        <f t="shared" si="37"/>
        <v/>
      </c>
    </row>
    <row r="116" spans="5:43" x14ac:dyDescent="0.25">
      <c r="E116" s="592" t="str">
        <f t="shared" si="19"/>
        <v/>
      </c>
      <c r="G116" s="592" t="str">
        <f t="shared" si="19"/>
        <v/>
      </c>
      <c r="I116" s="592" t="str">
        <f t="shared" si="20"/>
        <v/>
      </c>
      <c r="K116" s="592" t="str">
        <f t="shared" si="21"/>
        <v/>
      </c>
      <c r="M116" s="592" t="str">
        <f t="shared" si="22"/>
        <v/>
      </c>
      <c r="O116" s="592" t="str">
        <f t="shared" si="23"/>
        <v/>
      </c>
      <c r="Q116" s="592" t="str">
        <f t="shared" si="24"/>
        <v/>
      </c>
      <c r="S116" s="592" t="str">
        <f t="shared" si="25"/>
        <v/>
      </c>
      <c r="U116" s="592" t="str">
        <f t="shared" si="26"/>
        <v/>
      </c>
      <c r="W116" s="592" t="str">
        <f t="shared" si="27"/>
        <v/>
      </c>
      <c r="Y116" s="592" t="str">
        <f t="shared" si="28"/>
        <v/>
      </c>
      <c r="AA116" s="592" t="str">
        <f t="shared" si="29"/>
        <v/>
      </c>
      <c r="AC116" s="592" t="str">
        <f t="shared" si="30"/>
        <v/>
      </c>
      <c r="AE116" s="592" t="str">
        <f t="shared" si="31"/>
        <v/>
      </c>
      <c r="AG116" s="592" t="str">
        <f t="shared" si="32"/>
        <v/>
      </c>
      <c r="AI116" s="592" t="str">
        <f t="shared" si="33"/>
        <v/>
      </c>
      <c r="AK116" s="592" t="str">
        <f t="shared" si="34"/>
        <v/>
      </c>
      <c r="AM116" s="592" t="str">
        <f t="shared" si="35"/>
        <v/>
      </c>
      <c r="AO116" s="592" t="str">
        <f t="shared" si="36"/>
        <v/>
      </c>
      <c r="AQ116" s="592" t="str">
        <f t="shared" si="37"/>
        <v/>
      </c>
    </row>
    <row r="117" spans="5:43" x14ac:dyDescent="0.25">
      <c r="E117" s="592" t="str">
        <f t="shared" si="19"/>
        <v/>
      </c>
      <c r="G117" s="592" t="str">
        <f t="shared" si="19"/>
        <v/>
      </c>
      <c r="I117" s="592" t="str">
        <f t="shared" si="20"/>
        <v/>
      </c>
      <c r="K117" s="592" t="str">
        <f t="shared" si="21"/>
        <v/>
      </c>
      <c r="M117" s="592" t="str">
        <f t="shared" si="22"/>
        <v/>
      </c>
      <c r="O117" s="592" t="str">
        <f t="shared" si="23"/>
        <v/>
      </c>
      <c r="Q117" s="592" t="str">
        <f t="shared" si="24"/>
        <v/>
      </c>
      <c r="S117" s="592" t="str">
        <f t="shared" si="25"/>
        <v/>
      </c>
      <c r="U117" s="592" t="str">
        <f t="shared" si="26"/>
        <v/>
      </c>
      <c r="W117" s="592" t="str">
        <f t="shared" si="27"/>
        <v/>
      </c>
      <c r="Y117" s="592" t="str">
        <f t="shared" si="28"/>
        <v/>
      </c>
      <c r="AA117" s="592" t="str">
        <f t="shared" si="29"/>
        <v/>
      </c>
      <c r="AC117" s="592" t="str">
        <f t="shared" si="30"/>
        <v/>
      </c>
      <c r="AE117" s="592" t="str">
        <f t="shared" si="31"/>
        <v/>
      </c>
      <c r="AG117" s="592" t="str">
        <f t="shared" si="32"/>
        <v/>
      </c>
      <c r="AI117" s="592" t="str">
        <f t="shared" si="33"/>
        <v/>
      </c>
      <c r="AK117" s="592" t="str">
        <f t="shared" si="34"/>
        <v/>
      </c>
      <c r="AM117" s="592" t="str">
        <f t="shared" si="35"/>
        <v/>
      </c>
      <c r="AO117" s="592" t="str">
        <f t="shared" si="36"/>
        <v/>
      </c>
      <c r="AQ117" s="592" t="str">
        <f t="shared" si="37"/>
        <v/>
      </c>
    </row>
    <row r="118" spans="5:43" x14ac:dyDescent="0.25">
      <c r="E118" s="592" t="str">
        <f t="shared" si="19"/>
        <v/>
      </c>
      <c r="G118" s="592" t="str">
        <f t="shared" si="19"/>
        <v/>
      </c>
      <c r="I118" s="592" t="str">
        <f t="shared" si="20"/>
        <v/>
      </c>
      <c r="K118" s="592" t="str">
        <f t="shared" si="21"/>
        <v/>
      </c>
      <c r="M118" s="592" t="str">
        <f t="shared" si="22"/>
        <v/>
      </c>
      <c r="O118" s="592" t="str">
        <f t="shared" si="23"/>
        <v/>
      </c>
      <c r="Q118" s="592" t="str">
        <f t="shared" si="24"/>
        <v/>
      </c>
      <c r="S118" s="592" t="str">
        <f t="shared" si="25"/>
        <v/>
      </c>
      <c r="U118" s="592" t="str">
        <f t="shared" si="26"/>
        <v/>
      </c>
      <c r="W118" s="592" t="str">
        <f t="shared" si="27"/>
        <v/>
      </c>
      <c r="Y118" s="592" t="str">
        <f t="shared" si="28"/>
        <v/>
      </c>
      <c r="AA118" s="592" t="str">
        <f t="shared" si="29"/>
        <v/>
      </c>
      <c r="AC118" s="592" t="str">
        <f t="shared" si="30"/>
        <v/>
      </c>
      <c r="AE118" s="592" t="str">
        <f t="shared" si="31"/>
        <v/>
      </c>
      <c r="AG118" s="592" t="str">
        <f t="shared" si="32"/>
        <v/>
      </c>
      <c r="AI118" s="592" t="str">
        <f t="shared" si="33"/>
        <v/>
      </c>
      <c r="AK118" s="592" t="str">
        <f t="shared" si="34"/>
        <v/>
      </c>
      <c r="AM118" s="592" t="str">
        <f t="shared" si="35"/>
        <v/>
      </c>
      <c r="AO118" s="592" t="str">
        <f t="shared" si="36"/>
        <v/>
      </c>
      <c r="AQ118" s="592" t="str">
        <f t="shared" si="37"/>
        <v/>
      </c>
    </row>
    <row r="119" spans="5:43" x14ac:dyDescent="0.25">
      <c r="E119" s="592" t="str">
        <f t="shared" si="19"/>
        <v/>
      </c>
      <c r="G119" s="592" t="str">
        <f t="shared" si="19"/>
        <v/>
      </c>
      <c r="I119" s="592" t="str">
        <f t="shared" si="20"/>
        <v/>
      </c>
      <c r="K119" s="592" t="str">
        <f t="shared" si="21"/>
        <v/>
      </c>
      <c r="M119" s="592" t="str">
        <f t="shared" si="22"/>
        <v/>
      </c>
      <c r="O119" s="592" t="str">
        <f t="shared" si="23"/>
        <v/>
      </c>
      <c r="Q119" s="592" t="str">
        <f t="shared" si="24"/>
        <v/>
      </c>
      <c r="S119" s="592" t="str">
        <f t="shared" si="25"/>
        <v/>
      </c>
      <c r="U119" s="592" t="str">
        <f t="shared" si="26"/>
        <v/>
      </c>
      <c r="W119" s="592" t="str">
        <f t="shared" si="27"/>
        <v/>
      </c>
      <c r="Y119" s="592" t="str">
        <f t="shared" si="28"/>
        <v/>
      </c>
      <c r="AA119" s="592" t="str">
        <f t="shared" si="29"/>
        <v/>
      </c>
      <c r="AC119" s="592" t="str">
        <f t="shared" si="30"/>
        <v/>
      </c>
      <c r="AE119" s="592" t="str">
        <f t="shared" si="31"/>
        <v/>
      </c>
      <c r="AG119" s="592" t="str">
        <f t="shared" si="32"/>
        <v/>
      </c>
      <c r="AI119" s="592" t="str">
        <f t="shared" si="33"/>
        <v/>
      </c>
      <c r="AK119" s="592" t="str">
        <f t="shared" si="34"/>
        <v/>
      </c>
      <c r="AM119" s="592" t="str">
        <f t="shared" si="35"/>
        <v/>
      </c>
      <c r="AO119" s="592" t="str">
        <f t="shared" si="36"/>
        <v/>
      </c>
      <c r="AQ119" s="592" t="str">
        <f t="shared" si="37"/>
        <v/>
      </c>
    </row>
    <row r="120" spans="5:43" x14ac:dyDescent="0.25">
      <c r="E120" s="592" t="str">
        <f t="shared" si="19"/>
        <v/>
      </c>
      <c r="G120" s="592" t="str">
        <f t="shared" si="19"/>
        <v/>
      </c>
      <c r="I120" s="592" t="str">
        <f t="shared" si="20"/>
        <v/>
      </c>
      <c r="K120" s="592" t="str">
        <f t="shared" si="21"/>
        <v/>
      </c>
      <c r="M120" s="592" t="str">
        <f t="shared" si="22"/>
        <v/>
      </c>
      <c r="O120" s="592" t="str">
        <f t="shared" si="23"/>
        <v/>
      </c>
      <c r="Q120" s="592" t="str">
        <f t="shared" si="24"/>
        <v/>
      </c>
      <c r="S120" s="592" t="str">
        <f t="shared" si="25"/>
        <v/>
      </c>
      <c r="U120" s="592" t="str">
        <f t="shared" si="26"/>
        <v/>
      </c>
      <c r="W120" s="592" t="str">
        <f t="shared" si="27"/>
        <v/>
      </c>
      <c r="Y120" s="592" t="str">
        <f t="shared" si="28"/>
        <v/>
      </c>
      <c r="AA120" s="592" t="str">
        <f t="shared" si="29"/>
        <v/>
      </c>
      <c r="AC120" s="592" t="str">
        <f t="shared" si="30"/>
        <v/>
      </c>
      <c r="AE120" s="592" t="str">
        <f t="shared" si="31"/>
        <v/>
      </c>
      <c r="AG120" s="592" t="str">
        <f t="shared" si="32"/>
        <v/>
      </c>
      <c r="AI120" s="592" t="str">
        <f t="shared" si="33"/>
        <v/>
      </c>
      <c r="AK120" s="592" t="str">
        <f t="shared" si="34"/>
        <v/>
      </c>
      <c r="AM120" s="592" t="str">
        <f t="shared" si="35"/>
        <v/>
      </c>
      <c r="AO120" s="592" t="str">
        <f t="shared" si="36"/>
        <v/>
      </c>
      <c r="AQ120" s="592" t="str">
        <f t="shared" si="37"/>
        <v/>
      </c>
    </row>
    <row r="121" spans="5:43" x14ac:dyDescent="0.25">
      <c r="E121" s="592" t="str">
        <f t="shared" si="19"/>
        <v/>
      </c>
      <c r="G121" s="592" t="str">
        <f t="shared" si="19"/>
        <v/>
      </c>
      <c r="I121" s="592" t="str">
        <f t="shared" si="20"/>
        <v/>
      </c>
      <c r="K121" s="592" t="str">
        <f t="shared" si="21"/>
        <v/>
      </c>
      <c r="M121" s="592" t="str">
        <f t="shared" si="22"/>
        <v/>
      </c>
      <c r="O121" s="592" t="str">
        <f t="shared" si="23"/>
        <v/>
      </c>
      <c r="Q121" s="592" t="str">
        <f t="shared" si="24"/>
        <v/>
      </c>
      <c r="S121" s="592" t="str">
        <f t="shared" si="25"/>
        <v/>
      </c>
      <c r="U121" s="592" t="str">
        <f t="shared" si="26"/>
        <v/>
      </c>
      <c r="W121" s="592" t="str">
        <f t="shared" si="27"/>
        <v/>
      </c>
      <c r="Y121" s="592" t="str">
        <f t="shared" si="28"/>
        <v/>
      </c>
      <c r="AA121" s="592" t="str">
        <f t="shared" si="29"/>
        <v/>
      </c>
      <c r="AC121" s="592" t="str">
        <f t="shared" si="30"/>
        <v/>
      </c>
      <c r="AE121" s="592" t="str">
        <f t="shared" si="31"/>
        <v/>
      </c>
      <c r="AG121" s="592" t="str">
        <f t="shared" si="32"/>
        <v/>
      </c>
      <c r="AI121" s="592" t="str">
        <f t="shared" si="33"/>
        <v/>
      </c>
      <c r="AK121" s="592" t="str">
        <f t="shared" si="34"/>
        <v/>
      </c>
      <c r="AM121" s="592" t="str">
        <f t="shared" si="35"/>
        <v/>
      </c>
      <c r="AO121" s="592" t="str">
        <f t="shared" si="36"/>
        <v/>
      </c>
      <c r="AQ121" s="592" t="str">
        <f t="shared" si="37"/>
        <v/>
      </c>
    </row>
    <row r="122" spans="5:43" x14ac:dyDescent="0.25">
      <c r="E122" s="592" t="str">
        <f t="shared" si="19"/>
        <v/>
      </c>
      <c r="G122" s="592" t="str">
        <f t="shared" si="19"/>
        <v/>
      </c>
      <c r="I122" s="592" t="str">
        <f t="shared" si="20"/>
        <v/>
      </c>
      <c r="K122" s="592" t="str">
        <f t="shared" si="21"/>
        <v/>
      </c>
      <c r="M122" s="592" t="str">
        <f t="shared" si="22"/>
        <v/>
      </c>
      <c r="O122" s="592" t="str">
        <f t="shared" si="23"/>
        <v/>
      </c>
      <c r="Q122" s="592" t="str">
        <f t="shared" si="24"/>
        <v/>
      </c>
      <c r="S122" s="592" t="str">
        <f t="shared" si="25"/>
        <v/>
      </c>
      <c r="U122" s="592" t="str">
        <f t="shared" si="26"/>
        <v/>
      </c>
      <c r="W122" s="592" t="str">
        <f t="shared" si="27"/>
        <v/>
      </c>
      <c r="Y122" s="592" t="str">
        <f t="shared" si="28"/>
        <v/>
      </c>
      <c r="AA122" s="592" t="str">
        <f t="shared" si="29"/>
        <v/>
      </c>
      <c r="AC122" s="592" t="str">
        <f t="shared" si="30"/>
        <v/>
      </c>
      <c r="AE122" s="592" t="str">
        <f t="shared" si="31"/>
        <v/>
      </c>
      <c r="AG122" s="592" t="str">
        <f t="shared" si="32"/>
        <v/>
      </c>
      <c r="AI122" s="592" t="str">
        <f t="shared" si="33"/>
        <v/>
      </c>
      <c r="AK122" s="592" t="str">
        <f t="shared" si="34"/>
        <v/>
      </c>
      <c r="AM122" s="592" t="str">
        <f t="shared" si="35"/>
        <v/>
      </c>
      <c r="AO122" s="592" t="str">
        <f t="shared" si="36"/>
        <v/>
      </c>
      <c r="AQ122" s="592" t="str">
        <f t="shared" si="37"/>
        <v/>
      </c>
    </row>
    <row r="123" spans="5:43" x14ac:dyDescent="0.25">
      <c r="E123" s="592" t="str">
        <f t="shared" si="19"/>
        <v/>
      </c>
      <c r="G123" s="592" t="str">
        <f t="shared" si="19"/>
        <v/>
      </c>
      <c r="I123" s="592" t="str">
        <f t="shared" si="20"/>
        <v/>
      </c>
      <c r="K123" s="592" t="str">
        <f t="shared" si="21"/>
        <v/>
      </c>
      <c r="M123" s="592" t="str">
        <f t="shared" si="22"/>
        <v/>
      </c>
      <c r="O123" s="592" t="str">
        <f t="shared" si="23"/>
        <v/>
      </c>
      <c r="Q123" s="592" t="str">
        <f t="shared" si="24"/>
        <v/>
      </c>
      <c r="S123" s="592" t="str">
        <f t="shared" si="25"/>
        <v/>
      </c>
      <c r="U123" s="592" t="str">
        <f t="shared" si="26"/>
        <v/>
      </c>
      <c r="W123" s="592" t="str">
        <f t="shared" si="27"/>
        <v/>
      </c>
      <c r="Y123" s="592" t="str">
        <f t="shared" si="28"/>
        <v/>
      </c>
      <c r="AA123" s="592" t="str">
        <f t="shared" si="29"/>
        <v/>
      </c>
      <c r="AC123" s="592" t="str">
        <f t="shared" si="30"/>
        <v/>
      </c>
      <c r="AE123" s="592" t="str">
        <f t="shared" si="31"/>
        <v/>
      </c>
      <c r="AG123" s="592" t="str">
        <f t="shared" si="32"/>
        <v/>
      </c>
      <c r="AI123" s="592" t="str">
        <f t="shared" si="33"/>
        <v/>
      </c>
      <c r="AK123" s="592" t="str">
        <f t="shared" si="34"/>
        <v/>
      </c>
      <c r="AM123" s="592" t="str">
        <f t="shared" si="35"/>
        <v/>
      </c>
      <c r="AO123" s="592" t="str">
        <f t="shared" si="36"/>
        <v/>
      </c>
      <c r="AQ123" s="592" t="str">
        <f t="shared" si="37"/>
        <v/>
      </c>
    </row>
    <row r="124" spans="5:43" x14ac:dyDescent="0.25">
      <c r="E124" s="592" t="str">
        <f t="shared" si="19"/>
        <v/>
      </c>
      <c r="G124" s="592" t="str">
        <f t="shared" si="19"/>
        <v/>
      </c>
      <c r="I124" s="592" t="str">
        <f t="shared" si="20"/>
        <v/>
      </c>
      <c r="K124" s="592" t="str">
        <f t="shared" si="21"/>
        <v/>
      </c>
      <c r="M124" s="592" t="str">
        <f t="shared" si="22"/>
        <v/>
      </c>
      <c r="O124" s="592" t="str">
        <f t="shared" si="23"/>
        <v/>
      </c>
      <c r="Q124" s="592" t="str">
        <f t="shared" si="24"/>
        <v/>
      </c>
      <c r="S124" s="592" t="str">
        <f t="shared" si="25"/>
        <v/>
      </c>
      <c r="U124" s="592" t="str">
        <f t="shared" si="26"/>
        <v/>
      </c>
      <c r="W124" s="592" t="str">
        <f t="shared" si="27"/>
        <v/>
      </c>
      <c r="Y124" s="592" t="str">
        <f t="shared" si="28"/>
        <v/>
      </c>
      <c r="AA124" s="592" t="str">
        <f t="shared" si="29"/>
        <v/>
      </c>
      <c r="AC124" s="592" t="str">
        <f t="shared" si="30"/>
        <v/>
      </c>
      <c r="AE124" s="592" t="str">
        <f t="shared" si="31"/>
        <v/>
      </c>
      <c r="AG124" s="592" t="str">
        <f t="shared" si="32"/>
        <v/>
      </c>
      <c r="AI124" s="592" t="str">
        <f t="shared" si="33"/>
        <v/>
      </c>
      <c r="AK124" s="592" t="str">
        <f t="shared" si="34"/>
        <v/>
      </c>
      <c r="AM124" s="592" t="str">
        <f t="shared" si="35"/>
        <v/>
      </c>
      <c r="AO124" s="592" t="str">
        <f t="shared" si="36"/>
        <v/>
      </c>
      <c r="AQ124" s="592" t="str">
        <f t="shared" si="37"/>
        <v/>
      </c>
    </row>
    <row r="125" spans="5:43" x14ac:dyDescent="0.25">
      <c r="E125" s="592" t="str">
        <f t="shared" si="19"/>
        <v/>
      </c>
      <c r="G125" s="592" t="str">
        <f t="shared" si="19"/>
        <v/>
      </c>
      <c r="I125" s="592" t="str">
        <f t="shared" si="20"/>
        <v/>
      </c>
      <c r="K125" s="592" t="str">
        <f t="shared" si="21"/>
        <v/>
      </c>
      <c r="M125" s="592" t="str">
        <f t="shared" si="22"/>
        <v/>
      </c>
      <c r="O125" s="592" t="str">
        <f t="shared" si="23"/>
        <v/>
      </c>
      <c r="Q125" s="592" t="str">
        <f t="shared" si="24"/>
        <v/>
      </c>
      <c r="S125" s="592" t="str">
        <f t="shared" si="25"/>
        <v/>
      </c>
      <c r="U125" s="592" t="str">
        <f t="shared" si="26"/>
        <v/>
      </c>
      <c r="W125" s="592" t="str">
        <f t="shared" si="27"/>
        <v/>
      </c>
      <c r="Y125" s="592" t="str">
        <f t="shared" si="28"/>
        <v/>
      </c>
      <c r="AA125" s="592" t="str">
        <f t="shared" si="29"/>
        <v/>
      </c>
      <c r="AC125" s="592" t="str">
        <f t="shared" si="30"/>
        <v/>
      </c>
      <c r="AE125" s="592" t="str">
        <f t="shared" si="31"/>
        <v/>
      </c>
      <c r="AG125" s="592" t="str">
        <f t="shared" si="32"/>
        <v/>
      </c>
      <c r="AI125" s="592" t="str">
        <f t="shared" si="33"/>
        <v/>
      </c>
      <c r="AK125" s="592" t="str">
        <f t="shared" si="34"/>
        <v/>
      </c>
      <c r="AM125" s="592" t="str">
        <f t="shared" si="35"/>
        <v/>
      </c>
      <c r="AO125" s="592" t="str">
        <f t="shared" si="36"/>
        <v/>
      </c>
      <c r="AQ125" s="592" t="str">
        <f t="shared" si="37"/>
        <v/>
      </c>
    </row>
    <row r="126" spans="5:43" x14ac:dyDescent="0.25">
      <c r="E126" s="592" t="str">
        <f t="shared" si="19"/>
        <v/>
      </c>
      <c r="G126" s="592" t="str">
        <f t="shared" si="19"/>
        <v/>
      </c>
      <c r="I126" s="592" t="str">
        <f t="shared" si="20"/>
        <v/>
      </c>
      <c r="K126" s="592" t="str">
        <f t="shared" si="21"/>
        <v/>
      </c>
      <c r="M126" s="592" t="str">
        <f t="shared" si="22"/>
        <v/>
      </c>
      <c r="O126" s="592" t="str">
        <f t="shared" si="23"/>
        <v/>
      </c>
      <c r="Q126" s="592" t="str">
        <f t="shared" si="24"/>
        <v/>
      </c>
      <c r="S126" s="592" t="str">
        <f t="shared" si="25"/>
        <v/>
      </c>
      <c r="U126" s="592" t="str">
        <f t="shared" si="26"/>
        <v/>
      </c>
      <c r="W126" s="592" t="str">
        <f t="shared" si="27"/>
        <v/>
      </c>
      <c r="Y126" s="592" t="str">
        <f t="shared" si="28"/>
        <v/>
      </c>
      <c r="AA126" s="592" t="str">
        <f t="shared" si="29"/>
        <v/>
      </c>
      <c r="AC126" s="592" t="str">
        <f t="shared" si="30"/>
        <v/>
      </c>
      <c r="AE126" s="592" t="str">
        <f t="shared" si="31"/>
        <v/>
      </c>
      <c r="AG126" s="592" t="str">
        <f t="shared" si="32"/>
        <v/>
      </c>
      <c r="AI126" s="592" t="str">
        <f t="shared" si="33"/>
        <v/>
      </c>
      <c r="AK126" s="592" t="str">
        <f t="shared" si="34"/>
        <v/>
      </c>
      <c r="AM126" s="592" t="str">
        <f t="shared" si="35"/>
        <v/>
      </c>
      <c r="AO126" s="592" t="str">
        <f t="shared" si="36"/>
        <v/>
      </c>
      <c r="AQ126" s="592" t="str">
        <f t="shared" si="37"/>
        <v/>
      </c>
    </row>
    <row r="127" spans="5:43" x14ac:dyDescent="0.25">
      <c r="E127" s="592" t="str">
        <f t="shared" si="19"/>
        <v/>
      </c>
      <c r="G127" s="592" t="str">
        <f t="shared" si="19"/>
        <v/>
      </c>
      <c r="I127" s="592" t="str">
        <f t="shared" si="20"/>
        <v/>
      </c>
      <c r="K127" s="592" t="str">
        <f t="shared" si="21"/>
        <v/>
      </c>
      <c r="M127" s="592" t="str">
        <f t="shared" si="22"/>
        <v/>
      </c>
      <c r="O127" s="592" t="str">
        <f t="shared" si="23"/>
        <v/>
      </c>
      <c r="Q127" s="592" t="str">
        <f t="shared" si="24"/>
        <v/>
      </c>
      <c r="S127" s="592" t="str">
        <f t="shared" si="25"/>
        <v/>
      </c>
      <c r="U127" s="592" t="str">
        <f t="shared" si="26"/>
        <v/>
      </c>
      <c r="W127" s="592" t="str">
        <f t="shared" si="27"/>
        <v/>
      </c>
      <c r="Y127" s="592" t="str">
        <f t="shared" si="28"/>
        <v/>
      </c>
      <c r="AA127" s="592" t="str">
        <f t="shared" si="29"/>
        <v/>
      </c>
      <c r="AC127" s="592" t="str">
        <f t="shared" si="30"/>
        <v/>
      </c>
      <c r="AE127" s="592" t="str">
        <f t="shared" si="31"/>
        <v/>
      </c>
      <c r="AG127" s="592" t="str">
        <f t="shared" si="32"/>
        <v/>
      </c>
      <c r="AI127" s="592" t="str">
        <f t="shared" si="33"/>
        <v/>
      </c>
      <c r="AK127" s="592" t="str">
        <f t="shared" si="34"/>
        <v/>
      </c>
      <c r="AM127" s="592" t="str">
        <f t="shared" si="35"/>
        <v/>
      </c>
      <c r="AO127" s="592" t="str">
        <f t="shared" si="36"/>
        <v/>
      </c>
      <c r="AQ127" s="592" t="str">
        <f t="shared" si="37"/>
        <v/>
      </c>
    </row>
    <row r="128" spans="5:43" x14ac:dyDescent="0.25">
      <c r="E128" s="592" t="str">
        <f t="shared" si="19"/>
        <v/>
      </c>
      <c r="G128" s="592" t="str">
        <f t="shared" si="19"/>
        <v/>
      </c>
      <c r="I128" s="592" t="str">
        <f t="shared" si="20"/>
        <v/>
      </c>
      <c r="K128" s="592" t="str">
        <f t="shared" si="21"/>
        <v/>
      </c>
      <c r="M128" s="592" t="str">
        <f t="shared" si="22"/>
        <v/>
      </c>
      <c r="O128" s="592" t="str">
        <f t="shared" si="23"/>
        <v/>
      </c>
      <c r="Q128" s="592" t="str">
        <f t="shared" si="24"/>
        <v/>
      </c>
      <c r="S128" s="592" t="str">
        <f t="shared" si="25"/>
        <v/>
      </c>
      <c r="U128" s="592" t="str">
        <f t="shared" si="26"/>
        <v/>
      </c>
      <c r="W128" s="592" t="str">
        <f t="shared" si="27"/>
        <v/>
      </c>
      <c r="Y128" s="592" t="str">
        <f t="shared" si="28"/>
        <v/>
      </c>
      <c r="AA128" s="592" t="str">
        <f t="shared" si="29"/>
        <v/>
      </c>
      <c r="AC128" s="592" t="str">
        <f t="shared" si="30"/>
        <v/>
      </c>
      <c r="AE128" s="592" t="str">
        <f t="shared" si="31"/>
        <v/>
      </c>
      <c r="AG128" s="592" t="str">
        <f t="shared" si="32"/>
        <v/>
      </c>
      <c r="AI128" s="592" t="str">
        <f t="shared" si="33"/>
        <v/>
      </c>
      <c r="AK128" s="592" t="str">
        <f t="shared" si="34"/>
        <v/>
      </c>
      <c r="AM128" s="592" t="str">
        <f t="shared" si="35"/>
        <v/>
      </c>
      <c r="AO128" s="592" t="str">
        <f t="shared" si="36"/>
        <v/>
      </c>
      <c r="AQ128" s="592" t="str">
        <f t="shared" si="37"/>
        <v/>
      </c>
    </row>
    <row r="129" spans="5:43" x14ac:dyDescent="0.25">
      <c r="E129" s="592" t="str">
        <f t="shared" si="19"/>
        <v/>
      </c>
      <c r="G129" s="592" t="str">
        <f t="shared" si="19"/>
        <v/>
      </c>
      <c r="I129" s="592" t="str">
        <f t="shared" si="20"/>
        <v/>
      </c>
      <c r="K129" s="592" t="str">
        <f t="shared" si="21"/>
        <v/>
      </c>
      <c r="M129" s="592" t="str">
        <f t="shared" si="22"/>
        <v/>
      </c>
      <c r="O129" s="592" t="str">
        <f t="shared" si="23"/>
        <v/>
      </c>
      <c r="Q129" s="592" t="str">
        <f t="shared" si="24"/>
        <v/>
      </c>
      <c r="S129" s="592" t="str">
        <f t="shared" si="25"/>
        <v/>
      </c>
      <c r="U129" s="592" t="str">
        <f t="shared" si="26"/>
        <v/>
      </c>
      <c r="W129" s="592" t="str">
        <f t="shared" si="27"/>
        <v/>
      </c>
      <c r="Y129" s="592" t="str">
        <f t="shared" si="28"/>
        <v/>
      </c>
      <c r="AA129" s="592" t="str">
        <f t="shared" si="29"/>
        <v/>
      </c>
      <c r="AC129" s="592" t="str">
        <f t="shared" si="30"/>
        <v/>
      </c>
      <c r="AE129" s="592" t="str">
        <f t="shared" si="31"/>
        <v/>
      </c>
      <c r="AG129" s="592" t="str">
        <f t="shared" si="32"/>
        <v/>
      </c>
      <c r="AI129" s="592" t="str">
        <f t="shared" si="33"/>
        <v/>
      </c>
      <c r="AK129" s="592" t="str">
        <f t="shared" si="34"/>
        <v/>
      </c>
      <c r="AM129" s="592" t="str">
        <f t="shared" si="35"/>
        <v/>
      </c>
      <c r="AO129" s="592" t="str">
        <f t="shared" si="36"/>
        <v/>
      </c>
      <c r="AQ129" s="592" t="str">
        <f t="shared" si="37"/>
        <v/>
      </c>
    </row>
    <row r="130" spans="5:43" x14ac:dyDescent="0.25">
      <c r="E130" s="592" t="str">
        <f t="shared" si="19"/>
        <v/>
      </c>
      <c r="G130" s="592" t="str">
        <f t="shared" si="19"/>
        <v/>
      </c>
      <c r="I130" s="592" t="str">
        <f t="shared" si="20"/>
        <v/>
      </c>
      <c r="K130" s="592" t="str">
        <f t="shared" si="21"/>
        <v/>
      </c>
      <c r="M130" s="592" t="str">
        <f t="shared" si="22"/>
        <v/>
      </c>
      <c r="O130" s="592" t="str">
        <f t="shared" si="23"/>
        <v/>
      </c>
      <c r="Q130" s="592" t="str">
        <f t="shared" si="24"/>
        <v/>
      </c>
      <c r="S130" s="592" t="str">
        <f t="shared" si="25"/>
        <v/>
      </c>
      <c r="U130" s="592" t="str">
        <f t="shared" si="26"/>
        <v/>
      </c>
      <c r="W130" s="592" t="str">
        <f t="shared" si="27"/>
        <v/>
      </c>
      <c r="Y130" s="592" t="str">
        <f t="shared" si="28"/>
        <v/>
      </c>
      <c r="AA130" s="592" t="str">
        <f t="shared" si="29"/>
        <v/>
      </c>
      <c r="AC130" s="592" t="str">
        <f t="shared" si="30"/>
        <v/>
      </c>
      <c r="AE130" s="592" t="str">
        <f t="shared" si="31"/>
        <v/>
      </c>
      <c r="AG130" s="592" t="str">
        <f t="shared" si="32"/>
        <v/>
      </c>
      <c r="AI130" s="592" t="str">
        <f t="shared" si="33"/>
        <v/>
      </c>
      <c r="AK130" s="592" t="str">
        <f t="shared" si="34"/>
        <v/>
      </c>
      <c r="AM130" s="592" t="str">
        <f t="shared" si="35"/>
        <v/>
      </c>
      <c r="AO130" s="592" t="str">
        <f t="shared" si="36"/>
        <v/>
      </c>
      <c r="AQ130" s="592" t="str">
        <f t="shared" si="37"/>
        <v/>
      </c>
    </row>
    <row r="131" spans="5:43" x14ac:dyDescent="0.25">
      <c r="E131" s="592" t="str">
        <f t="shared" si="19"/>
        <v/>
      </c>
      <c r="G131" s="592" t="str">
        <f t="shared" si="19"/>
        <v/>
      </c>
      <c r="I131" s="592" t="str">
        <f t="shared" si="20"/>
        <v/>
      </c>
      <c r="K131" s="592" t="str">
        <f t="shared" si="21"/>
        <v/>
      </c>
      <c r="M131" s="592" t="str">
        <f t="shared" si="22"/>
        <v/>
      </c>
      <c r="O131" s="592" t="str">
        <f t="shared" si="23"/>
        <v/>
      </c>
      <c r="Q131" s="592" t="str">
        <f t="shared" si="24"/>
        <v/>
      </c>
      <c r="S131" s="592" t="str">
        <f t="shared" si="25"/>
        <v/>
      </c>
      <c r="U131" s="592" t="str">
        <f t="shared" si="26"/>
        <v/>
      </c>
      <c r="W131" s="592" t="str">
        <f t="shared" si="27"/>
        <v/>
      </c>
      <c r="Y131" s="592" t="str">
        <f t="shared" si="28"/>
        <v/>
      </c>
      <c r="AA131" s="592" t="str">
        <f t="shared" si="29"/>
        <v/>
      </c>
      <c r="AC131" s="592" t="str">
        <f t="shared" si="30"/>
        <v/>
      </c>
      <c r="AE131" s="592" t="str">
        <f t="shared" si="31"/>
        <v/>
      </c>
      <c r="AG131" s="592" t="str">
        <f t="shared" si="32"/>
        <v/>
      </c>
      <c r="AI131" s="592" t="str">
        <f t="shared" si="33"/>
        <v/>
      </c>
      <c r="AK131" s="592" t="str">
        <f t="shared" si="34"/>
        <v/>
      </c>
      <c r="AM131" s="592" t="str">
        <f t="shared" si="35"/>
        <v/>
      </c>
      <c r="AO131" s="592" t="str">
        <f t="shared" si="36"/>
        <v/>
      </c>
      <c r="AQ131" s="592" t="str">
        <f t="shared" si="37"/>
        <v/>
      </c>
    </row>
    <row r="132" spans="5:43" x14ac:dyDescent="0.25">
      <c r="E132" s="592" t="str">
        <f t="shared" si="19"/>
        <v/>
      </c>
      <c r="G132" s="592" t="str">
        <f t="shared" si="19"/>
        <v/>
      </c>
      <c r="I132" s="592" t="str">
        <f t="shared" si="20"/>
        <v/>
      </c>
      <c r="K132" s="592" t="str">
        <f t="shared" si="21"/>
        <v/>
      </c>
      <c r="M132" s="592" t="str">
        <f t="shared" si="22"/>
        <v/>
      </c>
      <c r="O132" s="592" t="str">
        <f t="shared" si="23"/>
        <v/>
      </c>
      <c r="Q132" s="592" t="str">
        <f t="shared" si="24"/>
        <v/>
      </c>
      <c r="S132" s="592" t="str">
        <f t="shared" si="25"/>
        <v/>
      </c>
      <c r="U132" s="592" t="str">
        <f t="shared" si="26"/>
        <v/>
      </c>
      <c r="W132" s="592" t="str">
        <f t="shared" si="27"/>
        <v/>
      </c>
      <c r="Y132" s="592" t="str">
        <f t="shared" si="28"/>
        <v/>
      </c>
      <c r="AA132" s="592" t="str">
        <f t="shared" si="29"/>
        <v/>
      </c>
      <c r="AC132" s="592" t="str">
        <f t="shared" si="30"/>
        <v/>
      </c>
      <c r="AE132" s="592" t="str">
        <f t="shared" si="31"/>
        <v/>
      </c>
      <c r="AG132" s="592" t="str">
        <f t="shared" si="32"/>
        <v/>
      </c>
      <c r="AI132" s="592" t="str">
        <f t="shared" si="33"/>
        <v/>
      </c>
      <c r="AK132" s="592" t="str">
        <f t="shared" si="34"/>
        <v/>
      </c>
      <c r="AM132" s="592" t="str">
        <f t="shared" si="35"/>
        <v/>
      </c>
      <c r="AO132" s="592" t="str">
        <f t="shared" si="36"/>
        <v/>
      </c>
      <c r="AQ132" s="592" t="str">
        <f t="shared" si="37"/>
        <v/>
      </c>
    </row>
    <row r="133" spans="5:43" x14ac:dyDescent="0.25">
      <c r="E133" s="592" t="str">
        <f t="shared" si="19"/>
        <v/>
      </c>
      <c r="G133" s="592" t="str">
        <f t="shared" si="19"/>
        <v/>
      </c>
      <c r="I133" s="592" t="str">
        <f t="shared" si="20"/>
        <v/>
      </c>
      <c r="K133" s="592" t="str">
        <f t="shared" si="21"/>
        <v/>
      </c>
      <c r="M133" s="592" t="str">
        <f t="shared" si="22"/>
        <v/>
      </c>
      <c r="O133" s="592" t="str">
        <f t="shared" si="23"/>
        <v/>
      </c>
      <c r="Q133" s="592" t="str">
        <f t="shared" si="24"/>
        <v/>
      </c>
      <c r="S133" s="592" t="str">
        <f t="shared" si="25"/>
        <v/>
      </c>
      <c r="U133" s="592" t="str">
        <f t="shared" si="26"/>
        <v/>
      </c>
      <c r="W133" s="592" t="str">
        <f t="shared" si="27"/>
        <v/>
      </c>
      <c r="Y133" s="592" t="str">
        <f t="shared" si="28"/>
        <v/>
      </c>
      <c r="AA133" s="592" t="str">
        <f t="shared" si="29"/>
        <v/>
      </c>
      <c r="AC133" s="592" t="str">
        <f t="shared" si="30"/>
        <v/>
      </c>
      <c r="AE133" s="592" t="str">
        <f t="shared" si="31"/>
        <v/>
      </c>
      <c r="AG133" s="592" t="str">
        <f t="shared" si="32"/>
        <v/>
      </c>
      <c r="AI133" s="592" t="str">
        <f t="shared" si="33"/>
        <v/>
      </c>
      <c r="AK133" s="592" t="str">
        <f t="shared" si="34"/>
        <v/>
      </c>
      <c r="AM133" s="592" t="str">
        <f t="shared" si="35"/>
        <v/>
      </c>
      <c r="AO133" s="592" t="str">
        <f t="shared" si="36"/>
        <v/>
      </c>
      <c r="AQ133" s="592" t="str">
        <f t="shared" si="37"/>
        <v/>
      </c>
    </row>
    <row r="134" spans="5:43" x14ac:dyDescent="0.25">
      <c r="E134" s="592" t="str">
        <f t="shared" si="19"/>
        <v/>
      </c>
      <c r="G134" s="592" t="str">
        <f t="shared" si="19"/>
        <v/>
      </c>
      <c r="I134" s="592" t="str">
        <f t="shared" si="20"/>
        <v/>
      </c>
      <c r="K134" s="592" t="str">
        <f t="shared" si="21"/>
        <v/>
      </c>
      <c r="M134" s="592" t="str">
        <f t="shared" si="22"/>
        <v/>
      </c>
      <c r="O134" s="592" t="str">
        <f t="shared" si="23"/>
        <v/>
      </c>
      <c r="Q134" s="592" t="str">
        <f t="shared" si="24"/>
        <v/>
      </c>
      <c r="S134" s="592" t="str">
        <f t="shared" si="25"/>
        <v/>
      </c>
      <c r="U134" s="592" t="str">
        <f t="shared" si="26"/>
        <v/>
      </c>
      <c r="W134" s="592" t="str">
        <f t="shared" si="27"/>
        <v/>
      </c>
      <c r="Y134" s="592" t="str">
        <f t="shared" si="28"/>
        <v/>
      </c>
      <c r="AA134" s="592" t="str">
        <f t="shared" si="29"/>
        <v/>
      </c>
      <c r="AC134" s="592" t="str">
        <f t="shared" si="30"/>
        <v/>
      </c>
      <c r="AE134" s="592" t="str">
        <f t="shared" si="31"/>
        <v/>
      </c>
      <c r="AG134" s="592" t="str">
        <f t="shared" si="32"/>
        <v/>
      </c>
      <c r="AI134" s="592" t="str">
        <f t="shared" si="33"/>
        <v/>
      </c>
      <c r="AK134" s="592" t="str">
        <f t="shared" si="34"/>
        <v/>
      </c>
      <c r="AM134" s="592" t="str">
        <f t="shared" si="35"/>
        <v/>
      </c>
      <c r="AO134" s="592" t="str">
        <f t="shared" si="36"/>
        <v/>
      </c>
      <c r="AQ134" s="592" t="str">
        <f t="shared" si="37"/>
        <v/>
      </c>
    </row>
    <row r="135" spans="5:43" x14ac:dyDescent="0.25">
      <c r="E135" s="592" t="str">
        <f t="shared" si="19"/>
        <v/>
      </c>
      <c r="G135" s="592" t="str">
        <f t="shared" si="19"/>
        <v/>
      </c>
      <c r="I135" s="592" t="str">
        <f t="shared" si="20"/>
        <v/>
      </c>
      <c r="K135" s="592" t="str">
        <f t="shared" si="21"/>
        <v/>
      </c>
      <c r="M135" s="592" t="str">
        <f t="shared" si="22"/>
        <v/>
      </c>
      <c r="O135" s="592" t="str">
        <f t="shared" si="23"/>
        <v/>
      </c>
      <c r="Q135" s="592" t="str">
        <f t="shared" si="24"/>
        <v/>
      </c>
      <c r="S135" s="592" t="str">
        <f t="shared" si="25"/>
        <v/>
      </c>
      <c r="U135" s="592" t="str">
        <f t="shared" si="26"/>
        <v/>
      </c>
      <c r="W135" s="592" t="str">
        <f t="shared" si="27"/>
        <v/>
      </c>
      <c r="Y135" s="592" t="str">
        <f t="shared" si="28"/>
        <v/>
      </c>
      <c r="AA135" s="592" t="str">
        <f t="shared" si="29"/>
        <v/>
      </c>
      <c r="AC135" s="592" t="str">
        <f t="shared" si="30"/>
        <v/>
      </c>
      <c r="AE135" s="592" t="str">
        <f t="shared" si="31"/>
        <v/>
      </c>
      <c r="AG135" s="592" t="str">
        <f t="shared" si="32"/>
        <v/>
      </c>
      <c r="AI135" s="592" t="str">
        <f t="shared" si="33"/>
        <v/>
      </c>
      <c r="AK135" s="592" t="str">
        <f t="shared" si="34"/>
        <v/>
      </c>
      <c r="AM135" s="592" t="str">
        <f t="shared" si="35"/>
        <v/>
      </c>
      <c r="AO135" s="592" t="str">
        <f t="shared" si="36"/>
        <v/>
      </c>
      <c r="AQ135" s="592" t="str">
        <f t="shared" si="37"/>
        <v/>
      </c>
    </row>
    <row r="136" spans="5:43" x14ac:dyDescent="0.25">
      <c r="E136" s="592" t="str">
        <f t="shared" si="19"/>
        <v/>
      </c>
      <c r="G136" s="592" t="str">
        <f t="shared" si="19"/>
        <v/>
      </c>
      <c r="I136" s="592" t="str">
        <f t="shared" si="20"/>
        <v/>
      </c>
      <c r="K136" s="592" t="str">
        <f t="shared" si="21"/>
        <v/>
      </c>
      <c r="M136" s="592" t="str">
        <f t="shared" si="22"/>
        <v/>
      </c>
      <c r="O136" s="592" t="str">
        <f t="shared" si="23"/>
        <v/>
      </c>
      <c r="Q136" s="592" t="str">
        <f t="shared" si="24"/>
        <v/>
      </c>
      <c r="S136" s="592" t="str">
        <f t="shared" si="25"/>
        <v/>
      </c>
      <c r="U136" s="592" t="str">
        <f t="shared" si="26"/>
        <v/>
      </c>
      <c r="W136" s="592" t="str">
        <f t="shared" si="27"/>
        <v/>
      </c>
      <c r="Y136" s="592" t="str">
        <f t="shared" si="28"/>
        <v/>
      </c>
      <c r="AA136" s="592" t="str">
        <f t="shared" si="29"/>
        <v/>
      </c>
      <c r="AC136" s="592" t="str">
        <f t="shared" si="30"/>
        <v/>
      </c>
      <c r="AE136" s="592" t="str">
        <f t="shared" si="31"/>
        <v/>
      </c>
      <c r="AG136" s="592" t="str">
        <f t="shared" si="32"/>
        <v/>
      </c>
      <c r="AI136" s="592" t="str">
        <f t="shared" si="33"/>
        <v/>
      </c>
      <c r="AK136" s="592" t="str">
        <f t="shared" si="34"/>
        <v/>
      </c>
      <c r="AM136" s="592" t="str">
        <f t="shared" si="35"/>
        <v/>
      </c>
      <c r="AO136" s="592" t="str">
        <f t="shared" si="36"/>
        <v/>
      </c>
      <c r="AQ136" s="592" t="str">
        <f t="shared" si="37"/>
        <v/>
      </c>
    </row>
    <row r="137" spans="5:43" x14ac:dyDescent="0.25">
      <c r="E137" s="592" t="str">
        <f t="shared" si="19"/>
        <v/>
      </c>
      <c r="G137" s="592" t="str">
        <f t="shared" si="19"/>
        <v/>
      </c>
      <c r="I137" s="592" t="str">
        <f t="shared" si="20"/>
        <v/>
      </c>
      <c r="K137" s="592" t="str">
        <f t="shared" si="21"/>
        <v/>
      </c>
      <c r="M137" s="592" t="str">
        <f t="shared" si="22"/>
        <v/>
      </c>
      <c r="O137" s="592" t="str">
        <f t="shared" si="23"/>
        <v/>
      </c>
      <c r="Q137" s="592" t="str">
        <f t="shared" si="24"/>
        <v/>
      </c>
      <c r="S137" s="592" t="str">
        <f t="shared" si="25"/>
        <v/>
      </c>
      <c r="U137" s="592" t="str">
        <f t="shared" si="26"/>
        <v/>
      </c>
      <c r="W137" s="592" t="str">
        <f t="shared" si="27"/>
        <v/>
      </c>
      <c r="Y137" s="592" t="str">
        <f t="shared" si="28"/>
        <v/>
      </c>
      <c r="AA137" s="592" t="str">
        <f t="shared" si="29"/>
        <v/>
      </c>
      <c r="AC137" s="592" t="str">
        <f t="shared" si="30"/>
        <v/>
      </c>
      <c r="AE137" s="592" t="str">
        <f t="shared" si="31"/>
        <v/>
      </c>
      <c r="AG137" s="592" t="str">
        <f t="shared" si="32"/>
        <v/>
      </c>
      <c r="AI137" s="592" t="str">
        <f t="shared" si="33"/>
        <v/>
      </c>
      <c r="AK137" s="592" t="str">
        <f t="shared" si="34"/>
        <v/>
      </c>
      <c r="AM137" s="592" t="str">
        <f t="shared" si="35"/>
        <v/>
      </c>
      <c r="AO137" s="592" t="str">
        <f t="shared" si="36"/>
        <v/>
      </c>
      <c r="AQ137" s="592" t="str">
        <f t="shared" si="37"/>
        <v/>
      </c>
    </row>
    <row r="138" spans="5:43" x14ac:dyDescent="0.25">
      <c r="E138" s="592" t="str">
        <f t="shared" si="19"/>
        <v/>
      </c>
      <c r="G138" s="592" t="str">
        <f t="shared" si="19"/>
        <v/>
      </c>
      <c r="I138" s="592" t="str">
        <f t="shared" si="20"/>
        <v/>
      </c>
      <c r="K138" s="592" t="str">
        <f t="shared" si="21"/>
        <v/>
      </c>
      <c r="M138" s="592" t="str">
        <f t="shared" si="22"/>
        <v/>
      </c>
      <c r="O138" s="592" t="str">
        <f t="shared" si="23"/>
        <v/>
      </c>
      <c r="Q138" s="592" t="str">
        <f t="shared" si="24"/>
        <v/>
      </c>
      <c r="S138" s="592" t="str">
        <f t="shared" si="25"/>
        <v/>
      </c>
      <c r="U138" s="592" t="str">
        <f t="shared" si="26"/>
        <v/>
      </c>
      <c r="W138" s="592" t="str">
        <f t="shared" si="27"/>
        <v/>
      </c>
      <c r="Y138" s="592" t="str">
        <f t="shared" si="28"/>
        <v/>
      </c>
      <c r="AA138" s="592" t="str">
        <f t="shared" si="29"/>
        <v/>
      </c>
      <c r="AC138" s="592" t="str">
        <f t="shared" si="30"/>
        <v/>
      </c>
      <c r="AE138" s="592" t="str">
        <f t="shared" si="31"/>
        <v/>
      </c>
      <c r="AG138" s="592" t="str">
        <f t="shared" si="32"/>
        <v/>
      </c>
      <c r="AI138" s="592" t="str">
        <f t="shared" si="33"/>
        <v/>
      </c>
      <c r="AK138" s="592" t="str">
        <f t="shared" si="34"/>
        <v/>
      </c>
      <c r="AM138" s="592" t="str">
        <f t="shared" si="35"/>
        <v/>
      </c>
      <c r="AO138" s="592" t="str">
        <f t="shared" si="36"/>
        <v/>
      </c>
      <c r="AQ138" s="592" t="str">
        <f t="shared" si="37"/>
        <v/>
      </c>
    </row>
    <row r="139" spans="5:43" x14ac:dyDescent="0.25">
      <c r="E139" s="592" t="str">
        <f t="shared" si="19"/>
        <v/>
      </c>
      <c r="G139" s="592" t="str">
        <f t="shared" si="19"/>
        <v/>
      </c>
      <c r="I139" s="592" t="str">
        <f t="shared" si="20"/>
        <v/>
      </c>
      <c r="K139" s="592" t="str">
        <f t="shared" si="21"/>
        <v/>
      </c>
      <c r="M139" s="592" t="str">
        <f t="shared" si="22"/>
        <v/>
      </c>
      <c r="O139" s="592" t="str">
        <f t="shared" si="23"/>
        <v/>
      </c>
      <c r="Q139" s="592" t="str">
        <f t="shared" si="24"/>
        <v/>
      </c>
      <c r="S139" s="592" t="str">
        <f t="shared" si="25"/>
        <v/>
      </c>
      <c r="U139" s="592" t="str">
        <f t="shared" si="26"/>
        <v/>
      </c>
      <c r="W139" s="592" t="str">
        <f t="shared" si="27"/>
        <v/>
      </c>
      <c r="Y139" s="592" t="str">
        <f t="shared" si="28"/>
        <v/>
      </c>
      <c r="AA139" s="592" t="str">
        <f t="shared" si="29"/>
        <v/>
      </c>
      <c r="AC139" s="592" t="str">
        <f t="shared" si="30"/>
        <v/>
      </c>
      <c r="AE139" s="592" t="str">
        <f t="shared" si="31"/>
        <v/>
      </c>
      <c r="AG139" s="592" t="str">
        <f t="shared" si="32"/>
        <v/>
      </c>
      <c r="AI139" s="592" t="str">
        <f t="shared" si="33"/>
        <v/>
      </c>
      <c r="AK139" s="592" t="str">
        <f t="shared" si="34"/>
        <v/>
      </c>
      <c r="AM139" s="592" t="str">
        <f t="shared" si="35"/>
        <v/>
      </c>
      <c r="AO139" s="592" t="str">
        <f t="shared" si="36"/>
        <v/>
      </c>
      <c r="AQ139" s="592" t="str">
        <f t="shared" si="37"/>
        <v/>
      </c>
    </row>
    <row r="140" spans="5:43" x14ac:dyDescent="0.25">
      <c r="E140" s="592" t="str">
        <f t="shared" si="19"/>
        <v/>
      </c>
      <c r="G140" s="592" t="str">
        <f t="shared" si="19"/>
        <v/>
      </c>
      <c r="I140" s="592" t="str">
        <f t="shared" si="20"/>
        <v/>
      </c>
      <c r="K140" s="592" t="str">
        <f t="shared" si="21"/>
        <v/>
      </c>
      <c r="M140" s="592" t="str">
        <f t="shared" si="22"/>
        <v/>
      </c>
      <c r="O140" s="592" t="str">
        <f t="shared" si="23"/>
        <v/>
      </c>
      <c r="Q140" s="592" t="str">
        <f t="shared" si="24"/>
        <v/>
      </c>
      <c r="S140" s="592" t="str">
        <f t="shared" si="25"/>
        <v/>
      </c>
      <c r="U140" s="592" t="str">
        <f t="shared" si="26"/>
        <v/>
      </c>
      <c r="W140" s="592" t="str">
        <f t="shared" si="27"/>
        <v/>
      </c>
      <c r="Y140" s="592" t="str">
        <f t="shared" si="28"/>
        <v/>
      </c>
      <c r="AA140" s="592" t="str">
        <f t="shared" si="29"/>
        <v/>
      </c>
      <c r="AC140" s="592" t="str">
        <f t="shared" si="30"/>
        <v/>
      </c>
      <c r="AE140" s="592" t="str">
        <f t="shared" si="31"/>
        <v/>
      </c>
      <c r="AG140" s="592" t="str">
        <f t="shared" si="32"/>
        <v/>
      </c>
      <c r="AI140" s="592" t="str">
        <f t="shared" si="33"/>
        <v/>
      </c>
      <c r="AK140" s="592" t="str">
        <f t="shared" si="34"/>
        <v/>
      </c>
      <c r="AM140" s="592" t="str">
        <f t="shared" si="35"/>
        <v/>
      </c>
      <c r="AO140" s="592" t="str">
        <f t="shared" si="36"/>
        <v/>
      </c>
      <c r="AQ140" s="592" t="str">
        <f t="shared" si="37"/>
        <v/>
      </c>
    </row>
    <row r="141" spans="5:43" x14ac:dyDescent="0.25">
      <c r="E141" s="592" t="str">
        <f t="shared" ref="E141:G204" si="38">IF(OR($B141=0,D141=0),"",D141/$B141)</f>
        <v/>
      </c>
      <c r="G141" s="592" t="str">
        <f t="shared" si="38"/>
        <v/>
      </c>
      <c r="I141" s="592" t="str">
        <f t="shared" ref="I141:I204" si="39">IF(OR($B141=0,H141=0),"",H141/$B141)</f>
        <v/>
      </c>
      <c r="K141" s="592" t="str">
        <f t="shared" ref="K141:K204" si="40">IF(OR($B141=0,J141=0),"",J141/$B141)</f>
        <v/>
      </c>
      <c r="M141" s="592" t="str">
        <f t="shared" ref="M141:M204" si="41">IF(OR($B141=0,L141=0),"",L141/$B141)</f>
        <v/>
      </c>
      <c r="O141" s="592" t="str">
        <f t="shared" ref="O141:O204" si="42">IF(OR($B141=0,N141=0),"",N141/$B141)</f>
        <v/>
      </c>
      <c r="Q141" s="592" t="str">
        <f t="shared" ref="Q141:Q204" si="43">IF(OR($B141=0,P141=0),"",P141/$B141)</f>
        <v/>
      </c>
      <c r="S141" s="592" t="str">
        <f t="shared" ref="S141:S204" si="44">IF(OR($B141=0,R141=0),"",R141/$B141)</f>
        <v/>
      </c>
      <c r="U141" s="592" t="str">
        <f t="shared" ref="U141:U204" si="45">IF(OR($B141=0,T141=0),"",T141/$B141)</f>
        <v/>
      </c>
      <c r="W141" s="592" t="str">
        <f t="shared" ref="W141:W204" si="46">IF(OR($B141=0,V141=0),"",V141/$B141)</f>
        <v/>
      </c>
      <c r="Y141" s="592" t="str">
        <f t="shared" ref="Y141:Y204" si="47">IF(OR($B141=0,X141=0),"",X141/$B141)</f>
        <v/>
      </c>
      <c r="AA141" s="592" t="str">
        <f t="shared" ref="AA141:AA204" si="48">IF(OR($B141=0,Z141=0),"",Z141/$B141)</f>
        <v/>
      </c>
      <c r="AC141" s="592" t="str">
        <f t="shared" ref="AC141:AC204" si="49">IF(OR($B141=0,AB141=0),"",AB141/$B141)</f>
        <v/>
      </c>
      <c r="AE141" s="592" t="str">
        <f t="shared" ref="AE141:AE204" si="50">IF(OR($B141=0,AD141=0),"",AD141/$B141)</f>
        <v/>
      </c>
      <c r="AG141" s="592" t="str">
        <f t="shared" ref="AG141:AG204" si="51">IF(OR($B141=0,AF141=0),"",AF141/$B141)</f>
        <v/>
      </c>
      <c r="AI141" s="592" t="str">
        <f t="shared" ref="AI141:AI204" si="52">IF(OR($B141=0,AH141=0),"",AH141/$B141)</f>
        <v/>
      </c>
      <c r="AK141" s="592" t="str">
        <f t="shared" ref="AK141:AK204" si="53">IF(OR($B141=0,AJ141=0),"",AJ141/$B141)</f>
        <v/>
      </c>
      <c r="AM141" s="592" t="str">
        <f t="shared" ref="AM141:AM204" si="54">IF(OR($B141=0,AL141=0),"",AL141/$B141)</f>
        <v/>
      </c>
      <c r="AO141" s="592" t="str">
        <f t="shared" ref="AO141:AO204" si="55">IF(OR($B141=0,AN141=0),"",AN141/$B141)</f>
        <v/>
      </c>
      <c r="AQ141" s="592" t="str">
        <f t="shared" ref="AQ141:AQ204" si="56">IF(OR($B141=0,AP141=0),"",AP141/$B141)</f>
        <v/>
      </c>
    </row>
    <row r="142" spans="5:43" x14ac:dyDescent="0.25">
      <c r="E142" s="592" t="str">
        <f t="shared" si="38"/>
        <v/>
      </c>
      <c r="G142" s="592" t="str">
        <f t="shared" si="38"/>
        <v/>
      </c>
      <c r="I142" s="592" t="str">
        <f t="shared" si="39"/>
        <v/>
      </c>
      <c r="K142" s="592" t="str">
        <f t="shared" si="40"/>
        <v/>
      </c>
      <c r="M142" s="592" t="str">
        <f t="shared" si="41"/>
        <v/>
      </c>
      <c r="O142" s="592" t="str">
        <f t="shared" si="42"/>
        <v/>
      </c>
      <c r="Q142" s="592" t="str">
        <f t="shared" si="43"/>
        <v/>
      </c>
      <c r="S142" s="592" t="str">
        <f t="shared" si="44"/>
        <v/>
      </c>
      <c r="U142" s="592" t="str">
        <f t="shared" si="45"/>
        <v/>
      </c>
      <c r="W142" s="592" t="str">
        <f t="shared" si="46"/>
        <v/>
      </c>
      <c r="Y142" s="592" t="str">
        <f t="shared" si="47"/>
        <v/>
      </c>
      <c r="AA142" s="592" t="str">
        <f t="shared" si="48"/>
        <v/>
      </c>
      <c r="AC142" s="592" t="str">
        <f t="shared" si="49"/>
        <v/>
      </c>
      <c r="AE142" s="592" t="str">
        <f t="shared" si="50"/>
        <v/>
      </c>
      <c r="AG142" s="592" t="str">
        <f t="shared" si="51"/>
        <v/>
      </c>
      <c r="AI142" s="592" t="str">
        <f t="shared" si="52"/>
        <v/>
      </c>
      <c r="AK142" s="592" t="str">
        <f t="shared" si="53"/>
        <v/>
      </c>
      <c r="AM142" s="592" t="str">
        <f t="shared" si="54"/>
        <v/>
      </c>
      <c r="AO142" s="592" t="str">
        <f t="shared" si="55"/>
        <v/>
      </c>
      <c r="AQ142" s="592" t="str">
        <f t="shared" si="56"/>
        <v/>
      </c>
    </row>
    <row r="143" spans="5:43" x14ac:dyDescent="0.25">
      <c r="E143" s="592" t="str">
        <f t="shared" si="38"/>
        <v/>
      </c>
      <c r="G143" s="592" t="str">
        <f t="shared" si="38"/>
        <v/>
      </c>
      <c r="I143" s="592" t="str">
        <f t="shared" si="39"/>
        <v/>
      </c>
      <c r="K143" s="592" t="str">
        <f t="shared" si="40"/>
        <v/>
      </c>
      <c r="M143" s="592" t="str">
        <f t="shared" si="41"/>
        <v/>
      </c>
      <c r="O143" s="592" t="str">
        <f t="shared" si="42"/>
        <v/>
      </c>
      <c r="Q143" s="592" t="str">
        <f t="shared" si="43"/>
        <v/>
      </c>
      <c r="S143" s="592" t="str">
        <f t="shared" si="44"/>
        <v/>
      </c>
      <c r="U143" s="592" t="str">
        <f t="shared" si="45"/>
        <v/>
      </c>
      <c r="W143" s="592" t="str">
        <f t="shared" si="46"/>
        <v/>
      </c>
      <c r="Y143" s="592" t="str">
        <f t="shared" si="47"/>
        <v/>
      </c>
      <c r="AA143" s="592" t="str">
        <f t="shared" si="48"/>
        <v/>
      </c>
      <c r="AC143" s="592" t="str">
        <f t="shared" si="49"/>
        <v/>
      </c>
      <c r="AE143" s="592" t="str">
        <f t="shared" si="50"/>
        <v/>
      </c>
      <c r="AG143" s="592" t="str">
        <f t="shared" si="51"/>
        <v/>
      </c>
      <c r="AI143" s="592" t="str">
        <f t="shared" si="52"/>
        <v/>
      </c>
      <c r="AK143" s="592" t="str">
        <f t="shared" si="53"/>
        <v/>
      </c>
      <c r="AM143" s="592" t="str">
        <f t="shared" si="54"/>
        <v/>
      </c>
      <c r="AO143" s="592" t="str">
        <f t="shared" si="55"/>
        <v/>
      </c>
      <c r="AQ143" s="592" t="str">
        <f t="shared" si="56"/>
        <v/>
      </c>
    </row>
    <row r="144" spans="5:43" x14ac:dyDescent="0.25">
      <c r="E144" s="592" t="str">
        <f t="shared" si="38"/>
        <v/>
      </c>
      <c r="G144" s="592" t="str">
        <f t="shared" si="38"/>
        <v/>
      </c>
      <c r="I144" s="592" t="str">
        <f t="shared" si="39"/>
        <v/>
      </c>
      <c r="K144" s="592" t="str">
        <f t="shared" si="40"/>
        <v/>
      </c>
      <c r="M144" s="592" t="str">
        <f t="shared" si="41"/>
        <v/>
      </c>
      <c r="O144" s="592" t="str">
        <f t="shared" si="42"/>
        <v/>
      </c>
      <c r="Q144" s="592" t="str">
        <f t="shared" si="43"/>
        <v/>
      </c>
      <c r="S144" s="592" t="str">
        <f t="shared" si="44"/>
        <v/>
      </c>
      <c r="U144" s="592" t="str">
        <f t="shared" si="45"/>
        <v/>
      </c>
      <c r="W144" s="592" t="str">
        <f t="shared" si="46"/>
        <v/>
      </c>
      <c r="Y144" s="592" t="str">
        <f t="shared" si="47"/>
        <v/>
      </c>
      <c r="AA144" s="592" t="str">
        <f t="shared" si="48"/>
        <v/>
      </c>
      <c r="AC144" s="592" t="str">
        <f t="shared" si="49"/>
        <v/>
      </c>
      <c r="AE144" s="592" t="str">
        <f t="shared" si="50"/>
        <v/>
      </c>
      <c r="AG144" s="592" t="str">
        <f t="shared" si="51"/>
        <v/>
      </c>
      <c r="AI144" s="592" t="str">
        <f t="shared" si="52"/>
        <v/>
      </c>
      <c r="AK144" s="592" t="str">
        <f t="shared" si="53"/>
        <v/>
      </c>
      <c r="AM144" s="592" t="str">
        <f t="shared" si="54"/>
        <v/>
      </c>
      <c r="AO144" s="592" t="str">
        <f t="shared" si="55"/>
        <v/>
      </c>
      <c r="AQ144" s="592" t="str">
        <f t="shared" si="56"/>
        <v/>
      </c>
    </row>
    <row r="145" spans="5:43" x14ac:dyDescent="0.25">
      <c r="E145" s="592" t="str">
        <f t="shared" si="38"/>
        <v/>
      </c>
      <c r="G145" s="592" t="str">
        <f t="shared" si="38"/>
        <v/>
      </c>
      <c r="I145" s="592" t="str">
        <f t="shared" si="39"/>
        <v/>
      </c>
      <c r="K145" s="592" t="str">
        <f t="shared" si="40"/>
        <v/>
      </c>
      <c r="M145" s="592" t="str">
        <f t="shared" si="41"/>
        <v/>
      </c>
      <c r="O145" s="592" t="str">
        <f t="shared" si="42"/>
        <v/>
      </c>
      <c r="Q145" s="592" t="str">
        <f t="shared" si="43"/>
        <v/>
      </c>
      <c r="S145" s="592" t="str">
        <f t="shared" si="44"/>
        <v/>
      </c>
      <c r="U145" s="592" t="str">
        <f t="shared" si="45"/>
        <v/>
      </c>
      <c r="W145" s="592" t="str">
        <f t="shared" si="46"/>
        <v/>
      </c>
      <c r="Y145" s="592" t="str">
        <f t="shared" si="47"/>
        <v/>
      </c>
      <c r="AA145" s="592" t="str">
        <f t="shared" si="48"/>
        <v/>
      </c>
      <c r="AC145" s="592" t="str">
        <f t="shared" si="49"/>
        <v/>
      </c>
      <c r="AE145" s="592" t="str">
        <f t="shared" si="50"/>
        <v/>
      </c>
      <c r="AG145" s="592" t="str">
        <f t="shared" si="51"/>
        <v/>
      </c>
      <c r="AI145" s="592" t="str">
        <f t="shared" si="52"/>
        <v/>
      </c>
      <c r="AK145" s="592" t="str">
        <f t="shared" si="53"/>
        <v/>
      </c>
      <c r="AM145" s="592" t="str">
        <f t="shared" si="54"/>
        <v/>
      </c>
      <c r="AO145" s="592" t="str">
        <f t="shared" si="55"/>
        <v/>
      </c>
      <c r="AQ145" s="592" t="str">
        <f t="shared" si="56"/>
        <v/>
      </c>
    </row>
    <row r="146" spans="5:43" x14ac:dyDescent="0.25">
      <c r="E146" s="592" t="str">
        <f t="shared" si="38"/>
        <v/>
      </c>
      <c r="G146" s="592" t="str">
        <f t="shared" si="38"/>
        <v/>
      </c>
      <c r="I146" s="592" t="str">
        <f t="shared" si="39"/>
        <v/>
      </c>
      <c r="K146" s="592" t="str">
        <f t="shared" si="40"/>
        <v/>
      </c>
      <c r="M146" s="592" t="str">
        <f t="shared" si="41"/>
        <v/>
      </c>
      <c r="O146" s="592" t="str">
        <f t="shared" si="42"/>
        <v/>
      </c>
      <c r="Q146" s="592" t="str">
        <f t="shared" si="43"/>
        <v/>
      </c>
      <c r="S146" s="592" t="str">
        <f t="shared" si="44"/>
        <v/>
      </c>
      <c r="U146" s="592" t="str">
        <f t="shared" si="45"/>
        <v/>
      </c>
      <c r="W146" s="592" t="str">
        <f t="shared" si="46"/>
        <v/>
      </c>
      <c r="Y146" s="592" t="str">
        <f t="shared" si="47"/>
        <v/>
      </c>
      <c r="AA146" s="592" t="str">
        <f t="shared" si="48"/>
        <v/>
      </c>
      <c r="AC146" s="592" t="str">
        <f t="shared" si="49"/>
        <v/>
      </c>
      <c r="AE146" s="592" t="str">
        <f t="shared" si="50"/>
        <v/>
      </c>
      <c r="AG146" s="592" t="str">
        <f t="shared" si="51"/>
        <v/>
      </c>
      <c r="AI146" s="592" t="str">
        <f t="shared" si="52"/>
        <v/>
      </c>
      <c r="AK146" s="592" t="str">
        <f t="shared" si="53"/>
        <v/>
      </c>
      <c r="AM146" s="592" t="str">
        <f t="shared" si="54"/>
        <v/>
      </c>
      <c r="AO146" s="592" t="str">
        <f t="shared" si="55"/>
        <v/>
      </c>
      <c r="AQ146" s="592" t="str">
        <f t="shared" si="56"/>
        <v/>
      </c>
    </row>
    <row r="147" spans="5:43" x14ac:dyDescent="0.25">
      <c r="E147" s="592" t="str">
        <f t="shared" si="38"/>
        <v/>
      </c>
      <c r="G147" s="592" t="str">
        <f t="shared" si="38"/>
        <v/>
      </c>
      <c r="I147" s="592" t="str">
        <f t="shared" si="39"/>
        <v/>
      </c>
      <c r="K147" s="592" t="str">
        <f t="shared" si="40"/>
        <v/>
      </c>
      <c r="M147" s="592" t="str">
        <f t="shared" si="41"/>
        <v/>
      </c>
      <c r="O147" s="592" t="str">
        <f t="shared" si="42"/>
        <v/>
      </c>
      <c r="Q147" s="592" t="str">
        <f t="shared" si="43"/>
        <v/>
      </c>
      <c r="S147" s="592" t="str">
        <f t="shared" si="44"/>
        <v/>
      </c>
      <c r="U147" s="592" t="str">
        <f t="shared" si="45"/>
        <v/>
      </c>
      <c r="W147" s="592" t="str">
        <f t="shared" si="46"/>
        <v/>
      </c>
      <c r="Y147" s="592" t="str">
        <f t="shared" si="47"/>
        <v/>
      </c>
      <c r="AA147" s="592" t="str">
        <f t="shared" si="48"/>
        <v/>
      </c>
      <c r="AC147" s="592" t="str">
        <f t="shared" si="49"/>
        <v/>
      </c>
      <c r="AE147" s="592" t="str">
        <f t="shared" si="50"/>
        <v/>
      </c>
      <c r="AG147" s="592" t="str">
        <f t="shared" si="51"/>
        <v/>
      </c>
      <c r="AI147" s="592" t="str">
        <f t="shared" si="52"/>
        <v/>
      </c>
      <c r="AK147" s="592" t="str">
        <f t="shared" si="53"/>
        <v/>
      </c>
      <c r="AM147" s="592" t="str">
        <f t="shared" si="54"/>
        <v/>
      </c>
      <c r="AO147" s="592" t="str">
        <f t="shared" si="55"/>
        <v/>
      </c>
      <c r="AQ147" s="592" t="str">
        <f t="shared" si="56"/>
        <v/>
      </c>
    </row>
    <row r="148" spans="5:43" x14ac:dyDescent="0.25">
      <c r="E148" s="592" t="str">
        <f t="shared" si="38"/>
        <v/>
      </c>
      <c r="G148" s="592" t="str">
        <f t="shared" si="38"/>
        <v/>
      </c>
      <c r="I148" s="592" t="str">
        <f t="shared" si="39"/>
        <v/>
      </c>
      <c r="K148" s="592" t="str">
        <f t="shared" si="40"/>
        <v/>
      </c>
      <c r="M148" s="592" t="str">
        <f t="shared" si="41"/>
        <v/>
      </c>
      <c r="O148" s="592" t="str">
        <f t="shared" si="42"/>
        <v/>
      </c>
      <c r="Q148" s="592" t="str">
        <f t="shared" si="43"/>
        <v/>
      </c>
      <c r="S148" s="592" t="str">
        <f t="shared" si="44"/>
        <v/>
      </c>
      <c r="U148" s="592" t="str">
        <f t="shared" si="45"/>
        <v/>
      </c>
      <c r="W148" s="592" t="str">
        <f t="shared" si="46"/>
        <v/>
      </c>
      <c r="Y148" s="592" t="str">
        <f t="shared" si="47"/>
        <v/>
      </c>
      <c r="AA148" s="592" t="str">
        <f t="shared" si="48"/>
        <v/>
      </c>
      <c r="AC148" s="592" t="str">
        <f t="shared" si="49"/>
        <v/>
      </c>
      <c r="AE148" s="592" t="str">
        <f t="shared" si="50"/>
        <v/>
      </c>
      <c r="AG148" s="592" t="str">
        <f t="shared" si="51"/>
        <v/>
      </c>
      <c r="AI148" s="592" t="str">
        <f t="shared" si="52"/>
        <v/>
      </c>
      <c r="AK148" s="592" t="str">
        <f t="shared" si="53"/>
        <v/>
      </c>
      <c r="AM148" s="592" t="str">
        <f t="shared" si="54"/>
        <v/>
      </c>
      <c r="AO148" s="592" t="str">
        <f t="shared" si="55"/>
        <v/>
      </c>
      <c r="AQ148" s="592" t="str">
        <f t="shared" si="56"/>
        <v/>
      </c>
    </row>
    <row r="149" spans="5:43" x14ac:dyDescent="0.25">
      <c r="E149" s="592" t="str">
        <f t="shared" si="38"/>
        <v/>
      </c>
      <c r="G149" s="592" t="str">
        <f t="shared" si="38"/>
        <v/>
      </c>
      <c r="I149" s="592" t="str">
        <f t="shared" si="39"/>
        <v/>
      </c>
      <c r="K149" s="592" t="str">
        <f t="shared" si="40"/>
        <v/>
      </c>
      <c r="M149" s="592" t="str">
        <f t="shared" si="41"/>
        <v/>
      </c>
      <c r="O149" s="592" t="str">
        <f t="shared" si="42"/>
        <v/>
      </c>
      <c r="Q149" s="592" t="str">
        <f t="shared" si="43"/>
        <v/>
      </c>
      <c r="S149" s="592" t="str">
        <f t="shared" si="44"/>
        <v/>
      </c>
      <c r="U149" s="592" t="str">
        <f t="shared" si="45"/>
        <v/>
      </c>
      <c r="W149" s="592" t="str">
        <f t="shared" si="46"/>
        <v/>
      </c>
      <c r="Y149" s="592" t="str">
        <f t="shared" si="47"/>
        <v/>
      </c>
      <c r="AA149" s="592" t="str">
        <f t="shared" si="48"/>
        <v/>
      </c>
      <c r="AC149" s="592" t="str">
        <f t="shared" si="49"/>
        <v/>
      </c>
      <c r="AE149" s="592" t="str">
        <f t="shared" si="50"/>
        <v/>
      </c>
      <c r="AG149" s="592" t="str">
        <f t="shared" si="51"/>
        <v/>
      </c>
      <c r="AI149" s="592" t="str">
        <f t="shared" si="52"/>
        <v/>
      </c>
      <c r="AK149" s="592" t="str">
        <f t="shared" si="53"/>
        <v/>
      </c>
      <c r="AM149" s="592" t="str">
        <f t="shared" si="54"/>
        <v/>
      </c>
      <c r="AO149" s="592" t="str">
        <f t="shared" si="55"/>
        <v/>
      </c>
      <c r="AQ149" s="592" t="str">
        <f t="shared" si="56"/>
        <v/>
      </c>
    </row>
    <row r="150" spans="5:43" x14ac:dyDescent="0.25">
      <c r="E150" s="592" t="str">
        <f t="shared" si="38"/>
        <v/>
      </c>
      <c r="G150" s="592" t="str">
        <f t="shared" si="38"/>
        <v/>
      </c>
      <c r="I150" s="592" t="str">
        <f t="shared" si="39"/>
        <v/>
      </c>
      <c r="K150" s="592" t="str">
        <f t="shared" si="40"/>
        <v/>
      </c>
      <c r="M150" s="592" t="str">
        <f t="shared" si="41"/>
        <v/>
      </c>
      <c r="O150" s="592" t="str">
        <f t="shared" si="42"/>
        <v/>
      </c>
      <c r="Q150" s="592" t="str">
        <f t="shared" si="43"/>
        <v/>
      </c>
      <c r="S150" s="592" t="str">
        <f t="shared" si="44"/>
        <v/>
      </c>
      <c r="U150" s="592" t="str">
        <f t="shared" si="45"/>
        <v/>
      </c>
      <c r="W150" s="592" t="str">
        <f t="shared" si="46"/>
        <v/>
      </c>
      <c r="Y150" s="592" t="str">
        <f t="shared" si="47"/>
        <v/>
      </c>
      <c r="AA150" s="592" t="str">
        <f t="shared" si="48"/>
        <v/>
      </c>
      <c r="AC150" s="592" t="str">
        <f t="shared" si="49"/>
        <v/>
      </c>
      <c r="AE150" s="592" t="str">
        <f t="shared" si="50"/>
        <v/>
      </c>
      <c r="AG150" s="592" t="str">
        <f t="shared" si="51"/>
        <v/>
      </c>
      <c r="AI150" s="592" t="str">
        <f t="shared" si="52"/>
        <v/>
      </c>
      <c r="AK150" s="592" t="str">
        <f t="shared" si="53"/>
        <v/>
      </c>
      <c r="AM150" s="592" t="str">
        <f t="shared" si="54"/>
        <v/>
      </c>
      <c r="AO150" s="592" t="str">
        <f t="shared" si="55"/>
        <v/>
      </c>
      <c r="AQ150" s="592" t="str">
        <f t="shared" si="56"/>
        <v/>
      </c>
    </row>
    <row r="151" spans="5:43" x14ac:dyDescent="0.25">
      <c r="E151" s="592" t="str">
        <f t="shared" si="38"/>
        <v/>
      </c>
      <c r="G151" s="592" t="str">
        <f t="shared" si="38"/>
        <v/>
      </c>
      <c r="I151" s="592" t="str">
        <f t="shared" si="39"/>
        <v/>
      </c>
      <c r="K151" s="592" t="str">
        <f t="shared" si="40"/>
        <v/>
      </c>
      <c r="M151" s="592" t="str">
        <f t="shared" si="41"/>
        <v/>
      </c>
      <c r="O151" s="592" t="str">
        <f t="shared" si="42"/>
        <v/>
      </c>
      <c r="Q151" s="592" t="str">
        <f t="shared" si="43"/>
        <v/>
      </c>
      <c r="S151" s="592" t="str">
        <f t="shared" si="44"/>
        <v/>
      </c>
      <c r="U151" s="592" t="str">
        <f t="shared" si="45"/>
        <v/>
      </c>
      <c r="W151" s="592" t="str">
        <f t="shared" si="46"/>
        <v/>
      </c>
      <c r="Y151" s="592" t="str">
        <f t="shared" si="47"/>
        <v/>
      </c>
      <c r="AA151" s="592" t="str">
        <f t="shared" si="48"/>
        <v/>
      </c>
      <c r="AC151" s="592" t="str">
        <f t="shared" si="49"/>
        <v/>
      </c>
      <c r="AE151" s="592" t="str">
        <f t="shared" si="50"/>
        <v/>
      </c>
      <c r="AG151" s="592" t="str">
        <f t="shared" si="51"/>
        <v/>
      </c>
      <c r="AI151" s="592" t="str">
        <f t="shared" si="52"/>
        <v/>
      </c>
      <c r="AK151" s="592" t="str">
        <f t="shared" si="53"/>
        <v/>
      </c>
      <c r="AM151" s="592" t="str">
        <f t="shared" si="54"/>
        <v/>
      </c>
      <c r="AO151" s="592" t="str">
        <f t="shared" si="55"/>
        <v/>
      </c>
      <c r="AQ151" s="592" t="str">
        <f t="shared" si="56"/>
        <v/>
      </c>
    </row>
    <row r="152" spans="5:43" x14ac:dyDescent="0.25">
      <c r="E152" s="592" t="str">
        <f t="shared" si="38"/>
        <v/>
      </c>
      <c r="G152" s="592" t="str">
        <f t="shared" si="38"/>
        <v/>
      </c>
      <c r="I152" s="592" t="str">
        <f t="shared" si="39"/>
        <v/>
      </c>
      <c r="K152" s="592" t="str">
        <f t="shared" si="40"/>
        <v/>
      </c>
      <c r="M152" s="592" t="str">
        <f t="shared" si="41"/>
        <v/>
      </c>
      <c r="O152" s="592" t="str">
        <f t="shared" si="42"/>
        <v/>
      </c>
      <c r="Q152" s="592" t="str">
        <f t="shared" si="43"/>
        <v/>
      </c>
      <c r="S152" s="592" t="str">
        <f t="shared" si="44"/>
        <v/>
      </c>
      <c r="U152" s="592" t="str">
        <f t="shared" si="45"/>
        <v/>
      </c>
      <c r="W152" s="592" t="str">
        <f t="shared" si="46"/>
        <v/>
      </c>
      <c r="Y152" s="592" t="str">
        <f t="shared" si="47"/>
        <v/>
      </c>
      <c r="AA152" s="592" t="str">
        <f t="shared" si="48"/>
        <v/>
      </c>
      <c r="AC152" s="592" t="str">
        <f t="shared" si="49"/>
        <v/>
      </c>
      <c r="AE152" s="592" t="str">
        <f t="shared" si="50"/>
        <v/>
      </c>
      <c r="AG152" s="592" t="str">
        <f t="shared" si="51"/>
        <v/>
      </c>
      <c r="AI152" s="592" t="str">
        <f t="shared" si="52"/>
        <v/>
      </c>
      <c r="AK152" s="592" t="str">
        <f t="shared" si="53"/>
        <v/>
      </c>
      <c r="AM152" s="592" t="str">
        <f t="shared" si="54"/>
        <v/>
      </c>
      <c r="AO152" s="592" t="str">
        <f t="shared" si="55"/>
        <v/>
      </c>
      <c r="AQ152" s="592" t="str">
        <f t="shared" si="56"/>
        <v/>
      </c>
    </row>
    <row r="153" spans="5:43" x14ac:dyDescent="0.25">
      <c r="E153" s="592" t="str">
        <f t="shared" si="38"/>
        <v/>
      </c>
      <c r="G153" s="592" t="str">
        <f t="shared" si="38"/>
        <v/>
      </c>
      <c r="I153" s="592" t="str">
        <f t="shared" si="39"/>
        <v/>
      </c>
      <c r="K153" s="592" t="str">
        <f t="shared" si="40"/>
        <v/>
      </c>
      <c r="M153" s="592" t="str">
        <f t="shared" si="41"/>
        <v/>
      </c>
      <c r="O153" s="592" t="str">
        <f t="shared" si="42"/>
        <v/>
      </c>
      <c r="Q153" s="592" t="str">
        <f t="shared" si="43"/>
        <v/>
      </c>
      <c r="S153" s="592" t="str">
        <f t="shared" si="44"/>
        <v/>
      </c>
      <c r="U153" s="592" t="str">
        <f t="shared" si="45"/>
        <v/>
      </c>
      <c r="W153" s="592" t="str">
        <f t="shared" si="46"/>
        <v/>
      </c>
      <c r="Y153" s="592" t="str">
        <f t="shared" si="47"/>
        <v/>
      </c>
      <c r="AA153" s="592" t="str">
        <f t="shared" si="48"/>
        <v/>
      </c>
      <c r="AC153" s="592" t="str">
        <f t="shared" si="49"/>
        <v/>
      </c>
      <c r="AE153" s="592" t="str">
        <f t="shared" si="50"/>
        <v/>
      </c>
      <c r="AG153" s="592" t="str">
        <f t="shared" si="51"/>
        <v/>
      </c>
      <c r="AI153" s="592" t="str">
        <f t="shared" si="52"/>
        <v/>
      </c>
      <c r="AK153" s="592" t="str">
        <f t="shared" si="53"/>
        <v/>
      </c>
      <c r="AM153" s="592" t="str">
        <f t="shared" si="54"/>
        <v/>
      </c>
      <c r="AO153" s="592" t="str">
        <f t="shared" si="55"/>
        <v/>
      </c>
      <c r="AQ153" s="592" t="str">
        <f t="shared" si="56"/>
        <v/>
      </c>
    </row>
    <row r="154" spans="5:43" x14ac:dyDescent="0.25">
      <c r="E154" s="592" t="str">
        <f t="shared" si="38"/>
        <v/>
      </c>
      <c r="G154" s="592" t="str">
        <f t="shared" si="38"/>
        <v/>
      </c>
      <c r="I154" s="592" t="str">
        <f t="shared" si="39"/>
        <v/>
      </c>
      <c r="K154" s="592" t="str">
        <f t="shared" si="40"/>
        <v/>
      </c>
      <c r="M154" s="592" t="str">
        <f t="shared" si="41"/>
        <v/>
      </c>
      <c r="O154" s="592" t="str">
        <f t="shared" si="42"/>
        <v/>
      </c>
      <c r="Q154" s="592" t="str">
        <f t="shared" si="43"/>
        <v/>
      </c>
      <c r="S154" s="592" t="str">
        <f t="shared" si="44"/>
        <v/>
      </c>
      <c r="U154" s="592" t="str">
        <f t="shared" si="45"/>
        <v/>
      </c>
      <c r="W154" s="592" t="str">
        <f t="shared" si="46"/>
        <v/>
      </c>
      <c r="Y154" s="592" t="str">
        <f t="shared" si="47"/>
        <v/>
      </c>
      <c r="AA154" s="592" t="str">
        <f t="shared" si="48"/>
        <v/>
      </c>
      <c r="AC154" s="592" t="str">
        <f t="shared" si="49"/>
        <v/>
      </c>
      <c r="AE154" s="592" t="str">
        <f t="shared" si="50"/>
        <v/>
      </c>
      <c r="AG154" s="592" t="str">
        <f t="shared" si="51"/>
        <v/>
      </c>
      <c r="AI154" s="592" t="str">
        <f t="shared" si="52"/>
        <v/>
      </c>
      <c r="AK154" s="592" t="str">
        <f t="shared" si="53"/>
        <v/>
      </c>
      <c r="AM154" s="592" t="str">
        <f t="shared" si="54"/>
        <v/>
      </c>
      <c r="AO154" s="592" t="str">
        <f t="shared" si="55"/>
        <v/>
      </c>
      <c r="AQ154" s="592" t="str">
        <f t="shared" si="56"/>
        <v/>
      </c>
    </row>
    <row r="155" spans="5:43" x14ac:dyDescent="0.25">
      <c r="E155" s="592" t="str">
        <f t="shared" si="38"/>
        <v/>
      </c>
      <c r="G155" s="592" t="str">
        <f t="shared" si="38"/>
        <v/>
      </c>
      <c r="I155" s="592" t="str">
        <f t="shared" si="39"/>
        <v/>
      </c>
      <c r="K155" s="592" t="str">
        <f t="shared" si="40"/>
        <v/>
      </c>
      <c r="M155" s="592" t="str">
        <f t="shared" si="41"/>
        <v/>
      </c>
      <c r="O155" s="592" t="str">
        <f t="shared" si="42"/>
        <v/>
      </c>
      <c r="Q155" s="592" t="str">
        <f t="shared" si="43"/>
        <v/>
      </c>
      <c r="S155" s="592" t="str">
        <f t="shared" si="44"/>
        <v/>
      </c>
      <c r="U155" s="592" t="str">
        <f t="shared" si="45"/>
        <v/>
      </c>
      <c r="W155" s="592" t="str">
        <f t="shared" si="46"/>
        <v/>
      </c>
      <c r="Y155" s="592" t="str">
        <f t="shared" si="47"/>
        <v/>
      </c>
      <c r="AA155" s="592" t="str">
        <f t="shared" si="48"/>
        <v/>
      </c>
      <c r="AC155" s="592" t="str">
        <f t="shared" si="49"/>
        <v/>
      </c>
      <c r="AE155" s="592" t="str">
        <f t="shared" si="50"/>
        <v/>
      </c>
      <c r="AG155" s="592" t="str">
        <f t="shared" si="51"/>
        <v/>
      </c>
      <c r="AI155" s="592" t="str">
        <f t="shared" si="52"/>
        <v/>
      </c>
      <c r="AK155" s="592" t="str">
        <f t="shared" si="53"/>
        <v/>
      </c>
      <c r="AM155" s="592" t="str">
        <f t="shared" si="54"/>
        <v/>
      </c>
      <c r="AO155" s="592" t="str">
        <f t="shared" si="55"/>
        <v/>
      </c>
      <c r="AQ155" s="592" t="str">
        <f t="shared" si="56"/>
        <v/>
      </c>
    </row>
    <row r="156" spans="5:43" x14ac:dyDescent="0.25">
      <c r="E156" s="592" t="str">
        <f t="shared" si="38"/>
        <v/>
      </c>
      <c r="G156" s="592" t="str">
        <f t="shared" si="38"/>
        <v/>
      </c>
      <c r="I156" s="592" t="str">
        <f t="shared" si="39"/>
        <v/>
      </c>
      <c r="K156" s="592" t="str">
        <f t="shared" si="40"/>
        <v/>
      </c>
      <c r="M156" s="592" t="str">
        <f t="shared" si="41"/>
        <v/>
      </c>
      <c r="O156" s="592" t="str">
        <f t="shared" si="42"/>
        <v/>
      </c>
      <c r="Q156" s="592" t="str">
        <f t="shared" si="43"/>
        <v/>
      </c>
      <c r="S156" s="592" t="str">
        <f t="shared" si="44"/>
        <v/>
      </c>
      <c r="U156" s="592" t="str">
        <f t="shared" si="45"/>
        <v/>
      </c>
      <c r="W156" s="592" t="str">
        <f t="shared" si="46"/>
        <v/>
      </c>
      <c r="Y156" s="592" t="str">
        <f t="shared" si="47"/>
        <v/>
      </c>
      <c r="AA156" s="592" t="str">
        <f t="shared" si="48"/>
        <v/>
      </c>
      <c r="AC156" s="592" t="str">
        <f t="shared" si="49"/>
        <v/>
      </c>
      <c r="AE156" s="592" t="str">
        <f t="shared" si="50"/>
        <v/>
      </c>
      <c r="AG156" s="592" t="str">
        <f t="shared" si="51"/>
        <v/>
      </c>
      <c r="AI156" s="592" t="str">
        <f t="shared" si="52"/>
        <v/>
      </c>
      <c r="AK156" s="592" t="str">
        <f t="shared" si="53"/>
        <v/>
      </c>
      <c r="AM156" s="592" t="str">
        <f t="shared" si="54"/>
        <v/>
      </c>
      <c r="AO156" s="592" t="str">
        <f t="shared" si="55"/>
        <v/>
      </c>
      <c r="AQ156" s="592" t="str">
        <f t="shared" si="56"/>
        <v/>
      </c>
    </row>
    <row r="157" spans="5:43" x14ac:dyDescent="0.25">
      <c r="E157" s="592" t="str">
        <f t="shared" si="38"/>
        <v/>
      </c>
      <c r="G157" s="592" t="str">
        <f t="shared" si="38"/>
        <v/>
      </c>
      <c r="I157" s="592" t="str">
        <f t="shared" si="39"/>
        <v/>
      </c>
      <c r="K157" s="592" t="str">
        <f t="shared" si="40"/>
        <v/>
      </c>
      <c r="M157" s="592" t="str">
        <f t="shared" si="41"/>
        <v/>
      </c>
      <c r="O157" s="592" t="str">
        <f t="shared" si="42"/>
        <v/>
      </c>
      <c r="Q157" s="592" t="str">
        <f t="shared" si="43"/>
        <v/>
      </c>
      <c r="S157" s="592" t="str">
        <f t="shared" si="44"/>
        <v/>
      </c>
      <c r="U157" s="592" t="str">
        <f t="shared" si="45"/>
        <v/>
      </c>
      <c r="W157" s="592" t="str">
        <f t="shared" si="46"/>
        <v/>
      </c>
      <c r="Y157" s="592" t="str">
        <f t="shared" si="47"/>
        <v/>
      </c>
      <c r="AA157" s="592" t="str">
        <f t="shared" si="48"/>
        <v/>
      </c>
      <c r="AC157" s="592" t="str">
        <f t="shared" si="49"/>
        <v/>
      </c>
      <c r="AE157" s="592" t="str">
        <f t="shared" si="50"/>
        <v/>
      </c>
      <c r="AG157" s="592" t="str">
        <f t="shared" si="51"/>
        <v/>
      </c>
      <c r="AI157" s="592" t="str">
        <f t="shared" si="52"/>
        <v/>
      </c>
      <c r="AK157" s="592" t="str">
        <f t="shared" si="53"/>
        <v/>
      </c>
      <c r="AM157" s="592" t="str">
        <f t="shared" si="54"/>
        <v/>
      </c>
      <c r="AO157" s="592" t="str">
        <f t="shared" si="55"/>
        <v/>
      </c>
      <c r="AQ157" s="592" t="str">
        <f t="shared" si="56"/>
        <v/>
      </c>
    </row>
    <row r="158" spans="5:43" x14ac:dyDescent="0.25">
      <c r="E158" s="592" t="str">
        <f t="shared" si="38"/>
        <v/>
      </c>
      <c r="G158" s="592" t="str">
        <f t="shared" si="38"/>
        <v/>
      </c>
      <c r="I158" s="592" t="str">
        <f t="shared" si="39"/>
        <v/>
      </c>
      <c r="K158" s="592" t="str">
        <f t="shared" si="40"/>
        <v/>
      </c>
      <c r="M158" s="592" t="str">
        <f t="shared" si="41"/>
        <v/>
      </c>
      <c r="O158" s="592" t="str">
        <f t="shared" si="42"/>
        <v/>
      </c>
      <c r="Q158" s="592" t="str">
        <f t="shared" si="43"/>
        <v/>
      </c>
      <c r="S158" s="592" t="str">
        <f t="shared" si="44"/>
        <v/>
      </c>
      <c r="U158" s="592" t="str">
        <f t="shared" si="45"/>
        <v/>
      </c>
      <c r="W158" s="592" t="str">
        <f t="shared" si="46"/>
        <v/>
      </c>
      <c r="Y158" s="592" t="str">
        <f t="shared" si="47"/>
        <v/>
      </c>
      <c r="AA158" s="592" t="str">
        <f t="shared" si="48"/>
        <v/>
      </c>
      <c r="AC158" s="592" t="str">
        <f t="shared" si="49"/>
        <v/>
      </c>
      <c r="AE158" s="592" t="str">
        <f t="shared" si="50"/>
        <v/>
      </c>
      <c r="AG158" s="592" t="str">
        <f t="shared" si="51"/>
        <v/>
      </c>
      <c r="AI158" s="592" t="str">
        <f t="shared" si="52"/>
        <v/>
      </c>
      <c r="AK158" s="592" t="str">
        <f t="shared" si="53"/>
        <v/>
      </c>
      <c r="AM158" s="592" t="str">
        <f t="shared" si="54"/>
        <v/>
      </c>
      <c r="AO158" s="592" t="str">
        <f t="shared" si="55"/>
        <v/>
      </c>
      <c r="AQ158" s="592" t="str">
        <f t="shared" si="56"/>
        <v/>
      </c>
    </row>
    <row r="159" spans="5:43" x14ac:dyDescent="0.25">
      <c r="E159" s="592" t="str">
        <f t="shared" si="38"/>
        <v/>
      </c>
      <c r="G159" s="592" t="str">
        <f t="shared" si="38"/>
        <v/>
      </c>
      <c r="I159" s="592" t="str">
        <f t="shared" si="39"/>
        <v/>
      </c>
      <c r="K159" s="592" t="str">
        <f t="shared" si="40"/>
        <v/>
      </c>
      <c r="M159" s="592" t="str">
        <f t="shared" si="41"/>
        <v/>
      </c>
      <c r="O159" s="592" t="str">
        <f t="shared" si="42"/>
        <v/>
      </c>
      <c r="Q159" s="592" t="str">
        <f t="shared" si="43"/>
        <v/>
      </c>
      <c r="S159" s="592" t="str">
        <f t="shared" si="44"/>
        <v/>
      </c>
      <c r="U159" s="592" t="str">
        <f t="shared" si="45"/>
        <v/>
      </c>
      <c r="W159" s="592" t="str">
        <f t="shared" si="46"/>
        <v/>
      </c>
      <c r="Y159" s="592" t="str">
        <f t="shared" si="47"/>
        <v/>
      </c>
      <c r="AA159" s="592" t="str">
        <f t="shared" si="48"/>
        <v/>
      </c>
      <c r="AC159" s="592" t="str">
        <f t="shared" si="49"/>
        <v/>
      </c>
      <c r="AE159" s="592" t="str">
        <f t="shared" si="50"/>
        <v/>
      </c>
      <c r="AG159" s="592" t="str">
        <f t="shared" si="51"/>
        <v/>
      </c>
      <c r="AI159" s="592" t="str">
        <f t="shared" si="52"/>
        <v/>
      </c>
      <c r="AK159" s="592" t="str">
        <f t="shared" si="53"/>
        <v/>
      </c>
      <c r="AM159" s="592" t="str">
        <f t="shared" si="54"/>
        <v/>
      </c>
      <c r="AO159" s="592" t="str">
        <f t="shared" si="55"/>
        <v/>
      </c>
      <c r="AQ159" s="592" t="str">
        <f t="shared" si="56"/>
        <v/>
      </c>
    </row>
    <row r="160" spans="5:43" x14ac:dyDescent="0.25">
      <c r="E160" s="592" t="str">
        <f t="shared" si="38"/>
        <v/>
      </c>
      <c r="G160" s="592" t="str">
        <f t="shared" si="38"/>
        <v/>
      </c>
      <c r="I160" s="592" t="str">
        <f t="shared" si="39"/>
        <v/>
      </c>
      <c r="K160" s="592" t="str">
        <f t="shared" si="40"/>
        <v/>
      </c>
      <c r="M160" s="592" t="str">
        <f t="shared" si="41"/>
        <v/>
      </c>
      <c r="O160" s="592" t="str">
        <f t="shared" si="42"/>
        <v/>
      </c>
      <c r="Q160" s="592" t="str">
        <f t="shared" si="43"/>
        <v/>
      </c>
      <c r="S160" s="592" t="str">
        <f t="shared" si="44"/>
        <v/>
      </c>
      <c r="U160" s="592" t="str">
        <f t="shared" si="45"/>
        <v/>
      </c>
      <c r="W160" s="592" t="str">
        <f t="shared" si="46"/>
        <v/>
      </c>
      <c r="Y160" s="592" t="str">
        <f t="shared" si="47"/>
        <v/>
      </c>
      <c r="AA160" s="592" t="str">
        <f t="shared" si="48"/>
        <v/>
      </c>
      <c r="AC160" s="592" t="str">
        <f t="shared" si="49"/>
        <v/>
      </c>
      <c r="AE160" s="592" t="str">
        <f t="shared" si="50"/>
        <v/>
      </c>
      <c r="AG160" s="592" t="str">
        <f t="shared" si="51"/>
        <v/>
      </c>
      <c r="AI160" s="592" t="str">
        <f t="shared" si="52"/>
        <v/>
      </c>
      <c r="AK160" s="592" t="str">
        <f t="shared" si="53"/>
        <v/>
      </c>
      <c r="AM160" s="592" t="str">
        <f t="shared" si="54"/>
        <v/>
      </c>
      <c r="AO160" s="592" t="str">
        <f t="shared" si="55"/>
        <v/>
      </c>
      <c r="AQ160" s="592" t="str">
        <f t="shared" si="56"/>
        <v/>
      </c>
    </row>
    <row r="161" spans="5:43" x14ac:dyDescent="0.25">
      <c r="E161" s="592" t="str">
        <f t="shared" si="38"/>
        <v/>
      </c>
      <c r="G161" s="592" t="str">
        <f t="shared" si="38"/>
        <v/>
      </c>
      <c r="I161" s="592" t="str">
        <f t="shared" si="39"/>
        <v/>
      </c>
      <c r="K161" s="592" t="str">
        <f t="shared" si="40"/>
        <v/>
      </c>
      <c r="M161" s="592" t="str">
        <f t="shared" si="41"/>
        <v/>
      </c>
      <c r="O161" s="592" t="str">
        <f t="shared" si="42"/>
        <v/>
      </c>
      <c r="Q161" s="592" t="str">
        <f t="shared" si="43"/>
        <v/>
      </c>
      <c r="S161" s="592" t="str">
        <f t="shared" si="44"/>
        <v/>
      </c>
      <c r="U161" s="592" t="str">
        <f t="shared" si="45"/>
        <v/>
      </c>
      <c r="W161" s="592" t="str">
        <f t="shared" si="46"/>
        <v/>
      </c>
      <c r="Y161" s="592" t="str">
        <f t="shared" si="47"/>
        <v/>
      </c>
      <c r="AA161" s="592" t="str">
        <f t="shared" si="48"/>
        <v/>
      </c>
      <c r="AC161" s="592" t="str">
        <f t="shared" si="49"/>
        <v/>
      </c>
      <c r="AE161" s="592" t="str">
        <f t="shared" si="50"/>
        <v/>
      </c>
      <c r="AG161" s="592" t="str">
        <f t="shared" si="51"/>
        <v/>
      </c>
      <c r="AI161" s="592" t="str">
        <f t="shared" si="52"/>
        <v/>
      </c>
      <c r="AK161" s="592" t="str">
        <f t="shared" si="53"/>
        <v/>
      </c>
      <c r="AM161" s="592" t="str">
        <f t="shared" si="54"/>
        <v/>
      </c>
      <c r="AO161" s="592" t="str">
        <f t="shared" si="55"/>
        <v/>
      </c>
      <c r="AQ161" s="592" t="str">
        <f t="shared" si="56"/>
        <v/>
      </c>
    </row>
    <row r="162" spans="5:43" x14ac:dyDescent="0.25">
      <c r="E162" s="592" t="str">
        <f t="shared" si="38"/>
        <v/>
      </c>
      <c r="G162" s="592" t="str">
        <f t="shared" si="38"/>
        <v/>
      </c>
      <c r="I162" s="592" t="str">
        <f t="shared" si="39"/>
        <v/>
      </c>
      <c r="K162" s="592" t="str">
        <f t="shared" si="40"/>
        <v/>
      </c>
      <c r="M162" s="592" t="str">
        <f t="shared" si="41"/>
        <v/>
      </c>
      <c r="O162" s="592" t="str">
        <f t="shared" si="42"/>
        <v/>
      </c>
      <c r="Q162" s="592" t="str">
        <f t="shared" si="43"/>
        <v/>
      </c>
      <c r="S162" s="592" t="str">
        <f t="shared" si="44"/>
        <v/>
      </c>
      <c r="U162" s="592" t="str">
        <f t="shared" si="45"/>
        <v/>
      </c>
      <c r="W162" s="592" t="str">
        <f t="shared" si="46"/>
        <v/>
      </c>
      <c r="Y162" s="592" t="str">
        <f t="shared" si="47"/>
        <v/>
      </c>
      <c r="AA162" s="592" t="str">
        <f t="shared" si="48"/>
        <v/>
      </c>
      <c r="AC162" s="592" t="str">
        <f t="shared" si="49"/>
        <v/>
      </c>
      <c r="AE162" s="592" t="str">
        <f t="shared" si="50"/>
        <v/>
      </c>
      <c r="AG162" s="592" t="str">
        <f t="shared" si="51"/>
        <v/>
      </c>
      <c r="AI162" s="592" t="str">
        <f t="shared" si="52"/>
        <v/>
      </c>
      <c r="AK162" s="592" t="str">
        <f t="shared" si="53"/>
        <v/>
      </c>
      <c r="AM162" s="592" t="str">
        <f t="shared" si="54"/>
        <v/>
      </c>
      <c r="AO162" s="592" t="str">
        <f t="shared" si="55"/>
        <v/>
      </c>
      <c r="AQ162" s="592" t="str">
        <f t="shared" si="56"/>
        <v/>
      </c>
    </row>
    <row r="163" spans="5:43" x14ac:dyDescent="0.25">
      <c r="E163" s="592" t="str">
        <f t="shared" si="38"/>
        <v/>
      </c>
      <c r="G163" s="592" t="str">
        <f t="shared" si="38"/>
        <v/>
      </c>
      <c r="I163" s="592" t="str">
        <f t="shared" si="39"/>
        <v/>
      </c>
      <c r="K163" s="592" t="str">
        <f t="shared" si="40"/>
        <v/>
      </c>
      <c r="M163" s="592" t="str">
        <f t="shared" si="41"/>
        <v/>
      </c>
      <c r="O163" s="592" t="str">
        <f t="shared" si="42"/>
        <v/>
      </c>
      <c r="Q163" s="592" t="str">
        <f t="shared" si="43"/>
        <v/>
      </c>
      <c r="S163" s="592" t="str">
        <f t="shared" si="44"/>
        <v/>
      </c>
      <c r="U163" s="592" t="str">
        <f t="shared" si="45"/>
        <v/>
      </c>
      <c r="W163" s="592" t="str">
        <f t="shared" si="46"/>
        <v/>
      </c>
      <c r="Y163" s="592" t="str">
        <f t="shared" si="47"/>
        <v/>
      </c>
      <c r="AA163" s="592" t="str">
        <f t="shared" si="48"/>
        <v/>
      </c>
      <c r="AC163" s="592" t="str">
        <f t="shared" si="49"/>
        <v/>
      </c>
      <c r="AE163" s="592" t="str">
        <f t="shared" si="50"/>
        <v/>
      </c>
      <c r="AG163" s="592" t="str">
        <f t="shared" si="51"/>
        <v/>
      </c>
      <c r="AI163" s="592" t="str">
        <f t="shared" si="52"/>
        <v/>
      </c>
      <c r="AK163" s="592" t="str">
        <f t="shared" si="53"/>
        <v/>
      </c>
      <c r="AM163" s="592" t="str">
        <f t="shared" si="54"/>
        <v/>
      </c>
      <c r="AO163" s="592" t="str">
        <f t="shared" si="55"/>
        <v/>
      </c>
      <c r="AQ163" s="592" t="str">
        <f t="shared" si="56"/>
        <v/>
      </c>
    </row>
    <row r="164" spans="5:43" x14ac:dyDescent="0.25">
      <c r="E164" s="592" t="str">
        <f t="shared" si="38"/>
        <v/>
      </c>
      <c r="G164" s="592" t="str">
        <f t="shared" si="38"/>
        <v/>
      </c>
      <c r="I164" s="592" t="str">
        <f t="shared" si="39"/>
        <v/>
      </c>
      <c r="K164" s="592" t="str">
        <f t="shared" si="40"/>
        <v/>
      </c>
      <c r="M164" s="592" t="str">
        <f t="shared" si="41"/>
        <v/>
      </c>
      <c r="O164" s="592" t="str">
        <f t="shared" si="42"/>
        <v/>
      </c>
      <c r="Q164" s="592" t="str">
        <f t="shared" si="43"/>
        <v/>
      </c>
      <c r="S164" s="592" t="str">
        <f t="shared" si="44"/>
        <v/>
      </c>
      <c r="U164" s="592" t="str">
        <f t="shared" si="45"/>
        <v/>
      </c>
      <c r="W164" s="592" t="str">
        <f t="shared" si="46"/>
        <v/>
      </c>
      <c r="Y164" s="592" t="str">
        <f t="shared" si="47"/>
        <v/>
      </c>
      <c r="AA164" s="592" t="str">
        <f t="shared" si="48"/>
        <v/>
      </c>
      <c r="AC164" s="592" t="str">
        <f t="shared" si="49"/>
        <v/>
      </c>
      <c r="AE164" s="592" t="str">
        <f t="shared" si="50"/>
        <v/>
      </c>
      <c r="AG164" s="592" t="str">
        <f t="shared" si="51"/>
        <v/>
      </c>
      <c r="AI164" s="592" t="str">
        <f t="shared" si="52"/>
        <v/>
      </c>
      <c r="AK164" s="592" t="str">
        <f t="shared" si="53"/>
        <v/>
      </c>
      <c r="AM164" s="592" t="str">
        <f t="shared" si="54"/>
        <v/>
      </c>
      <c r="AO164" s="592" t="str">
        <f t="shared" si="55"/>
        <v/>
      </c>
      <c r="AQ164" s="592" t="str">
        <f t="shared" si="56"/>
        <v/>
      </c>
    </row>
    <row r="165" spans="5:43" x14ac:dyDescent="0.25">
      <c r="E165" s="592" t="str">
        <f t="shared" si="38"/>
        <v/>
      </c>
      <c r="G165" s="592" t="str">
        <f t="shared" si="38"/>
        <v/>
      </c>
      <c r="I165" s="592" t="str">
        <f t="shared" si="39"/>
        <v/>
      </c>
      <c r="K165" s="592" t="str">
        <f t="shared" si="40"/>
        <v/>
      </c>
      <c r="M165" s="592" t="str">
        <f t="shared" si="41"/>
        <v/>
      </c>
      <c r="O165" s="592" t="str">
        <f t="shared" si="42"/>
        <v/>
      </c>
      <c r="Q165" s="592" t="str">
        <f t="shared" si="43"/>
        <v/>
      </c>
      <c r="S165" s="592" t="str">
        <f t="shared" si="44"/>
        <v/>
      </c>
      <c r="U165" s="592" t="str">
        <f t="shared" si="45"/>
        <v/>
      </c>
      <c r="W165" s="592" t="str">
        <f t="shared" si="46"/>
        <v/>
      </c>
      <c r="Y165" s="592" t="str">
        <f t="shared" si="47"/>
        <v/>
      </c>
      <c r="AA165" s="592" t="str">
        <f t="shared" si="48"/>
        <v/>
      </c>
      <c r="AC165" s="592" t="str">
        <f t="shared" si="49"/>
        <v/>
      </c>
      <c r="AE165" s="592" t="str">
        <f t="shared" si="50"/>
        <v/>
      </c>
      <c r="AG165" s="592" t="str">
        <f t="shared" si="51"/>
        <v/>
      </c>
      <c r="AI165" s="592" t="str">
        <f t="shared" si="52"/>
        <v/>
      </c>
      <c r="AK165" s="592" t="str">
        <f t="shared" si="53"/>
        <v/>
      </c>
      <c r="AM165" s="592" t="str">
        <f t="shared" si="54"/>
        <v/>
      </c>
      <c r="AO165" s="592" t="str">
        <f t="shared" si="55"/>
        <v/>
      </c>
      <c r="AQ165" s="592" t="str">
        <f t="shared" si="56"/>
        <v/>
      </c>
    </row>
    <row r="166" spans="5:43" x14ac:dyDescent="0.25">
      <c r="E166" s="592" t="str">
        <f t="shared" si="38"/>
        <v/>
      </c>
      <c r="G166" s="592" t="str">
        <f t="shared" si="38"/>
        <v/>
      </c>
      <c r="I166" s="592" t="str">
        <f t="shared" si="39"/>
        <v/>
      </c>
      <c r="K166" s="592" t="str">
        <f t="shared" si="40"/>
        <v/>
      </c>
      <c r="M166" s="592" t="str">
        <f t="shared" si="41"/>
        <v/>
      </c>
      <c r="O166" s="592" t="str">
        <f t="shared" si="42"/>
        <v/>
      </c>
      <c r="Q166" s="592" t="str">
        <f t="shared" si="43"/>
        <v/>
      </c>
      <c r="S166" s="592" t="str">
        <f t="shared" si="44"/>
        <v/>
      </c>
      <c r="U166" s="592" t="str">
        <f t="shared" si="45"/>
        <v/>
      </c>
      <c r="W166" s="592" t="str">
        <f t="shared" si="46"/>
        <v/>
      </c>
      <c r="Y166" s="592" t="str">
        <f t="shared" si="47"/>
        <v/>
      </c>
      <c r="AA166" s="592" t="str">
        <f t="shared" si="48"/>
        <v/>
      </c>
      <c r="AC166" s="592" t="str">
        <f t="shared" si="49"/>
        <v/>
      </c>
      <c r="AE166" s="592" t="str">
        <f t="shared" si="50"/>
        <v/>
      </c>
      <c r="AG166" s="592" t="str">
        <f t="shared" si="51"/>
        <v/>
      </c>
      <c r="AI166" s="592" t="str">
        <f t="shared" si="52"/>
        <v/>
      </c>
      <c r="AK166" s="592" t="str">
        <f t="shared" si="53"/>
        <v/>
      </c>
      <c r="AM166" s="592" t="str">
        <f t="shared" si="54"/>
        <v/>
      </c>
      <c r="AO166" s="592" t="str">
        <f t="shared" si="55"/>
        <v/>
      </c>
      <c r="AQ166" s="592" t="str">
        <f t="shared" si="56"/>
        <v/>
      </c>
    </row>
    <row r="167" spans="5:43" x14ac:dyDescent="0.25">
      <c r="E167" s="592" t="str">
        <f t="shared" si="38"/>
        <v/>
      </c>
      <c r="G167" s="592" t="str">
        <f t="shared" si="38"/>
        <v/>
      </c>
      <c r="I167" s="592" t="str">
        <f t="shared" si="39"/>
        <v/>
      </c>
      <c r="K167" s="592" t="str">
        <f t="shared" si="40"/>
        <v/>
      </c>
      <c r="M167" s="592" t="str">
        <f t="shared" si="41"/>
        <v/>
      </c>
      <c r="O167" s="592" t="str">
        <f t="shared" si="42"/>
        <v/>
      </c>
      <c r="Q167" s="592" t="str">
        <f t="shared" si="43"/>
        <v/>
      </c>
      <c r="S167" s="592" t="str">
        <f t="shared" si="44"/>
        <v/>
      </c>
      <c r="U167" s="592" t="str">
        <f t="shared" si="45"/>
        <v/>
      </c>
      <c r="W167" s="592" t="str">
        <f t="shared" si="46"/>
        <v/>
      </c>
      <c r="Y167" s="592" t="str">
        <f t="shared" si="47"/>
        <v/>
      </c>
      <c r="AA167" s="592" t="str">
        <f t="shared" si="48"/>
        <v/>
      </c>
      <c r="AC167" s="592" t="str">
        <f t="shared" si="49"/>
        <v/>
      </c>
      <c r="AE167" s="592" t="str">
        <f t="shared" si="50"/>
        <v/>
      </c>
      <c r="AG167" s="592" t="str">
        <f t="shared" si="51"/>
        <v/>
      </c>
      <c r="AI167" s="592" t="str">
        <f t="shared" si="52"/>
        <v/>
      </c>
      <c r="AK167" s="592" t="str">
        <f t="shared" si="53"/>
        <v/>
      </c>
      <c r="AM167" s="592" t="str">
        <f t="shared" si="54"/>
        <v/>
      </c>
      <c r="AO167" s="592" t="str">
        <f t="shared" si="55"/>
        <v/>
      </c>
      <c r="AQ167" s="592" t="str">
        <f t="shared" si="56"/>
        <v/>
      </c>
    </row>
    <row r="168" spans="5:43" x14ac:dyDescent="0.25">
      <c r="E168" s="592" t="str">
        <f t="shared" si="38"/>
        <v/>
      </c>
      <c r="G168" s="592" t="str">
        <f t="shared" si="38"/>
        <v/>
      </c>
      <c r="I168" s="592" t="str">
        <f t="shared" si="39"/>
        <v/>
      </c>
      <c r="K168" s="592" t="str">
        <f t="shared" si="40"/>
        <v/>
      </c>
      <c r="M168" s="592" t="str">
        <f t="shared" si="41"/>
        <v/>
      </c>
      <c r="O168" s="592" t="str">
        <f t="shared" si="42"/>
        <v/>
      </c>
      <c r="Q168" s="592" t="str">
        <f t="shared" si="43"/>
        <v/>
      </c>
      <c r="S168" s="592" t="str">
        <f t="shared" si="44"/>
        <v/>
      </c>
      <c r="U168" s="592" t="str">
        <f t="shared" si="45"/>
        <v/>
      </c>
      <c r="W168" s="592" t="str">
        <f t="shared" si="46"/>
        <v/>
      </c>
      <c r="Y168" s="592" t="str">
        <f t="shared" si="47"/>
        <v/>
      </c>
      <c r="AA168" s="592" t="str">
        <f t="shared" si="48"/>
        <v/>
      </c>
      <c r="AC168" s="592" t="str">
        <f t="shared" si="49"/>
        <v/>
      </c>
      <c r="AE168" s="592" t="str">
        <f t="shared" si="50"/>
        <v/>
      </c>
      <c r="AG168" s="592" t="str">
        <f t="shared" si="51"/>
        <v/>
      </c>
      <c r="AI168" s="592" t="str">
        <f t="shared" si="52"/>
        <v/>
      </c>
      <c r="AK168" s="592" t="str">
        <f t="shared" si="53"/>
        <v/>
      </c>
      <c r="AM168" s="592" t="str">
        <f t="shared" si="54"/>
        <v/>
      </c>
      <c r="AO168" s="592" t="str">
        <f t="shared" si="55"/>
        <v/>
      </c>
      <c r="AQ168" s="592" t="str">
        <f t="shared" si="56"/>
        <v/>
      </c>
    </row>
    <row r="169" spans="5:43" x14ac:dyDescent="0.25">
      <c r="E169" s="592" t="str">
        <f t="shared" si="38"/>
        <v/>
      </c>
      <c r="G169" s="592" t="str">
        <f t="shared" si="38"/>
        <v/>
      </c>
      <c r="I169" s="592" t="str">
        <f t="shared" si="39"/>
        <v/>
      </c>
      <c r="K169" s="592" t="str">
        <f t="shared" si="40"/>
        <v/>
      </c>
      <c r="M169" s="592" t="str">
        <f t="shared" si="41"/>
        <v/>
      </c>
      <c r="O169" s="592" t="str">
        <f t="shared" si="42"/>
        <v/>
      </c>
      <c r="Q169" s="592" t="str">
        <f t="shared" si="43"/>
        <v/>
      </c>
      <c r="S169" s="592" t="str">
        <f t="shared" si="44"/>
        <v/>
      </c>
      <c r="U169" s="592" t="str">
        <f t="shared" si="45"/>
        <v/>
      </c>
      <c r="W169" s="592" t="str">
        <f t="shared" si="46"/>
        <v/>
      </c>
      <c r="Y169" s="592" t="str">
        <f t="shared" si="47"/>
        <v/>
      </c>
      <c r="AA169" s="592" t="str">
        <f t="shared" si="48"/>
        <v/>
      </c>
      <c r="AC169" s="592" t="str">
        <f t="shared" si="49"/>
        <v/>
      </c>
      <c r="AE169" s="592" t="str">
        <f t="shared" si="50"/>
        <v/>
      </c>
      <c r="AG169" s="592" t="str">
        <f t="shared" si="51"/>
        <v/>
      </c>
      <c r="AI169" s="592" t="str">
        <f t="shared" si="52"/>
        <v/>
      </c>
      <c r="AK169" s="592" t="str">
        <f t="shared" si="53"/>
        <v/>
      </c>
      <c r="AM169" s="592" t="str">
        <f t="shared" si="54"/>
        <v/>
      </c>
      <c r="AO169" s="592" t="str">
        <f t="shared" si="55"/>
        <v/>
      </c>
      <c r="AQ169" s="592" t="str">
        <f t="shared" si="56"/>
        <v/>
      </c>
    </row>
    <row r="170" spans="5:43" x14ac:dyDescent="0.25">
      <c r="E170" s="592" t="str">
        <f t="shared" si="38"/>
        <v/>
      </c>
      <c r="G170" s="592" t="str">
        <f t="shared" si="38"/>
        <v/>
      </c>
      <c r="I170" s="592" t="str">
        <f t="shared" si="39"/>
        <v/>
      </c>
      <c r="K170" s="592" t="str">
        <f t="shared" si="40"/>
        <v/>
      </c>
      <c r="M170" s="592" t="str">
        <f t="shared" si="41"/>
        <v/>
      </c>
      <c r="O170" s="592" t="str">
        <f t="shared" si="42"/>
        <v/>
      </c>
      <c r="Q170" s="592" t="str">
        <f t="shared" si="43"/>
        <v/>
      </c>
      <c r="S170" s="592" t="str">
        <f t="shared" si="44"/>
        <v/>
      </c>
      <c r="U170" s="592" t="str">
        <f t="shared" si="45"/>
        <v/>
      </c>
      <c r="W170" s="592" t="str">
        <f t="shared" si="46"/>
        <v/>
      </c>
      <c r="Y170" s="592" t="str">
        <f t="shared" si="47"/>
        <v/>
      </c>
      <c r="AA170" s="592" t="str">
        <f t="shared" si="48"/>
        <v/>
      </c>
      <c r="AC170" s="592" t="str">
        <f t="shared" si="49"/>
        <v/>
      </c>
      <c r="AE170" s="592" t="str">
        <f t="shared" si="50"/>
        <v/>
      </c>
      <c r="AG170" s="592" t="str">
        <f t="shared" si="51"/>
        <v/>
      </c>
      <c r="AI170" s="592" t="str">
        <f t="shared" si="52"/>
        <v/>
      </c>
      <c r="AK170" s="592" t="str">
        <f t="shared" si="53"/>
        <v/>
      </c>
      <c r="AM170" s="592" t="str">
        <f t="shared" si="54"/>
        <v/>
      </c>
      <c r="AO170" s="592" t="str">
        <f t="shared" si="55"/>
        <v/>
      </c>
      <c r="AQ170" s="592" t="str">
        <f t="shared" si="56"/>
        <v/>
      </c>
    </row>
    <row r="171" spans="5:43" x14ac:dyDescent="0.25">
      <c r="E171" s="592" t="str">
        <f t="shared" si="38"/>
        <v/>
      </c>
      <c r="G171" s="592" t="str">
        <f t="shared" si="38"/>
        <v/>
      </c>
      <c r="I171" s="592" t="str">
        <f t="shared" si="39"/>
        <v/>
      </c>
      <c r="K171" s="592" t="str">
        <f t="shared" si="40"/>
        <v/>
      </c>
      <c r="M171" s="592" t="str">
        <f t="shared" si="41"/>
        <v/>
      </c>
      <c r="O171" s="592" t="str">
        <f t="shared" si="42"/>
        <v/>
      </c>
      <c r="Q171" s="592" t="str">
        <f t="shared" si="43"/>
        <v/>
      </c>
      <c r="S171" s="592" t="str">
        <f t="shared" si="44"/>
        <v/>
      </c>
      <c r="U171" s="592" t="str">
        <f t="shared" si="45"/>
        <v/>
      </c>
      <c r="W171" s="592" t="str">
        <f t="shared" si="46"/>
        <v/>
      </c>
      <c r="Y171" s="592" t="str">
        <f t="shared" si="47"/>
        <v/>
      </c>
      <c r="AA171" s="592" t="str">
        <f t="shared" si="48"/>
        <v/>
      </c>
      <c r="AC171" s="592" t="str">
        <f t="shared" si="49"/>
        <v/>
      </c>
      <c r="AE171" s="592" t="str">
        <f t="shared" si="50"/>
        <v/>
      </c>
      <c r="AG171" s="592" t="str">
        <f t="shared" si="51"/>
        <v/>
      </c>
      <c r="AI171" s="592" t="str">
        <f t="shared" si="52"/>
        <v/>
      </c>
      <c r="AK171" s="592" t="str">
        <f t="shared" si="53"/>
        <v/>
      </c>
      <c r="AM171" s="592" t="str">
        <f t="shared" si="54"/>
        <v/>
      </c>
      <c r="AO171" s="592" t="str">
        <f t="shared" si="55"/>
        <v/>
      </c>
      <c r="AQ171" s="592" t="str">
        <f t="shared" si="56"/>
        <v/>
      </c>
    </row>
    <row r="172" spans="5:43" x14ac:dyDescent="0.25">
      <c r="E172" s="592" t="str">
        <f t="shared" si="38"/>
        <v/>
      </c>
      <c r="G172" s="592" t="str">
        <f t="shared" si="38"/>
        <v/>
      </c>
      <c r="I172" s="592" t="str">
        <f t="shared" si="39"/>
        <v/>
      </c>
      <c r="K172" s="592" t="str">
        <f t="shared" si="40"/>
        <v/>
      </c>
      <c r="M172" s="592" t="str">
        <f t="shared" si="41"/>
        <v/>
      </c>
      <c r="O172" s="592" t="str">
        <f t="shared" si="42"/>
        <v/>
      </c>
      <c r="Q172" s="592" t="str">
        <f t="shared" si="43"/>
        <v/>
      </c>
      <c r="S172" s="592" t="str">
        <f t="shared" si="44"/>
        <v/>
      </c>
      <c r="U172" s="592" t="str">
        <f t="shared" si="45"/>
        <v/>
      </c>
      <c r="W172" s="592" t="str">
        <f t="shared" si="46"/>
        <v/>
      </c>
      <c r="Y172" s="592" t="str">
        <f t="shared" si="47"/>
        <v/>
      </c>
      <c r="AA172" s="592" t="str">
        <f t="shared" si="48"/>
        <v/>
      </c>
      <c r="AC172" s="592" t="str">
        <f t="shared" si="49"/>
        <v/>
      </c>
      <c r="AE172" s="592" t="str">
        <f t="shared" si="50"/>
        <v/>
      </c>
      <c r="AG172" s="592" t="str">
        <f t="shared" si="51"/>
        <v/>
      </c>
      <c r="AI172" s="592" t="str">
        <f t="shared" si="52"/>
        <v/>
      </c>
      <c r="AK172" s="592" t="str">
        <f t="shared" si="53"/>
        <v/>
      </c>
      <c r="AM172" s="592" t="str">
        <f t="shared" si="54"/>
        <v/>
      </c>
      <c r="AO172" s="592" t="str">
        <f t="shared" si="55"/>
        <v/>
      </c>
      <c r="AQ172" s="592" t="str">
        <f t="shared" si="56"/>
        <v/>
      </c>
    </row>
    <row r="173" spans="5:43" x14ac:dyDescent="0.25">
      <c r="E173" s="592" t="str">
        <f t="shared" si="38"/>
        <v/>
      </c>
      <c r="G173" s="592" t="str">
        <f t="shared" si="38"/>
        <v/>
      </c>
      <c r="I173" s="592" t="str">
        <f t="shared" si="39"/>
        <v/>
      </c>
      <c r="K173" s="592" t="str">
        <f t="shared" si="40"/>
        <v/>
      </c>
      <c r="M173" s="592" t="str">
        <f t="shared" si="41"/>
        <v/>
      </c>
      <c r="O173" s="592" t="str">
        <f t="shared" si="42"/>
        <v/>
      </c>
      <c r="Q173" s="592" t="str">
        <f t="shared" si="43"/>
        <v/>
      </c>
      <c r="S173" s="592" t="str">
        <f t="shared" si="44"/>
        <v/>
      </c>
      <c r="U173" s="592" t="str">
        <f t="shared" si="45"/>
        <v/>
      </c>
      <c r="W173" s="592" t="str">
        <f t="shared" si="46"/>
        <v/>
      </c>
      <c r="Y173" s="592" t="str">
        <f t="shared" si="47"/>
        <v/>
      </c>
      <c r="AA173" s="592" t="str">
        <f t="shared" si="48"/>
        <v/>
      </c>
      <c r="AC173" s="592" t="str">
        <f t="shared" si="49"/>
        <v/>
      </c>
      <c r="AE173" s="592" t="str">
        <f t="shared" si="50"/>
        <v/>
      </c>
      <c r="AG173" s="592" t="str">
        <f t="shared" si="51"/>
        <v/>
      </c>
      <c r="AI173" s="592" t="str">
        <f t="shared" si="52"/>
        <v/>
      </c>
      <c r="AK173" s="592" t="str">
        <f t="shared" si="53"/>
        <v/>
      </c>
      <c r="AM173" s="592" t="str">
        <f t="shared" si="54"/>
        <v/>
      </c>
      <c r="AO173" s="592" t="str">
        <f t="shared" si="55"/>
        <v/>
      </c>
      <c r="AQ173" s="592" t="str">
        <f t="shared" si="56"/>
        <v/>
      </c>
    </row>
    <row r="174" spans="5:43" x14ac:dyDescent="0.25">
      <c r="E174" s="592" t="str">
        <f t="shared" si="38"/>
        <v/>
      </c>
      <c r="G174" s="592" t="str">
        <f t="shared" si="38"/>
        <v/>
      </c>
      <c r="I174" s="592" t="str">
        <f t="shared" si="39"/>
        <v/>
      </c>
      <c r="K174" s="592" t="str">
        <f t="shared" si="40"/>
        <v/>
      </c>
      <c r="M174" s="592" t="str">
        <f t="shared" si="41"/>
        <v/>
      </c>
      <c r="O174" s="592" t="str">
        <f t="shared" si="42"/>
        <v/>
      </c>
      <c r="Q174" s="592" t="str">
        <f t="shared" si="43"/>
        <v/>
      </c>
      <c r="S174" s="592" t="str">
        <f t="shared" si="44"/>
        <v/>
      </c>
      <c r="U174" s="592" t="str">
        <f t="shared" si="45"/>
        <v/>
      </c>
      <c r="W174" s="592" t="str">
        <f t="shared" si="46"/>
        <v/>
      </c>
      <c r="Y174" s="592" t="str">
        <f t="shared" si="47"/>
        <v/>
      </c>
      <c r="AA174" s="592" t="str">
        <f t="shared" si="48"/>
        <v/>
      </c>
      <c r="AC174" s="592" t="str">
        <f t="shared" si="49"/>
        <v/>
      </c>
      <c r="AE174" s="592" t="str">
        <f t="shared" si="50"/>
        <v/>
      </c>
      <c r="AG174" s="592" t="str">
        <f t="shared" si="51"/>
        <v/>
      </c>
      <c r="AI174" s="592" t="str">
        <f t="shared" si="52"/>
        <v/>
      </c>
      <c r="AK174" s="592" t="str">
        <f t="shared" si="53"/>
        <v/>
      </c>
      <c r="AM174" s="592" t="str">
        <f t="shared" si="54"/>
        <v/>
      </c>
      <c r="AO174" s="592" t="str">
        <f t="shared" si="55"/>
        <v/>
      </c>
      <c r="AQ174" s="592" t="str">
        <f t="shared" si="56"/>
        <v/>
      </c>
    </row>
    <row r="175" spans="5:43" x14ac:dyDescent="0.25">
      <c r="E175" s="592" t="str">
        <f t="shared" si="38"/>
        <v/>
      </c>
      <c r="G175" s="592" t="str">
        <f t="shared" si="38"/>
        <v/>
      </c>
      <c r="I175" s="592" t="str">
        <f t="shared" si="39"/>
        <v/>
      </c>
      <c r="K175" s="592" t="str">
        <f t="shared" si="40"/>
        <v/>
      </c>
      <c r="M175" s="592" t="str">
        <f t="shared" si="41"/>
        <v/>
      </c>
      <c r="O175" s="592" t="str">
        <f t="shared" si="42"/>
        <v/>
      </c>
      <c r="Q175" s="592" t="str">
        <f t="shared" si="43"/>
        <v/>
      </c>
      <c r="S175" s="592" t="str">
        <f t="shared" si="44"/>
        <v/>
      </c>
      <c r="U175" s="592" t="str">
        <f t="shared" si="45"/>
        <v/>
      </c>
      <c r="W175" s="592" t="str">
        <f t="shared" si="46"/>
        <v/>
      </c>
      <c r="Y175" s="592" t="str">
        <f t="shared" si="47"/>
        <v/>
      </c>
      <c r="AA175" s="592" t="str">
        <f t="shared" si="48"/>
        <v/>
      </c>
      <c r="AC175" s="592" t="str">
        <f t="shared" si="49"/>
        <v/>
      </c>
      <c r="AE175" s="592" t="str">
        <f t="shared" si="50"/>
        <v/>
      </c>
      <c r="AG175" s="592" t="str">
        <f t="shared" si="51"/>
        <v/>
      </c>
      <c r="AI175" s="592" t="str">
        <f t="shared" si="52"/>
        <v/>
      </c>
      <c r="AK175" s="592" t="str">
        <f t="shared" si="53"/>
        <v/>
      </c>
      <c r="AM175" s="592" t="str">
        <f t="shared" si="54"/>
        <v/>
      </c>
      <c r="AO175" s="592" t="str">
        <f t="shared" si="55"/>
        <v/>
      </c>
      <c r="AQ175" s="592" t="str">
        <f t="shared" si="56"/>
        <v/>
      </c>
    </row>
    <row r="176" spans="5:43" x14ac:dyDescent="0.25">
      <c r="E176" s="592" t="str">
        <f t="shared" si="38"/>
        <v/>
      </c>
      <c r="G176" s="592" t="str">
        <f t="shared" si="38"/>
        <v/>
      </c>
      <c r="I176" s="592" t="str">
        <f t="shared" si="39"/>
        <v/>
      </c>
      <c r="K176" s="592" t="str">
        <f t="shared" si="40"/>
        <v/>
      </c>
      <c r="M176" s="592" t="str">
        <f t="shared" si="41"/>
        <v/>
      </c>
      <c r="O176" s="592" t="str">
        <f t="shared" si="42"/>
        <v/>
      </c>
      <c r="Q176" s="592" t="str">
        <f t="shared" si="43"/>
        <v/>
      </c>
      <c r="S176" s="592" t="str">
        <f t="shared" si="44"/>
        <v/>
      </c>
      <c r="U176" s="592" t="str">
        <f t="shared" si="45"/>
        <v/>
      </c>
      <c r="W176" s="592" t="str">
        <f t="shared" si="46"/>
        <v/>
      </c>
      <c r="Y176" s="592" t="str">
        <f t="shared" si="47"/>
        <v/>
      </c>
      <c r="AA176" s="592" t="str">
        <f t="shared" si="48"/>
        <v/>
      </c>
      <c r="AC176" s="592" t="str">
        <f t="shared" si="49"/>
        <v/>
      </c>
      <c r="AE176" s="592" t="str">
        <f t="shared" si="50"/>
        <v/>
      </c>
      <c r="AG176" s="592" t="str">
        <f t="shared" si="51"/>
        <v/>
      </c>
      <c r="AI176" s="592" t="str">
        <f t="shared" si="52"/>
        <v/>
      </c>
      <c r="AK176" s="592" t="str">
        <f t="shared" si="53"/>
        <v/>
      </c>
      <c r="AM176" s="592" t="str">
        <f t="shared" si="54"/>
        <v/>
      </c>
      <c r="AO176" s="592" t="str">
        <f t="shared" si="55"/>
        <v/>
      </c>
      <c r="AQ176" s="592" t="str">
        <f t="shared" si="56"/>
        <v/>
      </c>
    </row>
    <row r="177" spans="5:43" x14ac:dyDescent="0.25">
      <c r="E177" s="592" t="str">
        <f t="shared" si="38"/>
        <v/>
      </c>
      <c r="G177" s="592" t="str">
        <f t="shared" si="38"/>
        <v/>
      </c>
      <c r="I177" s="592" t="str">
        <f t="shared" si="39"/>
        <v/>
      </c>
      <c r="K177" s="592" t="str">
        <f t="shared" si="40"/>
        <v/>
      </c>
      <c r="M177" s="592" t="str">
        <f t="shared" si="41"/>
        <v/>
      </c>
      <c r="O177" s="592" t="str">
        <f t="shared" si="42"/>
        <v/>
      </c>
      <c r="Q177" s="592" t="str">
        <f t="shared" si="43"/>
        <v/>
      </c>
      <c r="S177" s="592" t="str">
        <f t="shared" si="44"/>
        <v/>
      </c>
      <c r="U177" s="592" t="str">
        <f t="shared" si="45"/>
        <v/>
      </c>
      <c r="W177" s="592" t="str">
        <f t="shared" si="46"/>
        <v/>
      </c>
      <c r="Y177" s="592" t="str">
        <f t="shared" si="47"/>
        <v/>
      </c>
      <c r="AA177" s="592" t="str">
        <f t="shared" si="48"/>
        <v/>
      </c>
      <c r="AC177" s="592" t="str">
        <f t="shared" si="49"/>
        <v/>
      </c>
      <c r="AE177" s="592" t="str">
        <f t="shared" si="50"/>
        <v/>
      </c>
      <c r="AG177" s="592" t="str">
        <f t="shared" si="51"/>
        <v/>
      </c>
      <c r="AI177" s="592" t="str">
        <f t="shared" si="52"/>
        <v/>
      </c>
      <c r="AK177" s="592" t="str">
        <f t="shared" si="53"/>
        <v/>
      </c>
      <c r="AM177" s="592" t="str">
        <f t="shared" si="54"/>
        <v/>
      </c>
      <c r="AO177" s="592" t="str">
        <f t="shared" si="55"/>
        <v/>
      </c>
      <c r="AQ177" s="592" t="str">
        <f t="shared" si="56"/>
        <v/>
      </c>
    </row>
    <row r="178" spans="5:43" x14ac:dyDescent="0.25">
      <c r="E178" s="592" t="str">
        <f t="shared" si="38"/>
        <v/>
      </c>
      <c r="G178" s="592" t="str">
        <f t="shared" si="38"/>
        <v/>
      </c>
      <c r="I178" s="592" t="str">
        <f t="shared" si="39"/>
        <v/>
      </c>
      <c r="K178" s="592" t="str">
        <f t="shared" si="40"/>
        <v/>
      </c>
      <c r="M178" s="592" t="str">
        <f t="shared" si="41"/>
        <v/>
      </c>
      <c r="O178" s="592" t="str">
        <f t="shared" si="42"/>
        <v/>
      </c>
      <c r="Q178" s="592" t="str">
        <f t="shared" si="43"/>
        <v/>
      </c>
      <c r="S178" s="592" t="str">
        <f t="shared" si="44"/>
        <v/>
      </c>
      <c r="U178" s="592" t="str">
        <f t="shared" si="45"/>
        <v/>
      </c>
      <c r="W178" s="592" t="str">
        <f t="shared" si="46"/>
        <v/>
      </c>
      <c r="Y178" s="592" t="str">
        <f t="shared" si="47"/>
        <v/>
      </c>
      <c r="AA178" s="592" t="str">
        <f t="shared" si="48"/>
        <v/>
      </c>
      <c r="AC178" s="592" t="str">
        <f t="shared" si="49"/>
        <v/>
      </c>
      <c r="AE178" s="592" t="str">
        <f t="shared" si="50"/>
        <v/>
      </c>
      <c r="AG178" s="592" t="str">
        <f t="shared" si="51"/>
        <v/>
      </c>
      <c r="AI178" s="592" t="str">
        <f t="shared" si="52"/>
        <v/>
      </c>
      <c r="AK178" s="592" t="str">
        <f t="shared" si="53"/>
        <v/>
      </c>
      <c r="AM178" s="592" t="str">
        <f t="shared" si="54"/>
        <v/>
      </c>
      <c r="AO178" s="592" t="str">
        <f t="shared" si="55"/>
        <v/>
      </c>
      <c r="AQ178" s="592" t="str">
        <f t="shared" si="56"/>
        <v/>
      </c>
    </row>
    <row r="179" spans="5:43" x14ac:dyDescent="0.25">
      <c r="E179" s="592" t="str">
        <f t="shared" si="38"/>
        <v/>
      </c>
      <c r="G179" s="592" t="str">
        <f t="shared" si="38"/>
        <v/>
      </c>
      <c r="I179" s="592" t="str">
        <f t="shared" si="39"/>
        <v/>
      </c>
      <c r="K179" s="592" t="str">
        <f t="shared" si="40"/>
        <v/>
      </c>
      <c r="M179" s="592" t="str">
        <f t="shared" si="41"/>
        <v/>
      </c>
      <c r="O179" s="592" t="str">
        <f t="shared" si="42"/>
        <v/>
      </c>
      <c r="Q179" s="592" t="str">
        <f t="shared" si="43"/>
        <v/>
      </c>
      <c r="S179" s="592" t="str">
        <f t="shared" si="44"/>
        <v/>
      </c>
      <c r="U179" s="592" t="str">
        <f t="shared" si="45"/>
        <v/>
      </c>
      <c r="W179" s="592" t="str">
        <f t="shared" si="46"/>
        <v/>
      </c>
      <c r="Y179" s="592" t="str">
        <f t="shared" si="47"/>
        <v/>
      </c>
      <c r="AA179" s="592" t="str">
        <f t="shared" si="48"/>
        <v/>
      </c>
      <c r="AC179" s="592" t="str">
        <f t="shared" si="49"/>
        <v/>
      </c>
      <c r="AE179" s="592" t="str">
        <f t="shared" si="50"/>
        <v/>
      </c>
      <c r="AG179" s="592" t="str">
        <f t="shared" si="51"/>
        <v/>
      </c>
      <c r="AI179" s="592" t="str">
        <f t="shared" si="52"/>
        <v/>
      </c>
      <c r="AK179" s="592" t="str">
        <f t="shared" si="53"/>
        <v/>
      </c>
      <c r="AM179" s="592" t="str">
        <f t="shared" si="54"/>
        <v/>
      </c>
      <c r="AO179" s="592" t="str">
        <f t="shared" si="55"/>
        <v/>
      </c>
      <c r="AQ179" s="592" t="str">
        <f t="shared" si="56"/>
        <v/>
      </c>
    </row>
    <row r="180" spans="5:43" x14ac:dyDescent="0.25">
      <c r="E180" s="592" t="str">
        <f t="shared" si="38"/>
        <v/>
      </c>
      <c r="G180" s="592" t="str">
        <f t="shared" si="38"/>
        <v/>
      </c>
      <c r="I180" s="592" t="str">
        <f t="shared" si="39"/>
        <v/>
      </c>
      <c r="K180" s="592" t="str">
        <f t="shared" si="40"/>
        <v/>
      </c>
      <c r="M180" s="592" t="str">
        <f t="shared" si="41"/>
        <v/>
      </c>
      <c r="O180" s="592" t="str">
        <f t="shared" si="42"/>
        <v/>
      </c>
      <c r="Q180" s="592" t="str">
        <f t="shared" si="43"/>
        <v/>
      </c>
      <c r="S180" s="592" t="str">
        <f t="shared" si="44"/>
        <v/>
      </c>
      <c r="U180" s="592" t="str">
        <f t="shared" si="45"/>
        <v/>
      </c>
      <c r="W180" s="592" t="str">
        <f t="shared" si="46"/>
        <v/>
      </c>
      <c r="Y180" s="592" t="str">
        <f t="shared" si="47"/>
        <v/>
      </c>
      <c r="AA180" s="592" t="str">
        <f t="shared" si="48"/>
        <v/>
      </c>
      <c r="AC180" s="592" t="str">
        <f t="shared" si="49"/>
        <v/>
      </c>
      <c r="AE180" s="592" t="str">
        <f t="shared" si="50"/>
        <v/>
      </c>
      <c r="AG180" s="592" t="str">
        <f t="shared" si="51"/>
        <v/>
      </c>
      <c r="AI180" s="592" t="str">
        <f t="shared" si="52"/>
        <v/>
      </c>
      <c r="AK180" s="592" t="str">
        <f t="shared" si="53"/>
        <v/>
      </c>
      <c r="AM180" s="592" t="str">
        <f t="shared" si="54"/>
        <v/>
      </c>
      <c r="AO180" s="592" t="str">
        <f t="shared" si="55"/>
        <v/>
      </c>
      <c r="AQ180" s="592" t="str">
        <f t="shared" si="56"/>
        <v/>
      </c>
    </row>
    <row r="181" spans="5:43" x14ac:dyDescent="0.25">
      <c r="E181" s="592" t="str">
        <f t="shared" si="38"/>
        <v/>
      </c>
      <c r="G181" s="592" t="str">
        <f t="shared" si="38"/>
        <v/>
      </c>
      <c r="I181" s="592" t="str">
        <f t="shared" si="39"/>
        <v/>
      </c>
      <c r="K181" s="592" t="str">
        <f t="shared" si="40"/>
        <v/>
      </c>
      <c r="M181" s="592" t="str">
        <f t="shared" si="41"/>
        <v/>
      </c>
      <c r="O181" s="592" t="str">
        <f t="shared" si="42"/>
        <v/>
      </c>
      <c r="Q181" s="592" t="str">
        <f t="shared" si="43"/>
        <v/>
      </c>
      <c r="S181" s="592" t="str">
        <f t="shared" si="44"/>
        <v/>
      </c>
      <c r="U181" s="592" t="str">
        <f t="shared" si="45"/>
        <v/>
      </c>
      <c r="W181" s="592" t="str">
        <f t="shared" si="46"/>
        <v/>
      </c>
      <c r="Y181" s="592" t="str">
        <f t="shared" si="47"/>
        <v/>
      </c>
      <c r="AA181" s="592" t="str">
        <f t="shared" si="48"/>
        <v/>
      </c>
      <c r="AC181" s="592" t="str">
        <f t="shared" si="49"/>
        <v/>
      </c>
      <c r="AE181" s="592" t="str">
        <f t="shared" si="50"/>
        <v/>
      </c>
      <c r="AG181" s="592" t="str">
        <f t="shared" si="51"/>
        <v/>
      </c>
      <c r="AI181" s="592" t="str">
        <f t="shared" si="52"/>
        <v/>
      </c>
      <c r="AK181" s="592" t="str">
        <f t="shared" si="53"/>
        <v/>
      </c>
      <c r="AM181" s="592" t="str">
        <f t="shared" si="54"/>
        <v/>
      </c>
      <c r="AO181" s="592" t="str">
        <f t="shared" si="55"/>
        <v/>
      </c>
      <c r="AQ181" s="592" t="str">
        <f t="shared" si="56"/>
        <v/>
      </c>
    </row>
    <row r="182" spans="5:43" x14ac:dyDescent="0.25">
      <c r="E182" s="592" t="str">
        <f t="shared" si="38"/>
        <v/>
      </c>
      <c r="G182" s="592" t="str">
        <f t="shared" si="38"/>
        <v/>
      </c>
      <c r="I182" s="592" t="str">
        <f t="shared" si="39"/>
        <v/>
      </c>
      <c r="K182" s="592" t="str">
        <f t="shared" si="40"/>
        <v/>
      </c>
      <c r="M182" s="592" t="str">
        <f t="shared" si="41"/>
        <v/>
      </c>
      <c r="O182" s="592" t="str">
        <f t="shared" si="42"/>
        <v/>
      </c>
      <c r="Q182" s="592" t="str">
        <f t="shared" si="43"/>
        <v/>
      </c>
      <c r="S182" s="592" t="str">
        <f t="shared" si="44"/>
        <v/>
      </c>
      <c r="U182" s="592" t="str">
        <f t="shared" si="45"/>
        <v/>
      </c>
      <c r="W182" s="592" t="str">
        <f t="shared" si="46"/>
        <v/>
      </c>
      <c r="Y182" s="592" t="str">
        <f t="shared" si="47"/>
        <v/>
      </c>
      <c r="AA182" s="592" t="str">
        <f t="shared" si="48"/>
        <v/>
      </c>
      <c r="AC182" s="592" t="str">
        <f t="shared" si="49"/>
        <v/>
      </c>
      <c r="AE182" s="592" t="str">
        <f t="shared" si="50"/>
        <v/>
      </c>
      <c r="AG182" s="592" t="str">
        <f t="shared" si="51"/>
        <v/>
      </c>
      <c r="AI182" s="592" t="str">
        <f t="shared" si="52"/>
        <v/>
      </c>
      <c r="AK182" s="592" t="str">
        <f t="shared" si="53"/>
        <v/>
      </c>
      <c r="AM182" s="592" t="str">
        <f t="shared" si="54"/>
        <v/>
      </c>
      <c r="AO182" s="592" t="str">
        <f t="shared" si="55"/>
        <v/>
      </c>
      <c r="AQ182" s="592" t="str">
        <f t="shared" si="56"/>
        <v/>
      </c>
    </row>
    <row r="183" spans="5:43" x14ac:dyDescent="0.25">
      <c r="E183" s="592" t="str">
        <f t="shared" si="38"/>
        <v/>
      </c>
      <c r="G183" s="592" t="str">
        <f t="shared" si="38"/>
        <v/>
      </c>
      <c r="I183" s="592" t="str">
        <f t="shared" si="39"/>
        <v/>
      </c>
      <c r="K183" s="592" t="str">
        <f t="shared" si="40"/>
        <v/>
      </c>
      <c r="M183" s="592" t="str">
        <f t="shared" si="41"/>
        <v/>
      </c>
      <c r="O183" s="592" t="str">
        <f t="shared" si="42"/>
        <v/>
      </c>
      <c r="Q183" s="592" t="str">
        <f t="shared" si="43"/>
        <v/>
      </c>
      <c r="S183" s="592" t="str">
        <f t="shared" si="44"/>
        <v/>
      </c>
      <c r="U183" s="592" t="str">
        <f t="shared" si="45"/>
        <v/>
      </c>
      <c r="W183" s="592" t="str">
        <f t="shared" si="46"/>
        <v/>
      </c>
      <c r="Y183" s="592" t="str">
        <f t="shared" si="47"/>
        <v/>
      </c>
      <c r="AA183" s="592" t="str">
        <f t="shared" si="48"/>
        <v/>
      </c>
      <c r="AC183" s="592" t="str">
        <f t="shared" si="49"/>
        <v/>
      </c>
      <c r="AE183" s="592" t="str">
        <f t="shared" si="50"/>
        <v/>
      </c>
      <c r="AG183" s="592" t="str">
        <f t="shared" si="51"/>
        <v/>
      </c>
      <c r="AI183" s="592" t="str">
        <f t="shared" si="52"/>
        <v/>
      </c>
      <c r="AK183" s="592" t="str">
        <f t="shared" si="53"/>
        <v/>
      </c>
      <c r="AM183" s="592" t="str">
        <f t="shared" si="54"/>
        <v/>
      </c>
      <c r="AO183" s="592" t="str">
        <f t="shared" si="55"/>
        <v/>
      </c>
      <c r="AQ183" s="592" t="str">
        <f t="shared" si="56"/>
        <v/>
      </c>
    </row>
    <row r="184" spans="5:43" x14ac:dyDescent="0.25">
      <c r="E184" s="592" t="str">
        <f t="shared" si="38"/>
        <v/>
      </c>
      <c r="G184" s="592" t="str">
        <f t="shared" si="38"/>
        <v/>
      </c>
      <c r="I184" s="592" t="str">
        <f t="shared" si="39"/>
        <v/>
      </c>
      <c r="K184" s="592" t="str">
        <f t="shared" si="40"/>
        <v/>
      </c>
      <c r="M184" s="592" t="str">
        <f t="shared" si="41"/>
        <v/>
      </c>
      <c r="O184" s="592" t="str">
        <f t="shared" si="42"/>
        <v/>
      </c>
      <c r="Q184" s="592" t="str">
        <f t="shared" si="43"/>
        <v/>
      </c>
      <c r="S184" s="592" t="str">
        <f t="shared" si="44"/>
        <v/>
      </c>
      <c r="U184" s="592" t="str">
        <f t="shared" si="45"/>
        <v/>
      </c>
      <c r="W184" s="592" t="str">
        <f t="shared" si="46"/>
        <v/>
      </c>
      <c r="Y184" s="592" t="str">
        <f t="shared" si="47"/>
        <v/>
      </c>
      <c r="AA184" s="592" t="str">
        <f t="shared" si="48"/>
        <v/>
      </c>
      <c r="AC184" s="592" t="str">
        <f t="shared" si="49"/>
        <v/>
      </c>
      <c r="AE184" s="592" t="str">
        <f t="shared" si="50"/>
        <v/>
      </c>
      <c r="AG184" s="592" t="str">
        <f t="shared" si="51"/>
        <v/>
      </c>
      <c r="AI184" s="592" t="str">
        <f t="shared" si="52"/>
        <v/>
      </c>
      <c r="AK184" s="592" t="str">
        <f t="shared" si="53"/>
        <v/>
      </c>
      <c r="AM184" s="592" t="str">
        <f t="shared" si="54"/>
        <v/>
      </c>
      <c r="AO184" s="592" t="str">
        <f t="shared" si="55"/>
        <v/>
      </c>
      <c r="AQ184" s="592" t="str">
        <f t="shared" si="56"/>
        <v/>
      </c>
    </row>
    <row r="185" spans="5:43" x14ac:dyDescent="0.25">
      <c r="E185" s="592" t="str">
        <f t="shared" si="38"/>
        <v/>
      </c>
      <c r="G185" s="592" t="str">
        <f t="shared" si="38"/>
        <v/>
      </c>
      <c r="I185" s="592" t="str">
        <f t="shared" si="39"/>
        <v/>
      </c>
      <c r="K185" s="592" t="str">
        <f t="shared" si="40"/>
        <v/>
      </c>
      <c r="M185" s="592" t="str">
        <f t="shared" si="41"/>
        <v/>
      </c>
      <c r="O185" s="592" t="str">
        <f t="shared" si="42"/>
        <v/>
      </c>
      <c r="Q185" s="592" t="str">
        <f t="shared" si="43"/>
        <v/>
      </c>
      <c r="S185" s="592" t="str">
        <f t="shared" si="44"/>
        <v/>
      </c>
      <c r="U185" s="592" t="str">
        <f t="shared" si="45"/>
        <v/>
      </c>
      <c r="W185" s="592" t="str">
        <f t="shared" si="46"/>
        <v/>
      </c>
      <c r="Y185" s="592" t="str">
        <f t="shared" si="47"/>
        <v/>
      </c>
      <c r="AA185" s="592" t="str">
        <f t="shared" si="48"/>
        <v/>
      </c>
      <c r="AC185" s="592" t="str">
        <f t="shared" si="49"/>
        <v/>
      </c>
      <c r="AE185" s="592" t="str">
        <f t="shared" si="50"/>
        <v/>
      </c>
      <c r="AG185" s="592" t="str">
        <f t="shared" si="51"/>
        <v/>
      </c>
      <c r="AI185" s="592" t="str">
        <f t="shared" si="52"/>
        <v/>
      </c>
      <c r="AK185" s="592" t="str">
        <f t="shared" si="53"/>
        <v/>
      </c>
      <c r="AM185" s="592" t="str">
        <f t="shared" si="54"/>
        <v/>
      </c>
      <c r="AO185" s="592" t="str">
        <f t="shared" si="55"/>
        <v/>
      </c>
      <c r="AQ185" s="592" t="str">
        <f t="shared" si="56"/>
        <v/>
      </c>
    </row>
    <row r="186" spans="5:43" x14ac:dyDescent="0.25">
      <c r="E186" s="592" t="str">
        <f t="shared" si="38"/>
        <v/>
      </c>
      <c r="G186" s="592" t="str">
        <f t="shared" si="38"/>
        <v/>
      </c>
      <c r="I186" s="592" t="str">
        <f t="shared" si="39"/>
        <v/>
      </c>
      <c r="K186" s="592" t="str">
        <f t="shared" si="40"/>
        <v/>
      </c>
      <c r="M186" s="592" t="str">
        <f t="shared" si="41"/>
        <v/>
      </c>
      <c r="O186" s="592" t="str">
        <f t="shared" si="42"/>
        <v/>
      </c>
      <c r="Q186" s="592" t="str">
        <f t="shared" si="43"/>
        <v/>
      </c>
      <c r="S186" s="592" t="str">
        <f t="shared" si="44"/>
        <v/>
      </c>
      <c r="U186" s="592" t="str">
        <f t="shared" si="45"/>
        <v/>
      </c>
      <c r="W186" s="592" t="str">
        <f t="shared" si="46"/>
        <v/>
      </c>
      <c r="Y186" s="592" t="str">
        <f t="shared" si="47"/>
        <v/>
      </c>
      <c r="AA186" s="592" t="str">
        <f t="shared" si="48"/>
        <v/>
      </c>
      <c r="AC186" s="592" t="str">
        <f t="shared" si="49"/>
        <v/>
      </c>
      <c r="AE186" s="592" t="str">
        <f t="shared" si="50"/>
        <v/>
      </c>
      <c r="AG186" s="592" t="str">
        <f t="shared" si="51"/>
        <v/>
      </c>
      <c r="AI186" s="592" t="str">
        <f t="shared" si="52"/>
        <v/>
      </c>
      <c r="AK186" s="592" t="str">
        <f t="shared" si="53"/>
        <v/>
      </c>
      <c r="AM186" s="592" t="str">
        <f t="shared" si="54"/>
        <v/>
      </c>
      <c r="AO186" s="592" t="str">
        <f t="shared" si="55"/>
        <v/>
      </c>
      <c r="AQ186" s="592" t="str">
        <f t="shared" si="56"/>
        <v/>
      </c>
    </row>
    <row r="187" spans="5:43" x14ac:dyDescent="0.25">
      <c r="E187" s="592" t="str">
        <f t="shared" si="38"/>
        <v/>
      </c>
      <c r="G187" s="592" t="str">
        <f t="shared" si="38"/>
        <v/>
      </c>
      <c r="I187" s="592" t="str">
        <f t="shared" si="39"/>
        <v/>
      </c>
      <c r="K187" s="592" t="str">
        <f t="shared" si="40"/>
        <v/>
      </c>
      <c r="M187" s="592" t="str">
        <f t="shared" si="41"/>
        <v/>
      </c>
      <c r="O187" s="592" t="str">
        <f t="shared" si="42"/>
        <v/>
      </c>
      <c r="Q187" s="592" t="str">
        <f t="shared" si="43"/>
        <v/>
      </c>
      <c r="S187" s="592" t="str">
        <f t="shared" si="44"/>
        <v/>
      </c>
      <c r="U187" s="592" t="str">
        <f t="shared" si="45"/>
        <v/>
      </c>
      <c r="W187" s="592" t="str">
        <f t="shared" si="46"/>
        <v/>
      </c>
      <c r="Y187" s="592" t="str">
        <f t="shared" si="47"/>
        <v/>
      </c>
      <c r="AA187" s="592" t="str">
        <f t="shared" si="48"/>
        <v/>
      </c>
      <c r="AC187" s="592" t="str">
        <f t="shared" si="49"/>
        <v/>
      </c>
      <c r="AE187" s="592" t="str">
        <f t="shared" si="50"/>
        <v/>
      </c>
      <c r="AG187" s="592" t="str">
        <f t="shared" si="51"/>
        <v/>
      </c>
      <c r="AI187" s="592" t="str">
        <f t="shared" si="52"/>
        <v/>
      </c>
      <c r="AK187" s="592" t="str">
        <f t="shared" si="53"/>
        <v/>
      </c>
      <c r="AM187" s="592" t="str">
        <f t="shared" si="54"/>
        <v/>
      </c>
      <c r="AO187" s="592" t="str">
        <f t="shared" si="55"/>
        <v/>
      </c>
      <c r="AQ187" s="592" t="str">
        <f t="shared" si="56"/>
        <v/>
      </c>
    </row>
    <row r="188" spans="5:43" x14ac:dyDescent="0.25">
      <c r="E188" s="592" t="str">
        <f t="shared" si="38"/>
        <v/>
      </c>
      <c r="G188" s="592" t="str">
        <f t="shared" si="38"/>
        <v/>
      </c>
      <c r="I188" s="592" t="str">
        <f t="shared" si="39"/>
        <v/>
      </c>
      <c r="K188" s="592" t="str">
        <f t="shared" si="40"/>
        <v/>
      </c>
      <c r="M188" s="592" t="str">
        <f t="shared" si="41"/>
        <v/>
      </c>
      <c r="O188" s="592" t="str">
        <f t="shared" si="42"/>
        <v/>
      </c>
      <c r="Q188" s="592" t="str">
        <f t="shared" si="43"/>
        <v/>
      </c>
      <c r="S188" s="592" t="str">
        <f t="shared" si="44"/>
        <v/>
      </c>
      <c r="U188" s="592" t="str">
        <f t="shared" si="45"/>
        <v/>
      </c>
      <c r="W188" s="592" t="str">
        <f t="shared" si="46"/>
        <v/>
      </c>
      <c r="Y188" s="592" t="str">
        <f t="shared" si="47"/>
        <v/>
      </c>
      <c r="AA188" s="592" t="str">
        <f t="shared" si="48"/>
        <v/>
      </c>
      <c r="AC188" s="592" t="str">
        <f t="shared" si="49"/>
        <v/>
      </c>
      <c r="AE188" s="592" t="str">
        <f t="shared" si="50"/>
        <v/>
      </c>
      <c r="AG188" s="592" t="str">
        <f t="shared" si="51"/>
        <v/>
      </c>
      <c r="AI188" s="592" t="str">
        <f t="shared" si="52"/>
        <v/>
      </c>
      <c r="AK188" s="592" t="str">
        <f t="shared" si="53"/>
        <v/>
      </c>
      <c r="AM188" s="592" t="str">
        <f t="shared" si="54"/>
        <v/>
      </c>
      <c r="AO188" s="592" t="str">
        <f t="shared" si="55"/>
        <v/>
      </c>
      <c r="AQ188" s="592" t="str">
        <f t="shared" si="56"/>
        <v/>
      </c>
    </row>
    <row r="189" spans="5:43" x14ac:dyDescent="0.25">
      <c r="E189" s="592" t="str">
        <f t="shared" si="38"/>
        <v/>
      </c>
      <c r="G189" s="592" t="str">
        <f t="shared" si="38"/>
        <v/>
      </c>
      <c r="I189" s="592" t="str">
        <f t="shared" si="39"/>
        <v/>
      </c>
      <c r="K189" s="592" t="str">
        <f t="shared" si="40"/>
        <v/>
      </c>
      <c r="M189" s="592" t="str">
        <f t="shared" si="41"/>
        <v/>
      </c>
      <c r="O189" s="592" t="str">
        <f t="shared" si="42"/>
        <v/>
      </c>
      <c r="Q189" s="592" t="str">
        <f t="shared" si="43"/>
        <v/>
      </c>
      <c r="S189" s="592" t="str">
        <f t="shared" si="44"/>
        <v/>
      </c>
      <c r="U189" s="592" t="str">
        <f t="shared" si="45"/>
        <v/>
      </c>
      <c r="W189" s="592" t="str">
        <f t="shared" si="46"/>
        <v/>
      </c>
      <c r="Y189" s="592" t="str">
        <f t="shared" si="47"/>
        <v/>
      </c>
      <c r="AA189" s="592" t="str">
        <f t="shared" si="48"/>
        <v/>
      </c>
      <c r="AC189" s="592" t="str">
        <f t="shared" si="49"/>
        <v/>
      </c>
      <c r="AE189" s="592" t="str">
        <f t="shared" si="50"/>
        <v/>
      </c>
      <c r="AG189" s="592" t="str">
        <f t="shared" si="51"/>
        <v/>
      </c>
      <c r="AI189" s="592" t="str">
        <f t="shared" si="52"/>
        <v/>
      </c>
      <c r="AK189" s="592" t="str">
        <f t="shared" si="53"/>
        <v/>
      </c>
      <c r="AM189" s="592" t="str">
        <f t="shared" si="54"/>
        <v/>
      </c>
      <c r="AO189" s="592" t="str">
        <f t="shared" si="55"/>
        <v/>
      </c>
      <c r="AQ189" s="592" t="str">
        <f t="shared" si="56"/>
        <v/>
      </c>
    </row>
    <row r="190" spans="5:43" x14ac:dyDescent="0.25">
      <c r="E190" s="592" t="str">
        <f t="shared" si="38"/>
        <v/>
      </c>
      <c r="G190" s="592" t="str">
        <f t="shared" si="38"/>
        <v/>
      </c>
      <c r="I190" s="592" t="str">
        <f t="shared" si="39"/>
        <v/>
      </c>
      <c r="K190" s="592" t="str">
        <f t="shared" si="40"/>
        <v/>
      </c>
      <c r="M190" s="592" t="str">
        <f t="shared" si="41"/>
        <v/>
      </c>
      <c r="O190" s="592" t="str">
        <f t="shared" si="42"/>
        <v/>
      </c>
      <c r="Q190" s="592" t="str">
        <f t="shared" si="43"/>
        <v/>
      </c>
      <c r="S190" s="592" t="str">
        <f t="shared" si="44"/>
        <v/>
      </c>
      <c r="U190" s="592" t="str">
        <f t="shared" si="45"/>
        <v/>
      </c>
      <c r="W190" s="592" t="str">
        <f t="shared" si="46"/>
        <v/>
      </c>
      <c r="Y190" s="592" t="str">
        <f t="shared" si="47"/>
        <v/>
      </c>
      <c r="AA190" s="592" t="str">
        <f t="shared" si="48"/>
        <v/>
      </c>
      <c r="AC190" s="592" t="str">
        <f t="shared" si="49"/>
        <v/>
      </c>
      <c r="AE190" s="592" t="str">
        <f t="shared" si="50"/>
        <v/>
      </c>
      <c r="AG190" s="592" t="str">
        <f t="shared" si="51"/>
        <v/>
      </c>
      <c r="AI190" s="592" t="str">
        <f t="shared" si="52"/>
        <v/>
      </c>
      <c r="AK190" s="592" t="str">
        <f t="shared" si="53"/>
        <v/>
      </c>
      <c r="AM190" s="592" t="str">
        <f t="shared" si="54"/>
        <v/>
      </c>
      <c r="AO190" s="592" t="str">
        <f t="shared" si="55"/>
        <v/>
      </c>
      <c r="AQ190" s="592" t="str">
        <f t="shared" si="56"/>
        <v/>
      </c>
    </row>
    <row r="191" spans="5:43" x14ac:dyDescent="0.25">
      <c r="E191" s="592" t="str">
        <f t="shared" si="38"/>
        <v/>
      </c>
      <c r="G191" s="592" t="str">
        <f t="shared" si="38"/>
        <v/>
      </c>
      <c r="I191" s="592" t="str">
        <f t="shared" si="39"/>
        <v/>
      </c>
      <c r="K191" s="592" t="str">
        <f t="shared" si="40"/>
        <v/>
      </c>
      <c r="M191" s="592" t="str">
        <f t="shared" si="41"/>
        <v/>
      </c>
      <c r="O191" s="592" t="str">
        <f t="shared" si="42"/>
        <v/>
      </c>
      <c r="Q191" s="592" t="str">
        <f t="shared" si="43"/>
        <v/>
      </c>
      <c r="S191" s="592" t="str">
        <f t="shared" si="44"/>
        <v/>
      </c>
      <c r="U191" s="592" t="str">
        <f t="shared" si="45"/>
        <v/>
      </c>
      <c r="W191" s="592" t="str">
        <f t="shared" si="46"/>
        <v/>
      </c>
      <c r="Y191" s="592" t="str">
        <f t="shared" si="47"/>
        <v/>
      </c>
      <c r="AA191" s="592" t="str">
        <f t="shared" si="48"/>
        <v/>
      </c>
      <c r="AC191" s="592" t="str">
        <f t="shared" si="49"/>
        <v/>
      </c>
      <c r="AE191" s="592" t="str">
        <f t="shared" si="50"/>
        <v/>
      </c>
      <c r="AG191" s="592" t="str">
        <f t="shared" si="51"/>
        <v/>
      </c>
      <c r="AI191" s="592" t="str">
        <f t="shared" si="52"/>
        <v/>
      </c>
      <c r="AK191" s="592" t="str">
        <f t="shared" si="53"/>
        <v/>
      </c>
      <c r="AM191" s="592" t="str">
        <f t="shared" si="54"/>
        <v/>
      </c>
      <c r="AO191" s="592" t="str">
        <f t="shared" si="55"/>
        <v/>
      </c>
      <c r="AQ191" s="592" t="str">
        <f t="shared" si="56"/>
        <v/>
      </c>
    </row>
    <row r="192" spans="5:43" x14ac:dyDescent="0.25">
      <c r="E192" s="592" t="str">
        <f t="shared" si="38"/>
        <v/>
      </c>
      <c r="G192" s="592" t="str">
        <f t="shared" si="38"/>
        <v/>
      </c>
      <c r="I192" s="592" t="str">
        <f t="shared" si="39"/>
        <v/>
      </c>
      <c r="K192" s="592" t="str">
        <f t="shared" si="40"/>
        <v/>
      </c>
      <c r="M192" s="592" t="str">
        <f t="shared" si="41"/>
        <v/>
      </c>
      <c r="O192" s="592" t="str">
        <f t="shared" si="42"/>
        <v/>
      </c>
      <c r="Q192" s="592" t="str">
        <f t="shared" si="43"/>
        <v/>
      </c>
      <c r="S192" s="592" t="str">
        <f t="shared" si="44"/>
        <v/>
      </c>
      <c r="U192" s="592" t="str">
        <f t="shared" si="45"/>
        <v/>
      </c>
      <c r="W192" s="592" t="str">
        <f t="shared" si="46"/>
        <v/>
      </c>
      <c r="Y192" s="592" t="str">
        <f t="shared" si="47"/>
        <v/>
      </c>
      <c r="AA192" s="592" t="str">
        <f t="shared" si="48"/>
        <v/>
      </c>
      <c r="AC192" s="592" t="str">
        <f t="shared" si="49"/>
        <v/>
      </c>
      <c r="AE192" s="592" t="str">
        <f t="shared" si="50"/>
        <v/>
      </c>
      <c r="AG192" s="592" t="str">
        <f t="shared" si="51"/>
        <v/>
      </c>
      <c r="AI192" s="592" t="str">
        <f t="shared" si="52"/>
        <v/>
      </c>
      <c r="AK192" s="592" t="str">
        <f t="shared" si="53"/>
        <v/>
      </c>
      <c r="AM192" s="592" t="str">
        <f t="shared" si="54"/>
        <v/>
      </c>
      <c r="AO192" s="592" t="str">
        <f t="shared" si="55"/>
        <v/>
      </c>
      <c r="AQ192" s="592" t="str">
        <f t="shared" si="56"/>
        <v/>
      </c>
    </row>
    <row r="193" spans="5:43" x14ac:dyDescent="0.25">
      <c r="E193" s="592" t="str">
        <f t="shared" si="38"/>
        <v/>
      </c>
      <c r="G193" s="592" t="str">
        <f t="shared" si="38"/>
        <v/>
      </c>
      <c r="I193" s="592" t="str">
        <f t="shared" si="39"/>
        <v/>
      </c>
      <c r="K193" s="592" t="str">
        <f t="shared" si="40"/>
        <v/>
      </c>
      <c r="M193" s="592" t="str">
        <f t="shared" si="41"/>
        <v/>
      </c>
      <c r="O193" s="592" t="str">
        <f t="shared" si="42"/>
        <v/>
      </c>
      <c r="Q193" s="592" t="str">
        <f t="shared" si="43"/>
        <v/>
      </c>
      <c r="S193" s="592" t="str">
        <f t="shared" si="44"/>
        <v/>
      </c>
      <c r="U193" s="592" t="str">
        <f t="shared" si="45"/>
        <v/>
      </c>
      <c r="W193" s="592" t="str">
        <f t="shared" si="46"/>
        <v/>
      </c>
      <c r="Y193" s="592" t="str">
        <f t="shared" si="47"/>
        <v/>
      </c>
      <c r="AA193" s="592" t="str">
        <f t="shared" si="48"/>
        <v/>
      </c>
      <c r="AC193" s="592" t="str">
        <f t="shared" si="49"/>
        <v/>
      </c>
      <c r="AE193" s="592" t="str">
        <f t="shared" si="50"/>
        <v/>
      </c>
      <c r="AG193" s="592" t="str">
        <f t="shared" si="51"/>
        <v/>
      </c>
      <c r="AI193" s="592" t="str">
        <f t="shared" si="52"/>
        <v/>
      </c>
      <c r="AK193" s="592" t="str">
        <f t="shared" si="53"/>
        <v/>
      </c>
      <c r="AM193" s="592" t="str">
        <f t="shared" si="54"/>
        <v/>
      </c>
      <c r="AO193" s="592" t="str">
        <f t="shared" si="55"/>
        <v/>
      </c>
      <c r="AQ193" s="592" t="str">
        <f t="shared" si="56"/>
        <v/>
      </c>
    </row>
    <row r="194" spans="5:43" x14ac:dyDescent="0.25">
      <c r="E194" s="592" t="str">
        <f t="shared" si="38"/>
        <v/>
      </c>
      <c r="G194" s="592" t="str">
        <f t="shared" si="38"/>
        <v/>
      </c>
      <c r="I194" s="592" t="str">
        <f t="shared" si="39"/>
        <v/>
      </c>
      <c r="K194" s="592" t="str">
        <f t="shared" si="40"/>
        <v/>
      </c>
      <c r="M194" s="592" t="str">
        <f t="shared" si="41"/>
        <v/>
      </c>
      <c r="O194" s="592" t="str">
        <f t="shared" si="42"/>
        <v/>
      </c>
      <c r="Q194" s="592" t="str">
        <f t="shared" si="43"/>
        <v/>
      </c>
      <c r="S194" s="592" t="str">
        <f t="shared" si="44"/>
        <v/>
      </c>
      <c r="U194" s="592" t="str">
        <f t="shared" si="45"/>
        <v/>
      </c>
      <c r="W194" s="592" t="str">
        <f t="shared" si="46"/>
        <v/>
      </c>
      <c r="Y194" s="592" t="str">
        <f t="shared" si="47"/>
        <v/>
      </c>
      <c r="AA194" s="592" t="str">
        <f t="shared" si="48"/>
        <v/>
      </c>
      <c r="AC194" s="592" t="str">
        <f t="shared" si="49"/>
        <v/>
      </c>
      <c r="AE194" s="592" t="str">
        <f t="shared" si="50"/>
        <v/>
      </c>
      <c r="AG194" s="592" t="str">
        <f t="shared" si="51"/>
        <v/>
      </c>
      <c r="AI194" s="592" t="str">
        <f t="shared" si="52"/>
        <v/>
      </c>
      <c r="AK194" s="592" t="str">
        <f t="shared" si="53"/>
        <v/>
      </c>
      <c r="AM194" s="592" t="str">
        <f t="shared" si="54"/>
        <v/>
      </c>
      <c r="AO194" s="592" t="str">
        <f t="shared" si="55"/>
        <v/>
      </c>
      <c r="AQ194" s="592" t="str">
        <f t="shared" si="56"/>
        <v/>
      </c>
    </row>
    <row r="195" spans="5:43" x14ac:dyDescent="0.25">
      <c r="E195" s="592" t="str">
        <f t="shared" si="38"/>
        <v/>
      </c>
      <c r="G195" s="592" t="str">
        <f t="shared" si="38"/>
        <v/>
      </c>
      <c r="I195" s="592" t="str">
        <f t="shared" si="39"/>
        <v/>
      </c>
      <c r="K195" s="592" t="str">
        <f t="shared" si="40"/>
        <v/>
      </c>
      <c r="M195" s="592" t="str">
        <f t="shared" si="41"/>
        <v/>
      </c>
      <c r="O195" s="592" t="str">
        <f t="shared" si="42"/>
        <v/>
      </c>
      <c r="Q195" s="592" t="str">
        <f t="shared" si="43"/>
        <v/>
      </c>
      <c r="S195" s="592" t="str">
        <f t="shared" si="44"/>
        <v/>
      </c>
      <c r="U195" s="592" t="str">
        <f t="shared" si="45"/>
        <v/>
      </c>
      <c r="W195" s="592" t="str">
        <f t="shared" si="46"/>
        <v/>
      </c>
      <c r="Y195" s="592" t="str">
        <f t="shared" si="47"/>
        <v/>
      </c>
      <c r="AA195" s="592" t="str">
        <f t="shared" si="48"/>
        <v/>
      </c>
      <c r="AC195" s="592" t="str">
        <f t="shared" si="49"/>
        <v/>
      </c>
      <c r="AE195" s="592" t="str">
        <f t="shared" si="50"/>
        <v/>
      </c>
      <c r="AG195" s="592" t="str">
        <f t="shared" si="51"/>
        <v/>
      </c>
      <c r="AI195" s="592" t="str">
        <f t="shared" si="52"/>
        <v/>
      </c>
      <c r="AK195" s="592" t="str">
        <f t="shared" si="53"/>
        <v/>
      </c>
      <c r="AM195" s="592" t="str">
        <f t="shared" si="54"/>
        <v/>
      </c>
      <c r="AO195" s="592" t="str">
        <f t="shared" si="55"/>
        <v/>
      </c>
      <c r="AQ195" s="592" t="str">
        <f t="shared" si="56"/>
        <v/>
      </c>
    </row>
    <row r="196" spans="5:43" x14ac:dyDescent="0.25">
      <c r="E196" s="592" t="str">
        <f t="shared" si="38"/>
        <v/>
      </c>
      <c r="G196" s="592" t="str">
        <f t="shared" si="38"/>
        <v/>
      </c>
      <c r="I196" s="592" t="str">
        <f t="shared" si="39"/>
        <v/>
      </c>
      <c r="K196" s="592" t="str">
        <f t="shared" si="40"/>
        <v/>
      </c>
      <c r="M196" s="592" t="str">
        <f t="shared" si="41"/>
        <v/>
      </c>
      <c r="O196" s="592" t="str">
        <f t="shared" si="42"/>
        <v/>
      </c>
      <c r="Q196" s="592" t="str">
        <f t="shared" si="43"/>
        <v/>
      </c>
      <c r="S196" s="592" t="str">
        <f t="shared" si="44"/>
        <v/>
      </c>
      <c r="U196" s="592" t="str">
        <f t="shared" si="45"/>
        <v/>
      </c>
      <c r="W196" s="592" t="str">
        <f t="shared" si="46"/>
        <v/>
      </c>
      <c r="Y196" s="592" t="str">
        <f t="shared" si="47"/>
        <v/>
      </c>
      <c r="AA196" s="592" t="str">
        <f t="shared" si="48"/>
        <v/>
      </c>
      <c r="AC196" s="592" t="str">
        <f t="shared" si="49"/>
        <v/>
      </c>
      <c r="AE196" s="592" t="str">
        <f t="shared" si="50"/>
        <v/>
      </c>
      <c r="AG196" s="592" t="str">
        <f t="shared" si="51"/>
        <v/>
      </c>
      <c r="AI196" s="592" t="str">
        <f t="shared" si="52"/>
        <v/>
      </c>
      <c r="AK196" s="592" t="str">
        <f t="shared" si="53"/>
        <v/>
      </c>
      <c r="AM196" s="592" t="str">
        <f t="shared" si="54"/>
        <v/>
      </c>
      <c r="AO196" s="592" t="str">
        <f t="shared" si="55"/>
        <v/>
      </c>
      <c r="AQ196" s="592" t="str">
        <f t="shared" si="56"/>
        <v/>
      </c>
    </row>
    <row r="197" spans="5:43" x14ac:dyDescent="0.25">
      <c r="E197" s="592" t="str">
        <f t="shared" si="38"/>
        <v/>
      </c>
      <c r="G197" s="592" t="str">
        <f t="shared" si="38"/>
        <v/>
      </c>
      <c r="I197" s="592" t="str">
        <f t="shared" si="39"/>
        <v/>
      </c>
      <c r="K197" s="592" t="str">
        <f t="shared" si="40"/>
        <v/>
      </c>
      <c r="M197" s="592" t="str">
        <f t="shared" si="41"/>
        <v/>
      </c>
      <c r="O197" s="592" t="str">
        <f t="shared" si="42"/>
        <v/>
      </c>
      <c r="Q197" s="592" t="str">
        <f t="shared" si="43"/>
        <v/>
      </c>
      <c r="S197" s="592" t="str">
        <f t="shared" si="44"/>
        <v/>
      </c>
      <c r="U197" s="592" t="str">
        <f t="shared" si="45"/>
        <v/>
      </c>
      <c r="W197" s="592" t="str">
        <f t="shared" si="46"/>
        <v/>
      </c>
      <c r="Y197" s="592" t="str">
        <f t="shared" si="47"/>
        <v/>
      </c>
      <c r="AA197" s="592" t="str">
        <f t="shared" si="48"/>
        <v/>
      </c>
      <c r="AC197" s="592" t="str">
        <f t="shared" si="49"/>
        <v/>
      </c>
      <c r="AE197" s="592" t="str">
        <f t="shared" si="50"/>
        <v/>
      </c>
      <c r="AG197" s="592" t="str">
        <f t="shared" si="51"/>
        <v/>
      </c>
      <c r="AI197" s="592" t="str">
        <f t="shared" si="52"/>
        <v/>
      </c>
      <c r="AK197" s="592" t="str">
        <f t="shared" si="53"/>
        <v/>
      </c>
      <c r="AM197" s="592" t="str">
        <f t="shared" si="54"/>
        <v/>
      </c>
      <c r="AO197" s="592" t="str">
        <f t="shared" si="55"/>
        <v/>
      </c>
      <c r="AQ197" s="592" t="str">
        <f t="shared" si="56"/>
        <v/>
      </c>
    </row>
    <row r="198" spans="5:43" x14ac:dyDescent="0.25">
      <c r="E198" s="592" t="str">
        <f t="shared" si="38"/>
        <v/>
      </c>
      <c r="G198" s="592" t="str">
        <f t="shared" si="38"/>
        <v/>
      </c>
      <c r="I198" s="592" t="str">
        <f t="shared" si="39"/>
        <v/>
      </c>
      <c r="K198" s="592" t="str">
        <f t="shared" si="40"/>
        <v/>
      </c>
      <c r="M198" s="592" t="str">
        <f t="shared" si="41"/>
        <v/>
      </c>
      <c r="O198" s="592" t="str">
        <f t="shared" si="42"/>
        <v/>
      </c>
      <c r="Q198" s="592" t="str">
        <f t="shared" si="43"/>
        <v/>
      </c>
      <c r="S198" s="592" t="str">
        <f t="shared" si="44"/>
        <v/>
      </c>
      <c r="U198" s="592" t="str">
        <f t="shared" si="45"/>
        <v/>
      </c>
      <c r="W198" s="592" t="str">
        <f t="shared" si="46"/>
        <v/>
      </c>
      <c r="Y198" s="592" t="str">
        <f t="shared" si="47"/>
        <v/>
      </c>
      <c r="AA198" s="592" t="str">
        <f t="shared" si="48"/>
        <v/>
      </c>
      <c r="AC198" s="592" t="str">
        <f t="shared" si="49"/>
        <v/>
      </c>
      <c r="AE198" s="592" t="str">
        <f t="shared" si="50"/>
        <v/>
      </c>
      <c r="AG198" s="592" t="str">
        <f t="shared" si="51"/>
        <v/>
      </c>
      <c r="AI198" s="592" t="str">
        <f t="shared" si="52"/>
        <v/>
      </c>
      <c r="AK198" s="592" t="str">
        <f t="shared" si="53"/>
        <v/>
      </c>
      <c r="AM198" s="592" t="str">
        <f t="shared" si="54"/>
        <v/>
      </c>
      <c r="AO198" s="592" t="str">
        <f t="shared" si="55"/>
        <v/>
      </c>
      <c r="AQ198" s="592" t="str">
        <f t="shared" si="56"/>
        <v/>
      </c>
    </row>
    <row r="199" spans="5:43" x14ac:dyDescent="0.25">
      <c r="E199" s="592" t="str">
        <f t="shared" si="38"/>
        <v/>
      </c>
      <c r="G199" s="592" t="str">
        <f t="shared" si="38"/>
        <v/>
      </c>
      <c r="I199" s="592" t="str">
        <f t="shared" si="39"/>
        <v/>
      </c>
      <c r="K199" s="592" t="str">
        <f t="shared" si="40"/>
        <v/>
      </c>
      <c r="M199" s="592" t="str">
        <f t="shared" si="41"/>
        <v/>
      </c>
      <c r="O199" s="592" t="str">
        <f t="shared" si="42"/>
        <v/>
      </c>
      <c r="Q199" s="592" t="str">
        <f t="shared" si="43"/>
        <v/>
      </c>
      <c r="S199" s="592" t="str">
        <f t="shared" si="44"/>
        <v/>
      </c>
      <c r="U199" s="592" t="str">
        <f t="shared" si="45"/>
        <v/>
      </c>
      <c r="W199" s="592" t="str">
        <f t="shared" si="46"/>
        <v/>
      </c>
      <c r="Y199" s="592" t="str">
        <f t="shared" si="47"/>
        <v/>
      </c>
      <c r="AA199" s="592" t="str">
        <f t="shared" si="48"/>
        <v/>
      </c>
      <c r="AC199" s="592" t="str">
        <f t="shared" si="49"/>
        <v/>
      </c>
      <c r="AE199" s="592" t="str">
        <f t="shared" si="50"/>
        <v/>
      </c>
      <c r="AG199" s="592" t="str">
        <f t="shared" si="51"/>
        <v/>
      </c>
      <c r="AI199" s="592" t="str">
        <f t="shared" si="52"/>
        <v/>
      </c>
      <c r="AK199" s="592" t="str">
        <f t="shared" si="53"/>
        <v/>
      </c>
      <c r="AM199" s="592" t="str">
        <f t="shared" si="54"/>
        <v/>
      </c>
      <c r="AO199" s="592" t="str">
        <f t="shared" si="55"/>
        <v/>
      </c>
      <c r="AQ199" s="592" t="str">
        <f t="shared" si="56"/>
        <v/>
      </c>
    </row>
    <row r="200" spans="5:43" x14ac:dyDescent="0.25">
      <c r="E200" s="592" t="str">
        <f t="shared" si="38"/>
        <v/>
      </c>
      <c r="G200" s="592" t="str">
        <f t="shared" si="38"/>
        <v/>
      </c>
      <c r="I200" s="592" t="str">
        <f t="shared" si="39"/>
        <v/>
      </c>
      <c r="K200" s="592" t="str">
        <f t="shared" si="40"/>
        <v/>
      </c>
      <c r="M200" s="592" t="str">
        <f t="shared" si="41"/>
        <v/>
      </c>
      <c r="O200" s="592" t="str">
        <f t="shared" si="42"/>
        <v/>
      </c>
      <c r="Q200" s="592" t="str">
        <f t="shared" si="43"/>
        <v/>
      </c>
      <c r="S200" s="592" t="str">
        <f t="shared" si="44"/>
        <v/>
      </c>
      <c r="U200" s="592" t="str">
        <f t="shared" si="45"/>
        <v/>
      </c>
      <c r="W200" s="592" t="str">
        <f t="shared" si="46"/>
        <v/>
      </c>
      <c r="Y200" s="592" t="str">
        <f t="shared" si="47"/>
        <v/>
      </c>
      <c r="AA200" s="592" t="str">
        <f t="shared" si="48"/>
        <v/>
      </c>
      <c r="AC200" s="592" t="str">
        <f t="shared" si="49"/>
        <v/>
      </c>
      <c r="AE200" s="592" t="str">
        <f t="shared" si="50"/>
        <v/>
      </c>
      <c r="AG200" s="592" t="str">
        <f t="shared" si="51"/>
        <v/>
      </c>
      <c r="AI200" s="592" t="str">
        <f t="shared" si="52"/>
        <v/>
      </c>
      <c r="AK200" s="592" t="str">
        <f t="shared" si="53"/>
        <v/>
      </c>
      <c r="AM200" s="592" t="str">
        <f t="shared" si="54"/>
        <v/>
      </c>
      <c r="AO200" s="592" t="str">
        <f t="shared" si="55"/>
        <v/>
      </c>
      <c r="AQ200" s="592" t="str">
        <f t="shared" si="56"/>
        <v/>
      </c>
    </row>
    <row r="201" spans="5:43" x14ac:dyDescent="0.25">
      <c r="E201" s="592" t="str">
        <f t="shared" si="38"/>
        <v/>
      </c>
      <c r="G201" s="592" t="str">
        <f t="shared" si="38"/>
        <v/>
      </c>
      <c r="I201" s="592" t="str">
        <f t="shared" si="39"/>
        <v/>
      </c>
      <c r="K201" s="592" t="str">
        <f t="shared" si="40"/>
        <v/>
      </c>
      <c r="M201" s="592" t="str">
        <f t="shared" si="41"/>
        <v/>
      </c>
      <c r="O201" s="592" t="str">
        <f t="shared" si="42"/>
        <v/>
      </c>
      <c r="Q201" s="592" t="str">
        <f t="shared" si="43"/>
        <v/>
      </c>
      <c r="S201" s="592" t="str">
        <f t="shared" si="44"/>
        <v/>
      </c>
      <c r="U201" s="592" t="str">
        <f t="shared" si="45"/>
        <v/>
      </c>
      <c r="W201" s="592" t="str">
        <f t="shared" si="46"/>
        <v/>
      </c>
      <c r="Y201" s="592" t="str">
        <f t="shared" si="47"/>
        <v/>
      </c>
      <c r="AA201" s="592" t="str">
        <f t="shared" si="48"/>
        <v/>
      </c>
      <c r="AC201" s="592" t="str">
        <f t="shared" si="49"/>
        <v/>
      </c>
      <c r="AE201" s="592" t="str">
        <f t="shared" si="50"/>
        <v/>
      </c>
      <c r="AG201" s="592" t="str">
        <f t="shared" si="51"/>
        <v/>
      </c>
      <c r="AI201" s="592" t="str">
        <f t="shared" si="52"/>
        <v/>
      </c>
      <c r="AK201" s="592" t="str">
        <f t="shared" si="53"/>
        <v/>
      </c>
      <c r="AM201" s="592" t="str">
        <f t="shared" si="54"/>
        <v/>
      </c>
      <c r="AO201" s="592" t="str">
        <f t="shared" si="55"/>
        <v/>
      </c>
      <c r="AQ201" s="592" t="str">
        <f t="shared" si="56"/>
        <v/>
      </c>
    </row>
    <row r="202" spans="5:43" x14ac:dyDescent="0.25">
      <c r="E202" s="592" t="str">
        <f t="shared" si="38"/>
        <v/>
      </c>
      <c r="G202" s="592" t="str">
        <f t="shared" si="38"/>
        <v/>
      </c>
      <c r="I202" s="592" t="str">
        <f t="shared" si="39"/>
        <v/>
      </c>
      <c r="K202" s="592" t="str">
        <f t="shared" si="40"/>
        <v/>
      </c>
      <c r="M202" s="592" t="str">
        <f t="shared" si="41"/>
        <v/>
      </c>
      <c r="O202" s="592" t="str">
        <f t="shared" si="42"/>
        <v/>
      </c>
      <c r="Q202" s="592" t="str">
        <f t="shared" si="43"/>
        <v/>
      </c>
      <c r="S202" s="592" t="str">
        <f t="shared" si="44"/>
        <v/>
      </c>
      <c r="U202" s="592" t="str">
        <f t="shared" si="45"/>
        <v/>
      </c>
      <c r="W202" s="592" t="str">
        <f t="shared" si="46"/>
        <v/>
      </c>
      <c r="Y202" s="592" t="str">
        <f t="shared" si="47"/>
        <v/>
      </c>
      <c r="AA202" s="592" t="str">
        <f t="shared" si="48"/>
        <v/>
      </c>
      <c r="AC202" s="592" t="str">
        <f t="shared" si="49"/>
        <v/>
      </c>
      <c r="AE202" s="592" t="str">
        <f t="shared" si="50"/>
        <v/>
      </c>
      <c r="AG202" s="592" t="str">
        <f t="shared" si="51"/>
        <v/>
      </c>
      <c r="AI202" s="592" t="str">
        <f t="shared" si="52"/>
        <v/>
      </c>
      <c r="AK202" s="592" t="str">
        <f t="shared" si="53"/>
        <v/>
      </c>
      <c r="AM202" s="592" t="str">
        <f t="shared" si="54"/>
        <v/>
      </c>
      <c r="AO202" s="592" t="str">
        <f t="shared" si="55"/>
        <v/>
      </c>
      <c r="AQ202" s="592" t="str">
        <f t="shared" si="56"/>
        <v/>
      </c>
    </row>
    <row r="203" spans="5:43" x14ac:dyDescent="0.25">
      <c r="E203" s="592" t="str">
        <f t="shared" si="38"/>
        <v/>
      </c>
      <c r="G203" s="592" t="str">
        <f t="shared" si="38"/>
        <v/>
      </c>
      <c r="I203" s="592" t="str">
        <f t="shared" si="39"/>
        <v/>
      </c>
      <c r="K203" s="592" t="str">
        <f t="shared" si="40"/>
        <v/>
      </c>
      <c r="M203" s="592" t="str">
        <f t="shared" si="41"/>
        <v/>
      </c>
      <c r="O203" s="592" t="str">
        <f t="shared" si="42"/>
        <v/>
      </c>
      <c r="Q203" s="592" t="str">
        <f t="shared" si="43"/>
        <v/>
      </c>
      <c r="S203" s="592" t="str">
        <f t="shared" si="44"/>
        <v/>
      </c>
      <c r="U203" s="592" t="str">
        <f t="shared" si="45"/>
        <v/>
      </c>
      <c r="W203" s="592" t="str">
        <f t="shared" si="46"/>
        <v/>
      </c>
      <c r="Y203" s="592" t="str">
        <f t="shared" si="47"/>
        <v/>
      </c>
      <c r="AA203" s="592" t="str">
        <f t="shared" si="48"/>
        <v/>
      </c>
      <c r="AC203" s="592" t="str">
        <f t="shared" si="49"/>
        <v/>
      </c>
      <c r="AE203" s="592" t="str">
        <f t="shared" si="50"/>
        <v/>
      </c>
      <c r="AG203" s="592" t="str">
        <f t="shared" si="51"/>
        <v/>
      </c>
      <c r="AI203" s="592" t="str">
        <f t="shared" si="52"/>
        <v/>
      </c>
      <c r="AK203" s="592" t="str">
        <f t="shared" si="53"/>
        <v/>
      </c>
      <c r="AM203" s="592" t="str">
        <f t="shared" si="54"/>
        <v/>
      </c>
      <c r="AO203" s="592" t="str">
        <f t="shared" si="55"/>
        <v/>
      </c>
      <c r="AQ203" s="592" t="str">
        <f t="shared" si="56"/>
        <v/>
      </c>
    </row>
    <row r="204" spans="5:43" x14ac:dyDescent="0.25">
      <c r="E204" s="592" t="str">
        <f t="shared" si="38"/>
        <v/>
      </c>
      <c r="G204" s="592" t="str">
        <f t="shared" si="38"/>
        <v/>
      </c>
      <c r="I204" s="592" t="str">
        <f t="shared" si="39"/>
        <v/>
      </c>
      <c r="K204" s="592" t="str">
        <f t="shared" si="40"/>
        <v/>
      </c>
      <c r="M204" s="592" t="str">
        <f t="shared" si="41"/>
        <v/>
      </c>
      <c r="O204" s="592" t="str">
        <f t="shared" si="42"/>
        <v/>
      </c>
      <c r="Q204" s="592" t="str">
        <f t="shared" si="43"/>
        <v/>
      </c>
      <c r="S204" s="592" t="str">
        <f t="shared" si="44"/>
        <v/>
      </c>
      <c r="U204" s="592" t="str">
        <f t="shared" si="45"/>
        <v/>
      </c>
      <c r="W204" s="592" t="str">
        <f t="shared" si="46"/>
        <v/>
      </c>
      <c r="Y204" s="592" t="str">
        <f t="shared" si="47"/>
        <v/>
      </c>
      <c r="AA204" s="592" t="str">
        <f t="shared" si="48"/>
        <v/>
      </c>
      <c r="AC204" s="592" t="str">
        <f t="shared" si="49"/>
        <v/>
      </c>
      <c r="AE204" s="592" t="str">
        <f t="shared" si="50"/>
        <v/>
      </c>
      <c r="AG204" s="592" t="str">
        <f t="shared" si="51"/>
        <v/>
      </c>
      <c r="AI204" s="592" t="str">
        <f t="shared" si="52"/>
        <v/>
      </c>
      <c r="AK204" s="592" t="str">
        <f t="shared" si="53"/>
        <v/>
      </c>
      <c r="AM204" s="592" t="str">
        <f t="shared" si="54"/>
        <v/>
      </c>
      <c r="AO204" s="592" t="str">
        <f t="shared" si="55"/>
        <v/>
      </c>
      <c r="AQ204" s="592" t="str">
        <f t="shared" si="56"/>
        <v/>
      </c>
    </row>
    <row r="205" spans="5:43" x14ac:dyDescent="0.25">
      <c r="E205" s="592" t="str">
        <f t="shared" ref="E205:G268" si="57">IF(OR($B205=0,D205=0),"",D205/$B205)</f>
        <v/>
      </c>
      <c r="G205" s="592" t="str">
        <f t="shared" si="57"/>
        <v/>
      </c>
      <c r="I205" s="592" t="str">
        <f t="shared" ref="I205:I268" si="58">IF(OR($B205=0,H205=0),"",H205/$B205)</f>
        <v/>
      </c>
      <c r="K205" s="592" t="str">
        <f t="shared" ref="K205:K268" si="59">IF(OR($B205=0,J205=0),"",J205/$B205)</f>
        <v/>
      </c>
      <c r="M205" s="592" t="str">
        <f t="shared" ref="M205:M268" si="60">IF(OR($B205=0,L205=0),"",L205/$B205)</f>
        <v/>
      </c>
      <c r="O205" s="592" t="str">
        <f t="shared" ref="O205:O268" si="61">IF(OR($B205=0,N205=0),"",N205/$B205)</f>
        <v/>
      </c>
      <c r="Q205" s="592" t="str">
        <f t="shared" ref="Q205:Q268" si="62">IF(OR($B205=0,P205=0),"",P205/$B205)</f>
        <v/>
      </c>
      <c r="S205" s="592" t="str">
        <f t="shared" ref="S205:S268" si="63">IF(OR($B205=0,R205=0),"",R205/$B205)</f>
        <v/>
      </c>
      <c r="U205" s="592" t="str">
        <f t="shared" ref="U205:U268" si="64">IF(OR($B205=0,T205=0),"",T205/$B205)</f>
        <v/>
      </c>
      <c r="W205" s="592" t="str">
        <f t="shared" ref="W205:W268" si="65">IF(OR($B205=0,V205=0),"",V205/$B205)</f>
        <v/>
      </c>
      <c r="Y205" s="592" t="str">
        <f t="shared" ref="Y205:Y268" si="66">IF(OR($B205=0,X205=0),"",X205/$B205)</f>
        <v/>
      </c>
      <c r="AA205" s="592" t="str">
        <f t="shared" ref="AA205:AA268" si="67">IF(OR($B205=0,Z205=0),"",Z205/$B205)</f>
        <v/>
      </c>
      <c r="AC205" s="592" t="str">
        <f t="shared" ref="AC205:AC268" si="68">IF(OR($B205=0,AB205=0),"",AB205/$B205)</f>
        <v/>
      </c>
      <c r="AE205" s="592" t="str">
        <f t="shared" ref="AE205:AE268" si="69">IF(OR($B205=0,AD205=0),"",AD205/$B205)</f>
        <v/>
      </c>
      <c r="AG205" s="592" t="str">
        <f t="shared" ref="AG205:AG268" si="70">IF(OR($B205=0,AF205=0),"",AF205/$B205)</f>
        <v/>
      </c>
      <c r="AI205" s="592" t="str">
        <f t="shared" ref="AI205:AI268" si="71">IF(OR($B205=0,AH205=0),"",AH205/$B205)</f>
        <v/>
      </c>
      <c r="AK205" s="592" t="str">
        <f t="shared" ref="AK205:AK268" si="72">IF(OR($B205=0,AJ205=0),"",AJ205/$B205)</f>
        <v/>
      </c>
      <c r="AM205" s="592" t="str">
        <f t="shared" ref="AM205:AM268" si="73">IF(OR($B205=0,AL205=0),"",AL205/$B205)</f>
        <v/>
      </c>
      <c r="AO205" s="592" t="str">
        <f t="shared" ref="AO205:AO268" si="74">IF(OR($B205=0,AN205=0),"",AN205/$B205)</f>
        <v/>
      </c>
      <c r="AQ205" s="592" t="str">
        <f t="shared" ref="AQ205:AQ268" si="75">IF(OR($B205=0,AP205=0),"",AP205/$B205)</f>
        <v/>
      </c>
    </row>
    <row r="206" spans="5:43" x14ac:dyDescent="0.25">
      <c r="E206" s="592" t="str">
        <f t="shared" si="57"/>
        <v/>
      </c>
      <c r="G206" s="592" t="str">
        <f t="shared" si="57"/>
        <v/>
      </c>
      <c r="I206" s="592" t="str">
        <f t="shared" si="58"/>
        <v/>
      </c>
      <c r="K206" s="592" t="str">
        <f t="shared" si="59"/>
        <v/>
      </c>
      <c r="M206" s="592" t="str">
        <f t="shared" si="60"/>
        <v/>
      </c>
      <c r="O206" s="592" t="str">
        <f t="shared" si="61"/>
        <v/>
      </c>
      <c r="Q206" s="592" t="str">
        <f t="shared" si="62"/>
        <v/>
      </c>
      <c r="S206" s="592" t="str">
        <f t="shared" si="63"/>
        <v/>
      </c>
      <c r="U206" s="592" t="str">
        <f t="shared" si="64"/>
        <v/>
      </c>
      <c r="W206" s="592" t="str">
        <f t="shared" si="65"/>
        <v/>
      </c>
      <c r="Y206" s="592" t="str">
        <f t="shared" si="66"/>
        <v/>
      </c>
      <c r="AA206" s="592" t="str">
        <f t="shared" si="67"/>
        <v/>
      </c>
      <c r="AC206" s="592" t="str">
        <f t="shared" si="68"/>
        <v/>
      </c>
      <c r="AE206" s="592" t="str">
        <f t="shared" si="69"/>
        <v/>
      </c>
      <c r="AG206" s="592" t="str">
        <f t="shared" si="70"/>
        <v/>
      </c>
      <c r="AI206" s="592" t="str">
        <f t="shared" si="71"/>
        <v/>
      </c>
      <c r="AK206" s="592" t="str">
        <f t="shared" si="72"/>
        <v/>
      </c>
      <c r="AM206" s="592" t="str">
        <f t="shared" si="73"/>
        <v/>
      </c>
      <c r="AO206" s="592" t="str">
        <f t="shared" si="74"/>
        <v/>
      </c>
      <c r="AQ206" s="592" t="str">
        <f t="shared" si="75"/>
        <v/>
      </c>
    </row>
    <row r="207" spans="5:43" x14ac:dyDescent="0.25">
      <c r="E207" s="592" t="str">
        <f t="shared" si="57"/>
        <v/>
      </c>
      <c r="G207" s="592" t="str">
        <f t="shared" si="57"/>
        <v/>
      </c>
      <c r="I207" s="592" t="str">
        <f t="shared" si="58"/>
        <v/>
      </c>
      <c r="K207" s="592" t="str">
        <f t="shared" si="59"/>
        <v/>
      </c>
      <c r="M207" s="592" t="str">
        <f t="shared" si="60"/>
        <v/>
      </c>
      <c r="O207" s="592" t="str">
        <f t="shared" si="61"/>
        <v/>
      </c>
      <c r="Q207" s="592" t="str">
        <f t="shared" si="62"/>
        <v/>
      </c>
      <c r="S207" s="592" t="str">
        <f t="shared" si="63"/>
        <v/>
      </c>
      <c r="U207" s="592" t="str">
        <f t="shared" si="64"/>
        <v/>
      </c>
      <c r="W207" s="592" t="str">
        <f t="shared" si="65"/>
        <v/>
      </c>
      <c r="Y207" s="592" t="str">
        <f t="shared" si="66"/>
        <v/>
      </c>
      <c r="AA207" s="592" t="str">
        <f t="shared" si="67"/>
        <v/>
      </c>
      <c r="AC207" s="592" t="str">
        <f t="shared" si="68"/>
        <v/>
      </c>
      <c r="AE207" s="592" t="str">
        <f t="shared" si="69"/>
        <v/>
      </c>
      <c r="AG207" s="592" t="str">
        <f t="shared" si="70"/>
        <v/>
      </c>
      <c r="AI207" s="592" t="str">
        <f t="shared" si="71"/>
        <v/>
      </c>
      <c r="AK207" s="592" t="str">
        <f t="shared" si="72"/>
        <v/>
      </c>
      <c r="AM207" s="592" t="str">
        <f t="shared" si="73"/>
        <v/>
      </c>
      <c r="AO207" s="592" t="str">
        <f t="shared" si="74"/>
        <v/>
      </c>
      <c r="AQ207" s="592" t="str">
        <f t="shared" si="75"/>
        <v/>
      </c>
    </row>
    <row r="208" spans="5:43" x14ac:dyDescent="0.25">
      <c r="E208" s="592" t="str">
        <f t="shared" si="57"/>
        <v/>
      </c>
      <c r="G208" s="592" t="str">
        <f t="shared" si="57"/>
        <v/>
      </c>
      <c r="I208" s="592" t="str">
        <f t="shared" si="58"/>
        <v/>
      </c>
      <c r="K208" s="592" t="str">
        <f t="shared" si="59"/>
        <v/>
      </c>
      <c r="M208" s="592" t="str">
        <f t="shared" si="60"/>
        <v/>
      </c>
      <c r="O208" s="592" t="str">
        <f t="shared" si="61"/>
        <v/>
      </c>
      <c r="Q208" s="592" t="str">
        <f t="shared" si="62"/>
        <v/>
      </c>
      <c r="S208" s="592" t="str">
        <f t="shared" si="63"/>
        <v/>
      </c>
      <c r="U208" s="592" t="str">
        <f t="shared" si="64"/>
        <v/>
      </c>
      <c r="W208" s="592" t="str">
        <f t="shared" si="65"/>
        <v/>
      </c>
      <c r="Y208" s="592" t="str">
        <f t="shared" si="66"/>
        <v/>
      </c>
      <c r="AA208" s="592" t="str">
        <f t="shared" si="67"/>
        <v/>
      </c>
      <c r="AC208" s="592" t="str">
        <f t="shared" si="68"/>
        <v/>
      </c>
      <c r="AE208" s="592" t="str">
        <f t="shared" si="69"/>
        <v/>
      </c>
      <c r="AG208" s="592" t="str">
        <f t="shared" si="70"/>
        <v/>
      </c>
      <c r="AI208" s="592" t="str">
        <f t="shared" si="71"/>
        <v/>
      </c>
      <c r="AK208" s="592" t="str">
        <f t="shared" si="72"/>
        <v/>
      </c>
      <c r="AM208" s="592" t="str">
        <f t="shared" si="73"/>
        <v/>
      </c>
      <c r="AO208" s="592" t="str">
        <f t="shared" si="74"/>
        <v/>
      </c>
      <c r="AQ208" s="592" t="str">
        <f t="shared" si="75"/>
        <v/>
      </c>
    </row>
    <row r="209" spans="5:43" x14ac:dyDescent="0.25">
      <c r="E209" s="592" t="str">
        <f t="shared" si="57"/>
        <v/>
      </c>
      <c r="G209" s="592" t="str">
        <f t="shared" si="57"/>
        <v/>
      </c>
      <c r="I209" s="592" t="str">
        <f t="shared" si="58"/>
        <v/>
      </c>
      <c r="K209" s="592" t="str">
        <f t="shared" si="59"/>
        <v/>
      </c>
      <c r="M209" s="592" t="str">
        <f t="shared" si="60"/>
        <v/>
      </c>
      <c r="O209" s="592" t="str">
        <f t="shared" si="61"/>
        <v/>
      </c>
      <c r="Q209" s="592" t="str">
        <f t="shared" si="62"/>
        <v/>
      </c>
      <c r="S209" s="592" t="str">
        <f t="shared" si="63"/>
        <v/>
      </c>
      <c r="U209" s="592" t="str">
        <f t="shared" si="64"/>
        <v/>
      </c>
      <c r="W209" s="592" t="str">
        <f t="shared" si="65"/>
        <v/>
      </c>
      <c r="Y209" s="592" t="str">
        <f t="shared" si="66"/>
        <v/>
      </c>
      <c r="AA209" s="592" t="str">
        <f t="shared" si="67"/>
        <v/>
      </c>
      <c r="AC209" s="592" t="str">
        <f t="shared" si="68"/>
        <v/>
      </c>
      <c r="AE209" s="592" t="str">
        <f t="shared" si="69"/>
        <v/>
      </c>
      <c r="AG209" s="592" t="str">
        <f t="shared" si="70"/>
        <v/>
      </c>
      <c r="AI209" s="592" t="str">
        <f t="shared" si="71"/>
        <v/>
      </c>
      <c r="AK209" s="592" t="str">
        <f t="shared" si="72"/>
        <v/>
      </c>
      <c r="AM209" s="592" t="str">
        <f t="shared" si="73"/>
        <v/>
      </c>
      <c r="AO209" s="592" t="str">
        <f t="shared" si="74"/>
        <v/>
      </c>
      <c r="AQ209" s="592" t="str">
        <f t="shared" si="75"/>
        <v/>
      </c>
    </row>
    <row r="210" spans="5:43" x14ac:dyDescent="0.25">
      <c r="E210" s="592" t="str">
        <f t="shared" si="57"/>
        <v/>
      </c>
      <c r="G210" s="592" t="str">
        <f t="shared" si="57"/>
        <v/>
      </c>
      <c r="I210" s="592" t="str">
        <f t="shared" si="58"/>
        <v/>
      </c>
      <c r="K210" s="592" t="str">
        <f t="shared" si="59"/>
        <v/>
      </c>
      <c r="M210" s="592" t="str">
        <f t="shared" si="60"/>
        <v/>
      </c>
      <c r="O210" s="592" t="str">
        <f t="shared" si="61"/>
        <v/>
      </c>
      <c r="Q210" s="592" t="str">
        <f t="shared" si="62"/>
        <v/>
      </c>
      <c r="S210" s="592" t="str">
        <f t="shared" si="63"/>
        <v/>
      </c>
      <c r="U210" s="592" t="str">
        <f t="shared" si="64"/>
        <v/>
      </c>
      <c r="W210" s="592" t="str">
        <f t="shared" si="65"/>
        <v/>
      </c>
      <c r="Y210" s="592" t="str">
        <f t="shared" si="66"/>
        <v/>
      </c>
      <c r="AA210" s="592" t="str">
        <f t="shared" si="67"/>
        <v/>
      </c>
      <c r="AC210" s="592" t="str">
        <f t="shared" si="68"/>
        <v/>
      </c>
      <c r="AE210" s="592" t="str">
        <f t="shared" si="69"/>
        <v/>
      </c>
      <c r="AG210" s="592" t="str">
        <f t="shared" si="70"/>
        <v/>
      </c>
      <c r="AI210" s="592" t="str">
        <f t="shared" si="71"/>
        <v/>
      </c>
      <c r="AK210" s="592" t="str">
        <f t="shared" si="72"/>
        <v/>
      </c>
      <c r="AM210" s="592" t="str">
        <f t="shared" si="73"/>
        <v/>
      </c>
      <c r="AO210" s="592" t="str">
        <f t="shared" si="74"/>
        <v/>
      </c>
      <c r="AQ210" s="592" t="str">
        <f t="shared" si="75"/>
        <v/>
      </c>
    </row>
    <row r="211" spans="5:43" x14ac:dyDescent="0.25">
      <c r="E211" s="592" t="str">
        <f t="shared" si="57"/>
        <v/>
      </c>
      <c r="G211" s="592" t="str">
        <f t="shared" si="57"/>
        <v/>
      </c>
      <c r="I211" s="592" t="str">
        <f t="shared" si="58"/>
        <v/>
      </c>
      <c r="K211" s="592" t="str">
        <f t="shared" si="59"/>
        <v/>
      </c>
      <c r="M211" s="592" t="str">
        <f t="shared" si="60"/>
        <v/>
      </c>
      <c r="O211" s="592" t="str">
        <f t="shared" si="61"/>
        <v/>
      </c>
      <c r="Q211" s="592" t="str">
        <f t="shared" si="62"/>
        <v/>
      </c>
      <c r="S211" s="592" t="str">
        <f t="shared" si="63"/>
        <v/>
      </c>
      <c r="U211" s="592" t="str">
        <f t="shared" si="64"/>
        <v/>
      </c>
      <c r="W211" s="592" t="str">
        <f t="shared" si="65"/>
        <v/>
      </c>
      <c r="Y211" s="592" t="str">
        <f t="shared" si="66"/>
        <v/>
      </c>
      <c r="AA211" s="592" t="str">
        <f t="shared" si="67"/>
        <v/>
      </c>
      <c r="AC211" s="592" t="str">
        <f t="shared" si="68"/>
        <v/>
      </c>
      <c r="AE211" s="592" t="str">
        <f t="shared" si="69"/>
        <v/>
      </c>
      <c r="AG211" s="592" t="str">
        <f t="shared" si="70"/>
        <v/>
      </c>
      <c r="AI211" s="592" t="str">
        <f t="shared" si="71"/>
        <v/>
      </c>
      <c r="AK211" s="592" t="str">
        <f t="shared" si="72"/>
        <v/>
      </c>
      <c r="AM211" s="592" t="str">
        <f t="shared" si="73"/>
        <v/>
      </c>
      <c r="AO211" s="592" t="str">
        <f t="shared" si="74"/>
        <v/>
      </c>
      <c r="AQ211" s="592" t="str">
        <f t="shared" si="75"/>
        <v/>
      </c>
    </row>
    <row r="212" spans="5:43" x14ac:dyDescent="0.25">
      <c r="E212" s="592" t="str">
        <f t="shared" si="57"/>
        <v/>
      </c>
      <c r="G212" s="592" t="str">
        <f t="shared" si="57"/>
        <v/>
      </c>
      <c r="I212" s="592" t="str">
        <f t="shared" si="58"/>
        <v/>
      </c>
      <c r="K212" s="592" t="str">
        <f t="shared" si="59"/>
        <v/>
      </c>
      <c r="M212" s="592" t="str">
        <f t="shared" si="60"/>
        <v/>
      </c>
      <c r="O212" s="592" t="str">
        <f t="shared" si="61"/>
        <v/>
      </c>
      <c r="Q212" s="592" t="str">
        <f t="shared" si="62"/>
        <v/>
      </c>
      <c r="S212" s="592" t="str">
        <f t="shared" si="63"/>
        <v/>
      </c>
      <c r="U212" s="592" t="str">
        <f t="shared" si="64"/>
        <v/>
      </c>
      <c r="W212" s="592" t="str">
        <f t="shared" si="65"/>
        <v/>
      </c>
      <c r="Y212" s="592" t="str">
        <f t="shared" si="66"/>
        <v/>
      </c>
      <c r="AA212" s="592" t="str">
        <f t="shared" si="67"/>
        <v/>
      </c>
      <c r="AC212" s="592" t="str">
        <f t="shared" si="68"/>
        <v/>
      </c>
      <c r="AE212" s="592" t="str">
        <f t="shared" si="69"/>
        <v/>
      </c>
      <c r="AG212" s="592" t="str">
        <f t="shared" si="70"/>
        <v/>
      </c>
      <c r="AI212" s="592" t="str">
        <f t="shared" si="71"/>
        <v/>
      </c>
      <c r="AK212" s="592" t="str">
        <f t="shared" si="72"/>
        <v/>
      </c>
      <c r="AM212" s="592" t="str">
        <f t="shared" si="73"/>
        <v/>
      </c>
      <c r="AO212" s="592" t="str">
        <f t="shared" si="74"/>
        <v/>
      </c>
      <c r="AQ212" s="592" t="str">
        <f t="shared" si="75"/>
        <v/>
      </c>
    </row>
    <row r="213" spans="5:43" x14ac:dyDescent="0.25">
      <c r="E213" s="592" t="str">
        <f t="shared" si="57"/>
        <v/>
      </c>
      <c r="G213" s="592" t="str">
        <f t="shared" si="57"/>
        <v/>
      </c>
      <c r="I213" s="592" t="str">
        <f t="shared" si="58"/>
        <v/>
      </c>
      <c r="K213" s="592" t="str">
        <f t="shared" si="59"/>
        <v/>
      </c>
      <c r="M213" s="592" t="str">
        <f t="shared" si="60"/>
        <v/>
      </c>
      <c r="O213" s="592" t="str">
        <f t="shared" si="61"/>
        <v/>
      </c>
      <c r="Q213" s="592" t="str">
        <f t="shared" si="62"/>
        <v/>
      </c>
      <c r="S213" s="592" t="str">
        <f t="shared" si="63"/>
        <v/>
      </c>
      <c r="U213" s="592" t="str">
        <f t="shared" si="64"/>
        <v/>
      </c>
      <c r="W213" s="592" t="str">
        <f t="shared" si="65"/>
        <v/>
      </c>
      <c r="Y213" s="592" t="str">
        <f t="shared" si="66"/>
        <v/>
      </c>
      <c r="AA213" s="592" t="str">
        <f t="shared" si="67"/>
        <v/>
      </c>
      <c r="AC213" s="592" t="str">
        <f t="shared" si="68"/>
        <v/>
      </c>
      <c r="AE213" s="592" t="str">
        <f t="shared" si="69"/>
        <v/>
      </c>
      <c r="AG213" s="592" t="str">
        <f t="shared" si="70"/>
        <v/>
      </c>
      <c r="AI213" s="592" t="str">
        <f t="shared" si="71"/>
        <v/>
      </c>
      <c r="AK213" s="592" t="str">
        <f t="shared" si="72"/>
        <v/>
      </c>
      <c r="AM213" s="592" t="str">
        <f t="shared" si="73"/>
        <v/>
      </c>
      <c r="AO213" s="592" t="str">
        <f t="shared" si="74"/>
        <v/>
      </c>
      <c r="AQ213" s="592" t="str">
        <f t="shared" si="75"/>
        <v/>
      </c>
    </row>
    <row r="214" spans="5:43" x14ac:dyDescent="0.25">
      <c r="E214" s="592" t="str">
        <f t="shared" si="57"/>
        <v/>
      </c>
      <c r="G214" s="592" t="str">
        <f t="shared" si="57"/>
        <v/>
      </c>
      <c r="I214" s="592" t="str">
        <f t="shared" si="58"/>
        <v/>
      </c>
      <c r="K214" s="592" t="str">
        <f t="shared" si="59"/>
        <v/>
      </c>
      <c r="M214" s="592" t="str">
        <f t="shared" si="60"/>
        <v/>
      </c>
      <c r="O214" s="592" t="str">
        <f t="shared" si="61"/>
        <v/>
      </c>
      <c r="Q214" s="592" t="str">
        <f t="shared" si="62"/>
        <v/>
      </c>
      <c r="S214" s="592" t="str">
        <f t="shared" si="63"/>
        <v/>
      </c>
      <c r="U214" s="592" t="str">
        <f t="shared" si="64"/>
        <v/>
      </c>
      <c r="W214" s="592" t="str">
        <f t="shared" si="65"/>
        <v/>
      </c>
      <c r="Y214" s="592" t="str">
        <f t="shared" si="66"/>
        <v/>
      </c>
      <c r="AA214" s="592" t="str">
        <f t="shared" si="67"/>
        <v/>
      </c>
      <c r="AC214" s="592" t="str">
        <f t="shared" si="68"/>
        <v/>
      </c>
      <c r="AE214" s="592" t="str">
        <f t="shared" si="69"/>
        <v/>
      </c>
      <c r="AG214" s="592" t="str">
        <f t="shared" si="70"/>
        <v/>
      </c>
      <c r="AI214" s="592" t="str">
        <f t="shared" si="71"/>
        <v/>
      </c>
      <c r="AK214" s="592" t="str">
        <f t="shared" si="72"/>
        <v/>
      </c>
      <c r="AM214" s="592" t="str">
        <f t="shared" si="73"/>
        <v/>
      </c>
      <c r="AO214" s="592" t="str">
        <f t="shared" si="74"/>
        <v/>
      </c>
      <c r="AQ214" s="592" t="str">
        <f t="shared" si="75"/>
        <v/>
      </c>
    </row>
    <row r="215" spans="5:43" x14ac:dyDescent="0.25">
      <c r="E215" s="592" t="str">
        <f t="shared" si="57"/>
        <v/>
      </c>
      <c r="G215" s="592" t="str">
        <f t="shared" si="57"/>
        <v/>
      </c>
      <c r="I215" s="592" t="str">
        <f t="shared" si="58"/>
        <v/>
      </c>
      <c r="K215" s="592" t="str">
        <f t="shared" si="59"/>
        <v/>
      </c>
      <c r="M215" s="592" t="str">
        <f t="shared" si="60"/>
        <v/>
      </c>
      <c r="O215" s="592" t="str">
        <f t="shared" si="61"/>
        <v/>
      </c>
      <c r="Q215" s="592" t="str">
        <f t="shared" si="62"/>
        <v/>
      </c>
      <c r="S215" s="592" t="str">
        <f t="shared" si="63"/>
        <v/>
      </c>
      <c r="U215" s="592" t="str">
        <f t="shared" si="64"/>
        <v/>
      </c>
      <c r="W215" s="592" t="str">
        <f t="shared" si="65"/>
        <v/>
      </c>
      <c r="Y215" s="592" t="str">
        <f t="shared" si="66"/>
        <v/>
      </c>
      <c r="AA215" s="592" t="str">
        <f t="shared" si="67"/>
        <v/>
      </c>
      <c r="AC215" s="592" t="str">
        <f t="shared" si="68"/>
        <v/>
      </c>
      <c r="AE215" s="592" t="str">
        <f t="shared" si="69"/>
        <v/>
      </c>
      <c r="AG215" s="592" t="str">
        <f t="shared" si="70"/>
        <v/>
      </c>
      <c r="AI215" s="592" t="str">
        <f t="shared" si="71"/>
        <v/>
      </c>
      <c r="AK215" s="592" t="str">
        <f t="shared" si="72"/>
        <v/>
      </c>
      <c r="AM215" s="592" t="str">
        <f t="shared" si="73"/>
        <v/>
      </c>
      <c r="AO215" s="592" t="str">
        <f t="shared" si="74"/>
        <v/>
      </c>
      <c r="AQ215" s="592" t="str">
        <f t="shared" si="75"/>
        <v/>
      </c>
    </row>
    <row r="216" spans="5:43" x14ac:dyDescent="0.25">
      <c r="E216" s="592" t="str">
        <f t="shared" si="57"/>
        <v/>
      </c>
      <c r="G216" s="592" t="str">
        <f t="shared" si="57"/>
        <v/>
      </c>
      <c r="I216" s="592" t="str">
        <f t="shared" si="58"/>
        <v/>
      </c>
      <c r="K216" s="592" t="str">
        <f t="shared" si="59"/>
        <v/>
      </c>
      <c r="M216" s="592" t="str">
        <f t="shared" si="60"/>
        <v/>
      </c>
      <c r="O216" s="592" t="str">
        <f t="shared" si="61"/>
        <v/>
      </c>
      <c r="Q216" s="592" t="str">
        <f t="shared" si="62"/>
        <v/>
      </c>
      <c r="S216" s="592" t="str">
        <f t="shared" si="63"/>
        <v/>
      </c>
      <c r="U216" s="592" t="str">
        <f t="shared" si="64"/>
        <v/>
      </c>
      <c r="W216" s="592" t="str">
        <f t="shared" si="65"/>
        <v/>
      </c>
      <c r="Y216" s="592" t="str">
        <f t="shared" si="66"/>
        <v/>
      </c>
      <c r="AA216" s="592" t="str">
        <f t="shared" si="67"/>
        <v/>
      </c>
      <c r="AC216" s="592" t="str">
        <f t="shared" si="68"/>
        <v/>
      </c>
      <c r="AE216" s="592" t="str">
        <f t="shared" si="69"/>
        <v/>
      </c>
      <c r="AG216" s="592" t="str">
        <f t="shared" si="70"/>
        <v/>
      </c>
      <c r="AI216" s="592" t="str">
        <f t="shared" si="71"/>
        <v/>
      </c>
      <c r="AK216" s="592" t="str">
        <f t="shared" si="72"/>
        <v/>
      </c>
      <c r="AM216" s="592" t="str">
        <f t="shared" si="73"/>
        <v/>
      </c>
      <c r="AO216" s="592" t="str">
        <f t="shared" si="74"/>
        <v/>
      </c>
      <c r="AQ216" s="592" t="str">
        <f t="shared" si="75"/>
        <v/>
      </c>
    </row>
    <row r="217" spans="5:43" x14ac:dyDescent="0.25">
      <c r="E217" s="592" t="str">
        <f t="shared" si="57"/>
        <v/>
      </c>
      <c r="G217" s="592" t="str">
        <f t="shared" si="57"/>
        <v/>
      </c>
      <c r="I217" s="592" t="str">
        <f t="shared" si="58"/>
        <v/>
      </c>
      <c r="K217" s="592" t="str">
        <f t="shared" si="59"/>
        <v/>
      </c>
      <c r="M217" s="592" t="str">
        <f t="shared" si="60"/>
        <v/>
      </c>
      <c r="O217" s="592" t="str">
        <f t="shared" si="61"/>
        <v/>
      </c>
      <c r="Q217" s="592" t="str">
        <f t="shared" si="62"/>
        <v/>
      </c>
      <c r="S217" s="592" t="str">
        <f t="shared" si="63"/>
        <v/>
      </c>
      <c r="U217" s="592" t="str">
        <f t="shared" si="64"/>
        <v/>
      </c>
      <c r="W217" s="592" t="str">
        <f t="shared" si="65"/>
        <v/>
      </c>
      <c r="Y217" s="592" t="str">
        <f t="shared" si="66"/>
        <v/>
      </c>
      <c r="AA217" s="592" t="str">
        <f t="shared" si="67"/>
        <v/>
      </c>
      <c r="AC217" s="592" t="str">
        <f t="shared" si="68"/>
        <v/>
      </c>
      <c r="AE217" s="592" t="str">
        <f t="shared" si="69"/>
        <v/>
      </c>
      <c r="AG217" s="592" t="str">
        <f t="shared" si="70"/>
        <v/>
      </c>
      <c r="AI217" s="592" t="str">
        <f t="shared" si="71"/>
        <v/>
      </c>
      <c r="AK217" s="592" t="str">
        <f t="shared" si="72"/>
        <v/>
      </c>
      <c r="AM217" s="592" t="str">
        <f t="shared" si="73"/>
        <v/>
      </c>
      <c r="AO217" s="592" t="str">
        <f t="shared" si="74"/>
        <v/>
      </c>
      <c r="AQ217" s="592" t="str">
        <f t="shared" si="75"/>
        <v/>
      </c>
    </row>
    <row r="218" spans="5:43" x14ac:dyDescent="0.25">
      <c r="E218" s="592" t="str">
        <f t="shared" si="57"/>
        <v/>
      </c>
      <c r="G218" s="592" t="str">
        <f t="shared" si="57"/>
        <v/>
      </c>
      <c r="I218" s="592" t="str">
        <f t="shared" si="58"/>
        <v/>
      </c>
      <c r="K218" s="592" t="str">
        <f t="shared" si="59"/>
        <v/>
      </c>
      <c r="M218" s="592" t="str">
        <f t="shared" si="60"/>
        <v/>
      </c>
      <c r="O218" s="592" t="str">
        <f t="shared" si="61"/>
        <v/>
      </c>
      <c r="Q218" s="592" t="str">
        <f t="shared" si="62"/>
        <v/>
      </c>
      <c r="S218" s="592" t="str">
        <f t="shared" si="63"/>
        <v/>
      </c>
      <c r="U218" s="592" t="str">
        <f t="shared" si="64"/>
        <v/>
      </c>
      <c r="W218" s="592" t="str">
        <f t="shared" si="65"/>
        <v/>
      </c>
      <c r="Y218" s="592" t="str">
        <f t="shared" si="66"/>
        <v/>
      </c>
      <c r="AA218" s="592" t="str">
        <f t="shared" si="67"/>
        <v/>
      </c>
      <c r="AC218" s="592" t="str">
        <f t="shared" si="68"/>
        <v/>
      </c>
      <c r="AE218" s="592" t="str">
        <f t="shared" si="69"/>
        <v/>
      </c>
      <c r="AG218" s="592" t="str">
        <f t="shared" si="70"/>
        <v/>
      </c>
      <c r="AI218" s="592" t="str">
        <f t="shared" si="71"/>
        <v/>
      </c>
      <c r="AK218" s="592" t="str">
        <f t="shared" si="72"/>
        <v/>
      </c>
      <c r="AM218" s="592" t="str">
        <f t="shared" si="73"/>
        <v/>
      </c>
      <c r="AO218" s="592" t="str">
        <f t="shared" si="74"/>
        <v/>
      </c>
      <c r="AQ218" s="592" t="str">
        <f t="shared" si="75"/>
        <v/>
      </c>
    </row>
    <row r="219" spans="5:43" x14ac:dyDescent="0.25">
      <c r="E219" s="592" t="str">
        <f t="shared" si="57"/>
        <v/>
      </c>
      <c r="G219" s="592" t="str">
        <f t="shared" si="57"/>
        <v/>
      </c>
      <c r="I219" s="592" t="str">
        <f t="shared" si="58"/>
        <v/>
      </c>
      <c r="K219" s="592" t="str">
        <f t="shared" si="59"/>
        <v/>
      </c>
      <c r="M219" s="592" t="str">
        <f t="shared" si="60"/>
        <v/>
      </c>
      <c r="O219" s="592" t="str">
        <f t="shared" si="61"/>
        <v/>
      </c>
      <c r="Q219" s="592" t="str">
        <f t="shared" si="62"/>
        <v/>
      </c>
      <c r="S219" s="592" t="str">
        <f t="shared" si="63"/>
        <v/>
      </c>
      <c r="U219" s="592" t="str">
        <f t="shared" si="64"/>
        <v/>
      </c>
      <c r="W219" s="592" t="str">
        <f t="shared" si="65"/>
        <v/>
      </c>
      <c r="Y219" s="592" t="str">
        <f t="shared" si="66"/>
        <v/>
      </c>
      <c r="AA219" s="592" t="str">
        <f t="shared" si="67"/>
        <v/>
      </c>
      <c r="AC219" s="592" t="str">
        <f t="shared" si="68"/>
        <v/>
      </c>
      <c r="AE219" s="592" t="str">
        <f t="shared" si="69"/>
        <v/>
      </c>
      <c r="AG219" s="592" t="str">
        <f t="shared" si="70"/>
        <v/>
      </c>
      <c r="AI219" s="592" t="str">
        <f t="shared" si="71"/>
        <v/>
      </c>
      <c r="AK219" s="592" t="str">
        <f t="shared" si="72"/>
        <v/>
      </c>
      <c r="AM219" s="592" t="str">
        <f t="shared" si="73"/>
        <v/>
      </c>
      <c r="AO219" s="592" t="str">
        <f t="shared" si="74"/>
        <v/>
      </c>
      <c r="AQ219" s="592" t="str">
        <f t="shared" si="75"/>
        <v/>
      </c>
    </row>
    <row r="220" spans="5:43" x14ac:dyDescent="0.25">
      <c r="E220" s="592" t="str">
        <f t="shared" si="57"/>
        <v/>
      </c>
      <c r="G220" s="592" t="str">
        <f t="shared" si="57"/>
        <v/>
      </c>
      <c r="I220" s="592" t="str">
        <f t="shared" si="58"/>
        <v/>
      </c>
      <c r="K220" s="592" t="str">
        <f t="shared" si="59"/>
        <v/>
      </c>
      <c r="M220" s="592" t="str">
        <f t="shared" si="60"/>
        <v/>
      </c>
      <c r="O220" s="592" t="str">
        <f t="shared" si="61"/>
        <v/>
      </c>
      <c r="Q220" s="592" t="str">
        <f t="shared" si="62"/>
        <v/>
      </c>
      <c r="S220" s="592" t="str">
        <f t="shared" si="63"/>
        <v/>
      </c>
      <c r="U220" s="592" t="str">
        <f t="shared" si="64"/>
        <v/>
      </c>
      <c r="W220" s="592" t="str">
        <f t="shared" si="65"/>
        <v/>
      </c>
      <c r="Y220" s="592" t="str">
        <f t="shared" si="66"/>
        <v/>
      </c>
      <c r="AA220" s="592" t="str">
        <f t="shared" si="67"/>
        <v/>
      </c>
      <c r="AC220" s="592" t="str">
        <f t="shared" si="68"/>
        <v/>
      </c>
      <c r="AE220" s="592" t="str">
        <f t="shared" si="69"/>
        <v/>
      </c>
      <c r="AG220" s="592" t="str">
        <f t="shared" si="70"/>
        <v/>
      </c>
      <c r="AI220" s="592" t="str">
        <f t="shared" si="71"/>
        <v/>
      </c>
      <c r="AK220" s="592" t="str">
        <f t="shared" si="72"/>
        <v/>
      </c>
      <c r="AM220" s="592" t="str">
        <f t="shared" si="73"/>
        <v/>
      </c>
      <c r="AO220" s="592" t="str">
        <f t="shared" si="74"/>
        <v/>
      </c>
      <c r="AQ220" s="592" t="str">
        <f t="shared" si="75"/>
        <v/>
      </c>
    </row>
    <row r="221" spans="5:43" x14ac:dyDescent="0.25">
      <c r="E221" s="592" t="str">
        <f t="shared" si="57"/>
        <v/>
      </c>
      <c r="G221" s="592" t="str">
        <f t="shared" si="57"/>
        <v/>
      </c>
      <c r="I221" s="592" t="str">
        <f t="shared" si="58"/>
        <v/>
      </c>
      <c r="K221" s="592" t="str">
        <f t="shared" si="59"/>
        <v/>
      </c>
      <c r="M221" s="592" t="str">
        <f t="shared" si="60"/>
        <v/>
      </c>
      <c r="O221" s="592" t="str">
        <f t="shared" si="61"/>
        <v/>
      </c>
      <c r="Q221" s="592" t="str">
        <f t="shared" si="62"/>
        <v/>
      </c>
      <c r="S221" s="592" t="str">
        <f t="shared" si="63"/>
        <v/>
      </c>
      <c r="U221" s="592" t="str">
        <f t="shared" si="64"/>
        <v/>
      </c>
      <c r="W221" s="592" t="str">
        <f t="shared" si="65"/>
        <v/>
      </c>
      <c r="Y221" s="592" t="str">
        <f t="shared" si="66"/>
        <v/>
      </c>
      <c r="AA221" s="592" t="str">
        <f t="shared" si="67"/>
        <v/>
      </c>
      <c r="AC221" s="592" t="str">
        <f t="shared" si="68"/>
        <v/>
      </c>
      <c r="AE221" s="592" t="str">
        <f t="shared" si="69"/>
        <v/>
      </c>
      <c r="AG221" s="592" t="str">
        <f t="shared" si="70"/>
        <v/>
      </c>
      <c r="AI221" s="592" t="str">
        <f t="shared" si="71"/>
        <v/>
      </c>
      <c r="AK221" s="592" t="str">
        <f t="shared" si="72"/>
        <v/>
      </c>
      <c r="AM221" s="592" t="str">
        <f t="shared" si="73"/>
        <v/>
      </c>
      <c r="AO221" s="592" t="str">
        <f t="shared" si="74"/>
        <v/>
      </c>
      <c r="AQ221" s="592" t="str">
        <f t="shared" si="75"/>
        <v/>
      </c>
    </row>
    <row r="222" spans="5:43" x14ac:dyDescent="0.25">
      <c r="E222" s="592" t="str">
        <f t="shared" si="57"/>
        <v/>
      </c>
      <c r="G222" s="592" t="str">
        <f t="shared" si="57"/>
        <v/>
      </c>
      <c r="I222" s="592" t="str">
        <f t="shared" si="58"/>
        <v/>
      </c>
      <c r="K222" s="592" t="str">
        <f t="shared" si="59"/>
        <v/>
      </c>
      <c r="M222" s="592" t="str">
        <f t="shared" si="60"/>
        <v/>
      </c>
      <c r="O222" s="592" t="str">
        <f t="shared" si="61"/>
        <v/>
      </c>
      <c r="Q222" s="592" t="str">
        <f t="shared" si="62"/>
        <v/>
      </c>
      <c r="S222" s="592" t="str">
        <f t="shared" si="63"/>
        <v/>
      </c>
      <c r="U222" s="592" t="str">
        <f t="shared" si="64"/>
        <v/>
      </c>
      <c r="W222" s="592" t="str">
        <f t="shared" si="65"/>
        <v/>
      </c>
      <c r="Y222" s="592" t="str">
        <f t="shared" si="66"/>
        <v/>
      </c>
      <c r="AA222" s="592" t="str">
        <f t="shared" si="67"/>
        <v/>
      </c>
      <c r="AC222" s="592" t="str">
        <f t="shared" si="68"/>
        <v/>
      </c>
      <c r="AE222" s="592" t="str">
        <f t="shared" si="69"/>
        <v/>
      </c>
      <c r="AG222" s="592" t="str">
        <f t="shared" si="70"/>
        <v/>
      </c>
      <c r="AI222" s="592" t="str">
        <f t="shared" si="71"/>
        <v/>
      </c>
      <c r="AK222" s="592" t="str">
        <f t="shared" si="72"/>
        <v/>
      </c>
      <c r="AM222" s="592" t="str">
        <f t="shared" si="73"/>
        <v/>
      </c>
      <c r="AO222" s="592" t="str">
        <f t="shared" si="74"/>
        <v/>
      </c>
      <c r="AQ222" s="592" t="str">
        <f t="shared" si="75"/>
        <v/>
      </c>
    </row>
    <row r="223" spans="5:43" x14ac:dyDescent="0.25">
      <c r="E223" s="592" t="str">
        <f t="shared" si="57"/>
        <v/>
      </c>
      <c r="G223" s="592" t="str">
        <f t="shared" si="57"/>
        <v/>
      </c>
      <c r="I223" s="592" t="str">
        <f t="shared" si="58"/>
        <v/>
      </c>
      <c r="K223" s="592" t="str">
        <f t="shared" si="59"/>
        <v/>
      </c>
      <c r="M223" s="592" t="str">
        <f t="shared" si="60"/>
        <v/>
      </c>
      <c r="O223" s="592" t="str">
        <f t="shared" si="61"/>
        <v/>
      </c>
      <c r="Q223" s="592" t="str">
        <f t="shared" si="62"/>
        <v/>
      </c>
      <c r="S223" s="592" t="str">
        <f t="shared" si="63"/>
        <v/>
      </c>
      <c r="U223" s="592" t="str">
        <f t="shared" si="64"/>
        <v/>
      </c>
      <c r="W223" s="592" t="str">
        <f t="shared" si="65"/>
        <v/>
      </c>
      <c r="Y223" s="592" t="str">
        <f t="shared" si="66"/>
        <v/>
      </c>
      <c r="AA223" s="592" t="str">
        <f t="shared" si="67"/>
        <v/>
      </c>
      <c r="AC223" s="592" t="str">
        <f t="shared" si="68"/>
        <v/>
      </c>
      <c r="AE223" s="592" t="str">
        <f t="shared" si="69"/>
        <v/>
      </c>
      <c r="AG223" s="592" t="str">
        <f t="shared" si="70"/>
        <v/>
      </c>
      <c r="AI223" s="592" t="str">
        <f t="shared" si="71"/>
        <v/>
      </c>
      <c r="AK223" s="592" t="str">
        <f t="shared" si="72"/>
        <v/>
      </c>
      <c r="AM223" s="592" t="str">
        <f t="shared" si="73"/>
        <v/>
      </c>
      <c r="AO223" s="592" t="str">
        <f t="shared" si="74"/>
        <v/>
      </c>
      <c r="AQ223" s="592" t="str">
        <f t="shared" si="75"/>
        <v/>
      </c>
    </row>
    <row r="224" spans="5:43" x14ac:dyDescent="0.25">
      <c r="E224" s="592" t="str">
        <f t="shared" si="57"/>
        <v/>
      </c>
      <c r="G224" s="592" t="str">
        <f t="shared" si="57"/>
        <v/>
      </c>
      <c r="I224" s="592" t="str">
        <f t="shared" si="58"/>
        <v/>
      </c>
      <c r="K224" s="592" t="str">
        <f t="shared" si="59"/>
        <v/>
      </c>
      <c r="M224" s="592" t="str">
        <f t="shared" si="60"/>
        <v/>
      </c>
      <c r="O224" s="592" t="str">
        <f t="shared" si="61"/>
        <v/>
      </c>
      <c r="Q224" s="592" t="str">
        <f t="shared" si="62"/>
        <v/>
      </c>
      <c r="S224" s="592" t="str">
        <f t="shared" si="63"/>
        <v/>
      </c>
      <c r="U224" s="592" t="str">
        <f t="shared" si="64"/>
        <v/>
      </c>
      <c r="W224" s="592" t="str">
        <f t="shared" si="65"/>
        <v/>
      </c>
      <c r="Y224" s="592" t="str">
        <f t="shared" si="66"/>
        <v/>
      </c>
      <c r="AA224" s="592" t="str">
        <f t="shared" si="67"/>
        <v/>
      </c>
      <c r="AC224" s="592" t="str">
        <f t="shared" si="68"/>
        <v/>
      </c>
      <c r="AE224" s="592" t="str">
        <f t="shared" si="69"/>
        <v/>
      </c>
      <c r="AG224" s="592" t="str">
        <f t="shared" si="70"/>
        <v/>
      </c>
      <c r="AI224" s="592" t="str">
        <f t="shared" si="71"/>
        <v/>
      </c>
      <c r="AK224" s="592" t="str">
        <f t="shared" si="72"/>
        <v/>
      </c>
      <c r="AM224" s="592" t="str">
        <f t="shared" si="73"/>
        <v/>
      </c>
      <c r="AO224" s="592" t="str">
        <f t="shared" si="74"/>
        <v/>
      </c>
      <c r="AQ224" s="592" t="str">
        <f t="shared" si="75"/>
        <v/>
      </c>
    </row>
    <row r="225" spans="5:43" x14ac:dyDescent="0.25">
      <c r="E225" s="592" t="str">
        <f t="shared" si="57"/>
        <v/>
      </c>
      <c r="G225" s="592" t="str">
        <f t="shared" si="57"/>
        <v/>
      </c>
      <c r="I225" s="592" t="str">
        <f t="shared" si="58"/>
        <v/>
      </c>
      <c r="K225" s="592" t="str">
        <f t="shared" si="59"/>
        <v/>
      </c>
      <c r="M225" s="592" t="str">
        <f t="shared" si="60"/>
        <v/>
      </c>
      <c r="O225" s="592" t="str">
        <f t="shared" si="61"/>
        <v/>
      </c>
      <c r="Q225" s="592" t="str">
        <f t="shared" si="62"/>
        <v/>
      </c>
      <c r="S225" s="592" t="str">
        <f t="shared" si="63"/>
        <v/>
      </c>
      <c r="U225" s="592" t="str">
        <f t="shared" si="64"/>
        <v/>
      </c>
      <c r="W225" s="592" t="str">
        <f t="shared" si="65"/>
        <v/>
      </c>
      <c r="Y225" s="592" t="str">
        <f t="shared" si="66"/>
        <v/>
      </c>
      <c r="AA225" s="592" t="str">
        <f t="shared" si="67"/>
        <v/>
      </c>
      <c r="AC225" s="592" t="str">
        <f t="shared" si="68"/>
        <v/>
      </c>
      <c r="AE225" s="592" t="str">
        <f t="shared" si="69"/>
        <v/>
      </c>
      <c r="AG225" s="592" t="str">
        <f t="shared" si="70"/>
        <v/>
      </c>
      <c r="AI225" s="592" t="str">
        <f t="shared" si="71"/>
        <v/>
      </c>
      <c r="AK225" s="592" t="str">
        <f t="shared" si="72"/>
        <v/>
      </c>
      <c r="AM225" s="592" t="str">
        <f t="shared" si="73"/>
        <v/>
      </c>
      <c r="AO225" s="592" t="str">
        <f t="shared" si="74"/>
        <v/>
      </c>
      <c r="AQ225" s="592" t="str">
        <f t="shared" si="75"/>
        <v/>
      </c>
    </row>
    <row r="226" spans="5:43" x14ac:dyDescent="0.25">
      <c r="E226" s="592" t="str">
        <f t="shared" si="57"/>
        <v/>
      </c>
      <c r="G226" s="592" t="str">
        <f t="shared" si="57"/>
        <v/>
      </c>
      <c r="I226" s="592" t="str">
        <f t="shared" si="58"/>
        <v/>
      </c>
      <c r="K226" s="592" t="str">
        <f t="shared" si="59"/>
        <v/>
      </c>
      <c r="M226" s="592" t="str">
        <f t="shared" si="60"/>
        <v/>
      </c>
      <c r="O226" s="592" t="str">
        <f t="shared" si="61"/>
        <v/>
      </c>
      <c r="Q226" s="592" t="str">
        <f t="shared" si="62"/>
        <v/>
      </c>
      <c r="S226" s="592" t="str">
        <f t="shared" si="63"/>
        <v/>
      </c>
      <c r="U226" s="592" t="str">
        <f t="shared" si="64"/>
        <v/>
      </c>
      <c r="W226" s="592" t="str">
        <f t="shared" si="65"/>
        <v/>
      </c>
      <c r="Y226" s="592" t="str">
        <f t="shared" si="66"/>
        <v/>
      </c>
      <c r="AA226" s="592" t="str">
        <f t="shared" si="67"/>
        <v/>
      </c>
      <c r="AC226" s="592" t="str">
        <f t="shared" si="68"/>
        <v/>
      </c>
      <c r="AE226" s="592" t="str">
        <f t="shared" si="69"/>
        <v/>
      </c>
      <c r="AG226" s="592" t="str">
        <f t="shared" si="70"/>
        <v/>
      </c>
      <c r="AI226" s="592" t="str">
        <f t="shared" si="71"/>
        <v/>
      </c>
      <c r="AK226" s="592" t="str">
        <f t="shared" si="72"/>
        <v/>
      </c>
      <c r="AM226" s="592" t="str">
        <f t="shared" si="73"/>
        <v/>
      </c>
      <c r="AO226" s="592" t="str">
        <f t="shared" si="74"/>
        <v/>
      </c>
      <c r="AQ226" s="592" t="str">
        <f t="shared" si="75"/>
        <v/>
      </c>
    </row>
    <row r="227" spans="5:43" x14ac:dyDescent="0.25">
      <c r="E227" s="592" t="str">
        <f t="shared" si="57"/>
        <v/>
      </c>
      <c r="G227" s="592" t="str">
        <f t="shared" si="57"/>
        <v/>
      </c>
      <c r="I227" s="592" t="str">
        <f t="shared" si="58"/>
        <v/>
      </c>
      <c r="K227" s="592" t="str">
        <f t="shared" si="59"/>
        <v/>
      </c>
      <c r="M227" s="592" t="str">
        <f t="shared" si="60"/>
        <v/>
      </c>
      <c r="O227" s="592" t="str">
        <f t="shared" si="61"/>
        <v/>
      </c>
      <c r="Q227" s="592" t="str">
        <f t="shared" si="62"/>
        <v/>
      </c>
      <c r="S227" s="592" t="str">
        <f t="shared" si="63"/>
        <v/>
      </c>
      <c r="U227" s="592" t="str">
        <f t="shared" si="64"/>
        <v/>
      </c>
      <c r="W227" s="592" t="str">
        <f t="shared" si="65"/>
        <v/>
      </c>
      <c r="Y227" s="592" t="str">
        <f t="shared" si="66"/>
        <v/>
      </c>
      <c r="AA227" s="592" t="str">
        <f t="shared" si="67"/>
        <v/>
      </c>
      <c r="AC227" s="592" t="str">
        <f t="shared" si="68"/>
        <v/>
      </c>
      <c r="AE227" s="592" t="str">
        <f t="shared" si="69"/>
        <v/>
      </c>
      <c r="AG227" s="592" t="str">
        <f t="shared" si="70"/>
        <v/>
      </c>
      <c r="AI227" s="592" t="str">
        <f t="shared" si="71"/>
        <v/>
      </c>
      <c r="AK227" s="592" t="str">
        <f t="shared" si="72"/>
        <v/>
      </c>
      <c r="AM227" s="592" t="str">
        <f t="shared" si="73"/>
        <v/>
      </c>
      <c r="AO227" s="592" t="str">
        <f t="shared" si="74"/>
        <v/>
      </c>
      <c r="AQ227" s="592" t="str">
        <f t="shared" si="75"/>
        <v/>
      </c>
    </row>
    <row r="228" spans="5:43" x14ac:dyDescent="0.25">
      <c r="E228" s="592" t="str">
        <f t="shared" si="57"/>
        <v/>
      </c>
      <c r="G228" s="592" t="str">
        <f t="shared" si="57"/>
        <v/>
      </c>
      <c r="I228" s="592" t="str">
        <f t="shared" si="58"/>
        <v/>
      </c>
      <c r="K228" s="592" t="str">
        <f t="shared" si="59"/>
        <v/>
      </c>
      <c r="M228" s="592" t="str">
        <f t="shared" si="60"/>
        <v/>
      </c>
      <c r="O228" s="592" t="str">
        <f t="shared" si="61"/>
        <v/>
      </c>
      <c r="Q228" s="592" t="str">
        <f t="shared" si="62"/>
        <v/>
      </c>
      <c r="S228" s="592" t="str">
        <f t="shared" si="63"/>
        <v/>
      </c>
      <c r="U228" s="592" t="str">
        <f t="shared" si="64"/>
        <v/>
      </c>
      <c r="W228" s="592" t="str">
        <f t="shared" si="65"/>
        <v/>
      </c>
      <c r="Y228" s="592" t="str">
        <f t="shared" si="66"/>
        <v/>
      </c>
      <c r="AA228" s="592" t="str">
        <f t="shared" si="67"/>
        <v/>
      </c>
      <c r="AC228" s="592" t="str">
        <f t="shared" si="68"/>
        <v/>
      </c>
      <c r="AE228" s="592" t="str">
        <f t="shared" si="69"/>
        <v/>
      </c>
      <c r="AG228" s="592" t="str">
        <f t="shared" si="70"/>
        <v/>
      </c>
      <c r="AI228" s="592" t="str">
        <f t="shared" si="71"/>
        <v/>
      </c>
      <c r="AK228" s="592" t="str">
        <f t="shared" si="72"/>
        <v/>
      </c>
      <c r="AM228" s="592" t="str">
        <f t="shared" si="73"/>
        <v/>
      </c>
      <c r="AO228" s="592" t="str">
        <f t="shared" si="74"/>
        <v/>
      </c>
      <c r="AQ228" s="592" t="str">
        <f t="shared" si="75"/>
        <v/>
      </c>
    </row>
    <row r="229" spans="5:43" x14ac:dyDescent="0.25">
      <c r="E229" s="592" t="str">
        <f t="shared" si="57"/>
        <v/>
      </c>
      <c r="G229" s="592" t="str">
        <f t="shared" si="57"/>
        <v/>
      </c>
      <c r="I229" s="592" t="str">
        <f t="shared" si="58"/>
        <v/>
      </c>
      <c r="K229" s="592" t="str">
        <f t="shared" si="59"/>
        <v/>
      </c>
      <c r="M229" s="592" t="str">
        <f t="shared" si="60"/>
        <v/>
      </c>
      <c r="O229" s="592" t="str">
        <f t="shared" si="61"/>
        <v/>
      </c>
      <c r="Q229" s="592" t="str">
        <f t="shared" si="62"/>
        <v/>
      </c>
      <c r="S229" s="592" t="str">
        <f t="shared" si="63"/>
        <v/>
      </c>
      <c r="U229" s="592" t="str">
        <f t="shared" si="64"/>
        <v/>
      </c>
      <c r="W229" s="592" t="str">
        <f t="shared" si="65"/>
        <v/>
      </c>
      <c r="Y229" s="592" t="str">
        <f t="shared" si="66"/>
        <v/>
      </c>
      <c r="AA229" s="592" t="str">
        <f t="shared" si="67"/>
        <v/>
      </c>
      <c r="AC229" s="592" t="str">
        <f t="shared" si="68"/>
        <v/>
      </c>
      <c r="AE229" s="592" t="str">
        <f t="shared" si="69"/>
        <v/>
      </c>
      <c r="AG229" s="592" t="str">
        <f t="shared" si="70"/>
        <v/>
      </c>
      <c r="AI229" s="592" t="str">
        <f t="shared" si="71"/>
        <v/>
      </c>
      <c r="AK229" s="592" t="str">
        <f t="shared" si="72"/>
        <v/>
      </c>
      <c r="AM229" s="592" t="str">
        <f t="shared" si="73"/>
        <v/>
      </c>
      <c r="AO229" s="592" t="str">
        <f t="shared" si="74"/>
        <v/>
      </c>
      <c r="AQ229" s="592" t="str">
        <f t="shared" si="75"/>
        <v/>
      </c>
    </row>
    <row r="230" spans="5:43" x14ac:dyDescent="0.25">
      <c r="E230" s="592" t="str">
        <f t="shared" si="57"/>
        <v/>
      </c>
      <c r="G230" s="592" t="str">
        <f t="shared" si="57"/>
        <v/>
      </c>
      <c r="I230" s="592" t="str">
        <f t="shared" si="58"/>
        <v/>
      </c>
      <c r="K230" s="592" t="str">
        <f t="shared" si="59"/>
        <v/>
      </c>
      <c r="M230" s="592" t="str">
        <f t="shared" si="60"/>
        <v/>
      </c>
      <c r="O230" s="592" t="str">
        <f t="shared" si="61"/>
        <v/>
      </c>
      <c r="Q230" s="592" t="str">
        <f t="shared" si="62"/>
        <v/>
      </c>
      <c r="S230" s="592" t="str">
        <f t="shared" si="63"/>
        <v/>
      </c>
      <c r="U230" s="592" t="str">
        <f t="shared" si="64"/>
        <v/>
      </c>
      <c r="W230" s="592" t="str">
        <f t="shared" si="65"/>
        <v/>
      </c>
      <c r="Y230" s="592" t="str">
        <f t="shared" si="66"/>
        <v/>
      </c>
      <c r="AA230" s="592" t="str">
        <f t="shared" si="67"/>
        <v/>
      </c>
      <c r="AC230" s="592" t="str">
        <f t="shared" si="68"/>
        <v/>
      </c>
      <c r="AE230" s="592" t="str">
        <f t="shared" si="69"/>
        <v/>
      </c>
      <c r="AG230" s="592" t="str">
        <f t="shared" si="70"/>
        <v/>
      </c>
      <c r="AI230" s="592" t="str">
        <f t="shared" si="71"/>
        <v/>
      </c>
      <c r="AK230" s="592" t="str">
        <f t="shared" si="72"/>
        <v/>
      </c>
      <c r="AM230" s="592" t="str">
        <f t="shared" si="73"/>
        <v/>
      </c>
      <c r="AO230" s="592" t="str">
        <f t="shared" si="74"/>
        <v/>
      </c>
      <c r="AQ230" s="592" t="str">
        <f t="shared" si="75"/>
        <v/>
      </c>
    </row>
    <row r="231" spans="5:43" x14ac:dyDescent="0.25">
      <c r="E231" s="592" t="str">
        <f t="shared" si="57"/>
        <v/>
      </c>
      <c r="G231" s="592" t="str">
        <f t="shared" si="57"/>
        <v/>
      </c>
      <c r="I231" s="592" t="str">
        <f t="shared" si="58"/>
        <v/>
      </c>
      <c r="K231" s="592" t="str">
        <f t="shared" si="59"/>
        <v/>
      </c>
      <c r="M231" s="592" t="str">
        <f t="shared" si="60"/>
        <v/>
      </c>
      <c r="O231" s="592" t="str">
        <f t="shared" si="61"/>
        <v/>
      </c>
      <c r="Q231" s="592" t="str">
        <f t="shared" si="62"/>
        <v/>
      </c>
      <c r="S231" s="592" t="str">
        <f t="shared" si="63"/>
        <v/>
      </c>
      <c r="U231" s="592" t="str">
        <f t="shared" si="64"/>
        <v/>
      </c>
      <c r="W231" s="592" t="str">
        <f t="shared" si="65"/>
        <v/>
      </c>
      <c r="Y231" s="592" t="str">
        <f t="shared" si="66"/>
        <v/>
      </c>
      <c r="AA231" s="592" t="str">
        <f t="shared" si="67"/>
        <v/>
      </c>
      <c r="AC231" s="592" t="str">
        <f t="shared" si="68"/>
        <v/>
      </c>
      <c r="AE231" s="592" t="str">
        <f t="shared" si="69"/>
        <v/>
      </c>
      <c r="AG231" s="592" t="str">
        <f t="shared" si="70"/>
        <v/>
      </c>
      <c r="AI231" s="592" t="str">
        <f t="shared" si="71"/>
        <v/>
      </c>
      <c r="AK231" s="592" t="str">
        <f t="shared" si="72"/>
        <v/>
      </c>
      <c r="AM231" s="592" t="str">
        <f t="shared" si="73"/>
        <v/>
      </c>
      <c r="AO231" s="592" t="str">
        <f t="shared" si="74"/>
        <v/>
      </c>
      <c r="AQ231" s="592" t="str">
        <f t="shared" si="75"/>
        <v/>
      </c>
    </row>
    <row r="232" spans="5:43" x14ac:dyDescent="0.25">
      <c r="E232" s="592" t="str">
        <f t="shared" si="57"/>
        <v/>
      </c>
      <c r="G232" s="592" t="str">
        <f t="shared" si="57"/>
        <v/>
      </c>
      <c r="I232" s="592" t="str">
        <f t="shared" si="58"/>
        <v/>
      </c>
      <c r="K232" s="592" t="str">
        <f t="shared" si="59"/>
        <v/>
      </c>
      <c r="M232" s="592" t="str">
        <f t="shared" si="60"/>
        <v/>
      </c>
      <c r="O232" s="592" t="str">
        <f t="shared" si="61"/>
        <v/>
      </c>
      <c r="Q232" s="592" t="str">
        <f t="shared" si="62"/>
        <v/>
      </c>
      <c r="S232" s="592" t="str">
        <f t="shared" si="63"/>
        <v/>
      </c>
      <c r="U232" s="592" t="str">
        <f t="shared" si="64"/>
        <v/>
      </c>
      <c r="W232" s="592" t="str">
        <f t="shared" si="65"/>
        <v/>
      </c>
      <c r="Y232" s="592" t="str">
        <f t="shared" si="66"/>
        <v/>
      </c>
      <c r="AA232" s="592" t="str">
        <f t="shared" si="67"/>
        <v/>
      </c>
      <c r="AC232" s="592" t="str">
        <f t="shared" si="68"/>
        <v/>
      </c>
      <c r="AE232" s="592" t="str">
        <f t="shared" si="69"/>
        <v/>
      </c>
      <c r="AG232" s="592" t="str">
        <f t="shared" si="70"/>
        <v/>
      </c>
      <c r="AI232" s="592" t="str">
        <f t="shared" si="71"/>
        <v/>
      </c>
      <c r="AK232" s="592" t="str">
        <f t="shared" si="72"/>
        <v/>
      </c>
      <c r="AM232" s="592" t="str">
        <f t="shared" si="73"/>
        <v/>
      </c>
      <c r="AO232" s="592" t="str">
        <f t="shared" si="74"/>
        <v/>
      </c>
      <c r="AQ232" s="592" t="str">
        <f t="shared" si="75"/>
        <v/>
      </c>
    </row>
    <row r="233" spans="5:43" x14ac:dyDescent="0.25">
      <c r="E233" s="592" t="str">
        <f t="shared" si="57"/>
        <v/>
      </c>
      <c r="G233" s="592" t="str">
        <f t="shared" si="57"/>
        <v/>
      </c>
      <c r="I233" s="592" t="str">
        <f t="shared" si="58"/>
        <v/>
      </c>
      <c r="K233" s="592" t="str">
        <f t="shared" si="59"/>
        <v/>
      </c>
      <c r="M233" s="592" t="str">
        <f t="shared" si="60"/>
        <v/>
      </c>
      <c r="O233" s="592" t="str">
        <f t="shared" si="61"/>
        <v/>
      </c>
      <c r="Q233" s="592" t="str">
        <f t="shared" si="62"/>
        <v/>
      </c>
      <c r="S233" s="592" t="str">
        <f t="shared" si="63"/>
        <v/>
      </c>
      <c r="U233" s="592" t="str">
        <f t="shared" si="64"/>
        <v/>
      </c>
      <c r="W233" s="592" t="str">
        <f t="shared" si="65"/>
        <v/>
      </c>
      <c r="Y233" s="592" t="str">
        <f t="shared" si="66"/>
        <v/>
      </c>
      <c r="AA233" s="592" t="str">
        <f t="shared" si="67"/>
        <v/>
      </c>
      <c r="AC233" s="592" t="str">
        <f t="shared" si="68"/>
        <v/>
      </c>
      <c r="AE233" s="592" t="str">
        <f t="shared" si="69"/>
        <v/>
      </c>
      <c r="AG233" s="592" t="str">
        <f t="shared" si="70"/>
        <v/>
      </c>
      <c r="AI233" s="592" t="str">
        <f t="shared" si="71"/>
        <v/>
      </c>
      <c r="AK233" s="592" t="str">
        <f t="shared" si="72"/>
        <v/>
      </c>
      <c r="AM233" s="592" t="str">
        <f t="shared" si="73"/>
        <v/>
      </c>
      <c r="AO233" s="592" t="str">
        <f t="shared" si="74"/>
        <v/>
      </c>
      <c r="AQ233" s="592" t="str">
        <f t="shared" si="75"/>
        <v/>
      </c>
    </row>
    <row r="234" spans="5:43" x14ac:dyDescent="0.25">
      <c r="E234" s="592" t="str">
        <f t="shared" si="57"/>
        <v/>
      </c>
      <c r="G234" s="592" t="str">
        <f t="shared" si="57"/>
        <v/>
      </c>
      <c r="I234" s="592" t="str">
        <f t="shared" si="58"/>
        <v/>
      </c>
      <c r="K234" s="592" t="str">
        <f t="shared" si="59"/>
        <v/>
      </c>
      <c r="M234" s="592" t="str">
        <f t="shared" si="60"/>
        <v/>
      </c>
      <c r="O234" s="592" t="str">
        <f t="shared" si="61"/>
        <v/>
      </c>
      <c r="Q234" s="592" t="str">
        <f t="shared" si="62"/>
        <v/>
      </c>
      <c r="S234" s="592" t="str">
        <f t="shared" si="63"/>
        <v/>
      </c>
      <c r="U234" s="592" t="str">
        <f t="shared" si="64"/>
        <v/>
      </c>
      <c r="W234" s="592" t="str">
        <f t="shared" si="65"/>
        <v/>
      </c>
      <c r="Y234" s="592" t="str">
        <f t="shared" si="66"/>
        <v/>
      </c>
      <c r="AA234" s="592" t="str">
        <f t="shared" si="67"/>
        <v/>
      </c>
      <c r="AC234" s="592" t="str">
        <f t="shared" si="68"/>
        <v/>
      </c>
      <c r="AE234" s="592" t="str">
        <f t="shared" si="69"/>
        <v/>
      </c>
      <c r="AG234" s="592" t="str">
        <f t="shared" si="70"/>
        <v/>
      </c>
      <c r="AI234" s="592" t="str">
        <f t="shared" si="71"/>
        <v/>
      </c>
      <c r="AK234" s="592" t="str">
        <f t="shared" si="72"/>
        <v/>
      </c>
      <c r="AM234" s="592" t="str">
        <f t="shared" si="73"/>
        <v/>
      </c>
      <c r="AO234" s="592" t="str">
        <f t="shared" si="74"/>
        <v/>
      </c>
      <c r="AQ234" s="592" t="str">
        <f t="shared" si="75"/>
        <v/>
      </c>
    </row>
    <row r="235" spans="5:43" x14ac:dyDescent="0.25">
      <c r="E235" s="592" t="str">
        <f t="shared" si="57"/>
        <v/>
      </c>
      <c r="G235" s="592" t="str">
        <f t="shared" si="57"/>
        <v/>
      </c>
      <c r="I235" s="592" t="str">
        <f t="shared" si="58"/>
        <v/>
      </c>
      <c r="K235" s="592" t="str">
        <f t="shared" si="59"/>
        <v/>
      </c>
      <c r="M235" s="592" t="str">
        <f t="shared" si="60"/>
        <v/>
      </c>
      <c r="O235" s="592" t="str">
        <f t="shared" si="61"/>
        <v/>
      </c>
      <c r="Q235" s="592" t="str">
        <f t="shared" si="62"/>
        <v/>
      </c>
      <c r="S235" s="592" t="str">
        <f t="shared" si="63"/>
        <v/>
      </c>
      <c r="U235" s="592" t="str">
        <f t="shared" si="64"/>
        <v/>
      </c>
      <c r="W235" s="592" t="str">
        <f t="shared" si="65"/>
        <v/>
      </c>
      <c r="Y235" s="592" t="str">
        <f t="shared" si="66"/>
        <v/>
      </c>
      <c r="AA235" s="592" t="str">
        <f t="shared" si="67"/>
        <v/>
      </c>
      <c r="AC235" s="592" t="str">
        <f t="shared" si="68"/>
        <v/>
      </c>
      <c r="AE235" s="592" t="str">
        <f t="shared" si="69"/>
        <v/>
      </c>
      <c r="AG235" s="592" t="str">
        <f t="shared" si="70"/>
        <v/>
      </c>
      <c r="AI235" s="592" t="str">
        <f t="shared" si="71"/>
        <v/>
      </c>
      <c r="AK235" s="592" t="str">
        <f t="shared" si="72"/>
        <v/>
      </c>
      <c r="AM235" s="592" t="str">
        <f t="shared" si="73"/>
        <v/>
      </c>
      <c r="AO235" s="592" t="str">
        <f t="shared" si="74"/>
        <v/>
      </c>
      <c r="AQ235" s="592" t="str">
        <f t="shared" si="75"/>
        <v/>
      </c>
    </row>
    <row r="236" spans="5:43" x14ac:dyDescent="0.25">
      <c r="E236" s="592" t="str">
        <f t="shared" si="57"/>
        <v/>
      </c>
      <c r="G236" s="592" t="str">
        <f t="shared" si="57"/>
        <v/>
      </c>
      <c r="I236" s="592" t="str">
        <f t="shared" si="58"/>
        <v/>
      </c>
      <c r="K236" s="592" t="str">
        <f t="shared" si="59"/>
        <v/>
      </c>
      <c r="M236" s="592" t="str">
        <f t="shared" si="60"/>
        <v/>
      </c>
      <c r="O236" s="592" t="str">
        <f t="shared" si="61"/>
        <v/>
      </c>
      <c r="Q236" s="592" t="str">
        <f t="shared" si="62"/>
        <v/>
      </c>
      <c r="S236" s="592" t="str">
        <f t="shared" si="63"/>
        <v/>
      </c>
      <c r="U236" s="592" t="str">
        <f t="shared" si="64"/>
        <v/>
      </c>
      <c r="W236" s="592" t="str">
        <f t="shared" si="65"/>
        <v/>
      </c>
      <c r="Y236" s="592" t="str">
        <f t="shared" si="66"/>
        <v/>
      </c>
      <c r="AA236" s="592" t="str">
        <f t="shared" si="67"/>
        <v/>
      </c>
      <c r="AC236" s="592" t="str">
        <f t="shared" si="68"/>
        <v/>
      </c>
      <c r="AE236" s="592" t="str">
        <f t="shared" si="69"/>
        <v/>
      </c>
      <c r="AG236" s="592" t="str">
        <f t="shared" si="70"/>
        <v/>
      </c>
      <c r="AI236" s="592" t="str">
        <f t="shared" si="71"/>
        <v/>
      </c>
      <c r="AK236" s="592" t="str">
        <f t="shared" si="72"/>
        <v/>
      </c>
      <c r="AM236" s="592" t="str">
        <f t="shared" si="73"/>
        <v/>
      </c>
      <c r="AO236" s="592" t="str">
        <f t="shared" si="74"/>
        <v/>
      </c>
      <c r="AQ236" s="592" t="str">
        <f t="shared" si="75"/>
        <v/>
      </c>
    </row>
    <row r="237" spans="5:43" x14ac:dyDescent="0.25">
      <c r="E237" s="592" t="str">
        <f t="shared" si="57"/>
        <v/>
      </c>
      <c r="G237" s="592" t="str">
        <f t="shared" si="57"/>
        <v/>
      </c>
      <c r="I237" s="592" t="str">
        <f t="shared" si="58"/>
        <v/>
      </c>
      <c r="K237" s="592" t="str">
        <f t="shared" si="59"/>
        <v/>
      </c>
      <c r="M237" s="592" t="str">
        <f t="shared" si="60"/>
        <v/>
      </c>
      <c r="O237" s="592" t="str">
        <f t="shared" si="61"/>
        <v/>
      </c>
      <c r="Q237" s="592" t="str">
        <f t="shared" si="62"/>
        <v/>
      </c>
      <c r="S237" s="592" t="str">
        <f t="shared" si="63"/>
        <v/>
      </c>
      <c r="U237" s="592" t="str">
        <f t="shared" si="64"/>
        <v/>
      </c>
      <c r="W237" s="592" t="str">
        <f t="shared" si="65"/>
        <v/>
      </c>
      <c r="Y237" s="592" t="str">
        <f t="shared" si="66"/>
        <v/>
      </c>
      <c r="AA237" s="592" t="str">
        <f t="shared" si="67"/>
        <v/>
      </c>
      <c r="AC237" s="592" t="str">
        <f t="shared" si="68"/>
        <v/>
      </c>
      <c r="AE237" s="592" t="str">
        <f t="shared" si="69"/>
        <v/>
      </c>
      <c r="AG237" s="592" t="str">
        <f t="shared" si="70"/>
        <v/>
      </c>
      <c r="AI237" s="592" t="str">
        <f t="shared" si="71"/>
        <v/>
      </c>
      <c r="AK237" s="592" t="str">
        <f t="shared" si="72"/>
        <v/>
      </c>
      <c r="AM237" s="592" t="str">
        <f t="shared" si="73"/>
        <v/>
      </c>
      <c r="AO237" s="592" t="str">
        <f t="shared" si="74"/>
        <v/>
      </c>
      <c r="AQ237" s="592" t="str">
        <f t="shared" si="75"/>
        <v/>
      </c>
    </row>
    <row r="238" spans="5:43" x14ac:dyDescent="0.25">
      <c r="E238" s="592" t="str">
        <f t="shared" si="57"/>
        <v/>
      </c>
      <c r="G238" s="592" t="str">
        <f t="shared" si="57"/>
        <v/>
      </c>
      <c r="I238" s="592" t="str">
        <f t="shared" si="58"/>
        <v/>
      </c>
      <c r="K238" s="592" t="str">
        <f t="shared" si="59"/>
        <v/>
      </c>
      <c r="M238" s="592" t="str">
        <f t="shared" si="60"/>
        <v/>
      </c>
      <c r="O238" s="592" t="str">
        <f t="shared" si="61"/>
        <v/>
      </c>
      <c r="Q238" s="592" t="str">
        <f t="shared" si="62"/>
        <v/>
      </c>
      <c r="S238" s="592" t="str">
        <f t="shared" si="63"/>
        <v/>
      </c>
      <c r="U238" s="592" t="str">
        <f t="shared" si="64"/>
        <v/>
      </c>
      <c r="W238" s="592" t="str">
        <f t="shared" si="65"/>
        <v/>
      </c>
      <c r="Y238" s="592" t="str">
        <f t="shared" si="66"/>
        <v/>
      </c>
      <c r="AA238" s="592" t="str">
        <f t="shared" si="67"/>
        <v/>
      </c>
      <c r="AC238" s="592" t="str">
        <f t="shared" si="68"/>
        <v/>
      </c>
      <c r="AE238" s="592" t="str">
        <f t="shared" si="69"/>
        <v/>
      </c>
      <c r="AG238" s="592" t="str">
        <f t="shared" si="70"/>
        <v/>
      </c>
      <c r="AI238" s="592" t="str">
        <f t="shared" si="71"/>
        <v/>
      </c>
      <c r="AK238" s="592" t="str">
        <f t="shared" si="72"/>
        <v/>
      </c>
      <c r="AM238" s="592" t="str">
        <f t="shared" si="73"/>
        <v/>
      </c>
      <c r="AO238" s="592" t="str">
        <f t="shared" si="74"/>
        <v/>
      </c>
      <c r="AQ238" s="592" t="str">
        <f t="shared" si="75"/>
        <v/>
      </c>
    </row>
    <row r="239" spans="5:43" x14ac:dyDescent="0.25">
      <c r="E239" s="592" t="str">
        <f t="shared" si="57"/>
        <v/>
      </c>
      <c r="G239" s="592" t="str">
        <f t="shared" si="57"/>
        <v/>
      </c>
      <c r="I239" s="592" t="str">
        <f t="shared" si="58"/>
        <v/>
      </c>
      <c r="K239" s="592" t="str">
        <f t="shared" si="59"/>
        <v/>
      </c>
      <c r="M239" s="592" t="str">
        <f t="shared" si="60"/>
        <v/>
      </c>
      <c r="O239" s="592" t="str">
        <f t="shared" si="61"/>
        <v/>
      </c>
      <c r="Q239" s="592" t="str">
        <f t="shared" si="62"/>
        <v/>
      </c>
      <c r="S239" s="592" t="str">
        <f t="shared" si="63"/>
        <v/>
      </c>
      <c r="U239" s="592" t="str">
        <f t="shared" si="64"/>
        <v/>
      </c>
      <c r="W239" s="592" t="str">
        <f t="shared" si="65"/>
        <v/>
      </c>
      <c r="Y239" s="592" t="str">
        <f t="shared" si="66"/>
        <v/>
      </c>
      <c r="AA239" s="592" t="str">
        <f t="shared" si="67"/>
        <v/>
      </c>
      <c r="AC239" s="592" t="str">
        <f t="shared" si="68"/>
        <v/>
      </c>
      <c r="AE239" s="592" t="str">
        <f t="shared" si="69"/>
        <v/>
      </c>
      <c r="AG239" s="592" t="str">
        <f t="shared" si="70"/>
        <v/>
      </c>
      <c r="AI239" s="592" t="str">
        <f t="shared" si="71"/>
        <v/>
      </c>
      <c r="AK239" s="592" t="str">
        <f t="shared" si="72"/>
        <v/>
      </c>
      <c r="AM239" s="592" t="str">
        <f t="shared" si="73"/>
        <v/>
      </c>
      <c r="AO239" s="592" t="str">
        <f t="shared" si="74"/>
        <v/>
      </c>
      <c r="AQ239" s="592" t="str">
        <f t="shared" si="75"/>
        <v/>
      </c>
    </row>
    <row r="240" spans="5:43" x14ac:dyDescent="0.25">
      <c r="E240" s="592" t="str">
        <f t="shared" si="57"/>
        <v/>
      </c>
      <c r="G240" s="592" t="str">
        <f t="shared" si="57"/>
        <v/>
      </c>
      <c r="I240" s="592" t="str">
        <f t="shared" si="58"/>
        <v/>
      </c>
      <c r="K240" s="592" t="str">
        <f t="shared" si="59"/>
        <v/>
      </c>
      <c r="M240" s="592" t="str">
        <f t="shared" si="60"/>
        <v/>
      </c>
      <c r="O240" s="592" t="str">
        <f t="shared" si="61"/>
        <v/>
      </c>
      <c r="Q240" s="592" t="str">
        <f t="shared" si="62"/>
        <v/>
      </c>
      <c r="S240" s="592" t="str">
        <f t="shared" si="63"/>
        <v/>
      </c>
      <c r="U240" s="592" t="str">
        <f t="shared" si="64"/>
        <v/>
      </c>
      <c r="W240" s="592" t="str">
        <f t="shared" si="65"/>
        <v/>
      </c>
      <c r="Y240" s="592" t="str">
        <f t="shared" si="66"/>
        <v/>
      </c>
      <c r="AA240" s="592" t="str">
        <f t="shared" si="67"/>
        <v/>
      </c>
      <c r="AC240" s="592" t="str">
        <f t="shared" si="68"/>
        <v/>
      </c>
      <c r="AE240" s="592" t="str">
        <f t="shared" si="69"/>
        <v/>
      </c>
      <c r="AG240" s="592" t="str">
        <f t="shared" si="70"/>
        <v/>
      </c>
      <c r="AI240" s="592" t="str">
        <f t="shared" si="71"/>
        <v/>
      </c>
      <c r="AK240" s="592" t="str">
        <f t="shared" si="72"/>
        <v/>
      </c>
      <c r="AM240" s="592" t="str">
        <f t="shared" si="73"/>
        <v/>
      </c>
      <c r="AO240" s="592" t="str">
        <f t="shared" si="74"/>
        <v/>
      </c>
      <c r="AQ240" s="592" t="str">
        <f t="shared" si="75"/>
        <v/>
      </c>
    </row>
    <row r="241" spans="5:43" x14ac:dyDescent="0.25">
      <c r="E241" s="592" t="str">
        <f t="shared" si="57"/>
        <v/>
      </c>
      <c r="G241" s="592" t="str">
        <f t="shared" si="57"/>
        <v/>
      </c>
      <c r="I241" s="592" t="str">
        <f t="shared" si="58"/>
        <v/>
      </c>
      <c r="K241" s="592" t="str">
        <f t="shared" si="59"/>
        <v/>
      </c>
      <c r="M241" s="592" t="str">
        <f t="shared" si="60"/>
        <v/>
      </c>
      <c r="O241" s="592" t="str">
        <f t="shared" si="61"/>
        <v/>
      </c>
      <c r="Q241" s="592" t="str">
        <f t="shared" si="62"/>
        <v/>
      </c>
      <c r="S241" s="592" t="str">
        <f t="shared" si="63"/>
        <v/>
      </c>
      <c r="U241" s="592" t="str">
        <f t="shared" si="64"/>
        <v/>
      </c>
      <c r="W241" s="592" t="str">
        <f t="shared" si="65"/>
        <v/>
      </c>
      <c r="Y241" s="592" t="str">
        <f t="shared" si="66"/>
        <v/>
      </c>
      <c r="AA241" s="592" t="str">
        <f t="shared" si="67"/>
        <v/>
      </c>
      <c r="AC241" s="592" t="str">
        <f t="shared" si="68"/>
        <v/>
      </c>
      <c r="AE241" s="592" t="str">
        <f t="shared" si="69"/>
        <v/>
      </c>
      <c r="AG241" s="592" t="str">
        <f t="shared" si="70"/>
        <v/>
      </c>
      <c r="AI241" s="592" t="str">
        <f t="shared" si="71"/>
        <v/>
      </c>
      <c r="AK241" s="592" t="str">
        <f t="shared" si="72"/>
        <v/>
      </c>
      <c r="AM241" s="592" t="str">
        <f t="shared" si="73"/>
        <v/>
      </c>
      <c r="AO241" s="592" t="str">
        <f t="shared" si="74"/>
        <v/>
      </c>
      <c r="AQ241" s="592" t="str">
        <f t="shared" si="75"/>
        <v/>
      </c>
    </row>
    <row r="242" spans="5:43" x14ac:dyDescent="0.25">
      <c r="E242" s="592" t="str">
        <f t="shared" si="57"/>
        <v/>
      </c>
      <c r="G242" s="592" t="str">
        <f t="shared" si="57"/>
        <v/>
      </c>
      <c r="I242" s="592" t="str">
        <f t="shared" si="58"/>
        <v/>
      </c>
      <c r="K242" s="592" t="str">
        <f t="shared" si="59"/>
        <v/>
      </c>
      <c r="M242" s="592" t="str">
        <f t="shared" si="60"/>
        <v/>
      </c>
      <c r="O242" s="592" t="str">
        <f t="shared" si="61"/>
        <v/>
      </c>
      <c r="Q242" s="592" t="str">
        <f t="shared" si="62"/>
        <v/>
      </c>
      <c r="S242" s="592" t="str">
        <f t="shared" si="63"/>
        <v/>
      </c>
      <c r="U242" s="592" t="str">
        <f t="shared" si="64"/>
        <v/>
      </c>
      <c r="W242" s="592" t="str">
        <f t="shared" si="65"/>
        <v/>
      </c>
      <c r="Y242" s="592" t="str">
        <f t="shared" si="66"/>
        <v/>
      </c>
      <c r="AA242" s="592" t="str">
        <f t="shared" si="67"/>
        <v/>
      </c>
      <c r="AC242" s="592" t="str">
        <f t="shared" si="68"/>
        <v/>
      </c>
      <c r="AE242" s="592" t="str">
        <f t="shared" si="69"/>
        <v/>
      </c>
      <c r="AG242" s="592" t="str">
        <f t="shared" si="70"/>
        <v/>
      </c>
      <c r="AI242" s="592" t="str">
        <f t="shared" si="71"/>
        <v/>
      </c>
      <c r="AK242" s="592" t="str">
        <f t="shared" si="72"/>
        <v/>
      </c>
      <c r="AM242" s="592" t="str">
        <f t="shared" si="73"/>
        <v/>
      </c>
      <c r="AO242" s="592" t="str">
        <f t="shared" si="74"/>
        <v/>
      </c>
      <c r="AQ242" s="592" t="str">
        <f t="shared" si="75"/>
        <v/>
      </c>
    </row>
    <row r="243" spans="5:43" x14ac:dyDescent="0.25">
      <c r="E243" s="592" t="str">
        <f t="shared" si="57"/>
        <v/>
      </c>
      <c r="G243" s="592" t="str">
        <f t="shared" si="57"/>
        <v/>
      </c>
      <c r="I243" s="592" t="str">
        <f t="shared" si="58"/>
        <v/>
      </c>
      <c r="K243" s="592" t="str">
        <f t="shared" si="59"/>
        <v/>
      </c>
      <c r="M243" s="592" t="str">
        <f t="shared" si="60"/>
        <v/>
      </c>
      <c r="O243" s="592" t="str">
        <f t="shared" si="61"/>
        <v/>
      </c>
      <c r="Q243" s="592" t="str">
        <f t="shared" si="62"/>
        <v/>
      </c>
      <c r="S243" s="592" t="str">
        <f t="shared" si="63"/>
        <v/>
      </c>
      <c r="U243" s="592" t="str">
        <f t="shared" si="64"/>
        <v/>
      </c>
      <c r="W243" s="592" t="str">
        <f t="shared" si="65"/>
        <v/>
      </c>
      <c r="Y243" s="592" t="str">
        <f t="shared" si="66"/>
        <v/>
      </c>
      <c r="AA243" s="592" t="str">
        <f t="shared" si="67"/>
        <v/>
      </c>
      <c r="AC243" s="592" t="str">
        <f t="shared" si="68"/>
        <v/>
      </c>
      <c r="AE243" s="592" t="str">
        <f t="shared" si="69"/>
        <v/>
      </c>
      <c r="AG243" s="592" t="str">
        <f t="shared" si="70"/>
        <v/>
      </c>
      <c r="AI243" s="592" t="str">
        <f t="shared" si="71"/>
        <v/>
      </c>
      <c r="AK243" s="592" t="str">
        <f t="shared" si="72"/>
        <v/>
      </c>
      <c r="AM243" s="592" t="str">
        <f t="shared" si="73"/>
        <v/>
      </c>
      <c r="AO243" s="592" t="str">
        <f t="shared" si="74"/>
        <v/>
      </c>
      <c r="AQ243" s="592" t="str">
        <f t="shared" si="75"/>
        <v/>
      </c>
    </row>
    <row r="244" spans="5:43" x14ac:dyDescent="0.25">
      <c r="E244" s="592" t="str">
        <f t="shared" si="57"/>
        <v/>
      </c>
      <c r="G244" s="592" t="str">
        <f t="shared" si="57"/>
        <v/>
      </c>
      <c r="I244" s="592" t="str">
        <f t="shared" si="58"/>
        <v/>
      </c>
      <c r="K244" s="592" t="str">
        <f t="shared" si="59"/>
        <v/>
      </c>
      <c r="M244" s="592" t="str">
        <f t="shared" si="60"/>
        <v/>
      </c>
      <c r="O244" s="592" t="str">
        <f t="shared" si="61"/>
        <v/>
      </c>
      <c r="Q244" s="592" t="str">
        <f t="shared" si="62"/>
        <v/>
      </c>
      <c r="S244" s="592" t="str">
        <f t="shared" si="63"/>
        <v/>
      </c>
      <c r="U244" s="592" t="str">
        <f t="shared" si="64"/>
        <v/>
      </c>
      <c r="W244" s="592" t="str">
        <f t="shared" si="65"/>
        <v/>
      </c>
      <c r="Y244" s="592" t="str">
        <f t="shared" si="66"/>
        <v/>
      </c>
      <c r="AA244" s="592" t="str">
        <f t="shared" si="67"/>
        <v/>
      </c>
      <c r="AC244" s="592" t="str">
        <f t="shared" si="68"/>
        <v/>
      </c>
      <c r="AE244" s="592" t="str">
        <f t="shared" si="69"/>
        <v/>
      </c>
      <c r="AG244" s="592" t="str">
        <f t="shared" si="70"/>
        <v/>
      </c>
      <c r="AI244" s="592" t="str">
        <f t="shared" si="71"/>
        <v/>
      </c>
      <c r="AK244" s="592" t="str">
        <f t="shared" si="72"/>
        <v/>
      </c>
      <c r="AM244" s="592" t="str">
        <f t="shared" si="73"/>
        <v/>
      </c>
      <c r="AO244" s="592" t="str">
        <f t="shared" si="74"/>
        <v/>
      </c>
      <c r="AQ244" s="592" t="str">
        <f t="shared" si="75"/>
        <v/>
      </c>
    </row>
    <row r="245" spans="5:43" x14ac:dyDescent="0.25">
      <c r="E245" s="592" t="str">
        <f t="shared" si="57"/>
        <v/>
      </c>
      <c r="G245" s="592" t="str">
        <f t="shared" si="57"/>
        <v/>
      </c>
      <c r="I245" s="592" t="str">
        <f t="shared" si="58"/>
        <v/>
      </c>
      <c r="K245" s="592" t="str">
        <f t="shared" si="59"/>
        <v/>
      </c>
      <c r="M245" s="592" t="str">
        <f t="shared" si="60"/>
        <v/>
      </c>
      <c r="O245" s="592" t="str">
        <f t="shared" si="61"/>
        <v/>
      </c>
      <c r="Q245" s="592" t="str">
        <f t="shared" si="62"/>
        <v/>
      </c>
      <c r="S245" s="592" t="str">
        <f t="shared" si="63"/>
        <v/>
      </c>
      <c r="U245" s="592" t="str">
        <f t="shared" si="64"/>
        <v/>
      </c>
      <c r="W245" s="592" t="str">
        <f t="shared" si="65"/>
        <v/>
      </c>
      <c r="Y245" s="592" t="str">
        <f t="shared" si="66"/>
        <v/>
      </c>
      <c r="AA245" s="592" t="str">
        <f t="shared" si="67"/>
        <v/>
      </c>
      <c r="AC245" s="592" t="str">
        <f t="shared" si="68"/>
        <v/>
      </c>
      <c r="AE245" s="592" t="str">
        <f t="shared" si="69"/>
        <v/>
      </c>
      <c r="AG245" s="592" t="str">
        <f t="shared" si="70"/>
        <v/>
      </c>
      <c r="AI245" s="592" t="str">
        <f t="shared" si="71"/>
        <v/>
      </c>
      <c r="AK245" s="592" t="str">
        <f t="shared" si="72"/>
        <v/>
      </c>
      <c r="AM245" s="592" t="str">
        <f t="shared" si="73"/>
        <v/>
      </c>
      <c r="AO245" s="592" t="str">
        <f t="shared" si="74"/>
        <v/>
      </c>
      <c r="AQ245" s="592" t="str">
        <f t="shared" si="75"/>
        <v/>
      </c>
    </row>
    <row r="246" spans="5:43" x14ac:dyDescent="0.25">
      <c r="E246" s="592" t="str">
        <f t="shared" si="57"/>
        <v/>
      </c>
      <c r="G246" s="592" t="str">
        <f t="shared" si="57"/>
        <v/>
      </c>
      <c r="I246" s="592" t="str">
        <f t="shared" si="58"/>
        <v/>
      </c>
      <c r="K246" s="592" t="str">
        <f t="shared" si="59"/>
        <v/>
      </c>
      <c r="M246" s="592" t="str">
        <f t="shared" si="60"/>
        <v/>
      </c>
      <c r="O246" s="592" t="str">
        <f t="shared" si="61"/>
        <v/>
      </c>
      <c r="Q246" s="592" t="str">
        <f t="shared" si="62"/>
        <v/>
      </c>
      <c r="S246" s="592" t="str">
        <f t="shared" si="63"/>
        <v/>
      </c>
      <c r="U246" s="592" t="str">
        <f t="shared" si="64"/>
        <v/>
      </c>
      <c r="W246" s="592" t="str">
        <f t="shared" si="65"/>
        <v/>
      </c>
      <c r="Y246" s="592" t="str">
        <f t="shared" si="66"/>
        <v/>
      </c>
      <c r="AA246" s="592" t="str">
        <f t="shared" si="67"/>
        <v/>
      </c>
      <c r="AC246" s="592" t="str">
        <f t="shared" si="68"/>
        <v/>
      </c>
      <c r="AE246" s="592" t="str">
        <f t="shared" si="69"/>
        <v/>
      </c>
      <c r="AG246" s="592" t="str">
        <f t="shared" si="70"/>
        <v/>
      </c>
      <c r="AI246" s="592" t="str">
        <f t="shared" si="71"/>
        <v/>
      </c>
      <c r="AK246" s="592" t="str">
        <f t="shared" si="72"/>
        <v/>
      </c>
      <c r="AM246" s="592" t="str">
        <f t="shared" si="73"/>
        <v/>
      </c>
      <c r="AO246" s="592" t="str">
        <f t="shared" si="74"/>
        <v/>
      </c>
      <c r="AQ246" s="592" t="str">
        <f t="shared" si="75"/>
        <v/>
      </c>
    </row>
    <row r="247" spans="5:43" x14ac:dyDescent="0.25">
      <c r="E247" s="592" t="str">
        <f t="shared" si="57"/>
        <v/>
      </c>
      <c r="G247" s="592" t="str">
        <f t="shared" si="57"/>
        <v/>
      </c>
      <c r="I247" s="592" t="str">
        <f t="shared" si="58"/>
        <v/>
      </c>
      <c r="K247" s="592" t="str">
        <f t="shared" si="59"/>
        <v/>
      </c>
      <c r="M247" s="592" t="str">
        <f t="shared" si="60"/>
        <v/>
      </c>
      <c r="O247" s="592" t="str">
        <f t="shared" si="61"/>
        <v/>
      </c>
      <c r="Q247" s="592" t="str">
        <f t="shared" si="62"/>
        <v/>
      </c>
      <c r="S247" s="592" t="str">
        <f t="shared" si="63"/>
        <v/>
      </c>
      <c r="U247" s="592" t="str">
        <f t="shared" si="64"/>
        <v/>
      </c>
      <c r="W247" s="592" t="str">
        <f t="shared" si="65"/>
        <v/>
      </c>
      <c r="Y247" s="592" t="str">
        <f t="shared" si="66"/>
        <v/>
      </c>
      <c r="AA247" s="592" t="str">
        <f t="shared" si="67"/>
        <v/>
      </c>
      <c r="AC247" s="592" t="str">
        <f t="shared" si="68"/>
        <v/>
      </c>
      <c r="AE247" s="592" t="str">
        <f t="shared" si="69"/>
        <v/>
      </c>
      <c r="AG247" s="592" t="str">
        <f t="shared" si="70"/>
        <v/>
      </c>
      <c r="AI247" s="592" t="str">
        <f t="shared" si="71"/>
        <v/>
      </c>
      <c r="AK247" s="592" t="str">
        <f t="shared" si="72"/>
        <v/>
      </c>
      <c r="AM247" s="592" t="str">
        <f t="shared" si="73"/>
        <v/>
      </c>
      <c r="AO247" s="592" t="str">
        <f t="shared" si="74"/>
        <v/>
      </c>
      <c r="AQ247" s="592" t="str">
        <f t="shared" si="75"/>
        <v/>
      </c>
    </row>
    <row r="248" spans="5:43" x14ac:dyDescent="0.25">
      <c r="E248" s="592" t="str">
        <f t="shared" si="57"/>
        <v/>
      </c>
      <c r="G248" s="592" t="str">
        <f t="shared" si="57"/>
        <v/>
      </c>
      <c r="I248" s="592" t="str">
        <f t="shared" si="58"/>
        <v/>
      </c>
      <c r="K248" s="592" t="str">
        <f t="shared" si="59"/>
        <v/>
      </c>
      <c r="M248" s="592" t="str">
        <f t="shared" si="60"/>
        <v/>
      </c>
      <c r="O248" s="592" t="str">
        <f t="shared" si="61"/>
        <v/>
      </c>
      <c r="Q248" s="592" t="str">
        <f t="shared" si="62"/>
        <v/>
      </c>
      <c r="S248" s="592" t="str">
        <f t="shared" si="63"/>
        <v/>
      </c>
      <c r="U248" s="592" t="str">
        <f t="shared" si="64"/>
        <v/>
      </c>
      <c r="W248" s="592" t="str">
        <f t="shared" si="65"/>
        <v/>
      </c>
      <c r="Y248" s="592" t="str">
        <f t="shared" si="66"/>
        <v/>
      </c>
      <c r="AA248" s="592" t="str">
        <f t="shared" si="67"/>
        <v/>
      </c>
      <c r="AC248" s="592" t="str">
        <f t="shared" si="68"/>
        <v/>
      </c>
      <c r="AE248" s="592" t="str">
        <f t="shared" si="69"/>
        <v/>
      </c>
      <c r="AG248" s="592" t="str">
        <f t="shared" si="70"/>
        <v/>
      </c>
      <c r="AI248" s="592" t="str">
        <f t="shared" si="71"/>
        <v/>
      </c>
      <c r="AK248" s="592" t="str">
        <f t="shared" si="72"/>
        <v/>
      </c>
      <c r="AM248" s="592" t="str">
        <f t="shared" si="73"/>
        <v/>
      </c>
      <c r="AO248" s="592" t="str">
        <f t="shared" si="74"/>
        <v/>
      </c>
      <c r="AQ248" s="592" t="str">
        <f t="shared" si="75"/>
        <v/>
      </c>
    </row>
    <row r="249" spans="5:43" x14ac:dyDescent="0.25">
      <c r="E249" s="592" t="str">
        <f t="shared" si="57"/>
        <v/>
      </c>
      <c r="G249" s="592" t="str">
        <f t="shared" si="57"/>
        <v/>
      </c>
      <c r="I249" s="592" t="str">
        <f t="shared" si="58"/>
        <v/>
      </c>
      <c r="K249" s="592" t="str">
        <f t="shared" si="59"/>
        <v/>
      </c>
      <c r="M249" s="592" t="str">
        <f t="shared" si="60"/>
        <v/>
      </c>
      <c r="O249" s="592" t="str">
        <f t="shared" si="61"/>
        <v/>
      </c>
      <c r="Q249" s="592" t="str">
        <f t="shared" si="62"/>
        <v/>
      </c>
      <c r="S249" s="592" t="str">
        <f t="shared" si="63"/>
        <v/>
      </c>
      <c r="U249" s="592" t="str">
        <f t="shared" si="64"/>
        <v/>
      </c>
      <c r="W249" s="592" t="str">
        <f t="shared" si="65"/>
        <v/>
      </c>
      <c r="Y249" s="592" t="str">
        <f t="shared" si="66"/>
        <v/>
      </c>
      <c r="AA249" s="592" t="str">
        <f t="shared" si="67"/>
        <v/>
      </c>
      <c r="AC249" s="592" t="str">
        <f t="shared" si="68"/>
        <v/>
      </c>
      <c r="AE249" s="592" t="str">
        <f t="shared" si="69"/>
        <v/>
      </c>
      <c r="AG249" s="592" t="str">
        <f t="shared" si="70"/>
        <v/>
      </c>
      <c r="AI249" s="592" t="str">
        <f t="shared" si="71"/>
        <v/>
      </c>
      <c r="AK249" s="592" t="str">
        <f t="shared" si="72"/>
        <v/>
      </c>
      <c r="AM249" s="592" t="str">
        <f t="shared" si="73"/>
        <v/>
      </c>
      <c r="AO249" s="592" t="str">
        <f t="shared" si="74"/>
        <v/>
      </c>
      <c r="AQ249" s="592" t="str">
        <f t="shared" si="75"/>
        <v/>
      </c>
    </row>
    <row r="250" spans="5:43" x14ac:dyDescent="0.25">
      <c r="E250" s="592" t="str">
        <f t="shared" si="57"/>
        <v/>
      </c>
      <c r="G250" s="592" t="str">
        <f t="shared" si="57"/>
        <v/>
      </c>
      <c r="I250" s="592" t="str">
        <f t="shared" si="58"/>
        <v/>
      </c>
      <c r="K250" s="592" t="str">
        <f t="shared" si="59"/>
        <v/>
      </c>
      <c r="M250" s="592" t="str">
        <f t="shared" si="60"/>
        <v/>
      </c>
      <c r="O250" s="592" t="str">
        <f t="shared" si="61"/>
        <v/>
      </c>
      <c r="Q250" s="592" t="str">
        <f t="shared" si="62"/>
        <v/>
      </c>
      <c r="S250" s="592" t="str">
        <f t="shared" si="63"/>
        <v/>
      </c>
      <c r="U250" s="592" t="str">
        <f t="shared" si="64"/>
        <v/>
      </c>
      <c r="W250" s="592" t="str">
        <f t="shared" si="65"/>
        <v/>
      </c>
      <c r="Y250" s="592" t="str">
        <f t="shared" si="66"/>
        <v/>
      </c>
      <c r="AA250" s="592" t="str">
        <f t="shared" si="67"/>
        <v/>
      </c>
      <c r="AC250" s="592" t="str">
        <f t="shared" si="68"/>
        <v/>
      </c>
      <c r="AE250" s="592" t="str">
        <f t="shared" si="69"/>
        <v/>
      </c>
      <c r="AG250" s="592" t="str">
        <f t="shared" si="70"/>
        <v/>
      </c>
      <c r="AI250" s="592" t="str">
        <f t="shared" si="71"/>
        <v/>
      </c>
      <c r="AK250" s="592" t="str">
        <f t="shared" si="72"/>
        <v/>
      </c>
      <c r="AM250" s="592" t="str">
        <f t="shared" si="73"/>
        <v/>
      </c>
      <c r="AO250" s="592" t="str">
        <f t="shared" si="74"/>
        <v/>
      </c>
      <c r="AQ250" s="592" t="str">
        <f t="shared" si="75"/>
        <v/>
      </c>
    </row>
    <row r="251" spans="5:43" x14ac:dyDescent="0.25">
      <c r="E251" s="592" t="str">
        <f t="shared" si="57"/>
        <v/>
      </c>
      <c r="G251" s="592" t="str">
        <f t="shared" si="57"/>
        <v/>
      </c>
      <c r="I251" s="592" t="str">
        <f t="shared" si="58"/>
        <v/>
      </c>
      <c r="K251" s="592" t="str">
        <f t="shared" si="59"/>
        <v/>
      </c>
      <c r="M251" s="592" t="str">
        <f t="shared" si="60"/>
        <v/>
      </c>
      <c r="O251" s="592" t="str">
        <f t="shared" si="61"/>
        <v/>
      </c>
      <c r="Q251" s="592" t="str">
        <f t="shared" si="62"/>
        <v/>
      </c>
      <c r="S251" s="592" t="str">
        <f t="shared" si="63"/>
        <v/>
      </c>
      <c r="U251" s="592" t="str">
        <f t="shared" si="64"/>
        <v/>
      </c>
      <c r="W251" s="592" t="str">
        <f t="shared" si="65"/>
        <v/>
      </c>
      <c r="Y251" s="592" t="str">
        <f t="shared" si="66"/>
        <v/>
      </c>
      <c r="AA251" s="592" t="str">
        <f t="shared" si="67"/>
        <v/>
      </c>
      <c r="AC251" s="592" t="str">
        <f t="shared" si="68"/>
        <v/>
      </c>
      <c r="AE251" s="592" t="str">
        <f t="shared" si="69"/>
        <v/>
      </c>
      <c r="AG251" s="592" t="str">
        <f t="shared" si="70"/>
        <v/>
      </c>
      <c r="AI251" s="592" t="str">
        <f t="shared" si="71"/>
        <v/>
      </c>
      <c r="AK251" s="592" t="str">
        <f t="shared" si="72"/>
        <v/>
      </c>
      <c r="AM251" s="592" t="str">
        <f t="shared" si="73"/>
        <v/>
      </c>
      <c r="AO251" s="592" t="str">
        <f t="shared" si="74"/>
        <v/>
      </c>
      <c r="AQ251" s="592" t="str">
        <f t="shared" si="75"/>
        <v/>
      </c>
    </row>
    <row r="252" spans="5:43" x14ac:dyDescent="0.25">
      <c r="E252" s="592" t="str">
        <f t="shared" si="57"/>
        <v/>
      </c>
      <c r="G252" s="592" t="str">
        <f t="shared" si="57"/>
        <v/>
      </c>
      <c r="I252" s="592" t="str">
        <f t="shared" si="58"/>
        <v/>
      </c>
      <c r="K252" s="592" t="str">
        <f t="shared" si="59"/>
        <v/>
      </c>
      <c r="M252" s="592" t="str">
        <f t="shared" si="60"/>
        <v/>
      </c>
      <c r="O252" s="592" t="str">
        <f t="shared" si="61"/>
        <v/>
      </c>
      <c r="Q252" s="592" t="str">
        <f t="shared" si="62"/>
        <v/>
      </c>
      <c r="S252" s="592" t="str">
        <f t="shared" si="63"/>
        <v/>
      </c>
      <c r="U252" s="592" t="str">
        <f t="shared" si="64"/>
        <v/>
      </c>
      <c r="W252" s="592" t="str">
        <f t="shared" si="65"/>
        <v/>
      </c>
      <c r="Y252" s="592" t="str">
        <f t="shared" si="66"/>
        <v/>
      </c>
      <c r="AA252" s="592" t="str">
        <f t="shared" si="67"/>
        <v/>
      </c>
      <c r="AC252" s="592" t="str">
        <f t="shared" si="68"/>
        <v/>
      </c>
      <c r="AE252" s="592" t="str">
        <f t="shared" si="69"/>
        <v/>
      </c>
      <c r="AG252" s="592" t="str">
        <f t="shared" si="70"/>
        <v/>
      </c>
      <c r="AI252" s="592" t="str">
        <f t="shared" si="71"/>
        <v/>
      </c>
      <c r="AK252" s="592" t="str">
        <f t="shared" si="72"/>
        <v/>
      </c>
      <c r="AM252" s="592" t="str">
        <f t="shared" si="73"/>
        <v/>
      </c>
      <c r="AO252" s="592" t="str">
        <f t="shared" si="74"/>
        <v/>
      </c>
      <c r="AQ252" s="592" t="str">
        <f t="shared" si="75"/>
        <v/>
      </c>
    </row>
    <row r="253" spans="5:43" x14ac:dyDescent="0.25">
      <c r="E253" s="592" t="str">
        <f t="shared" si="57"/>
        <v/>
      </c>
      <c r="G253" s="592" t="str">
        <f t="shared" si="57"/>
        <v/>
      </c>
      <c r="I253" s="592" t="str">
        <f t="shared" si="58"/>
        <v/>
      </c>
      <c r="K253" s="592" t="str">
        <f t="shared" si="59"/>
        <v/>
      </c>
      <c r="M253" s="592" t="str">
        <f t="shared" si="60"/>
        <v/>
      </c>
      <c r="O253" s="592" t="str">
        <f t="shared" si="61"/>
        <v/>
      </c>
      <c r="Q253" s="592" t="str">
        <f t="shared" si="62"/>
        <v/>
      </c>
      <c r="S253" s="592" t="str">
        <f t="shared" si="63"/>
        <v/>
      </c>
      <c r="U253" s="592" t="str">
        <f t="shared" si="64"/>
        <v/>
      </c>
      <c r="W253" s="592" t="str">
        <f t="shared" si="65"/>
        <v/>
      </c>
      <c r="Y253" s="592" t="str">
        <f t="shared" si="66"/>
        <v/>
      </c>
      <c r="AA253" s="592" t="str">
        <f t="shared" si="67"/>
        <v/>
      </c>
      <c r="AC253" s="592" t="str">
        <f t="shared" si="68"/>
        <v/>
      </c>
      <c r="AE253" s="592" t="str">
        <f t="shared" si="69"/>
        <v/>
      </c>
      <c r="AG253" s="592" t="str">
        <f t="shared" si="70"/>
        <v/>
      </c>
      <c r="AI253" s="592" t="str">
        <f t="shared" si="71"/>
        <v/>
      </c>
      <c r="AK253" s="592" t="str">
        <f t="shared" si="72"/>
        <v/>
      </c>
      <c r="AM253" s="592" t="str">
        <f t="shared" si="73"/>
        <v/>
      </c>
      <c r="AO253" s="592" t="str">
        <f t="shared" si="74"/>
        <v/>
      </c>
      <c r="AQ253" s="592" t="str">
        <f t="shared" si="75"/>
        <v/>
      </c>
    </row>
    <row r="254" spans="5:43" x14ac:dyDescent="0.25">
      <c r="E254" s="592" t="str">
        <f t="shared" si="57"/>
        <v/>
      </c>
      <c r="G254" s="592" t="str">
        <f t="shared" si="57"/>
        <v/>
      </c>
      <c r="I254" s="592" t="str">
        <f t="shared" si="58"/>
        <v/>
      </c>
      <c r="K254" s="592" t="str">
        <f t="shared" si="59"/>
        <v/>
      </c>
      <c r="M254" s="592" t="str">
        <f t="shared" si="60"/>
        <v/>
      </c>
      <c r="O254" s="592" t="str">
        <f t="shared" si="61"/>
        <v/>
      </c>
      <c r="Q254" s="592" t="str">
        <f t="shared" si="62"/>
        <v/>
      </c>
      <c r="S254" s="592" t="str">
        <f t="shared" si="63"/>
        <v/>
      </c>
      <c r="U254" s="592" t="str">
        <f t="shared" si="64"/>
        <v/>
      </c>
      <c r="W254" s="592" t="str">
        <f t="shared" si="65"/>
        <v/>
      </c>
      <c r="Y254" s="592" t="str">
        <f t="shared" si="66"/>
        <v/>
      </c>
      <c r="AA254" s="592" t="str">
        <f t="shared" si="67"/>
        <v/>
      </c>
      <c r="AC254" s="592" t="str">
        <f t="shared" si="68"/>
        <v/>
      </c>
      <c r="AE254" s="592" t="str">
        <f t="shared" si="69"/>
        <v/>
      </c>
      <c r="AG254" s="592" t="str">
        <f t="shared" si="70"/>
        <v/>
      </c>
      <c r="AI254" s="592" t="str">
        <f t="shared" si="71"/>
        <v/>
      </c>
      <c r="AK254" s="592" t="str">
        <f t="shared" si="72"/>
        <v/>
      </c>
      <c r="AM254" s="592" t="str">
        <f t="shared" si="73"/>
        <v/>
      </c>
      <c r="AO254" s="592" t="str">
        <f t="shared" si="74"/>
        <v/>
      </c>
      <c r="AQ254" s="592" t="str">
        <f t="shared" si="75"/>
        <v/>
      </c>
    </row>
    <row r="255" spans="5:43" x14ac:dyDescent="0.25">
      <c r="E255" s="592" t="str">
        <f t="shared" si="57"/>
        <v/>
      </c>
      <c r="G255" s="592" t="str">
        <f t="shared" si="57"/>
        <v/>
      </c>
      <c r="I255" s="592" t="str">
        <f t="shared" si="58"/>
        <v/>
      </c>
      <c r="K255" s="592" t="str">
        <f t="shared" si="59"/>
        <v/>
      </c>
      <c r="M255" s="592" t="str">
        <f t="shared" si="60"/>
        <v/>
      </c>
      <c r="O255" s="592" t="str">
        <f t="shared" si="61"/>
        <v/>
      </c>
      <c r="Q255" s="592" t="str">
        <f t="shared" si="62"/>
        <v/>
      </c>
      <c r="S255" s="592" t="str">
        <f t="shared" si="63"/>
        <v/>
      </c>
      <c r="U255" s="592" t="str">
        <f t="shared" si="64"/>
        <v/>
      </c>
      <c r="W255" s="592" t="str">
        <f t="shared" si="65"/>
        <v/>
      </c>
      <c r="Y255" s="592" t="str">
        <f t="shared" si="66"/>
        <v/>
      </c>
      <c r="AA255" s="592" t="str">
        <f t="shared" si="67"/>
        <v/>
      </c>
      <c r="AC255" s="592" t="str">
        <f t="shared" si="68"/>
        <v/>
      </c>
      <c r="AE255" s="592" t="str">
        <f t="shared" si="69"/>
        <v/>
      </c>
      <c r="AG255" s="592" t="str">
        <f t="shared" si="70"/>
        <v/>
      </c>
      <c r="AI255" s="592" t="str">
        <f t="shared" si="71"/>
        <v/>
      </c>
      <c r="AK255" s="592" t="str">
        <f t="shared" si="72"/>
        <v/>
      </c>
      <c r="AM255" s="592" t="str">
        <f t="shared" si="73"/>
        <v/>
      </c>
      <c r="AO255" s="592" t="str">
        <f t="shared" si="74"/>
        <v/>
      </c>
      <c r="AQ255" s="592" t="str">
        <f t="shared" si="75"/>
        <v/>
      </c>
    </row>
    <row r="256" spans="5:43" x14ac:dyDescent="0.25">
      <c r="E256" s="592" t="str">
        <f t="shared" si="57"/>
        <v/>
      </c>
      <c r="G256" s="592" t="str">
        <f t="shared" si="57"/>
        <v/>
      </c>
      <c r="I256" s="592" t="str">
        <f t="shared" si="58"/>
        <v/>
      </c>
      <c r="K256" s="592" t="str">
        <f t="shared" si="59"/>
        <v/>
      </c>
      <c r="M256" s="592" t="str">
        <f t="shared" si="60"/>
        <v/>
      </c>
      <c r="O256" s="592" t="str">
        <f t="shared" si="61"/>
        <v/>
      </c>
      <c r="Q256" s="592" t="str">
        <f t="shared" si="62"/>
        <v/>
      </c>
      <c r="S256" s="592" t="str">
        <f t="shared" si="63"/>
        <v/>
      </c>
      <c r="U256" s="592" t="str">
        <f t="shared" si="64"/>
        <v/>
      </c>
      <c r="W256" s="592" t="str">
        <f t="shared" si="65"/>
        <v/>
      </c>
      <c r="Y256" s="592" t="str">
        <f t="shared" si="66"/>
        <v/>
      </c>
      <c r="AA256" s="592" t="str">
        <f t="shared" si="67"/>
        <v/>
      </c>
      <c r="AC256" s="592" t="str">
        <f t="shared" si="68"/>
        <v/>
      </c>
      <c r="AE256" s="592" t="str">
        <f t="shared" si="69"/>
        <v/>
      </c>
      <c r="AG256" s="592" t="str">
        <f t="shared" si="70"/>
        <v/>
      </c>
      <c r="AI256" s="592" t="str">
        <f t="shared" si="71"/>
        <v/>
      </c>
      <c r="AK256" s="592" t="str">
        <f t="shared" si="72"/>
        <v/>
      </c>
      <c r="AM256" s="592" t="str">
        <f t="shared" si="73"/>
        <v/>
      </c>
      <c r="AO256" s="592" t="str">
        <f t="shared" si="74"/>
        <v/>
      </c>
      <c r="AQ256" s="592" t="str">
        <f t="shared" si="75"/>
        <v/>
      </c>
    </row>
    <row r="257" spans="5:43" x14ac:dyDescent="0.25">
      <c r="E257" s="592" t="str">
        <f t="shared" si="57"/>
        <v/>
      </c>
      <c r="G257" s="592" t="str">
        <f t="shared" si="57"/>
        <v/>
      </c>
      <c r="I257" s="592" t="str">
        <f t="shared" si="58"/>
        <v/>
      </c>
      <c r="K257" s="592" t="str">
        <f t="shared" si="59"/>
        <v/>
      </c>
      <c r="M257" s="592" t="str">
        <f t="shared" si="60"/>
        <v/>
      </c>
      <c r="O257" s="592" t="str">
        <f t="shared" si="61"/>
        <v/>
      </c>
      <c r="Q257" s="592" t="str">
        <f t="shared" si="62"/>
        <v/>
      </c>
      <c r="S257" s="592" t="str">
        <f t="shared" si="63"/>
        <v/>
      </c>
      <c r="U257" s="592" t="str">
        <f t="shared" si="64"/>
        <v/>
      </c>
      <c r="W257" s="592" t="str">
        <f t="shared" si="65"/>
        <v/>
      </c>
      <c r="Y257" s="592" t="str">
        <f t="shared" si="66"/>
        <v/>
      </c>
      <c r="AA257" s="592" t="str">
        <f t="shared" si="67"/>
        <v/>
      </c>
      <c r="AC257" s="592" t="str">
        <f t="shared" si="68"/>
        <v/>
      </c>
      <c r="AE257" s="592" t="str">
        <f t="shared" si="69"/>
        <v/>
      </c>
      <c r="AG257" s="592" t="str">
        <f t="shared" si="70"/>
        <v/>
      </c>
      <c r="AI257" s="592" t="str">
        <f t="shared" si="71"/>
        <v/>
      </c>
      <c r="AK257" s="592" t="str">
        <f t="shared" si="72"/>
        <v/>
      </c>
      <c r="AM257" s="592" t="str">
        <f t="shared" si="73"/>
        <v/>
      </c>
      <c r="AO257" s="592" t="str">
        <f t="shared" si="74"/>
        <v/>
      </c>
      <c r="AQ257" s="592" t="str">
        <f t="shared" si="75"/>
        <v/>
      </c>
    </row>
    <row r="258" spans="5:43" x14ac:dyDescent="0.25">
      <c r="E258" s="592" t="str">
        <f t="shared" si="57"/>
        <v/>
      </c>
      <c r="G258" s="592" t="str">
        <f t="shared" si="57"/>
        <v/>
      </c>
      <c r="I258" s="592" t="str">
        <f t="shared" si="58"/>
        <v/>
      </c>
      <c r="K258" s="592" t="str">
        <f t="shared" si="59"/>
        <v/>
      </c>
      <c r="M258" s="592" t="str">
        <f t="shared" si="60"/>
        <v/>
      </c>
      <c r="O258" s="592" t="str">
        <f t="shared" si="61"/>
        <v/>
      </c>
      <c r="Q258" s="592" t="str">
        <f t="shared" si="62"/>
        <v/>
      </c>
      <c r="S258" s="592" t="str">
        <f t="shared" si="63"/>
        <v/>
      </c>
      <c r="U258" s="592" t="str">
        <f t="shared" si="64"/>
        <v/>
      </c>
      <c r="W258" s="592" t="str">
        <f t="shared" si="65"/>
        <v/>
      </c>
      <c r="Y258" s="592" t="str">
        <f t="shared" si="66"/>
        <v/>
      </c>
      <c r="AA258" s="592" t="str">
        <f t="shared" si="67"/>
        <v/>
      </c>
      <c r="AC258" s="592" t="str">
        <f t="shared" si="68"/>
        <v/>
      </c>
      <c r="AE258" s="592" t="str">
        <f t="shared" si="69"/>
        <v/>
      </c>
      <c r="AG258" s="592" t="str">
        <f t="shared" si="70"/>
        <v/>
      </c>
      <c r="AI258" s="592" t="str">
        <f t="shared" si="71"/>
        <v/>
      </c>
      <c r="AK258" s="592" t="str">
        <f t="shared" si="72"/>
        <v/>
      </c>
      <c r="AM258" s="592" t="str">
        <f t="shared" si="73"/>
        <v/>
      </c>
      <c r="AO258" s="592" t="str">
        <f t="shared" si="74"/>
        <v/>
      </c>
      <c r="AQ258" s="592" t="str">
        <f t="shared" si="75"/>
        <v/>
      </c>
    </row>
    <row r="259" spans="5:43" x14ac:dyDescent="0.25">
      <c r="E259" s="592" t="str">
        <f t="shared" si="57"/>
        <v/>
      </c>
      <c r="G259" s="592" t="str">
        <f t="shared" si="57"/>
        <v/>
      </c>
      <c r="I259" s="592" t="str">
        <f t="shared" si="58"/>
        <v/>
      </c>
      <c r="K259" s="592" t="str">
        <f t="shared" si="59"/>
        <v/>
      </c>
      <c r="M259" s="592" t="str">
        <f t="shared" si="60"/>
        <v/>
      </c>
      <c r="O259" s="592" t="str">
        <f t="shared" si="61"/>
        <v/>
      </c>
      <c r="Q259" s="592" t="str">
        <f t="shared" si="62"/>
        <v/>
      </c>
      <c r="S259" s="592" t="str">
        <f t="shared" si="63"/>
        <v/>
      </c>
      <c r="U259" s="592" t="str">
        <f t="shared" si="64"/>
        <v/>
      </c>
      <c r="W259" s="592" t="str">
        <f t="shared" si="65"/>
        <v/>
      </c>
      <c r="Y259" s="592" t="str">
        <f t="shared" si="66"/>
        <v/>
      </c>
      <c r="AA259" s="592" t="str">
        <f t="shared" si="67"/>
        <v/>
      </c>
      <c r="AC259" s="592" t="str">
        <f t="shared" si="68"/>
        <v/>
      </c>
      <c r="AE259" s="592" t="str">
        <f t="shared" si="69"/>
        <v/>
      </c>
      <c r="AG259" s="592" t="str">
        <f t="shared" si="70"/>
        <v/>
      </c>
      <c r="AI259" s="592" t="str">
        <f t="shared" si="71"/>
        <v/>
      </c>
      <c r="AK259" s="592" t="str">
        <f t="shared" si="72"/>
        <v/>
      </c>
      <c r="AM259" s="592" t="str">
        <f t="shared" si="73"/>
        <v/>
      </c>
      <c r="AO259" s="592" t="str">
        <f t="shared" si="74"/>
        <v/>
      </c>
      <c r="AQ259" s="592" t="str">
        <f t="shared" si="75"/>
        <v/>
      </c>
    </row>
    <row r="260" spans="5:43" x14ac:dyDescent="0.25">
      <c r="E260" s="592" t="str">
        <f t="shared" si="57"/>
        <v/>
      </c>
      <c r="G260" s="592" t="str">
        <f t="shared" si="57"/>
        <v/>
      </c>
      <c r="I260" s="592" t="str">
        <f t="shared" si="58"/>
        <v/>
      </c>
      <c r="K260" s="592" t="str">
        <f t="shared" si="59"/>
        <v/>
      </c>
      <c r="M260" s="592" t="str">
        <f t="shared" si="60"/>
        <v/>
      </c>
      <c r="O260" s="592" t="str">
        <f t="shared" si="61"/>
        <v/>
      </c>
      <c r="Q260" s="592" t="str">
        <f t="shared" si="62"/>
        <v/>
      </c>
      <c r="S260" s="592" t="str">
        <f t="shared" si="63"/>
        <v/>
      </c>
      <c r="U260" s="592" t="str">
        <f t="shared" si="64"/>
        <v/>
      </c>
      <c r="W260" s="592" t="str">
        <f t="shared" si="65"/>
        <v/>
      </c>
      <c r="Y260" s="592" t="str">
        <f t="shared" si="66"/>
        <v/>
      </c>
      <c r="AA260" s="592" t="str">
        <f t="shared" si="67"/>
        <v/>
      </c>
      <c r="AC260" s="592" t="str">
        <f t="shared" si="68"/>
        <v/>
      </c>
      <c r="AE260" s="592" t="str">
        <f t="shared" si="69"/>
        <v/>
      </c>
      <c r="AG260" s="592" t="str">
        <f t="shared" si="70"/>
        <v/>
      </c>
      <c r="AI260" s="592" t="str">
        <f t="shared" si="71"/>
        <v/>
      </c>
      <c r="AK260" s="592" t="str">
        <f t="shared" si="72"/>
        <v/>
      </c>
      <c r="AM260" s="592" t="str">
        <f t="shared" si="73"/>
        <v/>
      </c>
      <c r="AO260" s="592" t="str">
        <f t="shared" si="74"/>
        <v/>
      </c>
      <c r="AQ260" s="592" t="str">
        <f t="shared" si="75"/>
        <v/>
      </c>
    </row>
    <row r="261" spans="5:43" x14ac:dyDescent="0.25">
      <c r="E261" s="592" t="str">
        <f t="shared" si="57"/>
        <v/>
      </c>
      <c r="G261" s="592" t="str">
        <f t="shared" si="57"/>
        <v/>
      </c>
      <c r="I261" s="592" t="str">
        <f t="shared" si="58"/>
        <v/>
      </c>
      <c r="K261" s="592" t="str">
        <f t="shared" si="59"/>
        <v/>
      </c>
      <c r="M261" s="592" t="str">
        <f t="shared" si="60"/>
        <v/>
      </c>
      <c r="O261" s="592" t="str">
        <f t="shared" si="61"/>
        <v/>
      </c>
      <c r="Q261" s="592" t="str">
        <f t="shared" si="62"/>
        <v/>
      </c>
      <c r="S261" s="592" t="str">
        <f t="shared" si="63"/>
        <v/>
      </c>
      <c r="U261" s="592" t="str">
        <f t="shared" si="64"/>
        <v/>
      </c>
      <c r="W261" s="592" t="str">
        <f t="shared" si="65"/>
        <v/>
      </c>
      <c r="Y261" s="592" t="str">
        <f t="shared" si="66"/>
        <v/>
      </c>
      <c r="AA261" s="592" t="str">
        <f t="shared" si="67"/>
        <v/>
      </c>
      <c r="AC261" s="592" t="str">
        <f t="shared" si="68"/>
        <v/>
      </c>
      <c r="AE261" s="592" t="str">
        <f t="shared" si="69"/>
        <v/>
      </c>
      <c r="AG261" s="592" t="str">
        <f t="shared" si="70"/>
        <v/>
      </c>
      <c r="AI261" s="592" t="str">
        <f t="shared" si="71"/>
        <v/>
      </c>
      <c r="AK261" s="592" t="str">
        <f t="shared" si="72"/>
        <v/>
      </c>
      <c r="AM261" s="592" t="str">
        <f t="shared" si="73"/>
        <v/>
      </c>
      <c r="AO261" s="592" t="str">
        <f t="shared" si="74"/>
        <v/>
      </c>
      <c r="AQ261" s="592" t="str">
        <f t="shared" si="75"/>
        <v/>
      </c>
    </row>
    <row r="262" spans="5:43" x14ac:dyDescent="0.25">
      <c r="E262" s="592" t="str">
        <f t="shared" si="57"/>
        <v/>
      </c>
      <c r="G262" s="592" t="str">
        <f t="shared" si="57"/>
        <v/>
      </c>
      <c r="I262" s="592" t="str">
        <f t="shared" si="58"/>
        <v/>
      </c>
      <c r="K262" s="592" t="str">
        <f t="shared" si="59"/>
        <v/>
      </c>
      <c r="M262" s="592" t="str">
        <f t="shared" si="60"/>
        <v/>
      </c>
      <c r="O262" s="592" t="str">
        <f t="shared" si="61"/>
        <v/>
      </c>
      <c r="Q262" s="592" t="str">
        <f t="shared" si="62"/>
        <v/>
      </c>
      <c r="S262" s="592" t="str">
        <f t="shared" si="63"/>
        <v/>
      </c>
      <c r="U262" s="592" t="str">
        <f t="shared" si="64"/>
        <v/>
      </c>
      <c r="W262" s="592" t="str">
        <f t="shared" si="65"/>
        <v/>
      </c>
      <c r="Y262" s="592" t="str">
        <f t="shared" si="66"/>
        <v/>
      </c>
      <c r="AA262" s="592" t="str">
        <f t="shared" si="67"/>
        <v/>
      </c>
      <c r="AC262" s="592" t="str">
        <f t="shared" si="68"/>
        <v/>
      </c>
      <c r="AE262" s="592" t="str">
        <f t="shared" si="69"/>
        <v/>
      </c>
      <c r="AG262" s="592" t="str">
        <f t="shared" si="70"/>
        <v/>
      </c>
      <c r="AI262" s="592" t="str">
        <f t="shared" si="71"/>
        <v/>
      </c>
      <c r="AK262" s="592" t="str">
        <f t="shared" si="72"/>
        <v/>
      </c>
      <c r="AM262" s="592" t="str">
        <f t="shared" si="73"/>
        <v/>
      </c>
      <c r="AO262" s="592" t="str">
        <f t="shared" si="74"/>
        <v/>
      </c>
      <c r="AQ262" s="592" t="str">
        <f t="shared" si="75"/>
        <v/>
      </c>
    </row>
    <row r="263" spans="5:43" x14ac:dyDescent="0.25">
      <c r="E263" s="592" t="str">
        <f t="shared" si="57"/>
        <v/>
      </c>
      <c r="G263" s="592" t="str">
        <f t="shared" si="57"/>
        <v/>
      </c>
      <c r="I263" s="592" t="str">
        <f t="shared" si="58"/>
        <v/>
      </c>
      <c r="K263" s="592" t="str">
        <f t="shared" si="59"/>
        <v/>
      </c>
      <c r="M263" s="592" t="str">
        <f t="shared" si="60"/>
        <v/>
      </c>
      <c r="O263" s="592" t="str">
        <f t="shared" si="61"/>
        <v/>
      </c>
      <c r="Q263" s="592" t="str">
        <f t="shared" si="62"/>
        <v/>
      </c>
      <c r="S263" s="592" t="str">
        <f t="shared" si="63"/>
        <v/>
      </c>
      <c r="U263" s="592" t="str">
        <f t="shared" si="64"/>
        <v/>
      </c>
      <c r="W263" s="592" t="str">
        <f t="shared" si="65"/>
        <v/>
      </c>
      <c r="Y263" s="592" t="str">
        <f t="shared" si="66"/>
        <v/>
      </c>
      <c r="AA263" s="592" t="str">
        <f t="shared" si="67"/>
        <v/>
      </c>
      <c r="AC263" s="592" t="str">
        <f t="shared" si="68"/>
        <v/>
      </c>
      <c r="AE263" s="592" t="str">
        <f t="shared" si="69"/>
        <v/>
      </c>
      <c r="AG263" s="592" t="str">
        <f t="shared" si="70"/>
        <v/>
      </c>
      <c r="AI263" s="592" t="str">
        <f t="shared" si="71"/>
        <v/>
      </c>
      <c r="AK263" s="592" t="str">
        <f t="shared" si="72"/>
        <v/>
      </c>
      <c r="AM263" s="592" t="str">
        <f t="shared" si="73"/>
        <v/>
      </c>
      <c r="AO263" s="592" t="str">
        <f t="shared" si="74"/>
        <v/>
      </c>
      <c r="AQ263" s="592" t="str">
        <f t="shared" si="75"/>
        <v/>
      </c>
    </row>
    <row r="264" spans="5:43" x14ac:dyDescent="0.25">
      <c r="E264" s="592" t="str">
        <f t="shared" si="57"/>
        <v/>
      </c>
      <c r="G264" s="592" t="str">
        <f t="shared" si="57"/>
        <v/>
      </c>
      <c r="I264" s="592" t="str">
        <f t="shared" si="58"/>
        <v/>
      </c>
      <c r="K264" s="592" t="str">
        <f t="shared" si="59"/>
        <v/>
      </c>
      <c r="M264" s="592" t="str">
        <f t="shared" si="60"/>
        <v/>
      </c>
      <c r="O264" s="592" t="str">
        <f t="shared" si="61"/>
        <v/>
      </c>
      <c r="Q264" s="592" t="str">
        <f t="shared" si="62"/>
        <v/>
      </c>
      <c r="S264" s="592" t="str">
        <f t="shared" si="63"/>
        <v/>
      </c>
      <c r="U264" s="592" t="str">
        <f t="shared" si="64"/>
        <v/>
      </c>
      <c r="W264" s="592" t="str">
        <f t="shared" si="65"/>
        <v/>
      </c>
      <c r="Y264" s="592" t="str">
        <f t="shared" si="66"/>
        <v/>
      </c>
      <c r="AA264" s="592" t="str">
        <f t="shared" si="67"/>
        <v/>
      </c>
      <c r="AC264" s="592" t="str">
        <f t="shared" si="68"/>
        <v/>
      </c>
      <c r="AE264" s="592" t="str">
        <f t="shared" si="69"/>
        <v/>
      </c>
      <c r="AG264" s="592" t="str">
        <f t="shared" si="70"/>
        <v/>
      </c>
      <c r="AI264" s="592" t="str">
        <f t="shared" si="71"/>
        <v/>
      </c>
      <c r="AK264" s="592" t="str">
        <f t="shared" si="72"/>
        <v/>
      </c>
      <c r="AM264" s="592" t="str">
        <f t="shared" si="73"/>
        <v/>
      </c>
      <c r="AO264" s="592" t="str">
        <f t="shared" si="74"/>
        <v/>
      </c>
      <c r="AQ264" s="592" t="str">
        <f t="shared" si="75"/>
        <v/>
      </c>
    </row>
    <row r="265" spans="5:43" x14ac:dyDescent="0.25">
      <c r="E265" s="592" t="str">
        <f t="shared" si="57"/>
        <v/>
      </c>
      <c r="G265" s="592" t="str">
        <f t="shared" si="57"/>
        <v/>
      </c>
      <c r="I265" s="592" t="str">
        <f t="shared" si="58"/>
        <v/>
      </c>
      <c r="K265" s="592" t="str">
        <f t="shared" si="59"/>
        <v/>
      </c>
      <c r="M265" s="592" t="str">
        <f t="shared" si="60"/>
        <v/>
      </c>
      <c r="O265" s="592" t="str">
        <f t="shared" si="61"/>
        <v/>
      </c>
      <c r="Q265" s="592" t="str">
        <f t="shared" si="62"/>
        <v/>
      </c>
      <c r="S265" s="592" t="str">
        <f t="shared" si="63"/>
        <v/>
      </c>
      <c r="U265" s="592" t="str">
        <f t="shared" si="64"/>
        <v/>
      </c>
      <c r="W265" s="592" t="str">
        <f t="shared" si="65"/>
        <v/>
      </c>
      <c r="Y265" s="592" t="str">
        <f t="shared" si="66"/>
        <v/>
      </c>
      <c r="AA265" s="592" t="str">
        <f t="shared" si="67"/>
        <v/>
      </c>
      <c r="AC265" s="592" t="str">
        <f t="shared" si="68"/>
        <v/>
      </c>
      <c r="AE265" s="592" t="str">
        <f t="shared" si="69"/>
        <v/>
      </c>
      <c r="AG265" s="592" t="str">
        <f t="shared" si="70"/>
        <v/>
      </c>
      <c r="AI265" s="592" t="str">
        <f t="shared" si="71"/>
        <v/>
      </c>
      <c r="AK265" s="592" t="str">
        <f t="shared" si="72"/>
        <v/>
      </c>
      <c r="AM265" s="592" t="str">
        <f t="shared" si="73"/>
        <v/>
      </c>
      <c r="AO265" s="592" t="str">
        <f t="shared" si="74"/>
        <v/>
      </c>
      <c r="AQ265" s="592" t="str">
        <f t="shared" si="75"/>
        <v/>
      </c>
    </row>
    <row r="266" spans="5:43" x14ac:dyDescent="0.25">
      <c r="E266" s="592" t="str">
        <f t="shared" si="57"/>
        <v/>
      </c>
      <c r="G266" s="592" t="str">
        <f t="shared" si="57"/>
        <v/>
      </c>
      <c r="I266" s="592" t="str">
        <f t="shared" si="58"/>
        <v/>
      </c>
      <c r="K266" s="592" t="str">
        <f t="shared" si="59"/>
        <v/>
      </c>
      <c r="M266" s="592" t="str">
        <f t="shared" si="60"/>
        <v/>
      </c>
      <c r="O266" s="592" t="str">
        <f t="shared" si="61"/>
        <v/>
      </c>
      <c r="Q266" s="592" t="str">
        <f t="shared" si="62"/>
        <v/>
      </c>
      <c r="S266" s="592" t="str">
        <f t="shared" si="63"/>
        <v/>
      </c>
      <c r="U266" s="592" t="str">
        <f t="shared" si="64"/>
        <v/>
      </c>
      <c r="W266" s="592" t="str">
        <f t="shared" si="65"/>
        <v/>
      </c>
      <c r="Y266" s="592" t="str">
        <f t="shared" si="66"/>
        <v/>
      </c>
      <c r="AA266" s="592" t="str">
        <f t="shared" si="67"/>
        <v/>
      </c>
      <c r="AC266" s="592" t="str">
        <f t="shared" si="68"/>
        <v/>
      </c>
      <c r="AE266" s="592" t="str">
        <f t="shared" si="69"/>
        <v/>
      </c>
      <c r="AG266" s="592" t="str">
        <f t="shared" si="70"/>
        <v/>
      </c>
      <c r="AI266" s="592" t="str">
        <f t="shared" si="71"/>
        <v/>
      </c>
      <c r="AK266" s="592" t="str">
        <f t="shared" si="72"/>
        <v/>
      </c>
      <c r="AM266" s="592" t="str">
        <f t="shared" si="73"/>
        <v/>
      </c>
      <c r="AO266" s="592" t="str">
        <f t="shared" si="74"/>
        <v/>
      </c>
      <c r="AQ266" s="592" t="str">
        <f t="shared" si="75"/>
        <v/>
      </c>
    </row>
    <row r="267" spans="5:43" x14ac:dyDescent="0.25">
      <c r="E267" s="592" t="str">
        <f t="shared" si="57"/>
        <v/>
      </c>
      <c r="G267" s="592" t="str">
        <f t="shared" si="57"/>
        <v/>
      </c>
      <c r="I267" s="592" t="str">
        <f t="shared" si="58"/>
        <v/>
      </c>
      <c r="K267" s="592" t="str">
        <f t="shared" si="59"/>
        <v/>
      </c>
      <c r="M267" s="592" t="str">
        <f t="shared" si="60"/>
        <v/>
      </c>
      <c r="O267" s="592" t="str">
        <f t="shared" si="61"/>
        <v/>
      </c>
      <c r="Q267" s="592" t="str">
        <f t="shared" si="62"/>
        <v/>
      </c>
      <c r="S267" s="592" t="str">
        <f t="shared" si="63"/>
        <v/>
      </c>
      <c r="U267" s="592" t="str">
        <f t="shared" si="64"/>
        <v/>
      </c>
      <c r="W267" s="592" t="str">
        <f t="shared" si="65"/>
        <v/>
      </c>
      <c r="Y267" s="592" t="str">
        <f t="shared" si="66"/>
        <v/>
      </c>
      <c r="AA267" s="592" t="str">
        <f t="shared" si="67"/>
        <v/>
      </c>
      <c r="AC267" s="592" t="str">
        <f t="shared" si="68"/>
        <v/>
      </c>
      <c r="AE267" s="592" t="str">
        <f t="shared" si="69"/>
        <v/>
      </c>
      <c r="AG267" s="592" t="str">
        <f t="shared" si="70"/>
        <v/>
      </c>
      <c r="AI267" s="592" t="str">
        <f t="shared" si="71"/>
        <v/>
      </c>
      <c r="AK267" s="592" t="str">
        <f t="shared" si="72"/>
        <v/>
      </c>
      <c r="AM267" s="592" t="str">
        <f t="shared" si="73"/>
        <v/>
      </c>
      <c r="AO267" s="592" t="str">
        <f t="shared" si="74"/>
        <v/>
      </c>
      <c r="AQ267" s="592" t="str">
        <f t="shared" si="75"/>
        <v/>
      </c>
    </row>
    <row r="268" spans="5:43" x14ac:dyDescent="0.25">
      <c r="E268" s="592" t="str">
        <f t="shared" si="57"/>
        <v/>
      </c>
      <c r="G268" s="592" t="str">
        <f t="shared" si="57"/>
        <v/>
      </c>
      <c r="I268" s="592" t="str">
        <f t="shared" si="58"/>
        <v/>
      </c>
      <c r="K268" s="592" t="str">
        <f t="shared" si="59"/>
        <v/>
      </c>
      <c r="M268" s="592" t="str">
        <f t="shared" si="60"/>
        <v/>
      </c>
      <c r="O268" s="592" t="str">
        <f t="shared" si="61"/>
        <v/>
      </c>
      <c r="Q268" s="592" t="str">
        <f t="shared" si="62"/>
        <v/>
      </c>
      <c r="S268" s="592" t="str">
        <f t="shared" si="63"/>
        <v/>
      </c>
      <c r="U268" s="592" t="str">
        <f t="shared" si="64"/>
        <v/>
      </c>
      <c r="W268" s="592" t="str">
        <f t="shared" si="65"/>
        <v/>
      </c>
      <c r="Y268" s="592" t="str">
        <f t="shared" si="66"/>
        <v/>
      </c>
      <c r="AA268" s="592" t="str">
        <f t="shared" si="67"/>
        <v/>
      </c>
      <c r="AC268" s="592" t="str">
        <f t="shared" si="68"/>
        <v/>
      </c>
      <c r="AE268" s="592" t="str">
        <f t="shared" si="69"/>
        <v/>
      </c>
      <c r="AG268" s="592" t="str">
        <f t="shared" si="70"/>
        <v/>
      </c>
      <c r="AI268" s="592" t="str">
        <f t="shared" si="71"/>
        <v/>
      </c>
      <c r="AK268" s="592" t="str">
        <f t="shared" si="72"/>
        <v/>
      </c>
      <c r="AM268" s="592" t="str">
        <f t="shared" si="73"/>
        <v/>
      </c>
      <c r="AO268" s="592" t="str">
        <f t="shared" si="74"/>
        <v/>
      </c>
      <c r="AQ268" s="592" t="str">
        <f t="shared" si="75"/>
        <v/>
      </c>
    </row>
    <row r="269" spans="5:43" x14ac:dyDescent="0.25">
      <c r="E269" s="592" t="str">
        <f t="shared" ref="E269:G300" si="76">IF(OR($B269=0,D269=0),"",D269/$B269)</f>
        <v/>
      </c>
      <c r="G269" s="592" t="str">
        <f t="shared" si="76"/>
        <v/>
      </c>
      <c r="I269" s="592" t="str">
        <f t="shared" ref="I269:I300" si="77">IF(OR($B269=0,H269=0),"",H269/$B269)</f>
        <v/>
      </c>
      <c r="K269" s="592" t="str">
        <f t="shared" ref="K269:K300" si="78">IF(OR($B269=0,J269=0),"",J269/$B269)</f>
        <v/>
      </c>
      <c r="M269" s="592" t="str">
        <f t="shared" ref="M269:M300" si="79">IF(OR($B269=0,L269=0),"",L269/$B269)</f>
        <v/>
      </c>
      <c r="O269" s="592" t="str">
        <f t="shared" ref="O269:O300" si="80">IF(OR($B269=0,N269=0),"",N269/$B269)</f>
        <v/>
      </c>
      <c r="Q269" s="592" t="str">
        <f t="shared" ref="Q269:Q300" si="81">IF(OR($B269=0,P269=0),"",P269/$B269)</f>
        <v/>
      </c>
      <c r="S269" s="592" t="str">
        <f t="shared" ref="S269:S300" si="82">IF(OR($B269=0,R269=0),"",R269/$B269)</f>
        <v/>
      </c>
      <c r="U269" s="592" t="str">
        <f t="shared" ref="U269:U300" si="83">IF(OR($B269=0,T269=0),"",T269/$B269)</f>
        <v/>
      </c>
      <c r="W269" s="592" t="str">
        <f t="shared" ref="W269:W300" si="84">IF(OR($B269=0,V269=0),"",V269/$B269)</f>
        <v/>
      </c>
      <c r="Y269" s="592" t="str">
        <f t="shared" ref="Y269:Y300" si="85">IF(OR($B269=0,X269=0),"",X269/$B269)</f>
        <v/>
      </c>
      <c r="AA269" s="592" t="str">
        <f t="shared" ref="AA269:AA300" si="86">IF(OR($B269=0,Z269=0),"",Z269/$B269)</f>
        <v/>
      </c>
      <c r="AC269" s="592" t="str">
        <f t="shared" ref="AC269:AC300" si="87">IF(OR($B269=0,AB269=0),"",AB269/$B269)</f>
        <v/>
      </c>
      <c r="AE269" s="592" t="str">
        <f t="shared" ref="AE269:AE300" si="88">IF(OR($B269=0,AD269=0),"",AD269/$B269)</f>
        <v/>
      </c>
      <c r="AG269" s="592" t="str">
        <f t="shared" ref="AG269:AG300" si="89">IF(OR($B269=0,AF269=0),"",AF269/$B269)</f>
        <v/>
      </c>
      <c r="AI269" s="592" t="str">
        <f t="shared" ref="AI269:AI300" si="90">IF(OR($B269=0,AH269=0),"",AH269/$B269)</f>
        <v/>
      </c>
      <c r="AK269" s="592" t="str">
        <f t="shared" ref="AK269:AK300" si="91">IF(OR($B269=0,AJ269=0),"",AJ269/$B269)</f>
        <v/>
      </c>
      <c r="AM269" s="592" t="str">
        <f t="shared" ref="AM269:AM300" si="92">IF(OR($B269=0,AL269=0),"",AL269/$B269)</f>
        <v/>
      </c>
      <c r="AO269" s="592" t="str">
        <f t="shared" ref="AO269:AO300" si="93">IF(OR($B269=0,AN269=0),"",AN269/$B269)</f>
        <v/>
      </c>
      <c r="AQ269" s="592" t="str">
        <f t="shared" ref="AQ269:AQ300" si="94">IF(OR($B269=0,AP269=0),"",AP269/$B269)</f>
        <v/>
      </c>
    </row>
    <row r="270" spans="5:43" x14ac:dyDescent="0.25">
      <c r="E270" s="592" t="str">
        <f t="shared" si="76"/>
        <v/>
      </c>
      <c r="G270" s="592" t="str">
        <f t="shared" si="76"/>
        <v/>
      </c>
      <c r="I270" s="592" t="str">
        <f t="shared" si="77"/>
        <v/>
      </c>
      <c r="K270" s="592" t="str">
        <f t="shared" si="78"/>
        <v/>
      </c>
      <c r="M270" s="592" t="str">
        <f t="shared" si="79"/>
        <v/>
      </c>
      <c r="O270" s="592" t="str">
        <f t="shared" si="80"/>
        <v/>
      </c>
      <c r="Q270" s="592" t="str">
        <f t="shared" si="81"/>
        <v/>
      </c>
      <c r="S270" s="592" t="str">
        <f t="shared" si="82"/>
        <v/>
      </c>
      <c r="U270" s="592" t="str">
        <f t="shared" si="83"/>
        <v/>
      </c>
      <c r="W270" s="592" t="str">
        <f t="shared" si="84"/>
        <v/>
      </c>
      <c r="Y270" s="592" t="str">
        <f t="shared" si="85"/>
        <v/>
      </c>
      <c r="AA270" s="592" t="str">
        <f t="shared" si="86"/>
        <v/>
      </c>
      <c r="AC270" s="592" t="str">
        <f t="shared" si="87"/>
        <v/>
      </c>
      <c r="AE270" s="592" t="str">
        <f t="shared" si="88"/>
        <v/>
      </c>
      <c r="AG270" s="592" t="str">
        <f t="shared" si="89"/>
        <v/>
      </c>
      <c r="AI270" s="592" t="str">
        <f t="shared" si="90"/>
        <v/>
      </c>
      <c r="AK270" s="592" t="str">
        <f t="shared" si="91"/>
        <v/>
      </c>
      <c r="AM270" s="592" t="str">
        <f t="shared" si="92"/>
        <v/>
      </c>
      <c r="AO270" s="592" t="str">
        <f t="shared" si="93"/>
        <v/>
      </c>
      <c r="AQ270" s="592" t="str">
        <f t="shared" si="94"/>
        <v/>
      </c>
    </row>
    <row r="271" spans="5:43" x14ac:dyDescent="0.25">
      <c r="E271" s="592" t="str">
        <f t="shared" si="76"/>
        <v/>
      </c>
      <c r="G271" s="592" t="str">
        <f t="shared" si="76"/>
        <v/>
      </c>
      <c r="I271" s="592" t="str">
        <f t="shared" si="77"/>
        <v/>
      </c>
      <c r="K271" s="592" t="str">
        <f t="shared" si="78"/>
        <v/>
      </c>
      <c r="M271" s="592" t="str">
        <f t="shared" si="79"/>
        <v/>
      </c>
      <c r="O271" s="592" t="str">
        <f t="shared" si="80"/>
        <v/>
      </c>
      <c r="Q271" s="592" t="str">
        <f t="shared" si="81"/>
        <v/>
      </c>
      <c r="S271" s="592" t="str">
        <f t="shared" si="82"/>
        <v/>
      </c>
      <c r="U271" s="592" t="str">
        <f t="shared" si="83"/>
        <v/>
      </c>
      <c r="W271" s="592" t="str">
        <f t="shared" si="84"/>
        <v/>
      </c>
      <c r="Y271" s="592" t="str">
        <f t="shared" si="85"/>
        <v/>
      </c>
      <c r="AA271" s="592" t="str">
        <f t="shared" si="86"/>
        <v/>
      </c>
      <c r="AC271" s="592" t="str">
        <f t="shared" si="87"/>
        <v/>
      </c>
      <c r="AE271" s="592" t="str">
        <f t="shared" si="88"/>
        <v/>
      </c>
      <c r="AG271" s="592" t="str">
        <f t="shared" si="89"/>
        <v/>
      </c>
      <c r="AI271" s="592" t="str">
        <f t="shared" si="90"/>
        <v/>
      </c>
      <c r="AK271" s="592" t="str">
        <f t="shared" si="91"/>
        <v/>
      </c>
      <c r="AM271" s="592" t="str">
        <f t="shared" si="92"/>
        <v/>
      </c>
      <c r="AO271" s="592" t="str">
        <f t="shared" si="93"/>
        <v/>
      </c>
      <c r="AQ271" s="592" t="str">
        <f t="shared" si="94"/>
        <v/>
      </c>
    </row>
    <row r="272" spans="5:43" x14ac:dyDescent="0.25">
      <c r="E272" s="592" t="str">
        <f t="shared" si="76"/>
        <v/>
      </c>
      <c r="G272" s="592" t="str">
        <f t="shared" si="76"/>
        <v/>
      </c>
      <c r="I272" s="592" t="str">
        <f t="shared" si="77"/>
        <v/>
      </c>
      <c r="K272" s="592" t="str">
        <f t="shared" si="78"/>
        <v/>
      </c>
      <c r="M272" s="592" t="str">
        <f t="shared" si="79"/>
        <v/>
      </c>
      <c r="O272" s="592" t="str">
        <f t="shared" si="80"/>
        <v/>
      </c>
      <c r="Q272" s="592" t="str">
        <f t="shared" si="81"/>
        <v/>
      </c>
      <c r="S272" s="592" t="str">
        <f t="shared" si="82"/>
        <v/>
      </c>
      <c r="U272" s="592" t="str">
        <f t="shared" si="83"/>
        <v/>
      </c>
      <c r="W272" s="592" t="str">
        <f t="shared" si="84"/>
        <v/>
      </c>
      <c r="Y272" s="592" t="str">
        <f t="shared" si="85"/>
        <v/>
      </c>
      <c r="AA272" s="592" t="str">
        <f t="shared" si="86"/>
        <v/>
      </c>
      <c r="AC272" s="592" t="str">
        <f t="shared" si="87"/>
        <v/>
      </c>
      <c r="AE272" s="592" t="str">
        <f t="shared" si="88"/>
        <v/>
      </c>
      <c r="AG272" s="592" t="str">
        <f t="shared" si="89"/>
        <v/>
      </c>
      <c r="AI272" s="592" t="str">
        <f t="shared" si="90"/>
        <v/>
      </c>
      <c r="AK272" s="592" t="str">
        <f t="shared" si="91"/>
        <v/>
      </c>
      <c r="AM272" s="592" t="str">
        <f t="shared" si="92"/>
        <v/>
      </c>
      <c r="AO272" s="592" t="str">
        <f t="shared" si="93"/>
        <v/>
      </c>
      <c r="AQ272" s="592" t="str">
        <f t="shared" si="94"/>
        <v/>
      </c>
    </row>
    <row r="273" spans="5:43" x14ac:dyDescent="0.25">
      <c r="E273" s="592" t="str">
        <f t="shared" si="76"/>
        <v/>
      </c>
      <c r="G273" s="592" t="str">
        <f t="shared" si="76"/>
        <v/>
      </c>
      <c r="I273" s="592" t="str">
        <f t="shared" si="77"/>
        <v/>
      </c>
      <c r="K273" s="592" t="str">
        <f t="shared" si="78"/>
        <v/>
      </c>
      <c r="M273" s="592" t="str">
        <f t="shared" si="79"/>
        <v/>
      </c>
      <c r="O273" s="592" t="str">
        <f t="shared" si="80"/>
        <v/>
      </c>
      <c r="Q273" s="592" t="str">
        <f t="shared" si="81"/>
        <v/>
      </c>
      <c r="S273" s="592" t="str">
        <f t="shared" si="82"/>
        <v/>
      </c>
      <c r="U273" s="592" t="str">
        <f t="shared" si="83"/>
        <v/>
      </c>
      <c r="W273" s="592" t="str">
        <f t="shared" si="84"/>
        <v/>
      </c>
      <c r="Y273" s="592" t="str">
        <f t="shared" si="85"/>
        <v/>
      </c>
      <c r="AA273" s="592" t="str">
        <f t="shared" si="86"/>
        <v/>
      </c>
      <c r="AC273" s="592" t="str">
        <f t="shared" si="87"/>
        <v/>
      </c>
      <c r="AE273" s="592" t="str">
        <f t="shared" si="88"/>
        <v/>
      </c>
      <c r="AG273" s="592" t="str">
        <f t="shared" si="89"/>
        <v/>
      </c>
      <c r="AI273" s="592" t="str">
        <f t="shared" si="90"/>
        <v/>
      </c>
      <c r="AK273" s="592" t="str">
        <f t="shared" si="91"/>
        <v/>
      </c>
      <c r="AM273" s="592" t="str">
        <f t="shared" si="92"/>
        <v/>
      </c>
      <c r="AO273" s="592" t="str">
        <f t="shared" si="93"/>
        <v/>
      </c>
      <c r="AQ273" s="592" t="str">
        <f t="shared" si="94"/>
        <v/>
      </c>
    </row>
    <row r="274" spans="5:43" x14ac:dyDescent="0.25">
      <c r="E274" s="592" t="str">
        <f t="shared" si="76"/>
        <v/>
      </c>
      <c r="G274" s="592" t="str">
        <f t="shared" si="76"/>
        <v/>
      </c>
      <c r="I274" s="592" t="str">
        <f t="shared" si="77"/>
        <v/>
      </c>
      <c r="K274" s="592" t="str">
        <f t="shared" si="78"/>
        <v/>
      </c>
      <c r="M274" s="592" t="str">
        <f t="shared" si="79"/>
        <v/>
      </c>
      <c r="O274" s="592" t="str">
        <f t="shared" si="80"/>
        <v/>
      </c>
      <c r="Q274" s="592" t="str">
        <f t="shared" si="81"/>
        <v/>
      </c>
      <c r="S274" s="592" t="str">
        <f t="shared" si="82"/>
        <v/>
      </c>
      <c r="U274" s="592" t="str">
        <f t="shared" si="83"/>
        <v/>
      </c>
      <c r="W274" s="592" t="str">
        <f t="shared" si="84"/>
        <v/>
      </c>
      <c r="Y274" s="592" t="str">
        <f t="shared" si="85"/>
        <v/>
      </c>
      <c r="AA274" s="592" t="str">
        <f t="shared" si="86"/>
        <v/>
      </c>
      <c r="AC274" s="592" t="str">
        <f t="shared" si="87"/>
        <v/>
      </c>
      <c r="AE274" s="592" t="str">
        <f t="shared" si="88"/>
        <v/>
      </c>
      <c r="AG274" s="592" t="str">
        <f t="shared" si="89"/>
        <v/>
      </c>
      <c r="AI274" s="592" t="str">
        <f t="shared" si="90"/>
        <v/>
      </c>
      <c r="AK274" s="592" t="str">
        <f t="shared" si="91"/>
        <v/>
      </c>
      <c r="AM274" s="592" t="str">
        <f t="shared" si="92"/>
        <v/>
      </c>
      <c r="AO274" s="592" t="str">
        <f t="shared" si="93"/>
        <v/>
      </c>
      <c r="AQ274" s="592" t="str">
        <f t="shared" si="94"/>
        <v/>
      </c>
    </row>
    <row r="275" spans="5:43" x14ac:dyDescent="0.25">
      <c r="E275" s="592" t="str">
        <f t="shared" si="76"/>
        <v/>
      </c>
      <c r="G275" s="592" t="str">
        <f t="shared" si="76"/>
        <v/>
      </c>
      <c r="I275" s="592" t="str">
        <f t="shared" si="77"/>
        <v/>
      </c>
      <c r="K275" s="592" t="str">
        <f t="shared" si="78"/>
        <v/>
      </c>
      <c r="M275" s="592" t="str">
        <f t="shared" si="79"/>
        <v/>
      </c>
      <c r="O275" s="592" t="str">
        <f t="shared" si="80"/>
        <v/>
      </c>
      <c r="Q275" s="592" t="str">
        <f t="shared" si="81"/>
        <v/>
      </c>
      <c r="S275" s="592" t="str">
        <f t="shared" si="82"/>
        <v/>
      </c>
      <c r="U275" s="592" t="str">
        <f t="shared" si="83"/>
        <v/>
      </c>
      <c r="W275" s="592" t="str">
        <f t="shared" si="84"/>
        <v/>
      </c>
      <c r="Y275" s="592" t="str">
        <f t="shared" si="85"/>
        <v/>
      </c>
      <c r="AA275" s="592" t="str">
        <f t="shared" si="86"/>
        <v/>
      </c>
      <c r="AC275" s="592" t="str">
        <f t="shared" si="87"/>
        <v/>
      </c>
      <c r="AE275" s="592" t="str">
        <f t="shared" si="88"/>
        <v/>
      </c>
      <c r="AG275" s="592" t="str">
        <f t="shared" si="89"/>
        <v/>
      </c>
      <c r="AI275" s="592" t="str">
        <f t="shared" si="90"/>
        <v/>
      </c>
      <c r="AK275" s="592" t="str">
        <f t="shared" si="91"/>
        <v/>
      </c>
      <c r="AM275" s="592" t="str">
        <f t="shared" si="92"/>
        <v/>
      </c>
      <c r="AO275" s="592" t="str">
        <f t="shared" si="93"/>
        <v/>
      </c>
      <c r="AQ275" s="592" t="str">
        <f t="shared" si="94"/>
        <v/>
      </c>
    </row>
    <row r="276" spans="5:43" x14ac:dyDescent="0.25">
      <c r="E276" s="592" t="str">
        <f t="shared" si="76"/>
        <v/>
      </c>
      <c r="G276" s="592" t="str">
        <f t="shared" si="76"/>
        <v/>
      </c>
      <c r="I276" s="592" t="str">
        <f t="shared" si="77"/>
        <v/>
      </c>
      <c r="K276" s="592" t="str">
        <f t="shared" si="78"/>
        <v/>
      </c>
      <c r="M276" s="592" t="str">
        <f t="shared" si="79"/>
        <v/>
      </c>
      <c r="O276" s="592" t="str">
        <f t="shared" si="80"/>
        <v/>
      </c>
      <c r="Q276" s="592" t="str">
        <f t="shared" si="81"/>
        <v/>
      </c>
      <c r="S276" s="592" t="str">
        <f t="shared" si="82"/>
        <v/>
      </c>
      <c r="U276" s="592" t="str">
        <f t="shared" si="83"/>
        <v/>
      </c>
      <c r="W276" s="592" t="str">
        <f t="shared" si="84"/>
        <v/>
      </c>
      <c r="Y276" s="592" t="str">
        <f t="shared" si="85"/>
        <v/>
      </c>
      <c r="AA276" s="592" t="str">
        <f t="shared" si="86"/>
        <v/>
      </c>
      <c r="AC276" s="592" t="str">
        <f t="shared" si="87"/>
        <v/>
      </c>
      <c r="AE276" s="592" t="str">
        <f t="shared" si="88"/>
        <v/>
      </c>
      <c r="AG276" s="592" t="str">
        <f t="shared" si="89"/>
        <v/>
      </c>
      <c r="AI276" s="592" t="str">
        <f t="shared" si="90"/>
        <v/>
      </c>
      <c r="AK276" s="592" t="str">
        <f t="shared" si="91"/>
        <v/>
      </c>
      <c r="AM276" s="592" t="str">
        <f t="shared" si="92"/>
        <v/>
      </c>
      <c r="AO276" s="592" t="str">
        <f t="shared" si="93"/>
        <v/>
      </c>
      <c r="AQ276" s="592" t="str">
        <f t="shared" si="94"/>
        <v/>
      </c>
    </row>
    <row r="277" spans="5:43" x14ac:dyDescent="0.25">
      <c r="E277" s="592" t="str">
        <f t="shared" si="76"/>
        <v/>
      </c>
      <c r="G277" s="592" t="str">
        <f t="shared" si="76"/>
        <v/>
      </c>
      <c r="I277" s="592" t="str">
        <f t="shared" si="77"/>
        <v/>
      </c>
      <c r="K277" s="592" t="str">
        <f t="shared" si="78"/>
        <v/>
      </c>
      <c r="M277" s="592" t="str">
        <f t="shared" si="79"/>
        <v/>
      </c>
      <c r="O277" s="592" t="str">
        <f t="shared" si="80"/>
        <v/>
      </c>
      <c r="Q277" s="592" t="str">
        <f t="shared" si="81"/>
        <v/>
      </c>
      <c r="S277" s="592" t="str">
        <f t="shared" si="82"/>
        <v/>
      </c>
      <c r="U277" s="592" t="str">
        <f t="shared" si="83"/>
        <v/>
      </c>
      <c r="W277" s="592" t="str">
        <f t="shared" si="84"/>
        <v/>
      </c>
      <c r="Y277" s="592" t="str">
        <f t="shared" si="85"/>
        <v/>
      </c>
      <c r="AA277" s="592" t="str">
        <f t="shared" si="86"/>
        <v/>
      </c>
      <c r="AC277" s="592" t="str">
        <f t="shared" si="87"/>
        <v/>
      </c>
      <c r="AE277" s="592" t="str">
        <f t="shared" si="88"/>
        <v/>
      </c>
      <c r="AG277" s="592" t="str">
        <f t="shared" si="89"/>
        <v/>
      </c>
      <c r="AI277" s="592" t="str">
        <f t="shared" si="90"/>
        <v/>
      </c>
      <c r="AK277" s="592" t="str">
        <f t="shared" si="91"/>
        <v/>
      </c>
      <c r="AM277" s="592" t="str">
        <f t="shared" si="92"/>
        <v/>
      </c>
      <c r="AO277" s="592" t="str">
        <f t="shared" si="93"/>
        <v/>
      </c>
      <c r="AQ277" s="592" t="str">
        <f t="shared" si="94"/>
        <v/>
      </c>
    </row>
    <row r="278" spans="5:43" x14ac:dyDescent="0.25">
      <c r="E278" s="592" t="str">
        <f t="shared" si="76"/>
        <v/>
      </c>
      <c r="G278" s="592" t="str">
        <f t="shared" si="76"/>
        <v/>
      </c>
      <c r="I278" s="592" t="str">
        <f t="shared" si="77"/>
        <v/>
      </c>
      <c r="K278" s="592" t="str">
        <f t="shared" si="78"/>
        <v/>
      </c>
      <c r="M278" s="592" t="str">
        <f t="shared" si="79"/>
        <v/>
      </c>
      <c r="O278" s="592" t="str">
        <f t="shared" si="80"/>
        <v/>
      </c>
      <c r="Q278" s="592" t="str">
        <f t="shared" si="81"/>
        <v/>
      </c>
      <c r="S278" s="592" t="str">
        <f t="shared" si="82"/>
        <v/>
      </c>
      <c r="U278" s="592" t="str">
        <f t="shared" si="83"/>
        <v/>
      </c>
      <c r="W278" s="592" t="str">
        <f t="shared" si="84"/>
        <v/>
      </c>
      <c r="Y278" s="592" t="str">
        <f t="shared" si="85"/>
        <v/>
      </c>
      <c r="AA278" s="592" t="str">
        <f t="shared" si="86"/>
        <v/>
      </c>
      <c r="AC278" s="592" t="str">
        <f t="shared" si="87"/>
        <v/>
      </c>
      <c r="AE278" s="592" t="str">
        <f t="shared" si="88"/>
        <v/>
      </c>
      <c r="AG278" s="592" t="str">
        <f t="shared" si="89"/>
        <v/>
      </c>
      <c r="AI278" s="592" t="str">
        <f t="shared" si="90"/>
        <v/>
      </c>
      <c r="AK278" s="592" t="str">
        <f t="shared" si="91"/>
        <v/>
      </c>
      <c r="AM278" s="592" t="str">
        <f t="shared" si="92"/>
        <v/>
      </c>
      <c r="AO278" s="592" t="str">
        <f t="shared" si="93"/>
        <v/>
      </c>
      <c r="AQ278" s="592" t="str">
        <f t="shared" si="94"/>
        <v/>
      </c>
    </row>
    <row r="279" spans="5:43" x14ac:dyDescent="0.25">
      <c r="E279" s="592" t="str">
        <f t="shared" si="76"/>
        <v/>
      </c>
      <c r="G279" s="592" t="str">
        <f t="shared" si="76"/>
        <v/>
      </c>
      <c r="I279" s="592" t="str">
        <f t="shared" si="77"/>
        <v/>
      </c>
      <c r="K279" s="592" t="str">
        <f t="shared" si="78"/>
        <v/>
      </c>
      <c r="M279" s="592" t="str">
        <f t="shared" si="79"/>
        <v/>
      </c>
      <c r="O279" s="592" t="str">
        <f t="shared" si="80"/>
        <v/>
      </c>
      <c r="Q279" s="592" t="str">
        <f t="shared" si="81"/>
        <v/>
      </c>
      <c r="S279" s="592" t="str">
        <f t="shared" si="82"/>
        <v/>
      </c>
      <c r="U279" s="592" t="str">
        <f t="shared" si="83"/>
        <v/>
      </c>
      <c r="W279" s="592" t="str">
        <f t="shared" si="84"/>
        <v/>
      </c>
      <c r="Y279" s="592" t="str">
        <f t="shared" si="85"/>
        <v/>
      </c>
      <c r="AA279" s="592" t="str">
        <f t="shared" si="86"/>
        <v/>
      </c>
      <c r="AC279" s="592" t="str">
        <f t="shared" si="87"/>
        <v/>
      </c>
      <c r="AE279" s="592" t="str">
        <f t="shared" si="88"/>
        <v/>
      </c>
      <c r="AG279" s="592" t="str">
        <f t="shared" si="89"/>
        <v/>
      </c>
      <c r="AI279" s="592" t="str">
        <f t="shared" si="90"/>
        <v/>
      </c>
      <c r="AK279" s="592" t="str">
        <f t="shared" si="91"/>
        <v/>
      </c>
      <c r="AM279" s="592" t="str">
        <f t="shared" si="92"/>
        <v/>
      </c>
      <c r="AO279" s="592" t="str">
        <f t="shared" si="93"/>
        <v/>
      </c>
      <c r="AQ279" s="592" t="str">
        <f t="shared" si="94"/>
        <v/>
      </c>
    </row>
    <row r="280" spans="5:43" x14ac:dyDescent="0.25">
      <c r="E280" s="592" t="str">
        <f t="shared" si="76"/>
        <v/>
      </c>
      <c r="G280" s="592" t="str">
        <f t="shared" si="76"/>
        <v/>
      </c>
      <c r="I280" s="592" t="str">
        <f t="shared" si="77"/>
        <v/>
      </c>
      <c r="K280" s="592" t="str">
        <f t="shared" si="78"/>
        <v/>
      </c>
      <c r="M280" s="592" t="str">
        <f t="shared" si="79"/>
        <v/>
      </c>
      <c r="O280" s="592" t="str">
        <f t="shared" si="80"/>
        <v/>
      </c>
      <c r="Q280" s="592" t="str">
        <f t="shared" si="81"/>
        <v/>
      </c>
      <c r="S280" s="592" t="str">
        <f t="shared" si="82"/>
        <v/>
      </c>
      <c r="U280" s="592" t="str">
        <f t="shared" si="83"/>
        <v/>
      </c>
      <c r="W280" s="592" t="str">
        <f t="shared" si="84"/>
        <v/>
      </c>
      <c r="Y280" s="592" t="str">
        <f t="shared" si="85"/>
        <v/>
      </c>
      <c r="AA280" s="592" t="str">
        <f t="shared" si="86"/>
        <v/>
      </c>
      <c r="AC280" s="592" t="str">
        <f t="shared" si="87"/>
        <v/>
      </c>
      <c r="AE280" s="592" t="str">
        <f t="shared" si="88"/>
        <v/>
      </c>
      <c r="AG280" s="592" t="str">
        <f t="shared" si="89"/>
        <v/>
      </c>
      <c r="AI280" s="592" t="str">
        <f t="shared" si="90"/>
        <v/>
      </c>
      <c r="AK280" s="592" t="str">
        <f t="shared" si="91"/>
        <v/>
      </c>
      <c r="AM280" s="592" t="str">
        <f t="shared" si="92"/>
        <v/>
      </c>
      <c r="AO280" s="592" t="str">
        <f t="shared" si="93"/>
        <v/>
      </c>
      <c r="AQ280" s="592" t="str">
        <f t="shared" si="94"/>
        <v/>
      </c>
    </row>
    <row r="281" spans="5:43" x14ac:dyDescent="0.25">
      <c r="E281" s="592" t="str">
        <f t="shared" si="76"/>
        <v/>
      </c>
      <c r="G281" s="592" t="str">
        <f t="shared" si="76"/>
        <v/>
      </c>
      <c r="I281" s="592" t="str">
        <f t="shared" si="77"/>
        <v/>
      </c>
      <c r="K281" s="592" t="str">
        <f t="shared" si="78"/>
        <v/>
      </c>
      <c r="M281" s="592" t="str">
        <f t="shared" si="79"/>
        <v/>
      </c>
      <c r="O281" s="592" t="str">
        <f t="shared" si="80"/>
        <v/>
      </c>
      <c r="Q281" s="592" t="str">
        <f t="shared" si="81"/>
        <v/>
      </c>
      <c r="S281" s="592" t="str">
        <f t="shared" si="82"/>
        <v/>
      </c>
      <c r="U281" s="592" t="str">
        <f t="shared" si="83"/>
        <v/>
      </c>
      <c r="W281" s="592" t="str">
        <f t="shared" si="84"/>
        <v/>
      </c>
      <c r="Y281" s="592" t="str">
        <f t="shared" si="85"/>
        <v/>
      </c>
      <c r="AA281" s="592" t="str">
        <f t="shared" si="86"/>
        <v/>
      </c>
      <c r="AC281" s="592" t="str">
        <f t="shared" si="87"/>
        <v/>
      </c>
      <c r="AE281" s="592" t="str">
        <f t="shared" si="88"/>
        <v/>
      </c>
      <c r="AG281" s="592" t="str">
        <f t="shared" si="89"/>
        <v/>
      </c>
      <c r="AI281" s="592" t="str">
        <f t="shared" si="90"/>
        <v/>
      </c>
      <c r="AK281" s="592" t="str">
        <f t="shared" si="91"/>
        <v/>
      </c>
      <c r="AM281" s="592" t="str">
        <f t="shared" si="92"/>
        <v/>
      </c>
      <c r="AO281" s="592" t="str">
        <f t="shared" si="93"/>
        <v/>
      </c>
      <c r="AQ281" s="592" t="str">
        <f t="shared" si="94"/>
        <v/>
      </c>
    </row>
    <row r="282" spans="5:43" x14ac:dyDescent="0.25">
      <c r="E282" s="592" t="str">
        <f t="shared" si="76"/>
        <v/>
      </c>
      <c r="G282" s="592" t="str">
        <f t="shared" si="76"/>
        <v/>
      </c>
      <c r="I282" s="592" t="str">
        <f t="shared" si="77"/>
        <v/>
      </c>
      <c r="K282" s="592" t="str">
        <f t="shared" si="78"/>
        <v/>
      </c>
      <c r="M282" s="592" t="str">
        <f t="shared" si="79"/>
        <v/>
      </c>
      <c r="O282" s="592" t="str">
        <f t="shared" si="80"/>
        <v/>
      </c>
      <c r="Q282" s="592" t="str">
        <f t="shared" si="81"/>
        <v/>
      </c>
      <c r="S282" s="592" t="str">
        <f t="shared" si="82"/>
        <v/>
      </c>
      <c r="U282" s="592" t="str">
        <f t="shared" si="83"/>
        <v/>
      </c>
      <c r="W282" s="592" t="str">
        <f t="shared" si="84"/>
        <v/>
      </c>
      <c r="Y282" s="592" t="str">
        <f t="shared" si="85"/>
        <v/>
      </c>
      <c r="AA282" s="592" t="str">
        <f t="shared" si="86"/>
        <v/>
      </c>
      <c r="AC282" s="592" t="str">
        <f t="shared" si="87"/>
        <v/>
      </c>
      <c r="AE282" s="592" t="str">
        <f t="shared" si="88"/>
        <v/>
      </c>
      <c r="AG282" s="592" t="str">
        <f t="shared" si="89"/>
        <v/>
      </c>
      <c r="AI282" s="592" t="str">
        <f t="shared" si="90"/>
        <v/>
      </c>
      <c r="AK282" s="592" t="str">
        <f t="shared" si="91"/>
        <v/>
      </c>
      <c r="AM282" s="592" t="str">
        <f t="shared" si="92"/>
        <v/>
      </c>
      <c r="AO282" s="592" t="str">
        <f t="shared" si="93"/>
        <v/>
      </c>
      <c r="AQ282" s="592" t="str">
        <f t="shared" si="94"/>
        <v/>
      </c>
    </row>
    <row r="283" spans="5:43" x14ac:dyDescent="0.25">
      <c r="E283" s="592" t="str">
        <f t="shared" si="76"/>
        <v/>
      </c>
      <c r="G283" s="592" t="str">
        <f t="shared" si="76"/>
        <v/>
      </c>
      <c r="I283" s="592" t="str">
        <f t="shared" si="77"/>
        <v/>
      </c>
      <c r="K283" s="592" t="str">
        <f t="shared" si="78"/>
        <v/>
      </c>
      <c r="M283" s="592" t="str">
        <f t="shared" si="79"/>
        <v/>
      </c>
      <c r="O283" s="592" t="str">
        <f t="shared" si="80"/>
        <v/>
      </c>
      <c r="Q283" s="592" t="str">
        <f t="shared" si="81"/>
        <v/>
      </c>
      <c r="S283" s="592" t="str">
        <f t="shared" si="82"/>
        <v/>
      </c>
      <c r="U283" s="592" t="str">
        <f t="shared" si="83"/>
        <v/>
      </c>
      <c r="W283" s="592" t="str">
        <f t="shared" si="84"/>
        <v/>
      </c>
      <c r="Y283" s="592" t="str">
        <f t="shared" si="85"/>
        <v/>
      </c>
      <c r="AA283" s="592" t="str">
        <f t="shared" si="86"/>
        <v/>
      </c>
      <c r="AC283" s="592" t="str">
        <f t="shared" si="87"/>
        <v/>
      </c>
      <c r="AE283" s="592" t="str">
        <f t="shared" si="88"/>
        <v/>
      </c>
      <c r="AG283" s="592" t="str">
        <f t="shared" si="89"/>
        <v/>
      </c>
      <c r="AI283" s="592" t="str">
        <f t="shared" si="90"/>
        <v/>
      </c>
      <c r="AK283" s="592" t="str">
        <f t="shared" si="91"/>
        <v/>
      </c>
      <c r="AM283" s="592" t="str">
        <f t="shared" si="92"/>
        <v/>
      </c>
      <c r="AO283" s="592" t="str">
        <f t="shared" si="93"/>
        <v/>
      </c>
      <c r="AQ283" s="592" t="str">
        <f t="shared" si="94"/>
        <v/>
      </c>
    </row>
    <row r="284" spans="5:43" x14ac:dyDescent="0.25">
      <c r="E284" s="592" t="str">
        <f t="shared" si="76"/>
        <v/>
      </c>
      <c r="G284" s="592" t="str">
        <f t="shared" si="76"/>
        <v/>
      </c>
      <c r="I284" s="592" t="str">
        <f t="shared" si="77"/>
        <v/>
      </c>
      <c r="K284" s="592" t="str">
        <f t="shared" si="78"/>
        <v/>
      </c>
      <c r="M284" s="592" t="str">
        <f t="shared" si="79"/>
        <v/>
      </c>
      <c r="O284" s="592" t="str">
        <f t="shared" si="80"/>
        <v/>
      </c>
      <c r="Q284" s="592" t="str">
        <f t="shared" si="81"/>
        <v/>
      </c>
      <c r="S284" s="592" t="str">
        <f t="shared" si="82"/>
        <v/>
      </c>
      <c r="U284" s="592" t="str">
        <f t="shared" si="83"/>
        <v/>
      </c>
      <c r="W284" s="592" t="str">
        <f t="shared" si="84"/>
        <v/>
      </c>
      <c r="Y284" s="592" t="str">
        <f t="shared" si="85"/>
        <v/>
      </c>
      <c r="AA284" s="592" t="str">
        <f t="shared" si="86"/>
        <v/>
      </c>
      <c r="AC284" s="592" t="str">
        <f t="shared" si="87"/>
        <v/>
      </c>
      <c r="AE284" s="592" t="str">
        <f t="shared" si="88"/>
        <v/>
      </c>
      <c r="AG284" s="592" t="str">
        <f t="shared" si="89"/>
        <v/>
      </c>
      <c r="AI284" s="592" t="str">
        <f t="shared" si="90"/>
        <v/>
      </c>
      <c r="AK284" s="592" t="str">
        <f t="shared" si="91"/>
        <v/>
      </c>
      <c r="AM284" s="592" t="str">
        <f t="shared" si="92"/>
        <v/>
      </c>
      <c r="AO284" s="592" t="str">
        <f t="shared" si="93"/>
        <v/>
      </c>
      <c r="AQ284" s="592" t="str">
        <f t="shared" si="94"/>
        <v/>
      </c>
    </row>
    <row r="285" spans="5:43" x14ac:dyDescent="0.25">
      <c r="E285" s="592" t="str">
        <f t="shared" si="76"/>
        <v/>
      </c>
      <c r="G285" s="592" t="str">
        <f t="shared" si="76"/>
        <v/>
      </c>
      <c r="I285" s="592" t="str">
        <f t="shared" si="77"/>
        <v/>
      </c>
      <c r="K285" s="592" t="str">
        <f t="shared" si="78"/>
        <v/>
      </c>
      <c r="M285" s="592" t="str">
        <f t="shared" si="79"/>
        <v/>
      </c>
      <c r="O285" s="592" t="str">
        <f t="shared" si="80"/>
        <v/>
      </c>
      <c r="Q285" s="592" t="str">
        <f t="shared" si="81"/>
        <v/>
      </c>
      <c r="S285" s="592" t="str">
        <f t="shared" si="82"/>
        <v/>
      </c>
      <c r="U285" s="592" t="str">
        <f t="shared" si="83"/>
        <v/>
      </c>
      <c r="W285" s="592" t="str">
        <f t="shared" si="84"/>
        <v/>
      </c>
      <c r="Y285" s="592" t="str">
        <f t="shared" si="85"/>
        <v/>
      </c>
      <c r="AA285" s="592" t="str">
        <f t="shared" si="86"/>
        <v/>
      </c>
      <c r="AC285" s="592" t="str">
        <f t="shared" si="87"/>
        <v/>
      </c>
      <c r="AE285" s="592" t="str">
        <f t="shared" si="88"/>
        <v/>
      </c>
      <c r="AG285" s="592" t="str">
        <f t="shared" si="89"/>
        <v/>
      </c>
      <c r="AI285" s="592" t="str">
        <f t="shared" si="90"/>
        <v/>
      </c>
      <c r="AK285" s="592" t="str">
        <f t="shared" si="91"/>
        <v/>
      </c>
      <c r="AM285" s="592" t="str">
        <f t="shared" si="92"/>
        <v/>
      </c>
      <c r="AO285" s="592" t="str">
        <f t="shared" si="93"/>
        <v/>
      </c>
      <c r="AQ285" s="592" t="str">
        <f t="shared" si="94"/>
        <v/>
      </c>
    </row>
    <row r="286" spans="5:43" x14ac:dyDescent="0.25">
      <c r="E286" s="592" t="str">
        <f t="shared" si="76"/>
        <v/>
      </c>
      <c r="G286" s="592" t="str">
        <f t="shared" si="76"/>
        <v/>
      </c>
      <c r="I286" s="592" t="str">
        <f t="shared" si="77"/>
        <v/>
      </c>
      <c r="K286" s="592" t="str">
        <f t="shared" si="78"/>
        <v/>
      </c>
      <c r="M286" s="592" t="str">
        <f t="shared" si="79"/>
        <v/>
      </c>
      <c r="O286" s="592" t="str">
        <f t="shared" si="80"/>
        <v/>
      </c>
      <c r="Q286" s="592" t="str">
        <f t="shared" si="81"/>
        <v/>
      </c>
      <c r="S286" s="592" t="str">
        <f t="shared" si="82"/>
        <v/>
      </c>
      <c r="U286" s="592" t="str">
        <f t="shared" si="83"/>
        <v/>
      </c>
      <c r="W286" s="592" t="str">
        <f t="shared" si="84"/>
        <v/>
      </c>
      <c r="Y286" s="592" t="str">
        <f t="shared" si="85"/>
        <v/>
      </c>
      <c r="AA286" s="592" t="str">
        <f t="shared" si="86"/>
        <v/>
      </c>
      <c r="AC286" s="592" t="str">
        <f t="shared" si="87"/>
        <v/>
      </c>
      <c r="AE286" s="592" t="str">
        <f t="shared" si="88"/>
        <v/>
      </c>
      <c r="AG286" s="592" t="str">
        <f t="shared" si="89"/>
        <v/>
      </c>
      <c r="AI286" s="592" t="str">
        <f t="shared" si="90"/>
        <v/>
      </c>
      <c r="AK286" s="592" t="str">
        <f t="shared" si="91"/>
        <v/>
      </c>
      <c r="AM286" s="592" t="str">
        <f t="shared" si="92"/>
        <v/>
      </c>
      <c r="AO286" s="592" t="str">
        <f t="shared" si="93"/>
        <v/>
      </c>
      <c r="AQ286" s="592" t="str">
        <f t="shared" si="94"/>
        <v/>
      </c>
    </row>
    <row r="287" spans="5:43" x14ac:dyDescent="0.25">
      <c r="E287" s="592" t="str">
        <f t="shared" si="76"/>
        <v/>
      </c>
      <c r="G287" s="592" t="str">
        <f t="shared" si="76"/>
        <v/>
      </c>
      <c r="I287" s="592" t="str">
        <f t="shared" si="77"/>
        <v/>
      </c>
      <c r="K287" s="592" t="str">
        <f t="shared" si="78"/>
        <v/>
      </c>
      <c r="M287" s="592" t="str">
        <f t="shared" si="79"/>
        <v/>
      </c>
      <c r="O287" s="592" t="str">
        <f t="shared" si="80"/>
        <v/>
      </c>
      <c r="Q287" s="592" t="str">
        <f t="shared" si="81"/>
        <v/>
      </c>
      <c r="S287" s="592" t="str">
        <f t="shared" si="82"/>
        <v/>
      </c>
      <c r="U287" s="592" t="str">
        <f t="shared" si="83"/>
        <v/>
      </c>
      <c r="W287" s="592" t="str">
        <f t="shared" si="84"/>
        <v/>
      </c>
      <c r="Y287" s="592" t="str">
        <f t="shared" si="85"/>
        <v/>
      </c>
      <c r="AA287" s="592" t="str">
        <f t="shared" si="86"/>
        <v/>
      </c>
      <c r="AC287" s="592" t="str">
        <f t="shared" si="87"/>
        <v/>
      </c>
      <c r="AE287" s="592" t="str">
        <f t="shared" si="88"/>
        <v/>
      </c>
      <c r="AG287" s="592" t="str">
        <f t="shared" si="89"/>
        <v/>
      </c>
      <c r="AI287" s="592" t="str">
        <f t="shared" si="90"/>
        <v/>
      </c>
      <c r="AK287" s="592" t="str">
        <f t="shared" si="91"/>
        <v/>
      </c>
      <c r="AM287" s="592" t="str">
        <f t="shared" si="92"/>
        <v/>
      </c>
      <c r="AO287" s="592" t="str">
        <f t="shared" si="93"/>
        <v/>
      </c>
      <c r="AQ287" s="592" t="str">
        <f t="shared" si="94"/>
        <v/>
      </c>
    </row>
    <row r="288" spans="5:43" x14ac:dyDescent="0.25">
      <c r="E288" s="592" t="str">
        <f t="shared" si="76"/>
        <v/>
      </c>
      <c r="G288" s="592" t="str">
        <f t="shared" si="76"/>
        <v/>
      </c>
      <c r="I288" s="592" t="str">
        <f t="shared" si="77"/>
        <v/>
      </c>
      <c r="K288" s="592" t="str">
        <f t="shared" si="78"/>
        <v/>
      </c>
      <c r="M288" s="592" t="str">
        <f t="shared" si="79"/>
        <v/>
      </c>
      <c r="O288" s="592" t="str">
        <f t="shared" si="80"/>
        <v/>
      </c>
      <c r="Q288" s="592" t="str">
        <f t="shared" si="81"/>
        <v/>
      </c>
      <c r="S288" s="592" t="str">
        <f t="shared" si="82"/>
        <v/>
      </c>
      <c r="U288" s="592" t="str">
        <f t="shared" si="83"/>
        <v/>
      </c>
      <c r="W288" s="592" t="str">
        <f t="shared" si="84"/>
        <v/>
      </c>
      <c r="Y288" s="592" t="str">
        <f t="shared" si="85"/>
        <v/>
      </c>
      <c r="AA288" s="592" t="str">
        <f t="shared" si="86"/>
        <v/>
      </c>
      <c r="AC288" s="592" t="str">
        <f t="shared" si="87"/>
        <v/>
      </c>
      <c r="AE288" s="592" t="str">
        <f t="shared" si="88"/>
        <v/>
      </c>
      <c r="AG288" s="592" t="str">
        <f t="shared" si="89"/>
        <v/>
      </c>
      <c r="AI288" s="592" t="str">
        <f t="shared" si="90"/>
        <v/>
      </c>
      <c r="AK288" s="592" t="str">
        <f t="shared" si="91"/>
        <v/>
      </c>
      <c r="AM288" s="592" t="str">
        <f t="shared" si="92"/>
        <v/>
      </c>
      <c r="AO288" s="592" t="str">
        <f t="shared" si="93"/>
        <v/>
      </c>
      <c r="AQ288" s="592" t="str">
        <f t="shared" si="94"/>
        <v/>
      </c>
    </row>
    <row r="289" spans="5:43" x14ac:dyDescent="0.25">
      <c r="E289" s="592" t="str">
        <f t="shared" si="76"/>
        <v/>
      </c>
      <c r="G289" s="592" t="str">
        <f t="shared" si="76"/>
        <v/>
      </c>
      <c r="I289" s="592" t="str">
        <f t="shared" si="77"/>
        <v/>
      </c>
      <c r="K289" s="592" t="str">
        <f t="shared" si="78"/>
        <v/>
      </c>
      <c r="M289" s="592" t="str">
        <f t="shared" si="79"/>
        <v/>
      </c>
      <c r="O289" s="592" t="str">
        <f t="shared" si="80"/>
        <v/>
      </c>
      <c r="Q289" s="592" t="str">
        <f t="shared" si="81"/>
        <v/>
      </c>
      <c r="S289" s="592" t="str">
        <f t="shared" si="82"/>
        <v/>
      </c>
      <c r="U289" s="592" t="str">
        <f t="shared" si="83"/>
        <v/>
      </c>
      <c r="W289" s="592" t="str">
        <f t="shared" si="84"/>
        <v/>
      </c>
      <c r="Y289" s="592" t="str">
        <f t="shared" si="85"/>
        <v/>
      </c>
      <c r="AA289" s="592" t="str">
        <f t="shared" si="86"/>
        <v/>
      </c>
      <c r="AC289" s="592" t="str">
        <f t="shared" si="87"/>
        <v/>
      </c>
      <c r="AE289" s="592" t="str">
        <f t="shared" si="88"/>
        <v/>
      </c>
      <c r="AG289" s="592" t="str">
        <f t="shared" si="89"/>
        <v/>
      </c>
      <c r="AI289" s="592" t="str">
        <f t="shared" si="90"/>
        <v/>
      </c>
      <c r="AK289" s="592" t="str">
        <f t="shared" si="91"/>
        <v/>
      </c>
      <c r="AM289" s="592" t="str">
        <f t="shared" si="92"/>
        <v/>
      </c>
      <c r="AO289" s="592" t="str">
        <f t="shared" si="93"/>
        <v/>
      </c>
      <c r="AQ289" s="592" t="str">
        <f t="shared" si="94"/>
        <v/>
      </c>
    </row>
    <row r="290" spans="5:43" x14ac:dyDescent="0.25">
      <c r="E290" s="592" t="str">
        <f t="shared" si="76"/>
        <v/>
      </c>
      <c r="G290" s="592" t="str">
        <f t="shared" si="76"/>
        <v/>
      </c>
      <c r="I290" s="592" t="str">
        <f t="shared" si="77"/>
        <v/>
      </c>
      <c r="K290" s="592" t="str">
        <f t="shared" si="78"/>
        <v/>
      </c>
      <c r="M290" s="592" t="str">
        <f t="shared" si="79"/>
        <v/>
      </c>
      <c r="O290" s="592" t="str">
        <f t="shared" si="80"/>
        <v/>
      </c>
      <c r="Q290" s="592" t="str">
        <f t="shared" si="81"/>
        <v/>
      </c>
      <c r="S290" s="592" t="str">
        <f t="shared" si="82"/>
        <v/>
      </c>
      <c r="U290" s="592" t="str">
        <f t="shared" si="83"/>
        <v/>
      </c>
      <c r="W290" s="592" t="str">
        <f t="shared" si="84"/>
        <v/>
      </c>
      <c r="Y290" s="592" t="str">
        <f t="shared" si="85"/>
        <v/>
      </c>
      <c r="AA290" s="592" t="str">
        <f t="shared" si="86"/>
        <v/>
      </c>
      <c r="AC290" s="592" t="str">
        <f t="shared" si="87"/>
        <v/>
      </c>
      <c r="AE290" s="592" t="str">
        <f t="shared" si="88"/>
        <v/>
      </c>
      <c r="AG290" s="592" t="str">
        <f t="shared" si="89"/>
        <v/>
      </c>
      <c r="AI290" s="592" t="str">
        <f t="shared" si="90"/>
        <v/>
      </c>
      <c r="AK290" s="592" t="str">
        <f t="shared" si="91"/>
        <v/>
      </c>
      <c r="AM290" s="592" t="str">
        <f t="shared" si="92"/>
        <v/>
      </c>
      <c r="AO290" s="592" t="str">
        <f t="shared" si="93"/>
        <v/>
      </c>
      <c r="AQ290" s="592" t="str">
        <f t="shared" si="94"/>
        <v/>
      </c>
    </row>
    <row r="291" spans="5:43" x14ac:dyDescent="0.25">
      <c r="E291" s="592" t="str">
        <f t="shared" si="76"/>
        <v/>
      </c>
      <c r="G291" s="592" t="str">
        <f t="shared" si="76"/>
        <v/>
      </c>
      <c r="I291" s="592" t="str">
        <f t="shared" si="77"/>
        <v/>
      </c>
      <c r="K291" s="592" t="str">
        <f t="shared" si="78"/>
        <v/>
      </c>
      <c r="M291" s="592" t="str">
        <f t="shared" si="79"/>
        <v/>
      </c>
      <c r="O291" s="592" t="str">
        <f t="shared" si="80"/>
        <v/>
      </c>
      <c r="Q291" s="592" t="str">
        <f t="shared" si="81"/>
        <v/>
      </c>
      <c r="S291" s="592" t="str">
        <f t="shared" si="82"/>
        <v/>
      </c>
      <c r="U291" s="592" t="str">
        <f t="shared" si="83"/>
        <v/>
      </c>
      <c r="W291" s="592" t="str">
        <f t="shared" si="84"/>
        <v/>
      </c>
      <c r="Y291" s="592" t="str">
        <f t="shared" si="85"/>
        <v/>
      </c>
      <c r="AA291" s="592" t="str">
        <f t="shared" si="86"/>
        <v/>
      </c>
      <c r="AC291" s="592" t="str">
        <f t="shared" si="87"/>
        <v/>
      </c>
      <c r="AE291" s="592" t="str">
        <f t="shared" si="88"/>
        <v/>
      </c>
      <c r="AG291" s="592" t="str">
        <f t="shared" si="89"/>
        <v/>
      </c>
      <c r="AI291" s="592" t="str">
        <f t="shared" si="90"/>
        <v/>
      </c>
      <c r="AK291" s="592" t="str">
        <f t="shared" si="91"/>
        <v/>
      </c>
      <c r="AM291" s="592" t="str">
        <f t="shared" si="92"/>
        <v/>
      </c>
      <c r="AO291" s="592" t="str">
        <f t="shared" si="93"/>
        <v/>
      </c>
      <c r="AQ291" s="592" t="str">
        <f t="shared" si="94"/>
        <v/>
      </c>
    </row>
    <row r="292" spans="5:43" x14ac:dyDescent="0.25">
      <c r="E292" s="592" t="str">
        <f t="shared" si="76"/>
        <v/>
      </c>
      <c r="G292" s="592" t="str">
        <f t="shared" si="76"/>
        <v/>
      </c>
      <c r="I292" s="592" t="str">
        <f t="shared" si="77"/>
        <v/>
      </c>
      <c r="K292" s="592" t="str">
        <f t="shared" si="78"/>
        <v/>
      </c>
      <c r="M292" s="592" t="str">
        <f t="shared" si="79"/>
        <v/>
      </c>
      <c r="O292" s="592" t="str">
        <f t="shared" si="80"/>
        <v/>
      </c>
      <c r="Q292" s="592" t="str">
        <f t="shared" si="81"/>
        <v/>
      </c>
      <c r="S292" s="592" t="str">
        <f t="shared" si="82"/>
        <v/>
      </c>
      <c r="U292" s="592" t="str">
        <f t="shared" si="83"/>
        <v/>
      </c>
      <c r="W292" s="592" t="str">
        <f t="shared" si="84"/>
        <v/>
      </c>
      <c r="Y292" s="592" t="str">
        <f t="shared" si="85"/>
        <v/>
      </c>
      <c r="AA292" s="592" t="str">
        <f t="shared" si="86"/>
        <v/>
      </c>
      <c r="AC292" s="592" t="str">
        <f t="shared" si="87"/>
        <v/>
      </c>
      <c r="AE292" s="592" t="str">
        <f t="shared" si="88"/>
        <v/>
      </c>
      <c r="AG292" s="592" t="str">
        <f t="shared" si="89"/>
        <v/>
      </c>
      <c r="AI292" s="592" t="str">
        <f t="shared" si="90"/>
        <v/>
      </c>
      <c r="AK292" s="592" t="str">
        <f t="shared" si="91"/>
        <v/>
      </c>
      <c r="AM292" s="592" t="str">
        <f t="shared" si="92"/>
        <v/>
      </c>
      <c r="AO292" s="592" t="str">
        <f t="shared" si="93"/>
        <v/>
      </c>
      <c r="AQ292" s="592" t="str">
        <f t="shared" si="94"/>
        <v/>
      </c>
    </row>
    <row r="293" spans="5:43" x14ac:dyDescent="0.25">
      <c r="E293" s="592" t="str">
        <f t="shared" si="76"/>
        <v/>
      </c>
      <c r="G293" s="592" t="str">
        <f t="shared" si="76"/>
        <v/>
      </c>
      <c r="I293" s="592" t="str">
        <f t="shared" si="77"/>
        <v/>
      </c>
      <c r="K293" s="592" t="str">
        <f t="shared" si="78"/>
        <v/>
      </c>
      <c r="M293" s="592" t="str">
        <f t="shared" si="79"/>
        <v/>
      </c>
      <c r="O293" s="592" t="str">
        <f t="shared" si="80"/>
        <v/>
      </c>
      <c r="Q293" s="592" t="str">
        <f t="shared" si="81"/>
        <v/>
      </c>
      <c r="S293" s="592" t="str">
        <f t="shared" si="82"/>
        <v/>
      </c>
      <c r="U293" s="592" t="str">
        <f t="shared" si="83"/>
        <v/>
      </c>
      <c r="W293" s="592" t="str">
        <f t="shared" si="84"/>
        <v/>
      </c>
      <c r="Y293" s="592" t="str">
        <f t="shared" si="85"/>
        <v/>
      </c>
      <c r="AA293" s="592" t="str">
        <f t="shared" si="86"/>
        <v/>
      </c>
      <c r="AC293" s="592" t="str">
        <f t="shared" si="87"/>
        <v/>
      </c>
      <c r="AE293" s="592" t="str">
        <f t="shared" si="88"/>
        <v/>
      </c>
      <c r="AG293" s="592" t="str">
        <f t="shared" si="89"/>
        <v/>
      </c>
      <c r="AI293" s="592" t="str">
        <f t="shared" si="90"/>
        <v/>
      </c>
      <c r="AK293" s="592" t="str">
        <f t="shared" si="91"/>
        <v/>
      </c>
      <c r="AM293" s="592" t="str">
        <f t="shared" si="92"/>
        <v/>
      </c>
      <c r="AO293" s="592" t="str">
        <f t="shared" si="93"/>
        <v/>
      </c>
      <c r="AQ293" s="592" t="str">
        <f t="shared" si="94"/>
        <v/>
      </c>
    </row>
    <row r="294" spans="5:43" x14ac:dyDescent="0.25">
      <c r="E294" s="592" t="str">
        <f t="shared" si="76"/>
        <v/>
      </c>
      <c r="G294" s="592" t="str">
        <f t="shared" si="76"/>
        <v/>
      </c>
      <c r="I294" s="592" t="str">
        <f t="shared" si="77"/>
        <v/>
      </c>
      <c r="K294" s="592" t="str">
        <f t="shared" si="78"/>
        <v/>
      </c>
      <c r="M294" s="592" t="str">
        <f t="shared" si="79"/>
        <v/>
      </c>
      <c r="O294" s="592" t="str">
        <f t="shared" si="80"/>
        <v/>
      </c>
      <c r="Q294" s="592" t="str">
        <f t="shared" si="81"/>
        <v/>
      </c>
      <c r="S294" s="592" t="str">
        <f t="shared" si="82"/>
        <v/>
      </c>
      <c r="U294" s="592" t="str">
        <f t="shared" si="83"/>
        <v/>
      </c>
      <c r="W294" s="592" t="str">
        <f t="shared" si="84"/>
        <v/>
      </c>
      <c r="Y294" s="592" t="str">
        <f t="shared" si="85"/>
        <v/>
      </c>
      <c r="AA294" s="592" t="str">
        <f t="shared" si="86"/>
        <v/>
      </c>
      <c r="AC294" s="592" t="str">
        <f t="shared" si="87"/>
        <v/>
      </c>
      <c r="AE294" s="592" t="str">
        <f t="shared" si="88"/>
        <v/>
      </c>
      <c r="AG294" s="592" t="str">
        <f t="shared" si="89"/>
        <v/>
      </c>
      <c r="AI294" s="592" t="str">
        <f t="shared" si="90"/>
        <v/>
      </c>
      <c r="AK294" s="592" t="str">
        <f t="shared" si="91"/>
        <v/>
      </c>
      <c r="AM294" s="592" t="str">
        <f t="shared" si="92"/>
        <v/>
      </c>
      <c r="AO294" s="592" t="str">
        <f t="shared" si="93"/>
        <v/>
      </c>
      <c r="AQ294" s="592" t="str">
        <f t="shared" si="94"/>
        <v/>
      </c>
    </row>
    <row r="295" spans="5:43" x14ac:dyDescent="0.25">
      <c r="E295" s="592" t="str">
        <f t="shared" si="76"/>
        <v/>
      </c>
      <c r="G295" s="592" t="str">
        <f t="shared" si="76"/>
        <v/>
      </c>
      <c r="I295" s="592" t="str">
        <f t="shared" si="77"/>
        <v/>
      </c>
      <c r="K295" s="592" t="str">
        <f t="shared" si="78"/>
        <v/>
      </c>
      <c r="M295" s="592" t="str">
        <f t="shared" si="79"/>
        <v/>
      </c>
      <c r="O295" s="592" t="str">
        <f t="shared" si="80"/>
        <v/>
      </c>
      <c r="Q295" s="592" t="str">
        <f t="shared" si="81"/>
        <v/>
      </c>
      <c r="S295" s="592" t="str">
        <f t="shared" si="82"/>
        <v/>
      </c>
      <c r="U295" s="592" t="str">
        <f t="shared" si="83"/>
        <v/>
      </c>
      <c r="W295" s="592" t="str">
        <f t="shared" si="84"/>
        <v/>
      </c>
      <c r="Y295" s="592" t="str">
        <f t="shared" si="85"/>
        <v/>
      </c>
      <c r="AA295" s="592" t="str">
        <f t="shared" si="86"/>
        <v/>
      </c>
      <c r="AC295" s="592" t="str">
        <f t="shared" si="87"/>
        <v/>
      </c>
      <c r="AE295" s="592" t="str">
        <f t="shared" si="88"/>
        <v/>
      </c>
      <c r="AG295" s="592" t="str">
        <f t="shared" si="89"/>
        <v/>
      </c>
      <c r="AI295" s="592" t="str">
        <f t="shared" si="90"/>
        <v/>
      </c>
      <c r="AK295" s="592" t="str">
        <f t="shared" si="91"/>
        <v/>
      </c>
      <c r="AM295" s="592" t="str">
        <f t="shared" si="92"/>
        <v/>
      </c>
      <c r="AO295" s="592" t="str">
        <f t="shared" si="93"/>
        <v/>
      </c>
      <c r="AQ295" s="592" t="str">
        <f t="shared" si="94"/>
        <v/>
      </c>
    </row>
    <row r="296" spans="5:43" x14ac:dyDescent="0.25">
      <c r="E296" s="592" t="str">
        <f t="shared" si="76"/>
        <v/>
      </c>
      <c r="G296" s="592" t="str">
        <f t="shared" si="76"/>
        <v/>
      </c>
      <c r="I296" s="592" t="str">
        <f t="shared" si="77"/>
        <v/>
      </c>
      <c r="K296" s="592" t="str">
        <f t="shared" si="78"/>
        <v/>
      </c>
      <c r="M296" s="592" t="str">
        <f t="shared" si="79"/>
        <v/>
      </c>
      <c r="O296" s="592" t="str">
        <f t="shared" si="80"/>
        <v/>
      </c>
      <c r="Q296" s="592" t="str">
        <f t="shared" si="81"/>
        <v/>
      </c>
      <c r="S296" s="592" t="str">
        <f t="shared" si="82"/>
        <v/>
      </c>
      <c r="U296" s="592" t="str">
        <f t="shared" si="83"/>
        <v/>
      </c>
      <c r="W296" s="592" t="str">
        <f t="shared" si="84"/>
        <v/>
      </c>
      <c r="Y296" s="592" t="str">
        <f t="shared" si="85"/>
        <v/>
      </c>
      <c r="AA296" s="592" t="str">
        <f t="shared" si="86"/>
        <v/>
      </c>
      <c r="AC296" s="592" t="str">
        <f t="shared" si="87"/>
        <v/>
      </c>
      <c r="AE296" s="592" t="str">
        <f t="shared" si="88"/>
        <v/>
      </c>
      <c r="AG296" s="592" t="str">
        <f t="shared" si="89"/>
        <v/>
      </c>
      <c r="AI296" s="592" t="str">
        <f t="shared" si="90"/>
        <v/>
      </c>
      <c r="AK296" s="592" t="str">
        <f t="shared" si="91"/>
        <v/>
      </c>
      <c r="AM296" s="592" t="str">
        <f t="shared" si="92"/>
        <v/>
      </c>
      <c r="AO296" s="592" t="str">
        <f t="shared" si="93"/>
        <v/>
      </c>
      <c r="AQ296" s="592" t="str">
        <f t="shared" si="94"/>
        <v/>
      </c>
    </row>
    <row r="297" spans="5:43" x14ac:dyDescent="0.25">
      <c r="E297" s="592" t="str">
        <f t="shared" si="76"/>
        <v/>
      </c>
      <c r="G297" s="592" t="str">
        <f t="shared" si="76"/>
        <v/>
      </c>
      <c r="I297" s="592" t="str">
        <f t="shared" si="77"/>
        <v/>
      </c>
      <c r="K297" s="592" t="str">
        <f t="shared" si="78"/>
        <v/>
      </c>
      <c r="M297" s="592" t="str">
        <f t="shared" si="79"/>
        <v/>
      </c>
      <c r="O297" s="592" t="str">
        <f t="shared" si="80"/>
        <v/>
      </c>
      <c r="Q297" s="592" t="str">
        <f t="shared" si="81"/>
        <v/>
      </c>
      <c r="S297" s="592" t="str">
        <f t="shared" si="82"/>
        <v/>
      </c>
      <c r="U297" s="592" t="str">
        <f t="shared" si="83"/>
        <v/>
      </c>
      <c r="W297" s="592" t="str">
        <f t="shared" si="84"/>
        <v/>
      </c>
      <c r="Y297" s="592" t="str">
        <f t="shared" si="85"/>
        <v/>
      </c>
      <c r="AA297" s="592" t="str">
        <f t="shared" si="86"/>
        <v/>
      </c>
      <c r="AC297" s="592" t="str">
        <f t="shared" si="87"/>
        <v/>
      </c>
      <c r="AE297" s="592" t="str">
        <f t="shared" si="88"/>
        <v/>
      </c>
      <c r="AG297" s="592" t="str">
        <f t="shared" si="89"/>
        <v/>
      </c>
      <c r="AI297" s="592" t="str">
        <f t="shared" si="90"/>
        <v/>
      </c>
      <c r="AK297" s="592" t="str">
        <f t="shared" si="91"/>
        <v/>
      </c>
      <c r="AM297" s="592" t="str">
        <f t="shared" si="92"/>
        <v/>
      </c>
      <c r="AO297" s="592" t="str">
        <f t="shared" si="93"/>
        <v/>
      </c>
      <c r="AQ297" s="592" t="str">
        <f t="shared" si="94"/>
        <v/>
      </c>
    </row>
    <row r="298" spans="5:43" x14ac:dyDescent="0.25">
      <c r="E298" s="592" t="str">
        <f t="shared" si="76"/>
        <v/>
      </c>
      <c r="G298" s="592" t="str">
        <f t="shared" si="76"/>
        <v/>
      </c>
      <c r="I298" s="592" t="str">
        <f t="shared" si="77"/>
        <v/>
      </c>
      <c r="K298" s="592" t="str">
        <f t="shared" si="78"/>
        <v/>
      </c>
      <c r="M298" s="592" t="str">
        <f t="shared" si="79"/>
        <v/>
      </c>
      <c r="O298" s="592" t="str">
        <f t="shared" si="80"/>
        <v/>
      </c>
      <c r="Q298" s="592" t="str">
        <f t="shared" si="81"/>
        <v/>
      </c>
      <c r="S298" s="592" t="str">
        <f t="shared" si="82"/>
        <v/>
      </c>
      <c r="U298" s="592" t="str">
        <f t="shared" si="83"/>
        <v/>
      </c>
      <c r="W298" s="592" t="str">
        <f t="shared" si="84"/>
        <v/>
      </c>
      <c r="Y298" s="592" t="str">
        <f t="shared" si="85"/>
        <v/>
      </c>
      <c r="AA298" s="592" t="str">
        <f t="shared" si="86"/>
        <v/>
      </c>
      <c r="AC298" s="592" t="str">
        <f t="shared" si="87"/>
        <v/>
      </c>
      <c r="AE298" s="592" t="str">
        <f t="shared" si="88"/>
        <v/>
      </c>
      <c r="AG298" s="592" t="str">
        <f t="shared" si="89"/>
        <v/>
      </c>
      <c r="AI298" s="592" t="str">
        <f t="shared" si="90"/>
        <v/>
      </c>
      <c r="AK298" s="592" t="str">
        <f t="shared" si="91"/>
        <v/>
      </c>
      <c r="AM298" s="592" t="str">
        <f t="shared" si="92"/>
        <v/>
      </c>
      <c r="AO298" s="592" t="str">
        <f t="shared" si="93"/>
        <v/>
      </c>
      <c r="AQ298" s="592" t="str">
        <f t="shared" si="94"/>
        <v/>
      </c>
    </row>
    <row r="299" spans="5:43" x14ac:dyDescent="0.25">
      <c r="E299" s="592" t="str">
        <f t="shared" si="76"/>
        <v/>
      </c>
      <c r="G299" s="592" t="str">
        <f t="shared" si="76"/>
        <v/>
      </c>
      <c r="I299" s="592" t="str">
        <f t="shared" si="77"/>
        <v/>
      </c>
      <c r="K299" s="592" t="str">
        <f t="shared" si="78"/>
        <v/>
      </c>
      <c r="M299" s="592" t="str">
        <f t="shared" si="79"/>
        <v/>
      </c>
      <c r="O299" s="592" t="str">
        <f t="shared" si="80"/>
        <v/>
      </c>
      <c r="Q299" s="592" t="str">
        <f t="shared" si="81"/>
        <v/>
      </c>
      <c r="S299" s="592" t="str">
        <f t="shared" si="82"/>
        <v/>
      </c>
      <c r="U299" s="592" t="str">
        <f t="shared" si="83"/>
        <v/>
      </c>
      <c r="W299" s="592" t="str">
        <f t="shared" si="84"/>
        <v/>
      </c>
      <c r="Y299" s="592" t="str">
        <f t="shared" si="85"/>
        <v/>
      </c>
      <c r="AA299" s="592" t="str">
        <f t="shared" si="86"/>
        <v/>
      </c>
      <c r="AC299" s="592" t="str">
        <f t="shared" si="87"/>
        <v/>
      </c>
      <c r="AE299" s="592" t="str">
        <f t="shared" si="88"/>
        <v/>
      </c>
      <c r="AG299" s="592" t="str">
        <f t="shared" si="89"/>
        <v/>
      </c>
      <c r="AI299" s="592" t="str">
        <f t="shared" si="90"/>
        <v/>
      </c>
      <c r="AK299" s="592" t="str">
        <f t="shared" si="91"/>
        <v/>
      </c>
      <c r="AM299" s="592" t="str">
        <f t="shared" si="92"/>
        <v/>
      </c>
      <c r="AO299" s="592" t="str">
        <f t="shared" si="93"/>
        <v/>
      </c>
      <c r="AQ299" s="592" t="str">
        <f t="shared" si="94"/>
        <v/>
      </c>
    </row>
    <row r="300" spans="5:43" x14ac:dyDescent="0.25">
      <c r="E300" s="592" t="str">
        <f t="shared" si="76"/>
        <v/>
      </c>
      <c r="G300" s="592" t="str">
        <f t="shared" si="76"/>
        <v/>
      </c>
      <c r="I300" s="592" t="str">
        <f t="shared" si="77"/>
        <v/>
      </c>
      <c r="K300" s="592" t="str">
        <f t="shared" si="78"/>
        <v/>
      </c>
      <c r="M300" s="592" t="str">
        <f t="shared" si="79"/>
        <v/>
      </c>
      <c r="O300" s="592" t="str">
        <f t="shared" si="80"/>
        <v/>
      </c>
      <c r="Q300" s="592" t="str">
        <f t="shared" si="81"/>
        <v/>
      </c>
      <c r="S300" s="592" t="str">
        <f t="shared" si="82"/>
        <v/>
      </c>
      <c r="U300" s="592" t="str">
        <f t="shared" si="83"/>
        <v/>
      </c>
      <c r="W300" s="592" t="str">
        <f t="shared" si="84"/>
        <v/>
      </c>
      <c r="Y300" s="592" t="str">
        <f t="shared" si="85"/>
        <v/>
      </c>
      <c r="AA300" s="592" t="str">
        <f t="shared" si="86"/>
        <v/>
      </c>
      <c r="AC300" s="592" t="str">
        <f t="shared" si="87"/>
        <v/>
      </c>
      <c r="AE300" s="592" t="str">
        <f t="shared" si="88"/>
        <v/>
      </c>
      <c r="AG300" s="592" t="str">
        <f t="shared" si="89"/>
        <v/>
      </c>
      <c r="AI300" s="592" t="str">
        <f t="shared" si="90"/>
        <v/>
      </c>
      <c r="AK300" s="592" t="str">
        <f t="shared" si="91"/>
        <v/>
      </c>
      <c r="AM300" s="592" t="str">
        <f t="shared" si="92"/>
        <v/>
      </c>
      <c r="AO300" s="592" t="str">
        <f t="shared" si="93"/>
        <v/>
      </c>
      <c r="AQ300" s="592" t="str">
        <f t="shared" si="94"/>
        <v/>
      </c>
    </row>
  </sheetData>
  <mergeCells count="1">
    <mergeCell ref="A3:A6"/>
  </mergeCells>
  <conditionalFormatting sqref="E12:E300">
    <cfRule type="expression" dxfId="3" priority="2">
      <formula>AND(LEN(E12)&gt;0,OR(E12&lt;E$2,E12&gt;E$3))</formula>
    </cfRule>
  </conditionalFormatting>
  <conditionalFormatting sqref="G12:G300 I12:I300 K12:K300 M12:M300 O12:O300 Q12:Q300 S12:S300 U12:U300 W12:W300 Y12:Y300 AA12:AA300 AC12:AC300 AE12:AE300 AG12:AG300 AI12:AI300 AK12:AK300 AM12:AM300 AO12:AO300 AQ12:AQ300">
    <cfRule type="expression" dxfId="2" priority="1">
      <formula>AND(LEN(G12)&gt;0,OR(G12&lt;G$2,G12&gt;G$3))</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P39"/>
  <sheetViews>
    <sheetView zoomScale="90" zoomScaleNormal="90" workbookViewId="0">
      <selection activeCell="D17" sqref="D17"/>
    </sheetView>
  </sheetViews>
  <sheetFormatPr defaultColWidth="9.140625" defaultRowHeight="12.75" x14ac:dyDescent="0.2"/>
  <cols>
    <col min="1" max="1" width="6" style="145" customWidth="1"/>
    <col min="2" max="2" width="27.85546875" style="145" customWidth="1"/>
    <col min="3" max="3" width="12.5703125" style="164" customWidth="1"/>
    <col min="4" max="4" width="8.5703125" style="164" customWidth="1"/>
    <col min="5" max="5" width="45.140625" style="145" customWidth="1"/>
    <col min="6" max="6" width="6.42578125" style="145" customWidth="1"/>
    <col min="7" max="7" width="26.5703125" style="145" customWidth="1"/>
    <col min="8" max="8" width="12.42578125" style="145" customWidth="1"/>
    <col min="9" max="9" width="9.140625" style="164"/>
    <col min="10" max="10" width="10.85546875" style="221" customWidth="1"/>
    <col min="11" max="11" width="5.5703125" style="145" customWidth="1"/>
    <col min="12" max="12" width="25.42578125" style="145" bestFit="1" customWidth="1"/>
    <col min="13" max="13" width="8" style="145" bestFit="1" customWidth="1"/>
    <col min="14" max="14" width="9.140625" style="145" customWidth="1"/>
    <col min="15" max="15" width="10.42578125" style="145" bestFit="1" customWidth="1"/>
    <col min="16" max="16384" width="9.140625" style="145"/>
  </cols>
  <sheetData>
    <row r="1" spans="2:15" ht="13.5" thickBot="1" x14ac:dyDescent="0.25"/>
    <row r="2" spans="2:15" ht="13.5" thickBot="1" x14ac:dyDescent="0.25">
      <c r="B2" s="667" t="s">
        <v>196</v>
      </c>
      <c r="C2" s="668"/>
      <c r="D2" s="668"/>
      <c r="E2" s="669"/>
      <c r="G2" s="602" t="s">
        <v>114</v>
      </c>
      <c r="H2" s="603"/>
      <c r="I2" s="603"/>
      <c r="J2" s="604"/>
      <c r="L2" s="612" t="s">
        <v>113</v>
      </c>
      <c r="M2" s="613"/>
      <c r="N2" s="613"/>
      <c r="O2" s="614"/>
    </row>
    <row r="3" spans="2:15" x14ac:dyDescent="0.2">
      <c r="B3" s="680" t="s">
        <v>168</v>
      </c>
      <c r="C3" s="681"/>
      <c r="D3" s="333" t="s">
        <v>274</v>
      </c>
      <c r="E3" s="299" t="s">
        <v>169</v>
      </c>
      <c r="G3" s="170" t="s">
        <v>198</v>
      </c>
      <c r="H3" s="146"/>
      <c r="I3" s="175" t="s">
        <v>200</v>
      </c>
      <c r="J3" s="222">
        <f>C23</f>
        <v>564</v>
      </c>
      <c r="K3" s="169"/>
      <c r="L3" s="170" t="s">
        <v>206</v>
      </c>
      <c r="M3" s="236"/>
      <c r="N3" s="175" t="s">
        <v>207</v>
      </c>
      <c r="O3" s="222">
        <f>D23</f>
        <v>528</v>
      </c>
    </row>
    <row r="4" spans="2:15" ht="12.75" customHeight="1" x14ac:dyDescent="0.2">
      <c r="B4" s="334" t="s">
        <v>152</v>
      </c>
      <c r="C4" s="310">
        <f>52306.8611385507*(2.62%+1)</f>
        <v>53677.300900380731</v>
      </c>
      <c r="D4" s="344"/>
      <c r="E4" s="335" t="s">
        <v>239</v>
      </c>
      <c r="F4" s="298"/>
      <c r="G4" s="172" t="s">
        <v>199</v>
      </c>
      <c r="H4" s="174" t="s">
        <v>96</v>
      </c>
      <c r="I4" s="148" t="s">
        <v>97</v>
      </c>
      <c r="J4" s="223" t="s">
        <v>98</v>
      </c>
      <c r="L4" s="172" t="s">
        <v>199</v>
      </c>
      <c r="M4" s="174" t="s">
        <v>96</v>
      </c>
      <c r="N4" s="174" t="s">
        <v>97</v>
      </c>
      <c r="O4" s="212" t="s">
        <v>98</v>
      </c>
    </row>
    <row r="5" spans="2:15" ht="12.75" customHeight="1" x14ac:dyDescent="0.2">
      <c r="B5" s="171" t="s">
        <v>157</v>
      </c>
      <c r="C5" s="284">
        <v>45000</v>
      </c>
      <c r="D5" s="345"/>
      <c r="E5" s="298" t="s">
        <v>334</v>
      </c>
      <c r="F5" s="298"/>
      <c r="G5" s="171" t="s">
        <v>152</v>
      </c>
      <c r="H5" s="277">
        <f>C4</f>
        <v>53677.300900380731</v>
      </c>
      <c r="I5" s="186">
        <f>C11</f>
        <v>4.7716756181728552</v>
      </c>
      <c r="J5" s="202">
        <f>H5*I5</f>
        <v>256130.66795567458</v>
      </c>
      <c r="L5" s="171" t="s">
        <v>152</v>
      </c>
      <c r="M5" s="277">
        <f>C4</f>
        <v>53677.300900380731</v>
      </c>
      <c r="N5" s="187">
        <f>D11</f>
        <v>4.5783243818271453</v>
      </c>
      <c r="O5" s="213">
        <f>M5*N5</f>
        <v>245752.09546288528</v>
      </c>
    </row>
    <row r="6" spans="2:15" ht="12.75" customHeight="1" x14ac:dyDescent="0.2">
      <c r="B6" s="394" t="s">
        <v>329</v>
      </c>
      <c r="C6" s="277"/>
      <c r="D6" s="376">
        <f>Chart!C6</f>
        <v>41516.800000000003</v>
      </c>
      <c r="E6" s="298"/>
      <c r="F6" s="298"/>
      <c r="G6" s="171" t="s">
        <v>157</v>
      </c>
      <c r="H6" s="277">
        <f>C5</f>
        <v>45000</v>
      </c>
      <c r="I6" s="187">
        <f>C12</f>
        <v>8.7012908331387351</v>
      </c>
      <c r="J6" s="202">
        <f>H6*I6</f>
        <v>391558.08749124309</v>
      </c>
      <c r="L6" s="171" t="s">
        <v>157</v>
      </c>
      <c r="M6" s="277">
        <f>C5</f>
        <v>45000</v>
      </c>
      <c r="N6" s="187">
        <f>D12</f>
        <v>8.3487091668612656</v>
      </c>
      <c r="O6" s="213">
        <f>M6*N6</f>
        <v>375691.91250875697</v>
      </c>
    </row>
    <row r="7" spans="2:15" ht="12.75" customHeight="1" x14ac:dyDescent="0.2">
      <c r="B7" s="171" t="s">
        <v>117</v>
      </c>
      <c r="C7" s="277">
        <f>36469.3375471146*(2.62%+1)</f>
        <v>37424.834190849004</v>
      </c>
      <c r="D7" s="376">
        <f>Chart!C4</f>
        <v>32198.400000000001</v>
      </c>
      <c r="E7" s="298" t="s">
        <v>327</v>
      </c>
      <c r="F7" s="298"/>
      <c r="G7" s="393" t="str">
        <f>B6</f>
        <v>Direct Care III</v>
      </c>
      <c r="H7" s="277">
        <f>D6</f>
        <v>41516.800000000003</v>
      </c>
      <c r="I7" s="391">
        <v>4</v>
      </c>
      <c r="J7" s="202">
        <f>I7*H7</f>
        <v>166067.20000000001</v>
      </c>
      <c r="L7" s="393" t="str">
        <f>B6</f>
        <v>Direct Care III</v>
      </c>
      <c r="M7" s="277">
        <f>D6</f>
        <v>41516.800000000003</v>
      </c>
      <c r="N7" s="391">
        <v>4.5</v>
      </c>
      <c r="O7" s="213">
        <f>N7*M7</f>
        <v>186825.60000000001</v>
      </c>
    </row>
    <row r="8" spans="2:15" x14ac:dyDescent="0.2">
      <c r="B8" s="176" t="s">
        <v>153</v>
      </c>
      <c r="C8" s="278">
        <f>28856.5529441736*(2.62%+1)</f>
        <v>29612.594631310949</v>
      </c>
      <c r="D8" s="375">
        <f>Chart!C4</f>
        <v>32198.400000000001</v>
      </c>
      <c r="E8" s="336" t="s">
        <v>328</v>
      </c>
      <c r="G8" s="171" t="s">
        <v>117</v>
      </c>
      <c r="H8" s="370">
        <f>D7</f>
        <v>32198.400000000001</v>
      </c>
      <c r="I8" s="391">
        <v>9.09</v>
      </c>
      <c r="J8" s="202">
        <f>H8*I8</f>
        <v>292683.45600000001</v>
      </c>
      <c r="L8" s="171" t="s">
        <v>117</v>
      </c>
      <c r="M8" s="370">
        <f>D7</f>
        <v>32198.400000000001</v>
      </c>
      <c r="N8" s="391">
        <v>8</v>
      </c>
      <c r="O8" s="213">
        <f>M8*N8</f>
        <v>257587.20000000001</v>
      </c>
    </row>
    <row r="9" spans="2:15" ht="13.5" thickBot="1" x14ac:dyDescent="0.25">
      <c r="B9" s="621" t="s">
        <v>197</v>
      </c>
      <c r="C9" s="622"/>
      <c r="D9" s="346"/>
      <c r="E9" s="270"/>
      <c r="G9" s="171" t="s">
        <v>153</v>
      </c>
      <c r="H9" s="370">
        <f>D8</f>
        <v>32198.400000000001</v>
      </c>
      <c r="I9" s="187">
        <v>1.9</v>
      </c>
      <c r="J9" s="202">
        <f>H9*I9</f>
        <v>61176.959999999999</v>
      </c>
      <c r="L9" s="171" t="s">
        <v>153</v>
      </c>
      <c r="M9" s="370">
        <f>D8</f>
        <v>32198.400000000001</v>
      </c>
      <c r="N9" s="187">
        <v>1.85</v>
      </c>
      <c r="O9" s="213">
        <f>M9*N9</f>
        <v>59567.040000000008</v>
      </c>
    </row>
    <row r="10" spans="2:15" ht="13.5" thickBot="1" x14ac:dyDescent="0.25">
      <c r="B10" s="303"/>
      <c r="C10" s="305" t="s">
        <v>111</v>
      </c>
      <c r="D10" s="305" t="s">
        <v>112</v>
      </c>
      <c r="E10" s="304"/>
      <c r="G10" s="162" t="s">
        <v>244</v>
      </c>
      <c r="H10" s="274"/>
      <c r="I10" s="275">
        <f>SUM(I5:I9)</f>
        <v>28.462966451311591</v>
      </c>
      <c r="J10" s="276">
        <f>SUM(J5:J9)</f>
        <v>1167616.3714469175</v>
      </c>
      <c r="L10" s="162" t="s">
        <v>244</v>
      </c>
      <c r="M10" s="274"/>
      <c r="N10" s="294">
        <f>SUM(N5:N9)</f>
        <v>27.277033548688411</v>
      </c>
      <c r="O10" s="295">
        <f>SUM(O5:O9)</f>
        <v>1125423.8479716424</v>
      </c>
    </row>
    <row r="11" spans="2:15" x14ac:dyDescent="0.2">
      <c r="B11" s="171" t="s">
        <v>152</v>
      </c>
      <c r="C11" s="301">
        <v>4.7716756181728552</v>
      </c>
      <c r="D11" s="301">
        <v>4.5783243818271453</v>
      </c>
      <c r="E11" s="167" t="s">
        <v>178</v>
      </c>
      <c r="G11" s="156"/>
      <c r="H11" s="153"/>
      <c r="I11" s="153"/>
      <c r="J11" s="204"/>
      <c r="L11" s="156"/>
      <c r="M11" s="153"/>
      <c r="N11" s="153"/>
      <c r="O11" s="215"/>
    </row>
    <row r="12" spans="2:15" x14ac:dyDescent="0.2">
      <c r="B12" s="171" t="s">
        <v>157</v>
      </c>
      <c r="C12" s="301">
        <v>8.7012908331387351</v>
      </c>
      <c r="D12" s="301">
        <v>8.3487091668612656</v>
      </c>
      <c r="E12" s="167" t="s">
        <v>179</v>
      </c>
      <c r="G12" s="147" t="s">
        <v>99</v>
      </c>
      <c r="H12" s="371">
        <f>D16</f>
        <v>0.224</v>
      </c>
      <c r="I12" s="190"/>
      <c r="J12" s="202">
        <f>J10*H12</f>
        <v>261546.06720410954</v>
      </c>
      <c r="L12" s="147" t="s">
        <v>99</v>
      </c>
      <c r="M12" s="371">
        <f>D16</f>
        <v>0.224</v>
      </c>
      <c r="N12" s="190"/>
      <c r="O12" s="213">
        <f>O10*M12</f>
        <v>252094.94194564791</v>
      </c>
    </row>
    <row r="13" spans="2:15" ht="13.5" thickBot="1" x14ac:dyDescent="0.25">
      <c r="B13" s="171" t="s">
        <v>335</v>
      </c>
      <c r="C13" s="301">
        <v>13.05</v>
      </c>
      <c r="D13" s="301">
        <v>12.5</v>
      </c>
      <c r="E13" s="167" t="s">
        <v>179</v>
      </c>
      <c r="G13" s="159" t="s">
        <v>100</v>
      </c>
      <c r="H13" s="271"/>
      <c r="I13" s="272"/>
      <c r="J13" s="273">
        <f>J10+J12</f>
        <v>1429162.4386510272</v>
      </c>
      <c r="L13" s="159" t="s">
        <v>100</v>
      </c>
      <c r="M13" s="271"/>
      <c r="N13" s="272"/>
      <c r="O13" s="296">
        <f>O10+O12</f>
        <v>1377518.7899172902</v>
      </c>
    </row>
    <row r="14" spans="2:15" ht="13.5" thickTop="1" x14ac:dyDescent="0.2">
      <c r="B14" s="171" t="s">
        <v>153</v>
      </c>
      <c r="C14" s="302">
        <v>1.9086702472691424</v>
      </c>
      <c r="D14" s="301">
        <v>1.8313297527308583</v>
      </c>
      <c r="E14" s="300" t="s">
        <v>179</v>
      </c>
      <c r="G14" s="171" t="str">
        <f>B21</f>
        <v>PFMLA Trust Contribution</v>
      </c>
      <c r="H14" s="371">
        <f>C21</f>
        <v>3.7000000000000002E-3</v>
      </c>
      <c r="I14" s="148"/>
      <c r="J14" s="297">
        <f>J13*H14</f>
        <v>5287.9010230088006</v>
      </c>
      <c r="L14" s="171" t="str">
        <f>B21</f>
        <v>PFMLA Trust Contribution</v>
      </c>
      <c r="M14" s="371">
        <f>C21</f>
        <v>3.7000000000000002E-3</v>
      </c>
      <c r="N14" s="148"/>
      <c r="O14" s="213">
        <f>O13*M14</f>
        <v>5096.8195226939742</v>
      </c>
    </row>
    <row r="15" spans="2:15" ht="15" customHeight="1" x14ac:dyDescent="0.2">
      <c r="B15" s="671" t="s">
        <v>170</v>
      </c>
      <c r="C15" s="673"/>
      <c r="D15" s="332"/>
      <c r="E15" s="166"/>
      <c r="F15" s="167"/>
      <c r="G15" s="147" t="s">
        <v>245</v>
      </c>
      <c r="H15" s="389">
        <f>D17</f>
        <v>11764</v>
      </c>
      <c r="I15" s="190"/>
      <c r="J15" s="202">
        <f>H15*I10</f>
        <v>334838.33733322955</v>
      </c>
      <c r="L15" s="147" t="s">
        <v>247</v>
      </c>
      <c r="M15" s="389">
        <f>D17</f>
        <v>11764</v>
      </c>
      <c r="N15" s="190"/>
      <c r="O15" s="213">
        <f>M15*N10</f>
        <v>320887.0226667705</v>
      </c>
    </row>
    <row r="16" spans="2:15" ht="12.75" customHeight="1" x14ac:dyDescent="0.25">
      <c r="B16" s="147" t="s">
        <v>99</v>
      </c>
      <c r="C16" s="337">
        <v>0.20961284087302018</v>
      </c>
      <c r="D16" s="374">
        <v>0.224</v>
      </c>
      <c r="E16" s="342" t="s">
        <v>325</v>
      </c>
      <c r="F16" s="167"/>
      <c r="G16" s="147" t="s">
        <v>246</v>
      </c>
      <c r="H16" s="390">
        <f>D18</f>
        <v>2259</v>
      </c>
      <c r="I16" s="190"/>
      <c r="J16" s="202">
        <f>H16*I10</f>
        <v>64297.841213512882</v>
      </c>
      <c r="L16" s="147" t="s">
        <v>246</v>
      </c>
      <c r="M16" s="390">
        <f>D18</f>
        <v>2259</v>
      </c>
      <c r="N16" s="190"/>
      <c r="O16" s="213">
        <f>M16*N10</f>
        <v>61618.818786487122</v>
      </c>
    </row>
    <row r="17" spans="2:16" ht="12.75" customHeight="1" x14ac:dyDescent="0.2">
      <c r="B17" s="147" t="s">
        <v>101</v>
      </c>
      <c r="C17" s="338">
        <f>10526.2900918831*(2.62%+1)</f>
        <v>10802.078892290438</v>
      </c>
      <c r="D17" s="388">
        <v>11764</v>
      </c>
      <c r="E17" s="167" t="s">
        <v>326</v>
      </c>
      <c r="F17" s="167"/>
      <c r="G17" s="157" t="s">
        <v>203</v>
      </c>
      <c r="H17" s="158"/>
      <c r="I17" s="192"/>
      <c r="J17" s="205">
        <f>J13+J15+J16</f>
        <v>1828298.6171977697</v>
      </c>
      <c r="L17" s="157" t="s">
        <v>203</v>
      </c>
      <c r="M17" s="158"/>
      <c r="N17" s="192"/>
      <c r="O17" s="214">
        <f>O13+O15+O16</f>
        <v>1760024.6313705479</v>
      </c>
    </row>
    <row r="18" spans="2:16" ht="13.5" customHeight="1" x14ac:dyDescent="0.2">
      <c r="B18" s="147" t="s">
        <v>102</v>
      </c>
      <c r="C18" s="338">
        <f>3142.14152594133*(2.62%+1)</f>
        <v>3224.4656339209932</v>
      </c>
      <c r="D18" s="388">
        <v>2259</v>
      </c>
      <c r="E18" s="167" t="s">
        <v>326</v>
      </c>
      <c r="F18" s="167"/>
      <c r="G18" s="147" t="s">
        <v>103</v>
      </c>
      <c r="H18" s="154">
        <f>C19</f>
        <v>0.12</v>
      </c>
      <c r="I18" s="190"/>
      <c r="J18" s="202">
        <f>J17*H18</f>
        <v>219395.83406373236</v>
      </c>
      <c r="L18" s="147" t="s">
        <v>103</v>
      </c>
      <c r="M18" s="154">
        <f>C19</f>
        <v>0.12</v>
      </c>
      <c r="N18" s="190"/>
      <c r="O18" s="213">
        <f>O17*M18</f>
        <v>211202.95576446573</v>
      </c>
    </row>
    <row r="19" spans="2:16" ht="12.75" customHeight="1" thickBot="1" x14ac:dyDescent="0.3">
      <c r="B19" s="147" t="s">
        <v>103</v>
      </c>
      <c r="C19" s="339">
        <v>0.12</v>
      </c>
      <c r="D19" s="341"/>
      <c r="E19" s="167" t="s">
        <v>194</v>
      </c>
      <c r="F19" s="167"/>
      <c r="G19" s="159" t="s">
        <v>104</v>
      </c>
      <c r="H19" s="160"/>
      <c r="I19" s="160"/>
      <c r="J19" s="207">
        <f>J17+J18</f>
        <v>2047694.451261502</v>
      </c>
      <c r="L19" s="159" t="s">
        <v>104</v>
      </c>
      <c r="M19" s="160"/>
      <c r="N19" s="160"/>
      <c r="O19" s="217">
        <f>O17+O18</f>
        <v>1971227.5871350137</v>
      </c>
    </row>
    <row r="20" spans="2:16" ht="13.7" customHeight="1" thickTop="1" thickBot="1" x14ac:dyDescent="0.3">
      <c r="B20" s="312" t="s">
        <v>252</v>
      </c>
      <c r="C20" s="373">
        <f>'CAF Fall 2019'!BT30</f>
        <v>1.7780248869661817E-2</v>
      </c>
      <c r="D20" s="340"/>
      <c r="E20" s="343" t="s">
        <v>273</v>
      </c>
      <c r="F20" s="167"/>
      <c r="G20" s="331" t="str">
        <f>B20</f>
        <v>Rate Review CAF (Fall 2019)</v>
      </c>
      <c r="H20" s="371">
        <f>C20</f>
        <v>1.7780248869661817E-2</v>
      </c>
      <c r="I20" s="161"/>
      <c r="J20" s="208">
        <f>(J19-J10)*H20</f>
        <v>15648.007283837407</v>
      </c>
      <c r="L20" s="147" t="str">
        <f>G20</f>
        <v>Rate Review CAF (Fall 2019)</v>
      </c>
      <c r="M20" s="371">
        <f>C20</f>
        <v>1.7780248869661817E-2</v>
      </c>
      <c r="N20" s="161"/>
      <c r="O20" s="218">
        <f>(O19-O10)*M20</f>
        <v>15038.60097721527</v>
      </c>
    </row>
    <row r="21" spans="2:16" ht="15.75" customHeight="1" thickBot="1" x14ac:dyDescent="0.3">
      <c r="B21" s="176" t="s">
        <v>242</v>
      </c>
      <c r="C21" s="372">
        <f>Chart!C32</f>
        <v>3.7000000000000002E-3</v>
      </c>
      <c r="D21" s="341"/>
      <c r="E21" s="167" t="s">
        <v>243</v>
      </c>
      <c r="G21" s="382" t="s">
        <v>104</v>
      </c>
      <c r="H21" s="383"/>
      <c r="I21" s="193"/>
      <c r="J21" s="384">
        <f>J19+J20</f>
        <v>2063342.4585453393</v>
      </c>
      <c r="L21" s="385" t="str">
        <f>G21</f>
        <v>Total</v>
      </c>
      <c r="M21" s="383"/>
      <c r="N21" s="193"/>
      <c r="O21" s="386">
        <f>O20+O19</f>
        <v>1986266.1881122289</v>
      </c>
    </row>
    <row r="22" spans="2:16" ht="18.75" customHeight="1" thickBot="1" x14ac:dyDescent="0.25">
      <c r="B22" s="307" t="s">
        <v>209</v>
      </c>
      <c r="C22" s="308" t="s">
        <v>111</v>
      </c>
      <c r="D22" s="306" t="s">
        <v>112</v>
      </c>
      <c r="E22" s="166"/>
      <c r="F22" s="163"/>
      <c r="G22" s="379" t="s">
        <v>204</v>
      </c>
      <c r="H22" s="378"/>
      <c r="I22" s="380"/>
      <c r="J22" s="381">
        <f>J21/J3</f>
        <v>3658.4086144420908</v>
      </c>
      <c r="L22" s="162" t="s">
        <v>208</v>
      </c>
      <c r="M22" s="288"/>
      <c r="N22" s="193"/>
      <c r="O22" s="220">
        <f>O21/O3</f>
        <v>3761.8677805155849</v>
      </c>
    </row>
    <row r="23" spans="2:16" ht="26.25" thickBot="1" x14ac:dyDescent="0.25">
      <c r="B23" s="177"/>
      <c r="C23" s="309">
        <f>'2. Units'!D27</f>
        <v>564</v>
      </c>
      <c r="D23" s="309">
        <v>528</v>
      </c>
      <c r="E23" s="199" t="s">
        <v>195</v>
      </c>
      <c r="I23" s="164" t="s">
        <v>248</v>
      </c>
      <c r="J23" s="224">
        <v>3592</v>
      </c>
      <c r="N23" s="145" t="str">
        <f>I23</f>
        <v>Current</v>
      </c>
      <c r="O23" s="145">
        <v>3694</v>
      </c>
      <c r="P23" s="377"/>
    </row>
    <row r="24" spans="2:16" x14ac:dyDescent="0.2">
      <c r="C24" s="145"/>
      <c r="D24" s="145"/>
      <c r="I24" s="164" t="s">
        <v>249</v>
      </c>
      <c r="J24" s="311">
        <f>(J22-J23)/J23</f>
        <v>1.8487921615281393E-2</v>
      </c>
      <c r="N24" s="145" t="str">
        <f>I24</f>
        <v>% change</v>
      </c>
      <c r="O24" s="311">
        <f>(O22-O23)/O23</f>
        <v>1.8372436522897904E-2</v>
      </c>
    </row>
    <row r="34" spans="6:12" ht="13.5" thickBot="1" x14ac:dyDescent="0.25">
      <c r="J34" s="392"/>
    </row>
    <row r="35" spans="6:12" ht="14.45" customHeight="1" thickBot="1" x14ac:dyDescent="0.25">
      <c r="F35" s="677" t="s">
        <v>336</v>
      </c>
      <c r="G35" s="678"/>
      <c r="H35" s="678"/>
      <c r="I35" s="678"/>
      <c r="J35" s="678"/>
      <c r="K35" s="678"/>
      <c r="L35" s="679"/>
    </row>
    <row r="36" spans="6:12" x14ac:dyDescent="0.2">
      <c r="F36" s="397" t="s">
        <v>330</v>
      </c>
      <c r="G36" s="396" t="s">
        <v>240</v>
      </c>
      <c r="H36" s="396" t="s">
        <v>331</v>
      </c>
      <c r="I36" s="675" t="s">
        <v>333</v>
      </c>
      <c r="J36" s="675"/>
      <c r="K36" s="395"/>
      <c r="L36" s="398" t="s">
        <v>233</v>
      </c>
    </row>
    <row r="37" spans="6:12" ht="13.5" thickBot="1" x14ac:dyDescent="0.25">
      <c r="F37" s="399" t="s">
        <v>332</v>
      </c>
      <c r="G37" s="400">
        <v>3211866</v>
      </c>
      <c r="H37" s="403">
        <f>AVERAGE(J24,O24)</f>
        <v>1.8430179069089649E-2</v>
      </c>
      <c r="I37" s="676">
        <f>G37*(H37+1)</f>
        <v>3271061.2655259208</v>
      </c>
      <c r="J37" s="676"/>
      <c r="K37" s="401"/>
      <c r="L37" s="402">
        <f>I37-G37</f>
        <v>59195.265525920782</v>
      </c>
    </row>
    <row r="39" spans="6:12" x14ac:dyDescent="0.2">
      <c r="I39" s="164" t="s">
        <v>337</v>
      </c>
      <c r="L39" s="405">
        <f>L37-57140</f>
        <v>2055.2655259207822</v>
      </c>
    </row>
  </sheetData>
  <mergeCells count="9">
    <mergeCell ref="I36:J36"/>
    <mergeCell ref="I37:J37"/>
    <mergeCell ref="F35:L35"/>
    <mergeCell ref="B15:C15"/>
    <mergeCell ref="B2:E2"/>
    <mergeCell ref="G2:J2"/>
    <mergeCell ref="L2:O2"/>
    <mergeCell ref="B3:C3"/>
    <mergeCell ref="B9:C9"/>
  </mergeCells>
  <pageMargins left="0.7" right="0.7" top="0.75" bottom="0.75" header="0.3" footer="0.3"/>
  <pageSetup scale="56" orientation="landscape" r:id="rId1"/>
  <ignoredErrors>
    <ignoredError sqref="O7"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28"/>
  <sheetViews>
    <sheetView topLeftCell="U1" workbookViewId="0">
      <selection activeCell="AO5" sqref="AO5"/>
    </sheetView>
  </sheetViews>
  <sheetFormatPr defaultRowHeight="15" x14ac:dyDescent="0.25"/>
  <cols>
    <col min="1" max="1" width="54.140625" customWidth="1"/>
    <col min="2" max="2" width="10" bestFit="1" customWidth="1"/>
    <col min="3" max="3" width="18.140625" bestFit="1" customWidth="1"/>
    <col min="4" max="4" width="13.5703125" bestFit="1" customWidth="1"/>
    <col min="5" max="5" width="12.7109375" customWidth="1"/>
    <col min="6" max="6" width="12.140625" bestFit="1" customWidth="1"/>
    <col min="7" max="7" width="11.140625" bestFit="1" customWidth="1"/>
    <col min="8" max="8" width="12.140625" bestFit="1" customWidth="1"/>
    <col min="9" max="9" width="8.42578125" bestFit="1" customWidth="1"/>
    <col min="10" max="10" width="12.140625" bestFit="1" customWidth="1"/>
    <col min="11" max="11" width="8.5703125" bestFit="1" customWidth="1"/>
    <col min="12" max="12" width="12.140625" bestFit="1" customWidth="1"/>
    <col min="13" max="13" width="8.140625" bestFit="1" customWidth="1"/>
    <col min="14" max="14" width="12.140625" bestFit="1" customWidth="1"/>
    <col min="15" max="15" width="9.140625" bestFit="1" customWidth="1"/>
    <col min="16" max="16" width="12.140625" bestFit="1" customWidth="1"/>
    <col min="17" max="17" width="8.5703125" bestFit="1" customWidth="1"/>
    <col min="18" max="18" width="12.140625" bestFit="1" customWidth="1"/>
    <col min="19" max="19" width="7" bestFit="1" customWidth="1"/>
    <col min="20" max="20" width="12.140625" bestFit="1" customWidth="1"/>
    <col min="21" max="21" width="8.5703125" bestFit="1" customWidth="1"/>
    <col min="22" max="22" width="12.140625" bestFit="1" customWidth="1"/>
    <col min="23" max="23" width="10.85546875" bestFit="1" customWidth="1"/>
    <col min="24" max="24" width="12.140625" bestFit="1" customWidth="1"/>
    <col min="25" max="25" width="10.140625" bestFit="1" customWidth="1"/>
    <col min="26" max="26" width="12.140625" bestFit="1" customWidth="1"/>
    <col min="27" max="27" width="8.5703125" bestFit="1" customWidth="1"/>
    <col min="28" max="28" width="12.140625" bestFit="1" customWidth="1"/>
    <col min="29" max="29" width="8.42578125" bestFit="1" customWidth="1"/>
    <col min="30" max="30" width="12.140625" bestFit="1" customWidth="1"/>
    <col min="32" max="32" width="12.140625" bestFit="1" customWidth="1"/>
    <col min="33" max="33" width="11.140625" bestFit="1" customWidth="1"/>
    <col min="34" max="34" width="13.5703125" bestFit="1" customWidth="1"/>
    <col min="35" max="36" width="12.140625" bestFit="1" customWidth="1"/>
    <col min="37" max="37" width="10.140625" bestFit="1" customWidth="1"/>
    <col min="38" max="38" width="12.140625" bestFit="1" customWidth="1"/>
    <col min="39" max="39" width="8.5703125" bestFit="1" customWidth="1"/>
    <col min="40" max="40" width="12.140625" bestFit="1" customWidth="1"/>
    <col min="41" max="41" width="10.85546875" bestFit="1" customWidth="1"/>
    <col min="42" max="42" width="13.5703125" bestFit="1" customWidth="1"/>
    <col min="43" max="43" width="12.140625" bestFit="1" customWidth="1"/>
  </cols>
  <sheetData>
    <row r="1" spans="1:43" x14ac:dyDescent="0.25">
      <c r="A1" s="446">
        <v>8</v>
      </c>
      <c r="C1" s="447" t="s">
        <v>363</v>
      </c>
      <c r="E1" s="448">
        <f ca="1">IF(COUNT(E12:E300)=0,"-",AVERAGE(E12:OFFSET(E12,$A$1-1,0)))</f>
        <v>11971.562915014796</v>
      </c>
      <c r="G1" s="448">
        <f ca="1">IF(COUNT(G12:G300)=0,"-",AVERAGE(G12:OFFSET(G12,$A$1-1,0)))</f>
        <v>4340.2002107481567</v>
      </c>
      <c r="I1" s="448" t="str">
        <f ca="1">IF(COUNT(I12:I300)=0,"-",AVERAGE(I12:OFFSET(I12,$A$1-1,0)))</f>
        <v>-</v>
      </c>
      <c r="K1" s="448" t="str">
        <f ca="1">IF(COUNT(K12:K300)=0,"-",AVERAGE(K12:OFFSET(K12,$A$1-1,0)))</f>
        <v>-</v>
      </c>
      <c r="M1" s="448" t="str">
        <f ca="1">IF(COUNT(M12:M300)=0,"-",AVERAGE(M12:OFFSET(M12,$A$1-1,0)))</f>
        <v>-</v>
      </c>
      <c r="O1" s="448">
        <f ca="1">IF(COUNT(O12:O300)=0,"-",AVERAGE(O12:OFFSET(O12,$A$1-1,0)))</f>
        <v>248.44738594738592</v>
      </c>
      <c r="Q1" s="448">
        <f ca="1">IF(COUNT(Q12:Q300)=0,"-",AVERAGE(Q12:OFFSET(Q12,$A$1-1,0)))</f>
        <v>357.19797957597956</v>
      </c>
      <c r="S1" s="448" t="str">
        <f ca="1">IF(COUNT(S12:S300)=0,"-",AVERAGE(S12:OFFSET(S12,$A$1-1,0)))</f>
        <v>-</v>
      </c>
      <c r="U1" s="448">
        <f ca="1">IF(COUNT(U12:U300)=0,"-",AVERAGE(U12:OFFSET(U12,$A$1-1,0)))</f>
        <v>192.85714285714286</v>
      </c>
      <c r="W1" s="448">
        <f ca="1">IF(COUNT(W12:W300)=0,"-",AVERAGE(W12:OFFSET(W12,$A$1-1,0)))</f>
        <v>1677.6829859966849</v>
      </c>
      <c r="Y1" s="448">
        <f ca="1">IF(COUNT(Y12:Y300)=0,"-",AVERAGE(Y12:OFFSET(Y12,$A$1-1,0)))</f>
        <v>1013.7855162855162</v>
      </c>
      <c r="AA1" s="448" t="str">
        <f ca="1">IF(COUNT(AA12:AA300)=0,"-",AVERAGE(AA12:OFFSET(AA12,$A$1-1,0)))</f>
        <v>-</v>
      </c>
      <c r="AC1" s="448">
        <f ca="1">IF(COUNT(AC12:AC300)=0,"-",AVERAGE(AC12:OFFSET(AC12,$A$1-1,0)))</f>
        <v>70.833333333333329</v>
      </c>
      <c r="AE1" s="448" t="str">
        <f ca="1">IF(COUNT(AE12:AE300)=0,"-",AVERAGE(AE12:OFFSET(AE12,$A$1-1,0)))</f>
        <v>-</v>
      </c>
      <c r="AG1" s="448">
        <f ca="1">IF(COUNT(AG12:AG300)=0,"-",AVERAGE(AG12:OFFSET(AG12,$A$1-1,0)))</f>
        <v>14669.838530838531</v>
      </c>
      <c r="AI1" s="448">
        <f ca="1">IF(COUNT(AI12:AI300)=0,"-",AVERAGE(AI12:OFFSET(AI12,$A$1-1,0)))</f>
        <v>51652.948537578675</v>
      </c>
      <c r="AK1" s="448">
        <f ca="1">IF(COUNT(AK12:AK300)=0,"-",AVERAGE(AK12:OFFSET(AK12,$A$1-1,0)))</f>
        <v>1671.1874644569948</v>
      </c>
      <c r="AM1" s="448" t="str">
        <f ca="1">IF(COUNT(AM12:AM300)=0,"-",AVERAGE(AM12:OFFSET(AM12,$A$1-1,0)))</f>
        <v>-</v>
      </c>
      <c r="AO1" s="448">
        <f ca="1">IF(COUNT(AO12:AO300)=0,"-",AVERAGE(AO12:OFFSET(AO12,$A$1-1,0)))</f>
        <v>3338.4950176730999</v>
      </c>
      <c r="AQ1" s="448">
        <f ca="1">IF(COUNT(AQ12:AQ300)=0,"-",AVERAGE(AQ12:OFFSET(AQ12,$A$1-1,0)))</f>
        <v>25178.682908145136</v>
      </c>
    </row>
    <row r="2" spans="1:43" x14ac:dyDescent="0.25">
      <c r="C2" s="447" t="s">
        <v>364</v>
      </c>
      <c r="E2" s="448">
        <f ca="1">IF(COUNT(E12:E300)=0,"-",E1-(2*_xlfn.STDEV.P(E12:OFFSET(E12,$A$1-1,0))))</f>
        <v>-5837.3063820910957</v>
      </c>
      <c r="G2" s="448">
        <f ca="1">IF(COUNT(G12:G300)=0,"-",G1-(2*_xlfn.STDEV.P(G12:OFFSET(G12,$A$1-1,0))))</f>
        <v>-3047.8925184404634</v>
      </c>
      <c r="I2" s="448" t="str">
        <f ca="1">IF(COUNT(I12:I300)=0,"-",I1-(2*_xlfn.STDEV.P(I12:OFFSET(I12,$A$1-1,0))))</f>
        <v>-</v>
      </c>
      <c r="K2" s="448" t="str">
        <f ca="1">IF(COUNT(K12:K300)=0,"-",K1-(2*_xlfn.STDEV.P(K12:OFFSET(K12,$A$1-1,0))))</f>
        <v>-</v>
      </c>
      <c r="M2" s="448" t="str">
        <f ca="1">IF(COUNT(M12:M300)=0,"-",M1-(2*_xlfn.STDEV.P(M12:OFFSET(M12,$A$1-1,0))))</f>
        <v>-</v>
      </c>
      <c r="O2" s="448">
        <f ca="1">IF(COUNT(O12:O300)=0,"-",O1-(2*_xlfn.STDEV.P(O12:OFFSET(O12,$A$1-1,0))))</f>
        <v>-196.8991793222356</v>
      </c>
      <c r="Q2" s="448">
        <f ca="1">IF(COUNT(Q12:Q300)=0,"-",Q1-(2*_xlfn.STDEV.P(Q12:OFFSET(Q12,$A$1-1,0))))</f>
        <v>-48.361721179988251</v>
      </c>
      <c r="S2" s="448" t="str">
        <f ca="1">IF(COUNT(S12:S300)=0,"-",S1-(2*_xlfn.STDEV.P(S12:OFFSET(S12,$A$1-1,0))))</f>
        <v>-</v>
      </c>
      <c r="U2" s="448">
        <f ca="1">IF(COUNT(U12:U300)=0,"-",U1-(2*_xlfn.STDEV.P(U12:OFFSET(U12,$A$1-1,0))))</f>
        <v>192.85714285714286</v>
      </c>
      <c r="W2" s="448">
        <f ca="1">IF(COUNT(W12:W300)=0,"-",W1-(2*_xlfn.STDEV.P(W12:OFFSET(W12,$A$1-1,0))))</f>
        <v>-1085.2669830760012</v>
      </c>
      <c r="Y2" s="448">
        <f ca="1">IF(COUNT(Y12:Y300)=0,"-",Y1-(2*_xlfn.STDEV.P(Y12:OFFSET(Y12,$A$1-1,0))))</f>
        <v>363.15142065142072</v>
      </c>
      <c r="AA2" s="448" t="str">
        <f ca="1">IF(COUNT(AA12:AA300)=0,"-",AA1-(2*_xlfn.STDEV.P(AA12:OFFSET(AA12,$A$1-1,0))))</f>
        <v>-</v>
      </c>
      <c r="AC2" s="448">
        <f ca="1">IF(COUNT(AC12:AC300)=0,"-",AC1-(2*_xlfn.STDEV.P(AC12:OFFSET(AC12,$A$1-1,0))))</f>
        <v>70.833333333333329</v>
      </c>
      <c r="AE2" s="448" t="str">
        <f ca="1">IF(COUNT(AE12:AE300)=0,"-",AE1-(2*_xlfn.STDEV.P(AE12:OFFSET(AE12,$A$1-1,0))))</f>
        <v>-</v>
      </c>
      <c r="AG2" s="448">
        <f ca="1">IF(COUNT(AG12:AG300)=0,"-",AG1-(2*_xlfn.STDEV.P(AG12:OFFSET(AG12,$A$1-1,0))))</f>
        <v>-9251.8898128898163</v>
      </c>
      <c r="AI2" s="448">
        <f ca="1">IF(COUNT(AI12:AI300)=0,"-",AI1-(2*_xlfn.STDEV.P(AI12:OFFSET(AI12,$A$1-1,0))))</f>
        <v>-5990.8480809576868</v>
      </c>
      <c r="AK2" s="448">
        <f ca="1">IF(COUNT(AK12:AK300)=0,"-",AK1-(2*_xlfn.STDEV.P(AK12:OFFSET(AK12,$A$1-1,0))))</f>
        <v>-786.75482549834396</v>
      </c>
      <c r="AM2" s="448" t="str">
        <f ca="1">IF(COUNT(AM12:AM300)=0,"-",AM1-(2*_xlfn.STDEV.P(AM12:OFFSET(AM12,$A$1-1,0))))</f>
        <v>-</v>
      </c>
      <c r="AO2" s="448">
        <f ca="1">IF(COUNT(AO12:AO300)=0,"-",AO1-(2*_xlfn.STDEV.P(AO12:OFFSET(AO12,$A$1-1,0))))</f>
        <v>-1367.9946665443522</v>
      </c>
      <c r="AQ2" s="448">
        <f ca="1">IF(COUNT(AQ12:AQ300)=0,"-",AQ1-(2*_xlfn.STDEV.P(AQ12:OFFSET(AQ12,$A$1-1,0))))</f>
        <v>-52446.340314922891</v>
      </c>
    </row>
    <row r="3" spans="1:43" x14ac:dyDescent="0.25">
      <c r="A3" s="674" t="s">
        <v>365</v>
      </c>
      <c r="C3" s="447" t="s">
        <v>366</v>
      </c>
      <c r="E3" s="448">
        <f ca="1">IF(COUNT(E12:E300)=0,"-",E1+(2*_xlfn.STDEV.P(E12:OFFSET(E12,$A$1-1,0))))</f>
        <v>29780.432212120686</v>
      </c>
      <c r="G3" s="448">
        <f ca="1">IF(COUNT(G12:G300)=0,"-",G1+(2*_xlfn.STDEV.P(G12:OFFSET(G12,$A$1-1,0))))</f>
        <v>11728.292939936777</v>
      </c>
      <c r="I3" s="448" t="str">
        <f ca="1">IF(COUNT(I12:I300)=0,"-",I1+(2*_xlfn.STDEV.P(I12:OFFSET(I12,$A$1-1,0))))</f>
        <v>-</v>
      </c>
      <c r="K3" s="448" t="str">
        <f ca="1">IF(COUNT(K12:K300)=0,"-",K1+(2*_xlfn.STDEV.P(K12:OFFSET(K12,$A$1-1,0))))</f>
        <v>-</v>
      </c>
      <c r="M3" s="448" t="str">
        <f ca="1">IF(COUNT(M12:M300)=0,"-",M1+(2*_xlfn.STDEV.P(M12:OFFSET(M12,$A$1-1,0))))</f>
        <v>-</v>
      </c>
      <c r="O3" s="448">
        <f ca="1">IF(COUNT(O12:O300)=0,"-",O1+(2*_xlfn.STDEV.P(O12:OFFSET(O12,$A$1-1,0))))</f>
        <v>693.79395121700747</v>
      </c>
      <c r="Q3" s="448">
        <f ca="1">IF(COUNT(Q12:Q300)=0,"-",Q1+(2*_xlfn.STDEV.P(Q12:OFFSET(Q12,$A$1-1,0))))</f>
        <v>762.75768033194731</v>
      </c>
      <c r="S3" s="448" t="str">
        <f ca="1">IF(COUNT(S12:S300)=0,"-",S1+(2*_xlfn.STDEV.P(S12:OFFSET(S12,$A$1-1,0))))</f>
        <v>-</v>
      </c>
      <c r="U3" s="448">
        <f ca="1">IF(COUNT(U12:U300)=0,"-",U1+(2*_xlfn.STDEV.P(U12:OFFSET(U12,$A$1-1,0))))</f>
        <v>192.85714285714286</v>
      </c>
      <c r="W3" s="448">
        <f ca="1">IF(COUNT(W12:W300)=0,"-",W1+(2*_xlfn.STDEV.P(W12:OFFSET(W12,$A$1-1,0))))</f>
        <v>4440.6329550693708</v>
      </c>
      <c r="Y3" s="448">
        <f ca="1">IF(COUNT(Y12:Y300)=0,"-",Y1+(2*_xlfn.STDEV.P(Y12:OFFSET(Y12,$A$1-1,0))))</f>
        <v>1664.4196119196117</v>
      </c>
      <c r="AA3" s="448" t="str">
        <f ca="1">IF(COUNT(AA12:AA300)=0,"-",AA1+(2*_xlfn.STDEV.P(AA12:OFFSET(AA12,$A$1-1,0))))</f>
        <v>-</v>
      </c>
      <c r="AC3" s="448">
        <f ca="1">IF(COUNT(AC12:AC300)=0,"-",AC1+(2*_xlfn.STDEV.P(AC12:OFFSET(AC12,$A$1-1,0))))</f>
        <v>70.833333333333329</v>
      </c>
      <c r="AE3" s="448" t="str">
        <f ca="1">IF(COUNT(AE12:AE300)=0,"-",AE1+(2*_xlfn.STDEV.P(AE12:OFFSET(AE12,$A$1-1,0))))</f>
        <v>-</v>
      </c>
      <c r="AG3" s="448">
        <f ca="1">IF(COUNT(AG12:AG300)=0,"-",AG1+(2*_xlfn.STDEV.P(AG12:OFFSET(AG12,$A$1-1,0))))</f>
        <v>38591.566874566881</v>
      </c>
      <c r="AI3" s="448">
        <f ca="1">IF(COUNT(AI12:AI300)=0,"-",AI1+(2*_xlfn.STDEV.P(AI12:OFFSET(AI12,$A$1-1,0))))</f>
        <v>109296.74515611504</v>
      </c>
      <c r="AK3" s="448">
        <f ca="1">IF(COUNT(AK12:AK300)=0,"-",AK1+(2*_xlfn.STDEV.P(AK12:OFFSET(AK12,$A$1-1,0))))</f>
        <v>4129.1297544123336</v>
      </c>
      <c r="AM3" s="448" t="str">
        <f ca="1">IF(COUNT(AM12:AM300)=0,"-",AM1+(2*_xlfn.STDEV.P(AM12:OFFSET(AM12,$A$1-1,0))))</f>
        <v>-</v>
      </c>
      <c r="AO3" s="448">
        <f ca="1">IF(COUNT(AO12:AO300)=0,"-",AO1+(2*_xlfn.STDEV.P(AO12:OFFSET(AO12,$A$1-1,0))))</f>
        <v>8044.9847018905521</v>
      </c>
      <c r="AQ3" s="448">
        <f ca="1">IF(COUNT(AQ12:AQ300)=0,"-",AQ1+(2*_xlfn.STDEV.P(AQ12:OFFSET(AQ12,$A$1-1,0))))</f>
        <v>102803.70613121317</v>
      </c>
    </row>
    <row r="4" spans="1:43" x14ac:dyDescent="0.25">
      <c r="A4" s="674"/>
      <c r="C4" s="447" t="s">
        <v>367</v>
      </c>
      <c r="E4" s="449">
        <f ca="1">IF(COUNT(E12:E300)=0,"-",AVERAGEIFS(E12:E300, E12:E300, "&gt;="&amp;E2,E12:E300,"&lt;="&amp;E3))</f>
        <v>8516.4270044541972</v>
      </c>
      <c r="G4" s="449">
        <f ca="1">IF(COUNT(G12:G300)=0,"-",AVERAGEIFS(G12:G300, G12:G300, "&gt;="&amp;G2,G12:G300,"&lt;="&amp;G3))</f>
        <v>4340.2002107481567</v>
      </c>
      <c r="I4" s="449" t="str">
        <f>IF(COUNT(I12:I300)=0,"-",AVERAGEIFS(I12:I300, I12:I300, "&gt;="&amp;I2,I12:I300,"&lt;="&amp;I3))</f>
        <v>-</v>
      </c>
      <c r="K4" s="449" t="str">
        <f>IF(COUNT(K12:K300)=0,"-",AVERAGEIFS(K12:K300, K12:K300, "&gt;="&amp;K2,K12:K300,"&lt;="&amp;K3))</f>
        <v>-</v>
      </c>
      <c r="M4" s="449" t="str">
        <f>IF(COUNT(M12:M300)=0,"-",AVERAGEIFS(M12:M300, M12:M300, "&gt;="&amp;M2,M12:M300,"&lt;="&amp;M3))</f>
        <v>-</v>
      </c>
      <c r="O4" s="449">
        <f ca="1">IF(COUNT(O12:O300)=0,"-",AVERAGEIFS(O12:O300, O12:O300, "&gt;="&amp;O2,O12:O300,"&lt;="&amp;O3))</f>
        <v>248.44738594738592</v>
      </c>
      <c r="Q4" s="449">
        <f ca="1">IF(COUNT(Q12:Q300)=0,"-",AVERAGEIFS(Q12:Q300, Q12:Q300, "&gt;="&amp;Q2,Q12:Q300,"&lt;="&amp;Q3))</f>
        <v>357.19797957597956</v>
      </c>
      <c r="S4" s="449" t="str">
        <f>IF(COUNT(S12:S300)=0,"-",AVERAGEIFS(S12:S300, S12:S300, "&gt;="&amp;S2,S12:S300,"&lt;="&amp;S3))</f>
        <v>-</v>
      </c>
      <c r="U4" s="449">
        <f ca="1">IF(COUNT(U12:U300)=0,"-",AVERAGEIFS(U12:U300, U12:U300, "&gt;="&amp;U2,U12:U300,"&lt;="&amp;U3))</f>
        <v>192.85714285714286</v>
      </c>
      <c r="W4" s="449">
        <f ca="1">IF(COUNT(W12:W300)=0,"-",AVERAGEIFS(W12:W300, W12:W300, "&gt;="&amp;W2,W12:W300,"&lt;="&amp;W3))</f>
        <v>1677.6829859966849</v>
      </c>
      <c r="Y4" s="449">
        <f ca="1">IF(COUNT(Y12:Y300)=0,"-",AVERAGEIFS(Y12:Y300, Y12:Y300, "&gt;="&amp;Y2,Y12:Y300,"&lt;="&amp;Y3))</f>
        <v>1013.7855162855162</v>
      </c>
      <c r="AA4" s="449" t="str">
        <f>IF(COUNT(AA12:AA300)=0,"-",AVERAGEIFS(AA12:AA300, AA12:AA300, "&gt;="&amp;AA2,AA12:AA300,"&lt;="&amp;AA3))</f>
        <v>-</v>
      </c>
      <c r="AC4" s="449">
        <f ca="1">IF(COUNT(AC12:AC300)=0,"-",AVERAGEIFS(AC12:AC300, AC12:AC300, "&gt;="&amp;AC2,AC12:AC300,"&lt;="&amp;AC3))</f>
        <v>70.833333333333329</v>
      </c>
      <c r="AE4" s="449" t="str">
        <f>IF(COUNT(AE12:AE300)=0,"-",AVERAGEIFS(AE12:AE300, AE12:AE300, "&gt;="&amp;AE2,AE12:AE300,"&lt;="&amp;AE3))</f>
        <v>-</v>
      </c>
      <c r="AG4" s="449">
        <f ca="1">IF(COUNT(AG12:AG300)=0,"-",AVERAGEIFS(AG12:AG300, AG12:AG300, "&gt;="&amp;AG2,AG12:AG300,"&lt;="&amp;AG3))</f>
        <v>14669.838530838531</v>
      </c>
      <c r="AI4" s="449">
        <f ca="1">IF(COUNT(AI12:AI300)=0,"-",AVERAGEIFS(AI12:AI300, AI12:AI300, "&gt;="&amp;AI2,AI12:AI300,"&lt;="&amp;AI3))</f>
        <v>51652.948537578675</v>
      </c>
      <c r="AK4" s="449">
        <f ca="1">IF(COUNT(AK12:AK300)=0,"-",AVERAGEIFS(AK12:AK300, AK12:AK300, "&gt;="&amp;AK2,AK12:AK300,"&lt;="&amp;AK3))</f>
        <v>1219.910900725353</v>
      </c>
      <c r="AM4" s="449" t="str">
        <f>IF(COUNT(AM12:AM300)=0,"-",AVERAGEIFS(AM12:AM300, AM12:AM300, "&gt;="&amp;AM2,AM12:AM300,"&lt;="&amp;AM3))</f>
        <v>-</v>
      </c>
      <c r="AO4" s="449">
        <f ca="1">IF(COUNT(AO12:AO300)=0,"-",AVERAGEIFS(AO12:AO300, AO12:AO300, "&gt;="&amp;AO2,AO12:AO300,"&lt;="&amp;AO3))</f>
        <v>3338.4950176730999</v>
      </c>
      <c r="AQ4" s="449">
        <f ca="1">IF(COUNT(AQ12:AQ300)=0,"-",AVERAGEIFS(AQ12:AQ300, AQ12:AQ300, "&gt;="&amp;AQ2,AQ12:AQ300,"&lt;="&amp;AQ3))</f>
        <v>10269.778708151311</v>
      </c>
    </row>
    <row r="5" spans="1:43" x14ac:dyDescent="0.25">
      <c r="A5" s="674"/>
      <c r="C5" s="447" t="s">
        <v>368</v>
      </c>
      <c r="E5" s="450">
        <f ca="1">IF(COUNT(E12:E300)=0,"-",SUMIFS(D12:D300,E12:E300,"&gt;="&amp;E2,E12:E300,"&lt;="&amp;E3)/SUMIFS($B12:$B300,E12:E300,"&gt;="&amp;E2,E12:E300,"&lt;="&amp;E3))</f>
        <v>7057.5051155740821</v>
      </c>
      <c r="G5" s="450">
        <f ca="1">IF(COUNT(G12:G300)=0,"-",SUMIFS(F12:F300,G12:G300,"&gt;="&amp;G2,G12:G300,"&lt;="&amp;G3)/SUMIFS($B12:$B300,G12:G300,"&gt;="&amp;G2,G12:G300,"&lt;="&amp;G3))</f>
        <v>7112.9496402877703</v>
      </c>
      <c r="I5" s="450" t="str">
        <f>IF(COUNT(I12:I300)=0,"-",SUMIFS(H12:H300,I12:I300,"&gt;="&amp;I2,I12:I300,"&lt;="&amp;I3)/SUMIFS($B12:$B300,I12:I300,"&gt;="&amp;I2,I12:I300,"&lt;="&amp;I3))</f>
        <v>-</v>
      </c>
      <c r="K5" s="450" t="str">
        <f>IF(COUNT(K12:K300)=0,"-",SUMIFS(J12:J300,K12:K300,"&gt;="&amp;K2,K12:K300,"&lt;="&amp;K3)/SUMIFS($B12:$B300,K12:K300,"&gt;="&amp;K2,K12:K300,"&lt;="&amp;K3))</f>
        <v>-</v>
      </c>
      <c r="M5" s="450" t="str">
        <f>IF(COUNT(M12:M300)=0,"-",SUMIFS(L12:L300,M12:M300,"&gt;="&amp;M2,M12:M300,"&lt;="&amp;M3)/SUMIFS($B12:$B300,M12:M300,"&gt;="&amp;M2,M12:M300,"&lt;="&amp;M3))</f>
        <v>-</v>
      </c>
      <c r="O5" s="450">
        <f ca="1">IF(COUNT(O12:O300)=0,"-",SUMIFS(N12:N300,O12:O300,"&gt;="&amp;O2,O12:O300,"&lt;="&amp;O3)/SUMIFS($B12:$B300,O12:O300,"&gt;="&amp;O2,O12:O300,"&lt;="&amp;O3))</f>
        <v>196.71428571428572</v>
      </c>
      <c r="Q5" s="450">
        <f ca="1">IF(COUNT(Q12:Q300)=0,"-",SUMIFS(P12:P300,Q12:Q300,"&gt;="&amp;Q2,Q12:Q300,"&lt;="&amp;Q3)/SUMIFS($B12:$B300,Q12:Q300,"&gt;="&amp;Q2,Q12:Q300,"&lt;="&amp;Q3))</f>
        <v>329.13018134715026</v>
      </c>
      <c r="S5" s="450" t="str">
        <f>IF(COUNT(S12:S300)=0,"-",SUMIFS(R12:R300,S12:S300,"&gt;="&amp;S2,S12:S300,"&lt;="&amp;S3)/SUMIFS($B12:$B300,S12:S300,"&gt;="&amp;S2,S12:S300,"&lt;="&amp;S3))</f>
        <v>-</v>
      </c>
      <c r="U5" s="450">
        <f ca="1">IF(COUNT(U12:U300)=0,"-",SUMIFS(T12:T300,U12:U300,"&gt;="&amp;U2,U12:U300,"&lt;="&amp;U3)/SUMIFS($B12:$B300,U12:U300,"&gt;="&amp;U2,U12:U300,"&lt;="&amp;U3))</f>
        <v>192.85714285714286</v>
      </c>
      <c r="W5" s="450">
        <f ca="1">IF(COUNT(W12:W300)=0,"-",SUMIFS(V12:V300,W12:W300,"&gt;="&amp;W2,W12:W300,"&lt;="&amp;W3)/SUMIFS($B12:$B300,W12:W300,"&gt;="&amp;W2,W12:W300,"&lt;="&amp;W3))</f>
        <v>2236.5168539325841</v>
      </c>
      <c r="Y5" s="450">
        <f ca="1">IF(COUNT(Y12:Y300)=0,"-",SUMIFS(X12:X300,Y12:Y300,"&gt;="&amp;Y2,Y12:Y300,"&lt;="&amp;Y3)/SUMIFS($B12:$B300,Y12:Y300,"&gt;="&amp;Y2,Y12:Y300,"&lt;="&amp;Y3))</f>
        <v>723.09791879904469</v>
      </c>
      <c r="AA5" s="450" t="str">
        <f>IF(COUNT(AA12:AA300)=0,"-",SUMIFS(Z12:Z300,AA12:AA300,"&gt;="&amp;AA2,AA12:AA300,"&lt;="&amp;AA3)/SUMIFS($B12:$B300,AA12:AA300,"&gt;="&amp;AA2,AA12:AA300,"&lt;="&amp;AA3))</f>
        <v>-</v>
      </c>
      <c r="AC5" s="450">
        <f ca="1">IF(COUNT(AC12:AC300)=0,"-",SUMIFS(AB12:AB300,AC12:AC300,"&gt;="&amp;AC2,AC12:AC300,"&lt;="&amp;AC3)/SUMIFS($B12:$B300,AC12:AC300,"&gt;="&amp;AC2,AC12:AC300,"&lt;="&amp;AC3))</f>
        <v>70.833333333333329</v>
      </c>
      <c r="AE5" s="450" t="str">
        <f>IF(COUNT(AE12:AE300)=0,"-",SUMIFS(AD12:AD300,AE12:AE300,"&gt;="&amp;AE2,AE12:AE300,"&lt;="&amp;AE3)/SUMIFS($B12:$B300,AE12:AE300,"&gt;="&amp;AE2,AE12:AE300,"&lt;="&amp;AE3))</f>
        <v>-</v>
      </c>
      <c r="AG5" s="450">
        <f ca="1">IF(COUNT(AG12:AG300)=0,"-",SUMIFS(AF12:AF300,AG12:AG300,"&gt;="&amp;AG2,AG12:AG300,"&lt;="&amp;AG3)/SUMIFS($B12:$B300,AG12:AG300,"&gt;="&amp;AG2,AG12:AG300,"&lt;="&amp;AG3))</f>
        <v>25357.488911634257</v>
      </c>
      <c r="AI5" s="450">
        <f ca="1">IF(COUNT(AI12:AI300)=0,"-",SUMIFS(AH12:AH300,AI12:AI300,"&gt;="&amp;AI2,AI12:AI300,"&lt;="&amp;AI3)/SUMIFS($B12:$B300,AI12:AI300,"&gt;="&amp;AI2,AI12:AI300,"&lt;="&amp;AI3))</f>
        <v>64164.780361757104</v>
      </c>
      <c r="AK5" s="450">
        <f ca="1">IF(COUNT(AK12:AK300)=0,"-",SUMIFS(AJ12:AJ300,AK12:AK300,"&gt;="&amp;AK2,AK12:AK300,"&lt;="&amp;AK3)/SUMIFS($B12:$B300,AK12:AK300,"&gt;="&amp;AK2,AK12:AK300,"&lt;="&amp;AK3))</f>
        <v>992.58923834785912</v>
      </c>
      <c r="AM5" s="450" t="str">
        <f>IF(COUNT(AM12:AM300)=0,"-",SUMIFS(AL12:AL300,AM12:AM300,"&gt;="&amp;AM2,AM12:AM300,"&lt;="&amp;AM3)/SUMIFS($B12:$B300,AM12:AM300,"&gt;="&amp;AM2,AM12:AM300,"&lt;="&amp;AM3))</f>
        <v>-</v>
      </c>
      <c r="AO5" s="450">
        <f ca="1">IF(COUNT(AO12:AO300)=0,"-",SUMIFS(AN12:AN300,AO12:AO300,"&gt;="&amp;AO2,AO12:AO300,"&lt;="&amp;AO3)/SUMIFS($B12:$B300,AO12:AO300,"&gt;="&amp;AO2,AO12:AO300,"&lt;="&amp;AO3))</f>
        <v>1755.4396423248879</v>
      </c>
      <c r="AQ5" s="450">
        <f ca="1">IF(COUNT(AQ12:AQ300)=0,"-",SUMIFS(AP12:AP300,AQ12:AQ300,"&gt;="&amp;AQ2,AQ12:AQ300,"&lt;="&amp;AQ3)/SUMIFS($B12:$B300,AQ12:AQ300,"&gt;="&amp;AQ2,AQ12:AQ300,"&lt;="&amp;AQ3))</f>
        <v>18243.395225464192</v>
      </c>
    </row>
    <row r="6" spans="1:43" x14ac:dyDescent="0.25">
      <c r="A6" s="674"/>
      <c r="C6" s="447" t="s">
        <v>369</v>
      </c>
      <c r="E6" s="451">
        <f ca="1">IF(COUNT(E12:E300)=0,"-",SUMIFS(E12:E300, E12:E300, "&gt;="&amp;E2,E12:E300,"&lt;="&amp;E3)/($A$1-COUNTIF(E12:E300,"&lt;"&amp;E$2)-COUNTIF(E12:E300,"&gt;"&amp;E$3)))</f>
        <v>7299.7945752464539</v>
      </c>
      <c r="G6" s="451">
        <f ca="1">IF(COUNT(G12:G300)=0,"-",SUMIFS(G12:G300, G12:G300, "&gt;="&amp;G2,G12:G300,"&lt;="&amp;G3)/($A$1-COUNTIF(G12:G300,"&lt;"&amp;G$2)-COUNTIF(G12:G300,"&gt;"&amp;G$3)))</f>
        <v>1085.0500526870392</v>
      </c>
      <c r="I6" s="451" t="str">
        <f>IF(COUNT(I12:I300)=0,"-",SUMIFS(I12:I300, I12:I300, "&gt;="&amp;I2,I12:I300,"&lt;="&amp;I3)/($A$1-COUNTIF(I12:I300,"&lt;"&amp;I$2)-COUNTIF(I12:I300,"&gt;"&amp;I$3)))</f>
        <v>-</v>
      </c>
      <c r="K6" s="451" t="str">
        <f>IF(COUNT(K12:K300)=0,"-",SUMIFS(K12:K300, K12:K300, "&gt;="&amp;K2,K12:K300,"&lt;="&amp;K3)/($A$1-COUNTIF(K12:K300,"&lt;"&amp;K$2)-COUNTIF(K12:K300,"&gt;"&amp;K$3)))</f>
        <v>-</v>
      </c>
      <c r="M6" s="451" t="str">
        <f>IF(COUNT(M12:M300)=0,"-",SUMIFS(M12:M300, M12:M300, "&gt;="&amp;M2,M12:M300,"&lt;="&amp;M3)/($A$1-COUNTIF(M12:M300,"&lt;"&amp;M$2)-COUNTIF(M12:M300,"&gt;"&amp;M$3)))</f>
        <v>-</v>
      </c>
      <c r="O6" s="451">
        <f ca="1">IF(COUNT(O12:O300)=0,"-",SUMIFS(O12:O300, O12:O300, "&gt;="&amp;O2,O12:O300,"&lt;="&amp;O3)/($A$1-COUNTIF(O12:O300,"&lt;"&amp;O$2)-COUNTIF(O12:O300,"&gt;"&amp;O$3)))</f>
        <v>93.167769730269725</v>
      </c>
      <c r="Q6" s="451">
        <f ca="1">IF(COUNT(Q12:Q300)=0,"-",SUMIFS(Q12:Q300, Q12:Q300, "&gt;="&amp;Q2,Q12:Q300,"&lt;="&amp;Q3)/($A$1-COUNTIF(Q12:Q300,"&lt;"&amp;Q$2)-COUNTIF(Q12:Q300,"&gt;"&amp;Q$3)))</f>
        <v>223.24873723498723</v>
      </c>
      <c r="S6" s="451" t="str">
        <f>IF(COUNT(S12:S300)=0,"-",SUMIFS(S12:S300, S12:S300, "&gt;="&amp;S2,S12:S300,"&lt;="&amp;S3)/($A$1-COUNTIF(S12:S300,"&lt;"&amp;S$2)-COUNTIF(S12:S300,"&gt;"&amp;S$3)))</f>
        <v>-</v>
      </c>
      <c r="U6" s="451">
        <f ca="1">IF(COUNT(U12:U300)=0,"-",SUMIFS(U12:U300, U12:U300, "&gt;="&amp;U2,U12:U300,"&lt;="&amp;U3)/($A$1-COUNTIF(U12:U300,"&lt;"&amp;U$2)-COUNTIF(U12:U300,"&gt;"&amp;U$3)))</f>
        <v>24.107142857142858</v>
      </c>
      <c r="W6" s="451">
        <f ca="1">IF(COUNT(W12:W300)=0,"-",SUMIFS(W12:W300, W12:W300, "&gt;="&amp;W2,W12:W300,"&lt;="&amp;W3)/($A$1-COUNTIF(W12:W300,"&lt;"&amp;W$2)-COUNTIF(W12:W300,"&gt;"&amp;W$3)))</f>
        <v>1048.551866247928</v>
      </c>
      <c r="Y6" s="451">
        <f ca="1">IF(COUNT(Y12:Y300)=0,"-",SUMIFS(Y12:Y300, Y12:Y300, "&gt;="&amp;Y2,Y12:Y300,"&lt;="&amp;Y3)/($A$1-COUNTIF(Y12:Y300,"&lt;"&amp;Y$2)-COUNTIF(Y12:Y300,"&gt;"&amp;Y$3)))</f>
        <v>253.44637907137906</v>
      </c>
      <c r="AA6" s="451" t="str">
        <f>IF(COUNT(AA12:AA300)=0,"-",SUMIFS(AA12:AA300, AA12:AA300, "&gt;="&amp;AA2,AA12:AA300,"&lt;="&amp;AA3)/($A$1-COUNTIF(AA12:AA300,"&lt;"&amp;AA$2)-COUNTIF(AA12:AA300,"&gt;"&amp;AA$3)))</f>
        <v>-</v>
      </c>
      <c r="AC6" s="451">
        <f ca="1">IF(COUNT(AC12:AC300)=0,"-",SUMIFS(AC12:AC300, AC12:AC300, "&gt;="&amp;AC2,AC12:AC300,"&lt;="&amp;AC3)/($A$1-COUNTIF(AC12:AC300,"&lt;"&amp;AC$2)-COUNTIF(AC12:AC300,"&gt;"&amp;AC$3)))</f>
        <v>8.8541666666666661</v>
      </c>
      <c r="AE6" s="451" t="str">
        <f>IF(COUNT(AE12:AE300)=0,"-",SUMIFS(AE12:AE300, AE12:AE300, "&gt;="&amp;AE2,AE12:AE300,"&lt;="&amp;AE3)/($A$1-COUNTIF(AE12:AE300,"&lt;"&amp;AE$2)-COUNTIF(AE12:AE300,"&gt;"&amp;AE$3)))</f>
        <v>-</v>
      </c>
      <c r="AG6" s="451">
        <f ca="1">IF(COUNT(AG12:AG300)=0,"-",SUMIFS(AG12:AG300, AG12:AG300, "&gt;="&amp;AG2,AG12:AG300,"&lt;="&amp;AG3)/($A$1-COUNTIF(AG12:AG300,"&lt;"&amp;AG$2)-COUNTIF(AG12:AG300,"&gt;"&amp;AG$3)))</f>
        <v>3667.4596327096328</v>
      </c>
      <c r="AI6" s="451">
        <f ca="1">IF(COUNT(AI12:AI300)=0,"-",SUMIFS(AI12:AI300, AI12:AI300, "&gt;="&amp;AI2,AI12:AI300,"&lt;="&amp;AI3)/($A$1-COUNTIF(AI12:AI300,"&lt;"&amp;AI$2)-COUNTIF(AI12:AI300,"&gt;"&amp;AI$3)))</f>
        <v>12913.237134394669</v>
      </c>
      <c r="AK6" s="451">
        <f ca="1">IF(COUNT(AK12:AK300)=0,"-",SUMIFS(AK12:AK300, AK12:AK300, "&gt;="&amp;AK2,AK12:AK300,"&lt;="&amp;AK3)/($A$1-COUNTIF(AK12:AK300,"&lt;"&amp;AK$2)-COUNTIF(AK12:AK300,"&gt;"&amp;AK$3)))</f>
        <v>1045.6379149074453</v>
      </c>
      <c r="AM6" s="451" t="str">
        <f>IF(COUNT(AM12:AM300)=0,"-",SUMIFS(AM12:AM300, AM12:AM300, "&gt;="&amp;AM2,AM12:AM300,"&lt;="&amp;AM3)/($A$1-COUNTIF(AM12:AM300,"&lt;"&amp;AM$2)-COUNTIF(AM12:AM300,"&gt;"&amp;AM$3)))</f>
        <v>-</v>
      </c>
      <c r="AO6" s="451">
        <f ca="1">IF(COUNT(AO12:AO300)=0,"-",SUMIFS(AO12:AO300, AO12:AO300, "&gt;="&amp;AO2,AO12:AO300,"&lt;="&amp;AO3)/($A$1-COUNTIF(AO12:AO300,"&lt;"&amp;AO$2)-COUNTIF(AO12:AO300,"&gt;"&amp;AO$3)))</f>
        <v>1251.9356316274125</v>
      </c>
      <c r="AQ6" s="451">
        <f ca="1">IF(COUNT(AQ12:AQ300)=0,"-",SUMIFS(AQ12:AQ300, AQ12:AQ300, "&gt;="&amp;AQ2,AQ12:AQ300,"&lt;="&amp;AQ3)/($A$1-COUNTIF(AQ12:AQ300,"&lt;"&amp;AQ$2)-COUNTIF(AQ12:AQ300,"&gt;"&amp;AQ$3)))</f>
        <v>8802.6674641296959</v>
      </c>
    </row>
    <row r="9" spans="1:43" x14ac:dyDescent="0.25">
      <c r="D9" s="452" t="s">
        <v>370</v>
      </c>
      <c r="E9" s="453"/>
      <c r="F9" s="452" t="s">
        <v>371</v>
      </c>
      <c r="G9" s="453"/>
      <c r="H9" s="452" t="s">
        <v>372</v>
      </c>
      <c r="I9" s="453"/>
      <c r="J9" s="452" t="s">
        <v>373</v>
      </c>
      <c r="K9" s="453"/>
      <c r="L9" s="452" t="s">
        <v>374</v>
      </c>
      <c r="M9" s="453"/>
      <c r="N9" s="452" t="s">
        <v>375</v>
      </c>
      <c r="O9" s="453"/>
      <c r="P9" s="452" t="s">
        <v>376</v>
      </c>
      <c r="Q9" s="453"/>
      <c r="R9" s="452" t="s">
        <v>377</v>
      </c>
      <c r="S9" s="453"/>
      <c r="T9" s="452" t="s">
        <v>378</v>
      </c>
      <c r="U9" s="453"/>
      <c r="V9" s="452" t="s">
        <v>379</v>
      </c>
      <c r="W9" s="453"/>
      <c r="X9" s="452" t="s">
        <v>380</v>
      </c>
      <c r="Y9" s="453"/>
      <c r="Z9" s="452" t="s">
        <v>381</v>
      </c>
      <c r="AA9" s="453"/>
      <c r="AB9" s="452" t="s">
        <v>382</v>
      </c>
      <c r="AC9" s="453"/>
      <c r="AD9" s="452" t="s">
        <v>383</v>
      </c>
      <c r="AE9" s="453"/>
      <c r="AF9" s="452" t="s">
        <v>384</v>
      </c>
      <c r="AG9" s="453"/>
      <c r="AH9" s="452" t="s">
        <v>385</v>
      </c>
      <c r="AI9" s="453"/>
      <c r="AJ9" s="452" t="s">
        <v>386</v>
      </c>
      <c r="AK9" s="453"/>
      <c r="AL9" s="452" t="s">
        <v>387</v>
      </c>
      <c r="AM9" s="453"/>
      <c r="AN9" s="452" t="s">
        <v>388</v>
      </c>
      <c r="AO9" s="453"/>
      <c r="AP9" s="452" t="s">
        <v>389</v>
      </c>
      <c r="AQ9" s="453"/>
    </row>
    <row r="10" spans="1:43" ht="120" x14ac:dyDescent="0.25">
      <c r="A10" s="454"/>
      <c r="B10" s="455"/>
      <c r="D10" s="456" t="s">
        <v>390</v>
      </c>
      <c r="E10" s="457" t="str">
        <f>D10&amp;"
per FTE"</f>
        <v>Total Occupancy
per FTE</v>
      </c>
      <c r="F10" s="456" t="s">
        <v>391</v>
      </c>
      <c r="G10" s="457" t="str">
        <f>F10&amp;"
per FTE"</f>
        <v>Direct Care Consultant 201
per FTE</v>
      </c>
      <c r="H10" s="456" t="s">
        <v>392</v>
      </c>
      <c r="I10" s="457" t="str">
        <f>H10&amp;"
per FTE"</f>
        <v>Temporary Help 202
per FTE</v>
      </c>
      <c r="J10" s="456" t="s">
        <v>393</v>
      </c>
      <c r="K10" s="457" t="str">
        <f>J10&amp;"
per FTE"</f>
        <v>Clients and Caregivers Reimb./Stipends 203
per FTE</v>
      </c>
      <c r="L10" s="456" t="s">
        <v>394</v>
      </c>
      <c r="M10" s="457" t="str">
        <f>L10&amp;"
per FTE"</f>
        <v>Subcontracted Direct Care 206
per FTE</v>
      </c>
      <c r="N10" s="456" t="s">
        <v>395</v>
      </c>
      <c r="O10" s="457" t="str">
        <f>N10&amp;"
per FTE"</f>
        <v>Staff Training 204
per FTE</v>
      </c>
      <c r="P10" s="456" t="s">
        <v>396</v>
      </c>
      <c r="Q10" s="457" t="str">
        <f>P10&amp;"
per FTE"</f>
        <v>Staff Mileage / Travel 205
per FTE</v>
      </c>
      <c r="R10" s="456" t="s">
        <v>397</v>
      </c>
      <c r="S10" s="457" t="str">
        <f>R10&amp;"
per FTE"</f>
        <v>Meals 207
per FTE</v>
      </c>
      <c r="T10" s="456" t="s">
        <v>398</v>
      </c>
      <c r="U10" s="457" t="str">
        <f>T10&amp;"
per FTE"</f>
        <v>Client Transportation 208
per FTE</v>
      </c>
      <c r="V10" s="456" t="s">
        <v>399</v>
      </c>
      <c r="W10" s="457" t="str">
        <f>V10&amp;"
per FTE"</f>
        <v>Vehicle Expenses 208
per FTE</v>
      </c>
      <c r="X10" s="456" t="s">
        <v>400</v>
      </c>
      <c r="Y10" s="457" t="str">
        <f>X10&amp;"
per FTE"</f>
        <v>Vehicle Depreciation 208
per FTE</v>
      </c>
      <c r="Z10" s="456" t="s">
        <v>401</v>
      </c>
      <c r="AA10" s="457" t="str">
        <f>Z10&amp;"
per FTE"</f>
        <v>Incidental Medical /Medicine/Pharmacy 209
per FTE</v>
      </c>
      <c r="AB10" s="456" t="s">
        <v>402</v>
      </c>
      <c r="AC10" s="457" t="str">
        <f>AB10&amp;"
per FTE"</f>
        <v>Client Personal Allowances 211
per FTE</v>
      </c>
      <c r="AD10" s="456" t="s">
        <v>403</v>
      </c>
      <c r="AE10" s="457" t="str">
        <f>AD10&amp;"
per FTE"</f>
        <v>Provision Material Goods/Svs./Benefits 212
per FTE</v>
      </c>
      <c r="AF10" s="456" t="s">
        <v>404</v>
      </c>
      <c r="AG10" s="457" t="str">
        <f>AF10&amp;"
per FTE"</f>
        <v>Direct Client Wages 214
per FTE</v>
      </c>
      <c r="AH10" s="456" t="s">
        <v>405</v>
      </c>
      <c r="AI10" s="457" t="str">
        <f>AH10&amp;"
per FTE"</f>
        <v>Other Commercial Prod. &amp; Svs. 214
per FTE</v>
      </c>
      <c r="AJ10" s="456" t="s">
        <v>406</v>
      </c>
      <c r="AK10" s="457" t="str">
        <f>AJ10&amp;"
per FTE"</f>
        <v>Program Supplies &amp; Materials 215
per FTE</v>
      </c>
      <c r="AL10" s="456" t="s">
        <v>407</v>
      </c>
      <c r="AM10" s="457" t="str">
        <f>AL10&amp;"
per FTE"</f>
        <v>Non Charitable Expenses
per FTE</v>
      </c>
      <c r="AN10" s="456" t="s">
        <v>408</v>
      </c>
      <c r="AO10" s="457" t="str">
        <f>AN10&amp;"
per FTE"</f>
        <v>Other Expense
per FTE</v>
      </c>
      <c r="AP10" s="456" t="s">
        <v>409</v>
      </c>
      <c r="AQ10" s="457" t="str">
        <f>AP10&amp;"
per FTE"</f>
        <v>Total Other Program Expense
per FTE</v>
      </c>
    </row>
    <row r="11" spans="1:43" x14ac:dyDescent="0.25">
      <c r="A11" s="452" t="s">
        <v>410</v>
      </c>
      <c r="B11" s="458" t="s">
        <v>411</v>
      </c>
      <c r="D11" s="452" t="s">
        <v>412</v>
      </c>
      <c r="E11" s="453"/>
      <c r="F11" s="452" t="s">
        <v>412</v>
      </c>
      <c r="G11" s="453"/>
      <c r="H11" s="452" t="s">
        <v>412</v>
      </c>
      <c r="I11" s="453"/>
      <c r="J11" s="452" t="s">
        <v>412</v>
      </c>
      <c r="K11" s="453"/>
      <c r="L11" s="452" t="s">
        <v>412</v>
      </c>
      <c r="M11" s="453"/>
      <c r="N11" s="452" t="s">
        <v>412</v>
      </c>
      <c r="O11" s="453"/>
      <c r="P11" s="452" t="s">
        <v>412</v>
      </c>
      <c r="Q11" s="453"/>
      <c r="R11" s="452" t="s">
        <v>412</v>
      </c>
      <c r="S11" s="453"/>
      <c r="T11" s="452" t="s">
        <v>412</v>
      </c>
      <c r="U11" s="453"/>
      <c r="V11" s="452" t="s">
        <v>412</v>
      </c>
      <c r="W11" s="453"/>
      <c r="X11" s="452" t="s">
        <v>412</v>
      </c>
      <c r="Y11" s="453"/>
      <c r="Z11" s="452" t="s">
        <v>412</v>
      </c>
      <c r="AA11" s="453"/>
      <c r="AB11" s="452" t="s">
        <v>412</v>
      </c>
      <c r="AC11" s="453"/>
      <c r="AD11" s="452" t="s">
        <v>412</v>
      </c>
      <c r="AE11" s="453"/>
      <c r="AF11" s="452" t="s">
        <v>412</v>
      </c>
      <c r="AG11" s="453"/>
      <c r="AH11" s="452" t="s">
        <v>412</v>
      </c>
      <c r="AI11" s="453"/>
      <c r="AJ11" s="452" t="s">
        <v>412</v>
      </c>
      <c r="AK11" s="453"/>
      <c r="AL11" s="452" t="s">
        <v>412</v>
      </c>
      <c r="AM11" s="453"/>
      <c r="AN11" s="452" t="s">
        <v>412</v>
      </c>
      <c r="AO11" s="453"/>
      <c r="AP11" s="452" t="s">
        <v>412</v>
      </c>
      <c r="AQ11" s="453"/>
    </row>
    <row r="12" spans="1:43" x14ac:dyDescent="0.25">
      <c r="A12" s="452" t="s">
        <v>413</v>
      </c>
      <c r="B12" s="458">
        <v>2.8</v>
      </c>
      <c r="D12" s="459">
        <v>37963</v>
      </c>
      <c r="E12" s="460">
        <f>IF(OR($B12=0,D12=0),"",D12/$B12)</f>
        <v>13558.214285714286</v>
      </c>
      <c r="F12" s="461"/>
      <c r="G12" s="460" t="str">
        <f>IF(OR($B12=0,F12=0),"",F12/$B12)</f>
        <v/>
      </c>
      <c r="H12" s="459"/>
      <c r="I12" s="460" t="str">
        <f>IF(OR($B12=0,H12=0),"",H12/$B12)</f>
        <v/>
      </c>
      <c r="J12" s="459"/>
      <c r="K12" s="460" t="str">
        <f>IF(OR($B12=0,J12=0),"",J12/$B12)</f>
        <v/>
      </c>
      <c r="L12" s="459"/>
      <c r="M12" s="460" t="str">
        <f>IF(OR($B12=0,L12=0),"",L12/$B12)</f>
        <v/>
      </c>
      <c r="N12" s="459">
        <v>300</v>
      </c>
      <c r="O12" s="460">
        <f>IF(OR($B12=0,N12=0),"",N12/$B12)</f>
        <v>107.14285714285715</v>
      </c>
      <c r="P12" s="459">
        <v>2092</v>
      </c>
      <c r="Q12" s="460">
        <f>IF(OR($B12=0,P12=0),"",P12/$B12)</f>
        <v>747.14285714285722</v>
      </c>
      <c r="R12" s="459"/>
      <c r="S12" s="460" t="str">
        <f>IF(OR($B12=0,R12=0),"",R12/$B12)</f>
        <v/>
      </c>
      <c r="T12" s="459"/>
      <c r="U12" s="460" t="str">
        <f>IF(OR($B12=0,T12=0),"",T12/$B12)</f>
        <v/>
      </c>
      <c r="V12" s="459">
        <v>114</v>
      </c>
      <c r="W12" s="460">
        <f>IF(OR($B12=0,V12=0),"",V12/$B12)</f>
        <v>40.714285714285715</v>
      </c>
      <c r="X12" s="459"/>
      <c r="Y12" s="460" t="str">
        <f>IF(OR($B12=0,X12=0),"",X12/$B12)</f>
        <v/>
      </c>
      <c r="Z12" s="459"/>
      <c r="AA12" s="460" t="str">
        <f>IF(OR($B12=0,Z12=0),"",Z12/$B12)</f>
        <v/>
      </c>
      <c r="AB12" s="459"/>
      <c r="AC12" s="460" t="str">
        <f>IF(OR($B12=0,AB12=0),"",AB12/$B12)</f>
        <v/>
      </c>
      <c r="AD12" s="459"/>
      <c r="AE12" s="460" t="str">
        <f>IF(OR($B12=0,AD12=0),"",AD12/$B12)</f>
        <v/>
      </c>
      <c r="AF12" s="459"/>
      <c r="AG12" s="460" t="str">
        <f>IF(OR($B12=0,AF12=0),"",AF12/$B12)</f>
        <v/>
      </c>
      <c r="AH12" s="459"/>
      <c r="AI12" s="460" t="str">
        <f>IF(OR($B12=0,AH12=0),"",AH12/$B12)</f>
        <v/>
      </c>
      <c r="AJ12" s="459">
        <v>3488</v>
      </c>
      <c r="AK12" s="460">
        <f>IF(OR($B12=0,AJ12=0),"",AJ12/$B12)</f>
        <v>1245.7142857142858</v>
      </c>
      <c r="AL12" s="459"/>
      <c r="AM12" s="460" t="str">
        <f>IF(OR($B12=0,AL12=0),"",AL12/$B12)</f>
        <v/>
      </c>
      <c r="AN12" s="459"/>
      <c r="AO12" s="460" t="str">
        <f>IF(OR($B12=0,AN12=0),"",AN12/$B12)</f>
        <v/>
      </c>
      <c r="AP12" s="459">
        <v>5994</v>
      </c>
      <c r="AQ12" s="460">
        <f>IF(OR($B12=0,AP12=0),"",AP12/$B12)</f>
        <v>2140.7142857142858</v>
      </c>
    </row>
    <row r="13" spans="1:43" x14ac:dyDescent="0.25">
      <c r="A13" s="452" t="s">
        <v>414</v>
      </c>
      <c r="B13" s="458">
        <v>1.44</v>
      </c>
      <c r="D13" s="459">
        <v>13909</v>
      </c>
      <c r="E13" s="460">
        <f t="shared" ref="E13:G28" si="0">IF(OR($B13=0,D13=0),"",D13/$B13)</f>
        <v>9659.0277777777774</v>
      </c>
      <c r="F13" s="459"/>
      <c r="G13" s="460" t="str">
        <f t="shared" si="0"/>
        <v/>
      </c>
      <c r="H13" s="459"/>
      <c r="I13" s="460" t="str">
        <f t="shared" ref="I13:I28" si="1">IF(OR($B13=0,H13=0),"",H13/$B13)</f>
        <v/>
      </c>
      <c r="J13" s="459"/>
      <c r="K13" s="460" t="str">
        <f t="shared" ref="K13:K28" si="2">IF(OR($B13=0,J13=0),"",J13/$B13)</f>
        <v/>
      </c>
      <c r="L13" s="459"/>
      <c r="M13" s="460" t="str">
        <f t="shared" ref="M13:M28" si="3">IF(OR($B13=0,L13=0),"",L13/$B13)</f>
        <v/>
      </c>
      <c r="N13" s="459"/>
      <c r="O13" s="460" t="str">
        <f t="shared" ref="O13:O28" si="4">IF(OR($B13=0,N13=0),"",N13/$B13)</f>
        <v/>
      </c>
      <c r="P13" s="459">
        <v>290</v>
      </c>
      <c r="Q13" s="460">
        <f t="shared" ref="Q13:Q28" si="5">IF(OR($B13=0,P13=0),"",P13/$B13)</f>
        <v>201.38888888888889</v>
      </c>
      <c r="R13" s="459"/>
      <c r="S13" s="460" t="str">
        <f t="shared" ref="S13:S28" si="6">IF(OR($B13=0,R13=0),"",R13/$B13)</f>
        <v/>
      </c>
      <c r="T13" s="459"/>
      <c r="U13" s="460" t="str">
        <f t="shared" ref="U13:U28" si="7">IF(OR($B13=0,T13=0),"",T13/$B13)</f>
        <v/>
      </c>
      <c r="V13" s="459">
        <v>38</v>
      </c>
      <c r="W13" s="460">
        <f t="shared" ref="W13:W28" si="8">IF(OR($B13=0,V13=0),"",V13/$B13)</f>
        <v>26.388888888888889</v>
      </c>
      <c r="X13" s="459"/>
      <c r="Y13" s="460" t="str">
        <f t="shared" ref="Y13:Y28" si="9">IF(OR($B13=0,X13=0),"",X13/$B13)</f>
        <v/>
      </c>
      <c r="Z13" s="459"/>
      <c r="AA13" s="460" t="str">
        <f t="shared" ref="AA13:AA28" si="10">IF(OR($B13=0,Z13=0),"",Z13/$B13)</f>
        <v/>
      </c>
      <c r="AB13" s="459"/>
      <c r="AC13" s="460" t="str">
        <f t="shared" ref="AC13:AC28" si="11">IF(OR($B13=0,AB13=0),"",AB13/$B13)</f>
        <v/>
      </c>
      <c r="AD13" s="459"/>
      <c r="AE13" s="460" t="str">
        <f t="shared" ref="AE13:AE28" si="12">IF(OR($B13=0,AD13=0),"",AD13/$B13)</f>
        <v/>
      </c>
      <c r="AF13" s="459"/>
      <c r="AG13" s="460" t="str">
        <f t="shared" ref="AG13:AG28" si="13">IF(OR($B13=0,AF13=0),"",AF13/$B13)</f>
        <v/>
      </c>
      <c r="AH13" s="459"/>
      <c r="AI13" s="460" t="str">
        <f t="shared" ref="AI13:AI28" si="14">IF(OR($B13=0,AH13=0),"",AH13/$B13)</f>
        <v/>
      </c>
      <c r="AJ13" s="459">
        <v>1444</v>
      </c>
      <c r="AK13" s="460">
        <f t="shared" ref="AK13:AK28" si="15">IF(OR($B13=0,AJ13=0),"",AJ13/$B13)</f>
        <v>1002.7777777777778</v>
      </c>
      <c r="AL13" s="459"/>
      <c r="AM13" s="460" t="str">
        <f t="shared" ref="AM13:AM28" si="16">IF(OR($B13=0,AL13=0),"",AL13/$B13)</f>
        <v/>
      </c>
      <c r="AN13" s="459"/>
      <c r="AO13" s="460" t="str">
        <f t="shared" ref="AO13:AO28" si="17">IF(OR($B13=0,AN13=0),"",AN13/$B13)</f>
        <v/>
      </c>
      <c r="AP13" s="459">
        <v>1772</v>
      </c>
      <c r="AQ13" s="460">
        <f t="shared" ref="AQ13:AQ28" si="18">IF(OR($B13=0,AP13=0),"",AP13/$B13)</f>
        <v>1230.5555555555557</v>
      </c>
    </row>
    <row r="14" spans="1:43" x14ac:dyDescent="0.25">
      <c r="A14" s="452" t="s">
        <v>415</v>
      </c>
      <c r="B14" s="458">
        <v>10.95</v>
      </c>
      <c r="D14" s="459">
        <v>41505</v>
      </c>
      <c r="E14" s="460">
        <f t="shared" si="0"/>
        <v>3790.41095890411</v>
      </c>
      <c r="F14" s="459">
        <v>87975</v>
      </c>
      <c r="G14" s="460">
        <f t="shared" si="0"/>
        <v>8034.2465753424667</v>
      </c>
      <c r="H14" s="459"/>
      <c r="I14" s="460" t="str">
        <f t="shared" si="1"/>
        <v/>
      </c>
      <c r="J14" s="459"/>
      <c r="K14" s="460" t="str">
        <f t="shared" si="2"/>
        <v/>
      </c>
      <c r="L14" s="459"/>
      <c r="M14" s="460" t="str">
        <f t="shared" si="3"/>
        <v/>
      </c>
      <c r="N14" s="459"/>
      <c r="O14" s="460" t="str">
        <f t="shared" si="4"/>
        <v/>
      </c>
      <c r="P14" s="459"/>
      <c r="Q14" s="460" t="str">
        <f t="shared" si="5"/>
        <v/>
      </c>
      <c r="R14" s="459"/>
      <c r="S14" s="460" t="str">
        <f t="shared" si="6"/>
        <v/>
      </c>
      <c r="T14" s="459"/>
      <c r="U14" s="460" t="str">
        <f t="shared" si="7"/>
        <v/>
      </c>
      <c r="V14" s="459">
        <v>28498</v>
      </c>
      <c r="W14" s="460">
        <f t="shared" si="8"/>
        <v>2602.5570776255709</v>
      </c>
      <c r="X14" s="459"/>
      <c r="Y14" s="460" t="str">
        <f t="shared" si="9"/>
        <v/>
      </c>
      <c r="Z14" s="459"/>
      <c r="AA14" s="460" t="str">
        <f t="shared" si="10"/>
        <v/>
      </c>
      <c r="AB14" s="459"/>
      <c r="AC14" s="460" t="str">
        <f t="shared" si="11"/>
        <v/>
      </c>
      <c r="AD14" s="459"/>
      <c r="AE14" s="460" t="str">
        <f t="shared" si="12"/>
        <v/>
      </c>
      <c r="AF14" s="459"/>
      <c r="AG14" s="460" t="str">
        <f t="shared" si="13"/>
        <v/>
      </c>
      <c r="AH14" s="459">
        <v>250000</v>
      </c>
      <c r="AI14" s="460">
        <f t="shared" si="14"/>
        <v>22831.050228310505</v>
      </c>
      <c r="AJ14" s="459">
        <v>8111</v>
      </c>
      <c r="AK14" s="460">
        <f t="shared" si="15"/>
        <v>740.73059360730599</v>
      </c>
      <c r="AL14" s="459"/>
      <c r="AM14" s="460" t="str">
        <f t="shared" si="16"/>
        <v/>
      </c>
      <c r="AN14" s="459">
        <v>61334</v>
      </c>
      <c r="AO14" s="460">
        <f t="shared" si="17"/>
        <v>5601.2785388127859</v>
      </c>
      <c r="AP14" s="459">
        <v>435918</v>
      </c>
      <c r="AQ14" s="460">
        <f t="shared" si="18"/>
        <v>39809.863013698632</v>
      </c>
    </row>
    <row r="15" spans="1:43" x14ac:dyDescent="0.25">
      <c r="A15" s="452" t="s">
        <v>416</v>
      </c>
      <c r="B15" s="458">
        <v>7</v>
      </c>
      <c r="D15" s="459">
        <v>58293.56</v>
      </c>
      <c r="E15" s="460">
        <f t="shared" si="0"/>
        <v>8327.6514285714275</v>
      </c>
      <c r="F15" s="459"/>
      <c r="G15" s="460" t="str">
        <f t="shared" si="0"/>
        <v/>
      </c>
      <c r="H15" s="459"/>
      <c r="I15" s="460" t="str">
        <f t="shared" si="1"/>
        <v/>
      </c>
      <c r="J15" s="459"/>
      <c r="K15" s="460" t="str">
        <f t="shared" si="2"/>
        <v/>
      </c>
      <c r="L15" s="459"/>
      <c r="M15" s="460" t="str">
        <f t="shared" si="3"/>
        <v/>
      </c>
      <c r="N15" s="459"/>
      <c r="O15" s="460" t="str">
        <f t="shared" si="4"/>
        <v/>
      </c>
      <c r="P15" s="459">
        <v>1361.77</v>
      </c>
      <c r="Q15" s="460">
        <f t="shared" si="5"/>
        <v>194.53857142857143</v>
      </c>
      <c r="R15" s="459"/>
      <c r="S15" s="460" t="str">
        <f t="shared" si="6"/>
        <v/>
      </c>
      <c r="T15" s="459">
        <v>1350</v>
      </c>
      <c r="U15" s="460">
        <f t="shared" si="7"/>
        <v>192.85714285714286</v>
      </c>
      <c r="V15" s="459"/>
      <c r="W15" s="460" t="str">
        <f t="shared" si="8"/>
        <v/>
      </c>
      <c r="X15" s="459"/>
      <c r="Y15" s="460" t="str">
        <f t="shared" si="9"/>
        <v/>
      </c>
      <c r="Z15" s="459"/>
      <c r="AA15" s="460" t="str">
        <f t="shared" si="10"/>
        <v/>
      </c>
      <c r="AB15" s="459"/>
      <c r="AC15" s="460" t="str">
        <f t="shared" si="11"/>
        <v/>
      </c>
      <c r="AD15" s="459"/>
      <c r="AE15" s="460" t="str">
        <f t="shared" si="12"/>
        <v/>
      </c>
      <c r="AF15" s="459"/>
      <c r="AG15" s="460" t="str">
        <f t="shared" si="13"/>
        <v/>
      </c>
      <c r="AH15" s="459"/>
      <c r="AI15" s="460" t="str">
        <f t="shared" si="14"/>
        <v/>
      </c>
      <c r="AJ15" s="459">
        <v>7043.43</v>
      </c>
      <c r="AK15" s="460">
        <f t="shared" si="15"/>
        <v>1006.2042857142858</v>
      </c>
      <c r="AL15" s="459"/>
      <c r="AM15" s="460" t="str">
        <f t="shared" si="16"/>
        <v/>
      </c>
      <c r="AN15" s="459"/>
      <c r="AO15" s="460" t="str">
        <f t="shared" si="17"/>
        <v/>
      </c>
      <c r="AP15" s="459">
        <v>9755.2000000000007</v>
      </c>
      <c r="AQ15" s="460">
        <f t="shared" si="18"/>
        <v>1393.6000000000001</v>
      </c>
    </row>
    <row r="16" spans="1:43" x14ac:dyDescent="0.25">
      <c r="A16" s="452" t="s">
        <v>161</v>
      </c>
      <c r="B16" s="458"/>
      <c r="D16" s="459"/>
      <c r="E16" s="460" t="str">
        <f t="shared" si="0"/>
        <v/>
      </c>
      <c r="F16" s="459"/>
      <c r="G16" s="460" t="str">
        <f t="shared" si="0"/>
        <v/>
      </c>
      <c r="H16" s="459"/>
      <c r="I16" s="460" t="str">
        <f t="shared" si="1"/>
        <v/>
      </c>
      <c r="J16" s="459"/>
      <c r="K16" s="460" t="str">
        <f t="shared" si="2"/>
        <v/>
      </c>
      <c r="L16" s="459"/>
      <c r="M16" s="460" t="str">
        <f t="shared" si="3"/>
        <v/>
      </c>
      <c r="N16" s="459"/>
      <c r="O16" s="460" t="str">
        <f t="shared" si="4"/>
        <v/>
      </c>
      <c r="P16" s="459"/>
      <c r="Q16" s="460" t="str">
        <f t="shared" si="5"/>
        <v/>
      </c>
      <c r="R16" s="459"/>
      <c r="S16" s="460" t="str">
        <f t="shared" si="6"/>
        <v/>
      </c>
      <c r="T16" s="459"/>
      <c r="U16" s="460" t="str">
        <f t="shared" si="7"/>
        <v/>
      </c>
      <c r="V16" s="459"/>
      <c r="W16" s="460" t="str">
        <f t="shared" si="8"/>
        <v/>
      </c>
      <c r="X16" s="459"/>
      <c r="Y16" s="460" t="str">
        <f t="shared" si="9"/>
        <v/>
      </c>
      <c r="Z16" s="459"/>
      <c r="AA16" s="460" t="str">
        <f t="shared" si="10"/>
        <v/>
      </c>
      <c r="AB16" s="459"/>
      <c r="AC16" s="460" t="str">
        <f t="shared" si="11"/>
        <v/>
      </c>
      <c r="AD16" s="459"/>
      <c r="AE16" s="460" t="str">
        <f t="shared" si="12"/>
        <v/>
      </c>
      <c r="AF16" s="459"/>
      <c r="AG16" s="460" t="str">
        <f t="shared" si="13"/>
        <v/>
      </c>
      <c r="AH16" s="459"/>
      <c r="AI16" s="460" t="str">
        <f t="shared" si="14"/>
        <v/>
      </c>
      <c r="AJ16" s="459"/>
      <c r="AK16" s="460" t="str">
        <f t="shared" si="15"/>
        <v/>
      </c>
      <c r="AL16" s="459"/>
      <c r="AM16" s="460" t="str">
        <f t="shared" si="16"/>
        <v/>
      </c>
      <c r="AN16" s="459"/>
      <c r="AO16" s="460" t="str">
        <f t="shared" si="17"/>
        <v/>
      </c>
      <c r="AP16" s="459"/>
      <c r="AQ16" s="460" t="str">
        <f t="shared" si="18"/>
        <v/>
      </c>
    </row>
    <row r="17" spans="1:43" x14ac:dyDescent="0.25">
      <c r="A17" s="452" t="s">
        <v>417</v>
      </c>
      <c r="B17" s="458">
        <v>27.75</v>
      </c>
      <c r="D17" s="459">
        <v>907491</v>
      </c>
      <c r="E17" s="460">
        <f t="shared" si="0"/>
        <v>32702.37837837838</v>
      </c>
      <c r="F17" s="459"/>
      <c r="G17" s="460" t="str">
        <f t="shared" si="0"/>
        <v/>
      </c>
      <c r="H17" s="459"/>
      <c r="I17" s="460" t="str">
        <f t="shared" si="1"/>
        <v/>
      </c>
      <c r="J17" s="459"/>
      <c r="K17" s="460" t="str">
        <f t="shared" si="2"/>
        <v/>
      </c>
      <c r="L17" s="459"/>
      <c r="M17" s="460" t="str">
        <f t="shared" si="3"/>
        <v/>
      </c>
      <c r="N17" s="459"/>
      <c r="O17" s="460" t="str">
        <f t="shared" si="4"/>
        <v/>
      </c>
      <c r="P17" s="459"/>
      <c r="Q17" s="460" t="str">
        <f t="shared" si="5"/>
        <v/>
      </c>
      <c r="R17" s="459"/>
      <c r="S17" s="460" t="str">
        <f t="shared" si="6"/>
        <v/>
      </c>
      <c r="T17" s="459"/>
      <c r="U17" s="460" t="str">
        <f t="shared" si="7"/>
        <v/>
      </c>
      <c r="V17" s="459">
        <v>65644</v>
      </c>
      <c r="W17" s="460">
        <f t="shared" si="8"/>
        <v>2365.5495495495497</v>
      </c>
      <c r="X17" s="459">
        <v>19105</v>
      </c>
      <c r="Y17" s="460">
        <f t="shared" si="9"/>
        <v>688.46846846846847</v>
      </c>
      <c r="Z17" s="459"/>
      <c r="AA17" s="460" t="str">
        <f t="shared" si="10"/>
        <v/>
      </c>
      <c r="AB17" s="459"/>
      <c r="AC17" s="460" t="str">
        <f t="shared" si="11"/>
        <v/>
      </c>
      <c r="AD17" s="459"/>
      <c r="AE17" s="460" t="str">
        <f t="shared" si="12"/>
        <v/>
      </c>
      <c r="AF17" s="459">
        <v>739002</v>
      </c>
      <c r="AG17" s="460">
        <f t="shared" si="13"/>
        <v>26630.702702702703</v>
      </c>
      <c r="AH17" s="459">
        <v>2233177</v>
      </c>
      <c r="AI17" s="460">
        <f t="shared" si="14"/>
        <v>80474.846846846849</v>
      </c>
      <c r="AJ17" s="459">
        <v>121513</v>
      </c>
      <c r="AK17" s="460">
        <f t="shared" si="15"/>
        <v>4378.8468468468473</v>
      </c>
      <c r="AL17" s="459"/>
      <c r="AM17" s="460" t="str">
        <f t="shared" si="16"/>
        <v/>
      </c>
      <c r="AN17" s="459">
        <v>2600</v>
      </c>
      <c r="AO17" s="460">
        <f t="shared" si="17"/>
        <v>93.693693693693689</v>
      </c>
      <c r="AP17" s="459">
        <v>3181041</v>
      </c>
      <c r="AQ17" s="460">
        <f t="shared" si="18"/>
        <v>114632.10810810811</v>
      </c>
    </row>
    <row r="18" spans="1:43" x14ac:dyDescent="0.25">
      <c r="A18" s="452" t="s">
        <v>418</v>
      </c>
      <c r="B18" s="458">
        <v>1.56</v>
      </c>
      <c r="D18" s="459">
        <v>10166</v>
      </c>
      <c r="E18" s="460">
        <f t="shared" si="0"/>
        <v>6516.6666666666661</v>
      </c>
      <c r="F18" s="459">
        <v>1008</v>
      </c>
      <c r="G18" s="460">
        <f t="shared" si="0"/>
        <v>646.15384615384608</v>
      </c>
      <c r="H18" s="459"/>
      <c r="I18" s="460" t="str">
        <f t="shared" si="1"/>
        <v/>
      </c>
      <c r="J18" s="459"/>
      <c r="K18" s="460" t="str">
        <f t="shared" si="2"/>
        <v/>
      </c>
      <c r="L18" s="459"/>
      <c r="M18" s="460" t="str">
        <f t="shared" si="3"/>
        <v/>
      </c>
      <c r="N18" s="459">
        <v>878</v>
      </c>
      <c r="O18" s="460">
        <f t="shared" si="4"/>
        <v>562.82051282051282</v>
      </c>
      <c r="P18" s="459">
        <v>519</v>
      </c>
      <c r="Q18" s="460">
        <f t="shared" si="5"/>
        <v>332.69230769230768</v>
      </c>
      <c r="R18" s="459"/>
      <c r="S18" s="460" t="str">
        <f t="shared" si="6"/>
        <v/>
      </c>
      <c r="T18" s="459"/>
      <c r="U18" s="460" t="str">
        <f t="shared" si="7"/>
        <v/>
      </c>
      <c r="V18" s="459">
        <v>5231</v>
      </c>
      <c r="W18" s="460">
        <f t="shared" si="8"/>
        <v>3353.2051282051279</v>
      </c>
      <c r="X18" s="459">
        <v>2089</v>
      </c>
      <c r="Y18" s="460">
        <f t="shared" si="9"/>
        <v>1339.102564102564</v>
      </c>
      <c r="Z18" s="459"/>
      <c r="AA18" s="460" t="str">
        <f t="shared" si="10"/>
        <v/>
      </c>
      <c r="AB18" s="459"/>
      <c r="AC18" s="460" t="str">
        <f t="shared" si="11"/>
        <v/>
      </c>
      <c r="AD18" s="459"/>
      <c r="AE18" s="460" t="str">
        <f t="shared" si="12"/>
        <v/>
      </c>
      <c r="AF18" s="459">
        <v>4226</v>
      </c>
      <c r="AG18" s="460">
        <f t="shared" si="13"/>
        <v>2708.9743589743589</v>
      </c>
      <c r="AH18" s="459"/>
      <c r="AI18" s="460" t="str">
        <f t="shared" si="14"/>
        <v/>
      </c>
      <c r="AJ18" s="459">
        <v>3853</v>
      </c>
      <c r="AK18" s="460">
        <f t="shared" si="15"/>
        <v>2469.8717948717949</v>
      </c>
      <c r="AL18" s="459"/>
      <c r="AM18" s="460" t="str">
        <f t="shared" si="16"/>
        <v/>
      </c>
      <c r="AN18" s="459">
        <v>6740</v>
      </c>
      <c r="AO18" s="460">
        <f t="shared" si="17"/>
        <v>4320.5128205128203</v>
      </c>
      <c r="AP18" s="459">
        <v>24544</v>
      </c>
      <c r="AQ18" s="460">
        <f t="shared" si="18"/>
        <v>15733.333333333332</v>
      </c>
    </row>
    <row r="19" spans="1:43" x14ac:dyDescent="0.25">
      <c r="A19" s="452" t="s">
        <v>419</v>
      </c>
      <c r="B19" s="458">
        <v>2.64</v>
      </c>
      <c r="D19" s="459">
        <v>24411</v>
      </c>
      <c r="E19" s="460">
        <f t="shared" si="0"/>
        <v>9246.5909090909081</v>
      </c>
      <c r="F19" s="459"/>
      <c r="G19" s="460" t="str">
        <f t="shared" si="0"/>
        <v/>
      </c>
      <c r="H19" s="459"/>
      <c r="I19" s="460" t="str">
        <f t="shared" si="1"/>
        <v/>
      </c>
      <c r="J19" s="459"/>
      <c r="K19" s="460" t="str">
        <f t="shared" si="2"/>
        <v/>
      </c>
      <c r="L19" s="459"/>
      <c r="M19" s="460" t="str">
        <f t="shared" si="3"/>
        <v/>
      </c>
      <c r="N19" s="459">
        <v>199</v>
      </c>
      <c r="O19" s="460">
        <f t="shared" si="4"/>
        <v>75.378787878787875</v>
      </c>
      <c r="P19" s="459">
        <v>819</v>
      </c>
      <c r="Q19" s="460">
        <f t="shared" si="5"/>
        <v>310.22727272727269</v>
      </c>
      <c r="R19" s="459"/>
      <c r="S19" s="460" t="str">
        <f t="shared" si="6"/>
        <v/>
      </c>
      <c r="T19" s="459"/>
      <c r="U19" s="460" t="str">
        <f t="shared" si="7"/>
        <v/>
      </c>
      <c r="V19" s="459"/>
      <c r="W19" s="460" t="str">
        <f t="shared" si="8"/>
        <v/>
      </c>
      <c r="X19" s="459"/>
      <c r="Y19" s="460" t="str">
        <f t="shared" si="9"/>
        <v/>
      </c>
      <c r="Z19" s="459"/>
      <c r="AA19" s="460" t="str">
        <f t="shared" si="10"/>
        <v/>
      </c>
      <c r="AB19" s="459">
        <v>187</v>
      </c>
      <c r="AC19" s="460">
        <f t="shared" si="11"/>
        <v>70.833333333333329</v>
      </c>
      <c r="AD19" s="459"/>
      <c r="AE19" s="460" t="str">
        <f t="shared" si="12"/>
        <v/>
      </c>
      <c r="AF19" s="459"/>
      <c r="AG19" s="460" t="str">
        <f t="shared" si="13"/>
        <v/>
      </c>
      <c r="AH19" s="459"/>
      <c r="AI19" s="460" t="str">
        <f t="shared" si="14"/>
        <v/>
      </c>
      <c r="AJ19" s="459">
        <v>2255</v>
      </c>
      <c r="AK19" s="460">
        <f t="shared" si="15"/>
        <v>854.16666666666663</v>
      </c>
      <c r="AL19" s="459"/>
      <c r="AM19" s="460" t="str">
        <f t="shared" si="16"/>
        <v/>
      </c>
      <c r="AN19" s="459"/>
      <c r="AO19" s="460" t="str">
        <f t="shared" si="17"/>
        <v/>
      </c>
      <c r="AP19" s="459">
        <v>3460</v>
      </c>
      <c r="AQ19" s="460">
        <f t="shared" si="18"/>
        <v>1310.6060606060605</v>
      </c>
    </row>
    <row r="20" spans="1:43" x14ac:dyDescent="0.25">
      <c r="E20" s="460" t="str">
        <f t="shared" si="0"/>
        <v/>
      </c>
      <c r="G20" s="460" t="str">
        <f t="shared" si="0"/>
        <v/>
      </c>
      <c r="I20" s="460" t="str">
        <f t="shared" si="1"/>
        <v/>
      </c>
      <c r="K20" s="460" t="str">
        <f t="shared" si="2"/>
        <v/>
      </c>
      <c r="M20" s="460" t="str">
        <f t="shared" si="3"/>
        <v/>
      </c>
      <c r="O20" s="460" t="str">
        <f t="shared" si="4"/>
        <v/>
      </c>
      <c r="Q20" s="460" t="str">
        <f t="shared" si="5"/>
        <v/>
      </c>
      <c r="S20" s="460" t="str">
        <f t="shared" si="6"/>
        <v/>
      </c>
      <c r="U20" s="460" t="str">
        <f t="shared" si="7"/>
        <v/>
      </c>
      <c r="W20" s="460" t="str">
        <f t="shared" si="8"/>
        <v/>
      </c>
      <c r="Y20" s="460" t="str">
        <f t="shared" si="9"/>
        <v/>
      </c>
      <c r="AA20" s="460" t="str">
        <f t="shared" si="10"/>
        <v/>
      </c>
      <c r="AC20" s="460" t="str">
        <f t="shared" si="11"/>
        <v/>
      </c>
      <c r="AE20" s="460" t="str">
        <f t="shared" si="12"/>
        <v/>
      </c>
      <c r="AG20" s="460" t="str">
        <f t="shared" si="13"/>
        <v/>
      </c>
      <c r="AI20" s="460" t="str">
        <f t="shared" si="14"/>
        <v/>
      </c>
      <c r="AK20" s="460" t="str">
        <f t="shared" si="15"/>
        <v/>
      </c>
      <c r="AM20" s="460" t="str">
        <f t="shared" si="16"/>
        <v/>
      </c>
      <c r="AO20" s="460" t="str">
        <f t="shared" si="17"/>
        <v/>
      </c>
      <c r="AQ20" s="460" t="str">
        <f t="shared" si="18"/>
        <v/>
      </c>
    </row>
    <row r="21" spans="1:43" x14ac:dyDescent="0.25">
      <c r="E21" s="460" t="str">
        <f t="shared" si="0"/>
        <v/>
      </c>
      <c r="G21" s="460" t="str">
        <f t="shared" si="0"/>
        <v/>
      </c>
      <c r="I21" s="460" t="str">
        <f t="shared" si="1"/>
        <v/>
      </c>
      <c r="K21" s="460" t="str">
        <f t="shared" si="2"/>
        <v/>
      </c>
      <c r="M21" s="460" t="str">
        <f t="shared" si="3"/>
        <v/>
      </c>
      <c r="O21" s="460" t="str">
        <f t="shared" si="4"/>
        <v/>
      </c>
      <c r="Q21" s="460" t="str">
        <f t="shared" si="5"/>
        <v/>
      </c>
      <c r="S21" s="460" t="str">
        <f t="shared" si="6"/>
        <v/>
      </c>
      <c r="U21" s="460" t="str">
        <f t="shared" si="7"/>
        <v/>
      </c>
      <c r="W21" s="460" t="str">
        <f t="shared" si="8"/>
        <v/>
      </c>
      <c r="Y21" s="460" t="str">
        <f t="shared" si="9"/>
        <v/>
      </c>
      <c r="AA21" s="460" t="str">
        <f t="shared" si="10"/>
        <v/>
      </c>
      <c r="AC21" s="460" t="str">
        <f t="shared" si="11"/>
        <v/>
      </c>
      <c r="AE21" s="460" t="str">
        <f t="shared" si="12"/>
        <v/>
      </c>
      <c r="AG21" s="460" t="str">
        <f t="shared" si="13"/>
        <v/>
      </c>
      <c r="AI21" s="460" t="str">
        <f t="shared" si="14"/>
        <v/>
      </c>
      <c r="AK21" s="460" t="str">
        <f t="shared" si="15"/>
        <v/>
      </c>
      <c r="AM21" s="460" t="str">
        <f t="shared" si="16"/>
        <v/>
      </c>
      <c r="AO21" s="460" t="str">
        <f t="shared" si="17"/>
        <v/>
      </c>
      <c r="AQ21" s="460" t="str">
        <f t="shared" si="18"/>
        <v/>
      </c>
    </row>
    <row r="22" spans="1:43" x14ac:dyDescent="0.25">
      <c r="E22" s="460" t="str">
        <f t="shared" si="0"/>
        <v/>
      </c>
      <c r="G22" s="460" t="str">
        <f t="shared" si="0"/>
        <v/>
      </c>
      <c r="I22" s="460" t="str">
        <f t="shared" si="1"/>
        <v/>
      </c>
      <c r="K22" s="460" t="str">
        <f t="shared" si="2"/>
        <v/>
      </c>
      <c r="M22" s="460" t="str">
        <f t="shared" si="3"/>
        <v/>
      </c>
      <c r="O22" s="460" t="str">
        <f t="shared" si="4"/>
        <v/>
      </c>
      <c r="Q22" s="460" t="str">
        <f t="shared" si="5"/>
        <v/>
      </c>
      <c r="S22" s="460" t="str">
        <f t="shared" si="6"/>
        <v/>
      </c>
      <c r="U22" s="460" t="str">
        <f t="shared" si="7"/>
        <v/>
      </c>
      <c r="W22" s="460" t="str">
        <f t="shared" si="8"/>
        <v/>
      </c>
      <c r="Y22" s="460" t="str">
        <f t="shared" si="9"/>
        <v/>
      </c>
      <c r="AA22" s="460" t="str">
        <f t="shared" si="10"/>
        <v/>
      </c>
      <c r="AC22" s="460" t="str">
        <f t="shared" si="11"/>
        <v/>
      </c>
      <c r="AE22" s="460" t="str">
        <f t="shared" si="12"/>
        <v/>
      </c>
      <c r="AG22" s="460" t="str">
        <f t="shared" si="13"/>
        <v/>
      </c>
      <c r="AI22" s="460" t="str">
        <f t="shared" si="14"/>
        <v/>
      </c>
      <c r="AK22" s="460" t="str">
        <f t="shared" si="15"/>
        <v/>
      </c>
      <c r="AM22" s="460" t="str">
        <f t="shared" si="16"/>
        <v/>
      </c>
      <c r="AO22" s="460" t="str">
        <f t="shared" si="17"/>
        <v/>
      </c>
      <c r="AQ22" s="460" t="str">
        <f t="shared" si="18"/>
        <v/>
      </c>
    </row>
    <row r="23" spans="1:43" x14ac:dyDescent="0.25">
      <c r="E23" s="460" t="str">
        <f t="shared" si="0"/>
        <v/>
      </c>
      <c r="G23" s="460" t="str">
        <f t="shared" si="0"/>
        <v/>
      </c>
      <c r="I23" s="460" t="str">
        <f t="shared" si="1"/>
        <v/>
      </c>
      <c r="K23" s="460" t="str">
        <f t="shared" si="2"/>
        <v/>
      </c>
      <c r="M23" s="460" t="str">
        <f t="shared" si="3"/>
        <v/>
      </c>
      <c r="O23" s="460" t="str">
        <f t="shared" si="4"/>
        <v/>
      </c>
      <c r="Q23" s="460" t="str">
        <f t="shared" si="5"/>
        <v/>
      </c>
      <c r="S23" s="460" t="str">
        <f t="shared" si="6"/>
        <v/>
      </c>
      <c r="U23" s="460" t="str">
        <f t="shared" si="7"/>
        <v/>
      </c>
      <c r="W23" s="460" t="str">
        <f t="shared" si="8"/>
        <v/>
      </c>
      <c r="Y23" s="460" t="str">
        <f t="shared" si="9"/>
        <v/>
      </c>
      <c r="AA23" s="460" t="str">
        <f t="shared" si="10"/>
        <v/>
      </c>
      <c r="AC23" s="460" t="str">
        <f t="shared" si="11"/>
        <v/>
      </c>
      <c r="AE23" s="460" t="str">
        <f t="shared" si="12"/>
        <v/>
      </c>
      <c r="AG23" s="460" t="str">
        <f t="shared" si="13"/>
        <v/>
      </c>
      <c r="AI23" s="460" t="str">
        <f t="shared" si="14"/>
        <v/>
      </c>
      <c r="AK23" s="460" t="str">
        <f t="shared" si="15"/>
        <v/>
      </c>
      <c r="AM23" s="460" t="str">
        <f t="shared" si="16"/>
        <v/>
      </c>
      <c r="AO23" s="460" t="str">
        <f t="shared" si="17"/>
        <v/>
      </c>
      <c r="AQ23" s="460" t="str">
        <f t="shared" si="18"/>
        <v/>
      </c>
    </row>
    <row r="24" spans="1:43" x14ac:dyDescent="0.25">
      <c r="D24" s="448"/>
      <c r="E24" s="460"/>
      <c r="G24" s="460" t="str">
        <f t="shared" si="0"/>
        <v/>
      </c>
      <c r="I24" s="460" t="str">
        <f t="shared" si="1"/>
        <v/>
      </c>
      <c r="K24" s="460" t="str">
        <f t="shared" si="2"/>
        <v/>
      </c>
      <c r="M24" s="460" t="str">
        <f t="shared" si="3"/>
        <v/>
      </c>
      <c r="O24" s="460" t="str">
        <f t="shared" si="4"/>
        <v/>
      </c>
      <c r="Q24" s="460" t="str">
        <f t="shared" si="5"/>
        <v/>
      </c>
      <c r="S24" s="460" t="str">
        <f t="shared" si="6"/>
        <v/>
      </c>
      <c r="U24" s="460" t="str">
        <f t="shared" si="7"/>
        <v/>
      </c>
      <c r="W24" s="460" t="str">
        <f t="shared" si="8"/>
        <v/>
      </c>
      <c r="Y24" s="460" t="str">
        <f t="shared" si="9"/>
        <v/>
      </c>
      <c r="AA24" s="460" t="str">
        <f t="shared" si="10"/>
        <v/>
      </c>
      <c r="AC24" s="460" t="str">
        <f t="shared" si="11"/>
        <v/>
      </c>
      <c r="AE24" s="460" t="str">
        <f t="shared" si="12"/>
        <v/>
      </c>
      <c r="AG24" s="460" t="str">
        <f t="shared" si="13"/>
        <v/>
      </c>
      <c r="AI24" s="460" t="str">
        <f t="shared" si="14"/>
        <v/>
      </c>
      <c r="AK24" s="460" t="str">
        <f t="shared" si="15"/>
        <v/>
      </c>
      <c r="AM24" s="460" t="str">
        <f t="shared" si="16"/>
        <v/>
      </c>
      <c r="AO24" s="460" t="str">
        <f t="shared" si="17"/>
        <v/>
      </c>
      <c r="AQ24" s="460" t="str">
        <f t="shared" si="18"/>
        <v/>
      </c>
    </row>
    <row r="25" spans="1:43" x14ac:dyDescent="0.25">
      <c r="E25" s="460" t="str">
        <f t="shared" si="0"/>
        <v/>
      </c>
      <c r="G25" s="460" t="str">
        <f t="shared" si="0"/>
        <v/>
      </c>
      <c r="I25" s="460" t="str">
        <f t="shared" si="1"/>
        <v/>
      </c>
      <c r="K25" s="460" t="str">
        <f t="shared" si="2"/>
        <v/>
      </c>
      <c r="M25" s="460" t="str">
        <f t="shared" si="3"/>
        <v/>
      </c>
      <c r="O25" s="460" t="str">
        <f t="shared" si="4"/>
        <v/>
      </c>
      <c r="Q25" s="460" t="str">
        <f t="shared" si="5"/>
        <v/>
      </c>
      <c r="S25" s="460" t="str">
        <f t="shared" si="6"/>
        <v/>
      </c>
      <c r="U25" s="460" t="str">
        <f t="shared" si="7"/>
        <v/>
      </c>
      <c r="W25" s="460" t="str">
        <f t="shared" si="8"/>
        <v/>
      </c>
      <c r="Y25" s="460" t="str">
        <f t="shared" si="9"/>
        <v/>
      </c>
      <c r="AA25" s="460" t="str">
        <f t="shared" si="10"/>
        <v/>
      </c>
      <c r="AC25" s="460" t="str">
        <f t="shared" si="11"/>
        <v/>
      </c>
      <c r="AE25" s="460" t="str">
        <f t="shared" si="12"/>
        <v/>
      </c>
      <c r="AG25" s="460" t="str">
        <f t="shared" si="13"/>
        <v/>
      </c>
      <c r="AI25" s="460" t="str">
        <f t="shared" si="14"/>
        <v/>
      </c>
      <c r="AK25" s="460" t="str">
        <f t="shared" si="15"/>
        <v/>
      </c>
      <c r="AM25" s="460" t="str">
        <f t="shared" si="16"/>
        <v/>
      </c>
      <c r="AO25" s="460" t="str">
        <f t="shared" si="17"/>
        <v/>
      </c>
      <c r="AQ25" s="460" t="str">
        <f t="shared" si="18"/>
        <v/>
      </c>
    </row>
    <row r="26" spans="1:43" x14ac:dyDescent="0.25">
      <c r="E26" s="460" t="str">
        <f t="shared" si="0"/>
        <v/>
      </c>
      <c r="G26" s="460" t="str">
        <f t="shared" si="0"/>
        <v/>
      </c>
      <c r="I26" s="460" t="str">
        <f t="shared" si="1"/>
        <v/>
      </c>
      <c r="K26" s="460" t="str">
        <f t="shared" si="2"/>
        <v/>
      </c>
      <c r="M26" s="460" t="str">
        <f t="shared" si="3"/>
        <v/>
      </c>
      <c r="O26" s="460" t="str">
        <f t="shared" si="4"/>
        <v/>
      </c>
      <c r="Q26" s="460" t="str">
        <f t="shared" si="5"/>
        <v/>
      </c>
      <c r="S26" s="460" t="str">
        <f t="shared" si="6"/>
        <v/>
      </c>
      <c r="U26" s="460" t="str">
        <f t="shared" si="7"/>
        <v/>
      </c>
      <c r="W26" s="460" t="str">
        <f t="shared" si="8"/>
        <v/>
      </c>
      <c r="Y26" s="460" t="str">
        <f t="shared" si="9"/>
        <v/>
      </c>
      <c r="AA26" s="460" t="str">
        <f t="shared" si="10"/>
        <v/>
      </c>
      <c r="AC26" s="460" t="str">
        <f t="shared" si="11"/>
        <v/>
      </c>
      <c r="AE26" s="460" t="str">
        <f t="shared" si="12"/>
        <v/>
      </c>
      <c r="AG26" s="460" t="str">
        <f t="shared" si="13"/>
        <v/>
      </c>
      <c r="AI26" s="460" t="str">
        <f t="shared" si="14"/>
        <v/>
      </c>
      <c r="AK26" s="460" t="str">
        <f t="shared" si="15"/>
        <v/>
      </c>
      <c r="AM26" s="460" t="str">
        <f t="shared" si="16"/>
        <v/>
      </c>
      <c r="AO26" s="460" t="str">
        <f t="shared" si="17"/>
        <v/>
      </c>
      <c r="AQ26" s="460" t="str">
        <f t="shared" si="18"/>
        <v/>
      </c>
    </row>
    <row r="27" spans="1:43" x14ac:dyDescent="0.25">
      <c r="E27" s="460" t="str">
        <f t="shared" si="0"/>
        <v/>
      </c>
      <c r="G27" s="460" t="str">
        <f t="shared" si="0"/>
        <v/>
      </c>
      <c r="I27" s="460" t="str">
        <f t="shared" si="1"/>
        <v/>
      </c>
      <c r="K27" s="460" t="str">
        <f t="shared" si="2"/>
        <v/>
      </c>
      <c r="M27" s="460" t="str">
        <f t="shared" si="3"/>
        <v/>
      </c>
      <c r="O27" s="460" t="str">
        <f t="shared" si="4"/>
        <v/>
      </c>
      <c r="Q27" s="460" t="str">
        <f t="shared" si="5"/>
        <v/>
      </c>
      <c r="S27" s="460" t="str">
        <f t="shared" si="6"/>
        <v/>
      </c>
      <c r="U27" s="460" t="str">
        <f t="shared" si="7"/>
        <v/>
      </c>
      <c r="W27" s="460" t="str">
        <f t="shared" si="8"/>
        <v/>
      </c>
      <c r="Y27" s="460" t="str">
        <f t="shared" si="9"/>
        <v/>
      </c>
      <c r="AA27" s="460" t="str">
        <f t="shared" si="10"/>
        <v/>
      </c>
      <c r="AC27" s="460" t="str">
        <f t="shared" si="11"/>
        <v/>
      </c>
      <c r="AE27" s="460" t="str">
        <f t="shared" si="12"/>
        <v/>
      </c>
      <c r="AG27" s="460" t="str">
        <f t="shared" si="13"/>
        <v/>
      </c>
      <c r="AI27" s="460" t="str">
        <f t="shared" si="14"/>
        <v/>
      </c>
      <c r="AK27" s="460" t="str">
        <f t="shared" si="15"/>
        <v/>
      </c>
      <c r="AM27" s="460" t="str">
        <f t="shared" si="16"/>
        <v/>
      </c>
      <c r="AO27" s="460" t="str">
        <f t="shared" si="17"/>
        <v/>
      </c>
      <c r="AQ27" s="460" t="str">
        <f t="shared" si="18"/>
        <v/>
      </c>
    </row>
    <row r="28" spans="1:43" x14ac:dyDescent="0.25">
      <c r="E28" s="460" t="str">
        <f t="shared" si="0"/>
        <v/>
      </c>
      <c r="G28" s="460" t="str">
        <f t="shared" si="0"/>
        <v/>
      </c>
      <c r="I28" s="460" t="str">
        <f t="shared" si="1"/>
        <v/>
      </c>
      <c r="K28" s="460" t="str">
        <f t="shared" si="2"/>
        <v/>
      </c>
      <c r="M28" s="460" t="str">
        <f t="shared" si="3"/>
        <v/>
      </c>
      <c r="O28" s="460" t="str">
        <f t="shared" si="4"/>
        <v/>
      </c>
      <c r="Q28" s="460" t="str">
        <f t="shared" si="5"/>
        <v/>
      </c>
      <c r="S28" s="460" t="str">
        <f t="shared" si="6"/>
        <v/>
      </c>
      <c r="U28" s="460" t="str">
        <f t="shared" si="7"/>
        <v/>
      </c>
      <c r="W28" s="460" t="str">
        <f t="shared" si="8"/>
        <v/>
      </c>
      <c r="Y28" s="460" t="str">
        <f t="shared" si="9"/>
        <v/>
      </c>
      <c r="AA28" s="460" t="str">
        <f t="shared" si="10"/>
        <v/>
      </c>
      <c r="AC28" s="460" t="str">
        <f t="shared" si="11"/>
        <v/>
      </c>
      <c r="AE28" s="460" t="str">
        <f t="shared" si="12"/>
        <v/>
      </c>
      <c r="AG28" s="460" t="str">
        <f t="shared" si="13"/>
        <v/>
      </c>
      <c r="AI28" s="460" t="str">
        <f t="shared" si="14"/>
        <v/>
      </c>
      <c r="AK28" s="460" t="str">
        <f t="shared" si="15"/>
        <v/>
      </c>
      <c r="AM28" s="460" t="str">
        <f t="shared" si="16"/>
        <v/>
      </c>
      <c r="AO28" s="460" t="str">
        <f t="shared" si="17"/>
        <v/>
      </c>
      <c r="AQ28" s="460" t="str">
        <f t="shared" si="18"/>
        <v/>
      </c>
    </row>
  </sheetData>
  <mergeCells count="1">
    <mergeCell ref="A3:A6"/>
  </mergeCells>
  <conditionalFormatting sqref="E12:E28">
    <cfRule type="expression" dxfId="1" priority="2">
      <formula>AND(LEN(E12)&gt;0,OR(E12&lt;E$2,E12&gt;E$3))</formula>
    </cfRule>
  </conditionalFormatting>
  <conditionalFormatting sqref="G12:G28 I12:I28 K12:K28 M12:M28 O12:O28 Q12:Q28 S12:S28 U12:U28 W12:W28 Y12:Y28 AA12:AA28 AC12:AC28 AE12:AE28 AG12:AG28 AI12:AI28 AK12:AK28 AM12:AM28 AO12:AO28 AQ12:AQ28">
    <cfRule type="expression" dxfId="0" priority="1">
      <formula>AND(LEN(G12)&gt;0,OR(G12&lt;G$2,G12&gt;G$3))</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W32"/>
  <sheetViews>
    <sheetView workbookViewId="0">
      <selection activeCell="F21" sqref="F21"/>
    </sheetView>
  </sheetViews>
  <sheetFormatPr defaultColWidth="9.140625" defaultRowHeight="15" x14ac:dyDescent="0.25"/>
  <cols>
    <col min="1" max="1" width="35.42578125" customWidth="1"/>
    <col min="2" max="2" width="23.42578125" customWidth="1"/>
    <col min="3" max="3" width="16.85546875" customWidth="1"/>
    <col min="4" max="4" width="10" customWidth="1"/>
    <col min="5" max="5" width="8.85546875" customWidth="1"/>
    <col min="6" max="6" width="17.5703125" bestFit="1" customWidth="1"/>
    <col min="7" max="7" width="10" bestFit="1" customWidth="1"/>
    <col min="8" max="8" width="3.42578125" customWidth="1"/>
    <col min="9" max="9" width="16.5703125" hidden="1" customWidth="1"/>
    <col min="10" max="10" width="16.42578125" hidden="1" customWidth="1"/>
    <col min="11" max="11" width="10" hidden="1" customWidth="1"/>
    <col min="12" max="12" width="11.5703125" hidden="1" customWidth="1"/>
  </cols>
  <sheetData>
    <row r="1" spans="1:14" ht="15.75" thickBot="1" x14ac:dyDescent="0.3">
      <c r="A1" s="625" t="s">
        <v>107</v>
      </c>
      <c r="B1" s="626"/>
      <c r="C1" s="626"/>
      <c r="D1" s="626"/>
      <c r="E1" s="626"/>
      <c r="F1" s="626"/>
      <c r="G1" s="626"/>
      <c r="H1" s="626"/>
      <c r="I1" s="627"/>
      <c r="J1" s="627"/>
      <c r="K1" s="627"/>
      <c r="L1" s="628"/>
    </row>
    <row r="2" spans="1:14" ht="15.75" customHeight="1" thickTop="1" x14ac:dyDescent="0.25">
      <c r="A2" s="629" t="s">
        <v>210</v>
      </c>
      <c r="B2" s="631" t="s">
        <v>211</v>
      </c>
      <c r="C2" s="633" t="s">
        <v>240</v>
      </c>
      <c r="D2" s="633" t="s">
        <v>241</v>
      </c>
      <c r="E2" s="633" t="s">
        <v>233</v>
      </c>
      <c r="F2" s="266" t="s">
        <v>171</v>
      </c>
      <c r="G2" s="267">
        <v>1.78E-2</v>
      </c>
      <c r="H2" s="268"/>
      <c r="I2" s="237"/>
      <c r="J2" s="237"/>
      <c r="K2" s="237"/>
      <c r="L2" s="245"/>
      <c r="M2" s="237"/>
      <c r="N2" s="237"/>
    </row>
    <row r="3" spans="1:14" ht="29.45" customHeight="1" thickBot="1" x14ac:dyDescent="0.3">
      <c r="A3" s="630"/>
      <c r="B3" s="632"/>
      <c r="C3" s="634"/>
      <c r="D3" s="634"/>
      <c r="E3" s="634"/>
      <c r="F3" s="237"/>
      <c r="G3" s="237"/>
      <c r="H3" s="245"/>
      <c r="I3" s="237"/>
      <c r="J3" s="237"/>
      <c r="K3" s="237"/>
      <c r="L3" s="245"/>
      <c r="M3" s="237"/>
      <c r="N3" s="237"/>
    </row>
    <row r="4" spans="1:14" ht="15" customHeight="1" x14ac:dyDescent="0.25">
      <c r="A4" s="254" t="s">
        <v>130</v>
      </c>
      <c r="B4" s="255" t="s">
        <v>212</v>
      </c>
      <c r="C4" s="256">
        <v>3694</v>
      </c>
      <c r="D4" s="257">
        <f>C4*($G$2+1)</f>
        <v>3759.7532000000001</v>
      </c>
      <c r="E4" s="258">
        <f>D4-C4</f>
        <v>65.753200000000106</v>
      </c>
      <c r="F4" s="237"/>
      <c r="G4" s="237"/>
      <c r="H4" s="245"/>
      <c r="I4" s="237"/>
      <c r="J4" s="237"/>
      <c r="K4" s="237"/>
      <c r="L4" s="245"/>
      <c r="M4" s="237"/>
      <c r="N4" s="237"/>
    </row>
    <row r="5" spans="1:14" ht="15" customHeight="1" x14ac:dyDescent="0.25">
      <c r="A5" s="247" t="s">
        <v>236</v>
      </c>
      <c r="B5" s="239" t="s">
        <v>213</v>
      </c>
      <c r="C5" s="242">
        <v>492592</v>
      </c>
      <c r="D5" s="241">
        <f t="shared" ref="D5:D18" si="0">C5*($G$2+1)</f>
        <v>501360.13760000002</v>
      </c>
      <c r="E5" s="259">
        <f t="shared" ref="E5:E18" si="1">D5-C5</f>
        <v>8768.1376000000164</v>
      </c>
      <c r="F5" s="237"/>
      <c r="G5" s="237"/>
      <c r="H5" s="245"/>
      <c r="I5" s="237"/>
      <c r="J5" s="237"/>
      <c r="K5" s="237"/>
      <c r="L5" s="245"/>
      <c r="M5" s="237"/>
      <c r="N5" s="237"/>
    </row>
    <row r="6" spans="1:14" ht="15" customHeight="1" x14ac:dyDescent="0.25">
      <c r="A6" s="247" t="s">
        <v>132</v>
      </c>
      <c r="B6" s="239" t="s">
        <v>214</v>
      </c>
      <c r="C6" s="242">
        <v>65166</v>
      </c>
      <c r="D6" s="241">
        <f t="shared" si="0"/>
        <v>66325.954800000007</v>
      </c>
      <c r="E6" s="259">
        <f t="shared" si="1"/>
        <v>1159.9548000000068</v>
      </c>
      <c r="F6" s="237"/>
      <c r="G6" s="237"/>
      <c r="H6" s="245"/>
      <c r="I6" s="237"/>
      <c r="J6" s="237"/>
      <c r="K6" s="237"/>
      <c r="L6" s="245"/>
      <c r="M6" s="237"/>
      <c r="N6" s="237"/>
    </row>
    <row r="7" spans="1:14" ht="15" customHeight="1" x14ac:dyDescent="0.25">
      <c r="A7" s="246" t="s">
        <v>215</v>
      </c>
      <c r="B7" s="239" t="s">
        <v>216</v>
      </c>
      <c r="C7" s="242"/>
      <c r="D7" s="241">
        <f t="shared" si="0"/>
        <v>0</v>
      </c>
      <c r="E7" s="259">
        <f t="shared" si="1"/>
        <v>0</v>
      </c>
      <c r="F7" s="237"/>
      <c r="G7" s="237"/>
      <c r="H7" s="245"/>
      <c r="I7" s="237"/>
      <c r="J7" s="237"/>
      <c r="K7" s="237"/>
      <c r="L7" s="245"/>
      <c r="M7" s="237"/>
      <c r="N7" s="237"/>
    </row>
    <row r="8" spans="1:14" ht="15" customHeight="1" x14ac:dyDescent="0.25">
      <c r="A8" s="247" t="s">
        <v>217</v>
      </c>
      <c r="B8" s="239" t="s">
        <v>212</v>
      </c>
      <c r="C8" s="242"/>
      <c r="D8" s="241">
        <f t="shared" si="0"/>
        <v>0</v>
      </c>
      <c r="E8" s="259">
        <f t="shared" si="1"/>
        <v>0</v>
      </c>
      <c r="F8" s="237"/>
      <c r="G8" s="237"/>
      <c r="H8" s="245"/>
      <c r="I8" s="237"/>
      <c r="J8" s="237"/>
      <c r="K8" s="237"/>
      <c r="L8" s="245"/>
      <c r="M8" s="237"/>
      <c r="N8" s="237"/>
    </row>
    <row r="9" spans="1:14" ht="15" customHeight="1" x14ac:dyDescent="0.25">
      <c r="A9" s="247" t="s">
        <v>218</v>
      </c>
      <c r="B9" s="239" t="s">
        <v>219</v>
      </c>
      <c r="C9" s="242"/>
      <c r="D9" s="241">
        <f t="shared" si="0"/>
        <v>0</v>
      </c>
      <c r="E9" s="259">
        <f t="shared" si="1"/>
        <v>0</v>
      </c>
      <c r="F9" s="237"/>
      <c r="G9" s="237"/>
      <c r="H9" s="245"/>
      <c r="I9" s="237"/>
      <c r="J9" s="237"/>
      <c r="K9" s="237"/>
      <c r="L9" s="245"/>
      <c r="M9" s="237"/>
      <c r="N9" s="237"/>
    </row>
    <row r="10" spans="1:14" ht="15" customHeight="1" x14ac:dyDescent="0.25">
      <c r="A10" s="247" t="s">
        <v>220</v>
      </c>
      <c r="B10" s="239" t="s">
        <v>221</v>
      </c>
      <c r="C10" s="242"/>
      <c r="D10" s="241">
        <f t="shared" si="0"/>
        <v>0</v>
      </c>
      <c r="E10" s="259">
        <f t="shared" si="1"/>
        <v>0</v>
      </c>
      <c r="F10" s="237"/>
      <c r="G10" s="237"/>
      <c r="H10" s="245"/>
      <c r="I10" s="237"/>
      <c r="J10" s="237"/>
      <c r="K10" s="237"/>
      <c r="L10" s="245"/>
      <c r="M10" s="237"/>
      <c r="N10" s="237"/>
    </row>
    <row r="11" spans="1:14" ht="15" customHeight="1" x14ac:dyDescent="0.25">
      <c r="A11" s="247" t="s">
        <v>138</v>
      </c>
      <c r="B11" s="239" t="s">
        <v>222</v>
      </c>
      <c r="C11" s="242">
        <v>402996</v>
      </c>
      <c r="D11" s="241">
        <f t="shared" si="0"/>
        <v>410169.32880000002</v>
      </c>
      <c r="E11" s="259">
        <f t="shared" si="1"/>
        <v>7173.3288000000175</v>
      </c>
      <c r="F11" s="237"/>
      <c r="G11" s="237"/>
      <c r="H11" s="245"/>
      <c r="I11" s="237"/>
      <c r="J11" s="237"/>
      <c r="K11" s="237"/>
      <c r="L11" s="245"/>
      <c r="M11" s="237"/>
      <c r="N11" s="237"/>
    </row>
    <row r="12" spans="1:14" ht="15" customHeight="1" x14ac:dyDescent="0.25">
      <c r="A12" s="247" t="s">
        <v>223</v>
      </c>
      <c r="B12" s="239" t="s">
        <v>224</v>
      </c>
      <c r="C12" s="242">
        <v>0</v>
      </c>
      <c r="D12" s="241">
        <f t="shared" si="0"/>
        <v>0</v>
      </c>
      <c r="E12" s="259">
        <f t="shared" si="1"/>
        <v>0</v>
      </c>
      <c r="F12" s="237"/>
      <c r="G12" s="237"/>
      <c r="H12" s="245"/>
      <c r="I12" s="237"/>
      <c r="J12" s="237"/>
      <c r="K12" s="237"/>
      <c r="L12" s="245"/>
      <c r="M12" s="237"/>
      <c r="N12" s="237"/>
    </row>
    <row r="13" spans="1:14" ht="15" customHeight="1" x14ac:dyDescent="0.25">
      <c r="A13" s="247" t="s">
        <v>225</v>
      </c>
      <c r="B13" s="239" t="s">
        <v>226</v>
      </c>
      <c r="C13" s="243">
        <v>283542</v>
      </c>
      <c r="D13" s="241">
        <f t="shared" si="0"/>
        <v>288589.04759999999</v>
      </c>
      <c r="E13" s="259">
        <f t="shared" si="1"/>
        <v>5047.0475999999908</v>
      </c>
      <c r="F13" s="237"/>
      <c r="G13" s="237"/>
      <c r="H13" s="245"/>
      <c r="I13" s="237"/>
      <c r="J13" s="237"/>
      <c r="K13" s="237"/>
      <c r="L13" s="245"/>
      <c r="M13" s="237"/>
      <c r="N13" s="237"/>
    </row>
    <row r="14" spans="1:14" ht="15" customHeight="1" x14ac:dyDescent="0.25">
      <c r="A14" s="248" t="s">
        <v>227</v>
      </c>
      <c r="B14" s="240" t="s">
        <v>228</v>
      </c>
      <c r="C14" s="244">
        <v>378056</v>
      </c>
      <c r="D14" s="241">
        <f t="shared" si="0"/>
        <v>384785.39679999999</v>
      </c>
      <c r="E14" s="259">
        <f t="shared" si="1"/>
        <v>6729.3967999999877</v>
      </c>
      <c r="F14" s="237"/>
      <c r="G14" s="237"/>
      <c r="H14" s="245"/>
      <c r="I14" s="237"/>
      <c r="J14" s="237"/>
      <c r="K14" s="237"/>
      <c r="L14" s="245"/>
      <c r="M14" s="237"/>
      <c r="N14" s="237"/>
    </row>
    <row r="15" spans="1:14" ht="15" customHeight="1" x14ac:dyDescent="0.25">
      <c r="A15" s="247" t="s">
        <v>142</v>
      </c>
      <c r="B15" s="239" t="s">
        <v>229</v>
      </c>
      <c r="C15" s="242">
        <v>3592</v>
      </c>
      <c r="D15" s="241">
        <f t="shared" si="0"/>
        <v>3655.9376000000002</v>
      </c>
      <c r="E15" s="259">
        <f t="shared" si="1"/>
        <v>63.937600000000202</v>
      </c>
      <c r="F15" s="237"/>
      <c r="G15" s="237"/>
      <c r="H15" s="245"/>
      <c r="I15" s="237"/>
      <c r="J15" s="237"/>
      <c r="K15" s="237"/>
      <c r="L15" s="245"/>
      <c r="M15" s="237"/>
      <c r="N15" s="237"/>
    </row>
    <row r="16" spans="1:14" ht="29.45" customHeight="1" x14ac:dyDescent="0.25">
      <c r="A16" s="247" t="s">
        <v>143</v>
      </c>
      <c r="B16" s="238" t="s">
        <v>230</v>
      </c>
      <c r="C16" s="242">
        <v>414384</v>
      </c>
      <c r="D16" s="241">
        <f t="shared" si="0"/>
        <v>421760.03520000004</v>
      </c>
      <c r="E16" s="259">
        <f t="shared" si="1"/>
        <v>7376.0352000000421</v>
      </c>
      <c r="F16" s="237"/>
      <c r="G16" s="237"/>
      <c r="H16" s="245"/>
      <c r="I16" s="237"/>
      <c r="J16" s="237"/>
      <c r="K16" s="237"/>
      <c r="L16" s="245"/>
      <c r="M16" s="237"/>
      <c r="N16" s="237"/>
    </row>
    <row r="17" spans="1:23" ht="15" customHeight="1" thickBot="1" x14ac:dyDescent="0.3">
      <c r="A17" s="260" t="s">
        <v>231</v>
      </c>
      <c r="B17" s="261" t="s">
        <v>232</v>
      </c>
      <c r="C17" s="262">
        <v>148700</v>
      </c>
      <c r="D17" s="249">
        <f t="shared" si="0"/>
        <v>151346.86000000002</v>
      </c>
      <c r="E17" s="263">
        <f t="shared" si="1"/>
        <v>2646.8600000000151</v>
      </c>
      <c r="F17" s="237"/>
      <c r="G17" s="237"/>
      <c r="H17" s="245"/>
      <c r="I17" s="237"/>
      <c r="J17" s="237"/>
      <c r="K17" s="237"/>
      <c r="L17" s="245"/>
      <c r="M17" s="237"/>
      <c r="N17" s="237"/>
    </row>
    <row r="18" spans="1:23" ht="15.75" thickBot="1" x14ac:dyDescent="0.3">
      <c r="A18" s="252" t="s">
        <v>104</v>
      </c>
      <c r="B18" s="253"/>
      <c r="C18" s="264"/>
      <c r="D18" s="265">
        <f t="shared" si="0"/>
        <v>0</v>
      </c>
      <c r="E18" s="269">
        <f t="shared" si="1"/>
        <v>0</v>
      </c>
      <c r="F18" s="250"/>
      <c r="G18" s="250"/>
      <c r="H18" s="251"/>
      <c r="I18" s="250"/>
      <c r="J18" s="250"/>
      <c r="K18" s="250"/>
      <c r="L18" s="251"/>
      <c r="M18" s="237"/>
      <c r="N18" s="237"/>
    </row>
    <row r="19" spans="1:23" x14ac:dyDescent="0.25">
      <c r="A19" s="237"/>
      <c r="B19" s="237"/>
      <c r="C19" s="387">
        <f>SUM(C4:C18)</f>
        <v>2192722</v>
      </c>
      <c r="D19" s="237"/>
      <c r="E19" s="237"/>
      <c r="F19" s="237"/>
      <c r="G19" s="237"/>
      <c r="H19" s="237"/>
      <c r="I19" s="237"/>
      <c r="J19" s="237"/>
      <c r="K19" s="237"/>
      <c r="L19" s="237"/>
      <c r="M19" s="237"/>
      <c r="N19" s="237"/>
      <c r="O19" s="237"/>
      <c r="P19" s="237"/>
      <c r="Q19" s="237"/>
      <c r="R19" s="237"/>
      <c r="S19" s="237"/>
      <c r="T19" s="237"/>
      <c r="U19" s="237"/>
      <c r="V19" s="237"/>
      <c r="W19" s="237"/>
    </row>
    <row r="20" spans="1:23" x14ac:dyDescent="0.25">
      <c r="A20" s="237"/>
      <c r="B20" s="237"/>
      <c r="C20" s="237"/>
      <c r="D20" s="237"/>
      <c r="E20" s="237"/>
      <c r="F20" s="237"/>
      <c r="G20" s="237"/>
      <c r="H20" s="237"/>
      <c r="I20" s="237"/>
      <c r="J20" s="237"/>
      <c r="K20" s="237"/>
      <c r="L20" s="237"/>
      <c r="M20" s="237"/>
      <c r="N20" s="237"/>
      <c r="O20" s="237"/>
      <c r="P20" s="237"/>
      <c r="Q20" s="237"/>
      <c r="R20" s="237"/>
      <c r="S20" s="237"/>
      <c r="T20" s="237"/>
      <c r="U20" s="237"/>
      <c r="V20" s="237"/>
      <c r="W20" s="237"/>
    </row>
    <row r="21" spans="1:23" x14ac:dyDescent="0.25">
      <c r="A21" s="237"/>
      <c r="B21" s="237"/>
      <c r="C21" s="237"/>
      <c r="D21" s="237"/>
      <c r="E21" s="237"/>
      <c r="F21" s="237"/>
      <c r="G21" s="237"/>
      <c r="H21" s="237"/>
      <c r="I21" s="237"/>
      <c r="J21" s="237"/>
      <c r="K21" s="237"/>
      <c r="L21" s="237"/>
      <c r="M21" s="237"/>
      <c r="N21" s="237"/>
      <c r="O21" s="237"/>
      <c r="P21" s="237"/>
      <c r="Q21" s="237"/>
      <c r="R21" s="237"/>
      <c r="S21" s="237"/>
      <c r="T21" s="237"/>
      <c r="U21" s="237"/>
      <c r="V21" s="237"/>
      <c r="W21" s="237"/>
    </row>
    <row r="22" spans="1:23" x14ac:dyDescent="0.25">
      <c r="A22" s="237"/>
      <c r="B22" s="237"/>
      <c r="C22" s="237"/>
      <c r="D22" s="237"/>
      <c r="E22" s="237"/>
      <c r="F22" s="237"/>
      <c r="G22" s="237"/>
      <c r="H22" s="237"/>
      <c r="I22" s="237"/>
      <c r="J22" s="237"/>
      <c r="K22" s="237"/>
      <c r="L22" s="237"/>
      <c r="M22" s="237"/>
      <c r="N22" s="237"/>
      <c r="O22" s="237"/>
      <c r="P22" s="237"/>
      <c r="Q22" s="237"/>
      <c r="R22" s="237"/>
      <c r="S22" s="237"/>
      <c r="T22" s="237"/>
      <c r="U22" s="237"/>
    </row>
    <row r="23" spans="1:23" x14ac:dyDescent="0.25">
      <c r="A23" s="237"/>
      <c r="B23" s="237"/>
      <c r="C23" s="237"/>
      <c r="D23" s="237"/>
      <c r="E23" s="237"/>
      <c r="F23" s="237"/>
      <c r="G23" s="237"/>
      <c r="H23" s="237"/>
      <c r="I23" s="237"/>
      <c r="J23" s="237"/>
      <c r="K23" s="237"/>
      <c r="L23" s="237"/>
      <c r="M23" s="237"/>
      <c r="N23" s="237"/>
      <c r="O23" s="237"/>
      <c r="P23" s="237"/>
      <c r="Q23" s="237"/>
      <c r="R23" s="237"/>
      <c r="S23" s="237"/>
      <c r="T23" s="237"/>
      <c r="U23" s="237"/>
      <c r="V23" s="237"/>
      <c r="W23" s="237"/>
    </row>
    <row r="24" spans="1:23" x14ac:dyDescent="0.25">
      <c r="A24" s="237"/>
      <c r="B24" s="237"/>
      <c r="C24" s="237"/>
      <c r="D24" s="237"/>
      <c r="E24" s="237"/>
      <c r="F24" s="237"/>
      <c r="G24" s="237"/>
      <c r="H24" s="237"/>
      <c r="I24" s="237"/>
      <c r="J24" s="237"/>
      <c r="K24" s="237"/>
      <c r="L24" s="237"/>
      <c r="M24" s="237"/>
      <c r="N24" s="237"/>
      <c r="O24" s="237"/>
      <c r="P24" s="237"/>
      <c r="Q24" s="237"/>
      <c r="R24" s="237"/>
      <c r="S24" s="237"/>
      <c r="T24" s="237"/>
      <c r="U24" s="237"/>
      <c r="V24" s="237"/>
      <c r="W24" s="237"/>
    </row>
    <row r="25" spans="1:23" x14ac:dyDescent="0.25">
      <c r="A25" s="237"/>
      <c r="B25" s="237"/>
      <c r="C25" s="237"/>
      <c r="D25" s="237"/>
      <c r="E25" s="237"/>
      <c r="F25" s="237"/>
      <c r="G25" s="237"/>
      <c r="H25" s="237"/>
      <c r="I25" s="237"/>
      <c r="J25" s="237"/>
      <c r="K25" s="237"/>
      <c r="L25" s="237"/>
      <c r="M25" s="237"/>
      <c r="N25" s="237"/>
      <c r="O25" s="237"/>
      <c r="P25" s="237"/>
      <c r="Q25" s="237"/>
      <c r="R25" s="237"/>
      <c r="S25" s="237"/>
      <c r="T25" s="237"/>
      <c r="U25" s="237"/>
      <c r="V25" s="237"/>
      <c r="W25" s="237"/>
    </row>
    <row r="26" spans="1:23" x14ac:dyDescent="0.25">
      <c r="A26" s="237"/>
      <c r="B26" s="237"/>
      <c r="C26" s="237"/>
      <c r="D26" s="237"/>
      <c r="E26" s="237"/>
      <c r="F26" s="237"/>
      <c r="G26" s="237"/>
      <c r="H26" s="237"/>
      <c r="I26" s="237"/>
      <c r="J26" s="237"/>
      <c r="K26" s="237"/>
      <c r="L26" s="237"/>
      <c r="M26" s="237"/>
      <c r="N26" s="237"/>
      <c r="O26" s="237"/>
      <c r="P26" s="237"/>
      <c r="Q26" s="237"/>
      <c r="R26" s="237"/>
      <c r="S26" s="237"/>
      <c r="T26" s="237"/>
      <c r="U26" s="237"/>
      <c r="V26" s="237"/>
      <c r="W26" s="237"/>
    </row>
    <row r="27" spans="1:23" x14ac:dyDescent="0.25">
      <c r="A27" s="237"/>
      <c r="B27" s="237"/>
      <c r="C27" s="237"/>
      <c r="D27" s="237"/>
      <c r="E27" s="237"/>
      <c r="F27" s="237"/>
      <c r="G27" s="237"/>
      <c r="H27" s="237"/>
      <c r="I27" s="237"/>
      <c r="J27" s="237"/>
      <c r="K27" s="237"/>
      <c r="L27" s="237"/>
      <c r="M27" s="237"/>
      <c r="N27" s="237"/>
      <c r="O27" s="237"/>
      <c r="P27" s="237"/>
      <c r="Q27" s="237"/>
      <c r="R27" s="237"/>
      <c r="S27" s="237"/>
      <c r="T27" s="237"/>
      <c r="U27" s="237"/>
      <c r="V27" s="237"/>
      <c r="W27" s="237"/>
    </row>
    <row r="28" spans="1:23" x14ac:dyDescent="0.25">
      <c r="A28" s="237"/>
      <c r="B28" s="237"/>
      <c r="C28" s="237"/>
      <c r="D28" s="237"/>
      <c r="E28" s="237"/>
      <c r="F28" s="237"/>
      <c r="G28" s="237"/>
      <c r="H28" s="237"/>
      <c r="I28" s="237"/>
      <c r="J28" s="237"/>
      <c r="K28" s="237"/>
      <c r="L28" s="237"/>
      <c r="M28" s="237"/>
      <c r="N28" s="237"/>
      <c r="O28" s="237"/>
      <c r="P28" s="237"/>
      <c r="Q28" s="237"/>
      <c r="R28" s="237"/>
      <c r="S28" s="237"/>
      <c r="T28" s="237"/>
      <c r="U28" s="237"/>
      <c r="V28" s="237"/>
      <c r="W28" s="237"/>
    </row>
    <row r="29" spans="1:23" x14ac:dyDescent="0.25">
      <c r="A29" s="237"/>
      <c r="B29" s="237"/>
      <c r="C29" s="237"/>
      <c r="D29" s="237"/>
      <c r="E29" s="237"/>
      <c r="F29" s="237"/>
      <c r="G29" s="237"/>
      <c r="H29" s="237"/>
      <c r="I29" s="237"/>
      <c r="J29" s="237"/>
      <c r="K29" s="237"/>
      <c r="L29" s="237"/>
      <c r="M29" s="237"/>
      <c r="N29" s="237"/>
      <c r="O29" s="237"/>
      <c r="P29" s="237"/>
      <c r="Q29" s="237"/>
      <c r="R29" s="237"/>
      <c r="S29" s="237"/>
      <c r="T29" s="237"/>
      <c r="U29" s="237"/>
      <c r="V29" s="237"/>
      <c r="W29" s="237"/>
    </row>
    <row r="30" spans="1:23" x14ac:dyDescent="0.25">
      <c r="A30" s="237"/>
      <c r="B30" s="237"/>
      <c r="C30" s="237"/>
      <c r="D30" s="237"/>
      <c r="E30" s="237"/>
      <c r="F30" s="237"/>
      <c r="G30" s="237"/>
      <c r="H30" s="237"/>
      <c r="I30" s="237"/>
      <c r="J30" s="237"/>
      <c r="K30" s="237"/>
      <c r="L30" s="237"/>
      <c r="M30" s="237"/>
      <c r="N30" s="237"/>
      <c r="O30" s="237"/>
      <c r="P30" s="237"/>
      <c r="Q30" s="237"/>
      <c r="R30" s="237"/>
      <c r="S30" s="237"/>
      <c r="T30" s="237"/>
      <c r="U30" s="237"/>
      <c r="V30" s="237"/>
      <c r="W30" s="237"/>
    </row>
    <row r="31" spans="1:23" x14ac:dyDescent="0.25">
      <c r="A31" s="237"/>
      <c r="B31" s="237"/>
      <c r="C31" s="237"/>
      <c r="D31" s="237"/>
      <c r="E31" s="237"/>
      <c r="F31" s="237"/>
      <c r="G31" s="237"/>
      <c r="H31" s="237"/>
      <c r="I31" s="237"/>
      <c r="J31" s="237"/>
      <c r="K31" s="237"/>
      <c r="L31" s="237"/>
      <c r="M31" s="237"/>
      <c r="N31" s="237"/>
      <c r="O31" s="237"/>
      <c r="P31" s="237"/>
      <c r="Q31" s="237"/>
      <c r="R31" s="237"/>
      <c r="S31" s="237"/>
      <c r="T31" s="237"/>
      <c r="U31" s="237"/>
      <c r="V31" s="237"/>
      <c r="W31" s="237"/>
    </row>
    <row r="32" spans="1:23" x14ac:dyDescent="0.25">
      <c r="A32" s="237"/>
      <c r="B32" s="237"/>
      <c r="C32" s="237"/>
      <c r="D32" s="237"/>
      <c r="E32" s="237"/>
      <c r="F32" s="237"/>
      <c r="G32" s="237"/>
      <c r="H32" s="237"/>
      <c r="I32" s="237"/>
      <c r="J32" s="237"/>
      <c r="K32" s="237"/>
      <c r="L32" s="237"/>
      <c r="M32" s="237"/>
      <c r="N32" s="237"/>
      <c r="O32" s="237"/>
      <c r="P32" s="237"/>
      <c r="Q32" s="237"/>
      <c r="R32" s="237"/>
      <c r="S32" s="237"/>
      <c r="T32" s="237"/>
      <c r="U32" s="237"/>
      <c r="V32" s="237"/>
      <c r="W32" s="237"/>
    </row>
  </sheetData>
  <autoFilter ref="A1:L18" xr:uid="{00000000-0009-0000-0000-00000C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mergeCells count="6">
    <mergeCell ref="E2:E3"/>
    <mergeCell ref="A1:L1"/>
    <mergeCell ref="A2:A3"/>
    <mergeCell ref="B2:B3"/>
    <mergeCell ref="C2:C3"/>
    <mergeCell ref="D2:D3"/>
  </mergeCells>
  <printOptions horizontalCentered="1" verticalCentered="1"/>
  <pageMargins left="0" right="0" top="0" bottom="0" header="0.3" footer="0.3"/>
  <pageSetup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tint="0.34998626667073579"/>
    <pageSetUpPr fitToPage="1"/>
  </sheetPr>
  <dimension ref="B1:O28"/>
  <sheetViews>
    <sheetView topLeftCell="A10" zoomScale="90" zoomScaleNormal="90" workbookViewId="0">
      <selection activeCell="L30" sqref="L30"/>
    </sheetView>
  </sheetViews>
  <sheetFormatPr defaultColWidth="9.140625" defaultRowHeight="12.75" x14ac:dyDescent="0.2"/>
  <cols>
    <col min="1" max="1" width="6" style="145" customWidth="1"/>
    <col min="2" max="2" width="25.42578125" style="145" customWidth="1"/>
    <col min="3" max="3" width="12.5703125" style="164" customWidth="1"/>
    <col min="4" max="4" width="8.5703125" style="164" customWidth="1"/>
    <col min="5" max="5" width="45.140625" style="145" customWidth="1"/>
    <col min="6" max="6" width="6.42578125" style="145" customWidth="1"/>
    <col min="7" max="7" width="26.5703125" style="145" customWidth="1"/>
    <col min="8" max="8" width="12.42578125" style="145" customWidth="1"/>
    <col min="9" max="9" width="9.140625" style="164"/>
    <col min="10" max="10" width="10.85546875" style="221" customWidth="1"/>
    <col min="11" max="11" width="5.5703125" style="145" customWidth="1"/>
    <col min="12" max="12" width="25.42578125" style="145" bestFit="1" customWidth="1"/>
    <col min="13" max="13" width="8" style="145" bestFit="1" customWidth="1"/>
    <col min="14" max="14" width="9.140625" style="145" customWidth="1"/>
    <col min="15" max="15" width="10.42578125" style="145" bestFit="1" customWidth="1"/>
    <col min="16" max="16384" width="9.140625" style="145"/>
  </cols>
  <sheetData>
    <row r="1" spans="2:15" ht="13.5" thickBot="1" x14ac:dyDescent="0.25"/>
    <row r="2" spans="2:15" ht="13.5" thickBot="1" x14ac:dyDescent="0.25">
      <c r="B2" s="667" t="s">
        <v>196</v>
      </c>
      <c r="C2" s="668"/>
      <c r="D2" s="668"/>
      <c r="E2" s="669"/>
      <c r="G2" s="602" t="s">
        <v>114</v>
      </c>
      <c r="H2" s="603"/>
      <c r="I2" s="603"/>
      <c r="J2" s="604"/>
      <c r="L2" s="612" t="s">
        <v>113</v>
      </c>
      <c r="M2" s="613"/>
      <c r="N2" s="613"/>
      <c r="O2" s="614"/>
    </row>
    <row r="3" spans="2:15" x14ac:dyDescent="0.2">
      <c r="B3" s="680" t="s">
        <v>168</v>
      </c>
      <c r="C3" s="681"/>
      <c r="D3" s="333" t="s">
        <v>274</v>
      </c>
      <c r="E3" s="299" t="s">
        <v>169</v>
      </c>
      <c r="G3" s="170" t="s">
        <v>198</v>
      </c>
      <c r="H3" s="146"/>
      <c r="I3" s="175" t="s">
        <v>200</v>
      </c>
      <c r="J3" s="222">
        <f>C22</f>
        <v>564</v>
      </c>
      <c r="K3" s="169"/>
      <c r="L3" s="170" t="s">
        <v>206</v>
      </c>
      <c r="M3" s="236"/>
      <c r="N3" s="175" t="s">
        <v>207</v>
      </c>
      <c r="O3" s="222">
        <f>D22</f>
        <v>528</v>
      </c>
    </row>
    <row r="4" spans="2:15" ht="12.75" customHeight="1" x14ac:dyDescent="0.2">
      <c r="B4" s="334" t="s">
        <v>152</v>
      </c>
      <c r="C4" s="310">
        <f>52306.8611385507*(2.62%+1)</f>
        <v>53677.300900380731</v>
      </c>
      <c r="D4" s="344"/>
      <c r="E4" s="335" t="s">
        <v>239</v>
      </c>
      <c r="F4" s="298"/>
      <c r="G4" s="172" t="s">
        <v>199</v>
      </c>
      <c r="H4" s="174" t="s">
        <v>96</v>
      </c>
      <c r="I4" s="148" t="s">
        <v>97</v>
      </c>
      <c r="J4" s="223" t="s">
        <v>98</v>
      </c>
      <c r="L4" s="172" t="s">
        <v>199</v>
      </c>
      <c r="M4" s="174" t="s">
        <v>96</v>
      </c>
      <c r="N4" s="174" t="s">
        <v>97</v>
      </c>
      <c r="O4" s="212" t="s">
        <v>98</v>
      </c>
    </row>
    <row r="5" spans="2:15" ht="12.75" customHeight="1" x14ac:dyDescent="0.2">
      <c r="B5" s="171" t="s">
        <v>157</v>
      </c>
      <c r="C5" s="277">
        <f>41919.4132177778*(2.62%+1)</f>
        <v>43017.701844083582</v>
      </c>
      <c r="D5" s="345"/>
      <c r="E5" s="298" t="s">
        <v>239</v>
      </c>
      <c r="F5" s="298"/>
      <c r="G5" s="171" t="s">
        <v>152</v>
      </c>
      <c r="H5" s="277">
        <f>C4</f>
        <v>53677.300900380731</v>
      </c>
      <c r="I5" s="186">
        <f>C10</f>
        <v>4.7716756181728552</v>
      </c>
      <c r="J5" s="202">
        <f>H5*I5</f>
        <v>256130.66795567458</v>
      </c>
      <c r="L5" s="171" t="s">
        <v>152</v>
      </c>
      <c r="M5" s="277">
        <f>C4</f>
        <v>53677.300900380731</v>
      </c>
      <c r="N5" s="187">
        <f>D10</f>
        <v>4.5783243818271453</v>
      </c>
      <c r="O5" s="213">
        <f>M5*N5</f>
        <v>245752.09546288528</v>
      </c>
    </row>
    <row r="6" spans="2:15" ht="12.75" customHeight="1" x14ac:dyDescent="0.2">
      <c r="B6" s="171" t="s">
        <v>117</v>
      </c>
      <c r="C6" s="277">
        <f>36469.3375471146*(2.62%+1)</f>
        <v>37424.834190849004</v>
      </c>
      <c r="D6" s="376">
        <f>Chart!C4</f>
        <v>32198.400000000001</v>
      </c>
      <c r="E6" s="298" t="s">
        <v>327</v>
      </c>
      <c r="F6" s="298"/>
      <c r="G6" s="171" t="s">
        <v>157</v>
      </c>
      <c r="H6" s="277">
        <f>C5</f>
        <v>43017.701844083582</v>
      </c>
      <c r="I6" s="187">
        <f>C11</f>
        <v>8.7012908331387351</v>
      </c>
      <c r="J6" s="202">
        <f>H6*I6</f>
        <v>374309.53471861972</v>
      </c>
      <c r="L6" s="171" t="s">
        <v>157</v>
      </c>
      <c r="M6" s="277">
        <f>C5</f>
        <v>43017.701844083582</v>
      </c>
      <c r="N6" s="187">
        <f>D11</f>
        <v>8.3487091668612656</v>
      </c>
      <c r="O6" s="213">
        <f>M6*N6</f>
        <v>359142.28172300535</v>
      </c>
    </row>
    <row r="7" spans="2:15" ht="12.75" customHeight="1" x14ac:dyDescent="0.2">
      <c r="B7" s="176" t="s">
        <v>153</v>
      </c>
      <c r="C7" s="278">
        <f>28856.5529441736*(2.62%+1)</f>
        <v>29612.594631310949</v>
      </c>
      <c r="D7" s="375">
        <f>Chart!C4</f>
        <v>32198.400000000001</v>
      </c>
      <c r="E7" s="336" t="s">
        <v>328</v>
      </c>
      <c r="F7" s="298"/>
      <c r="G7" s="171" t="s">
        <v>117</v>
      </c>
      <c r="H7" s="370">
        <f>D6</f>
        <v>32198.400000000001</v>
      </c>
      <c r="I7" s="187">
        <f>C12</f>
        <v>12.91159284917361</v>
      </c>
      <c r="J7" s="202">
        <f>H7*I7</f>
        <v>415732.63119483157</v>
      </c>
      <c r="L7" s="171" t="s">
        <v>117</v>
      </c>
      <c r="M7" s="370">
        <f>D6</f>
        <v>32198.400000000001</v>
      </c>
      <c r="N7" s="187">
        <f>D12</f>
        <v>12.388407150826394</v>
      </c>
      <c r="O7" s="213">
        <f>M7*N7</f>
        <v>398886.88880516856</v>
      </c>
    </row>
    <row r="8" spans="2:15" ht="13.5" thickBot="1" x14ac:dyDescent="0.25">
      <c r="B8" s="621" t="s">
        <v>197</v>
      </c>
      <c r="C8" s="622"/>
      <c r="D8" s="346"/>
      <c r="E8" s="270"/>
      <c r="G8" s="171" t="s">
        <v>153</v>
      </c>
      <c r="H8" s="370">
        <f>D7</f>
        <v>32198.400000000001</v>
      </c>
      <c r="I8" s="187">
        <f>C13</f>
        <v>1.9086702472691424</v>
      </c>
      <c r="J8" s="202">
        <f>H8*I8</f>
        <v>61456.128089670754</v>
      </c>
      <c r="L8" s="171" t="s">
        <v>153</v>
      </c>
      <c r="M8" s="370">
        <f>D7</f>
        <v>32198.400000000001</v>
      </c>
      <c r="N8" s="187">
        <f>D13</f>
        <v>1.8313297527308583</v>
      </c>
      <c r="O8" s="213">
        <f>M8*N8</f>
        <v>58965.887910329271</v>
      </c>
    </row>
    <row r="9" spans="2:15" ht="13.5" thickBot="1" x14ac:dyDescent="0.25">
      <c r="B9" s="303"/>
      <c r="C9" s="305" t="s">
        <v>111</v>
      </c>
      <c r="D9" s="305" t="s">
        <v>112</v>
      </c>
      <c r="E9" s="304"/>
      <c r="G9" s="162" t="s">
        <v>244</v>
      </c>
      <c r="H9" s="274"/>
      <c r="I9" s="275">
        <f>I5+I6+I7+I8</f>
        <v>28.293229547754343</v>
      </c>
      <c r="J9" s="276">
        <f>J5+J6+J7+J8</f>
        <v>1107628.9619587967</v>
      </c>
      <c r="L9" s="162" t="s">
        <v>244</v>
      </c>
      <c r="M9" s="274"/>
      <c r="N9" s="294">
        <f>N5+N6+N7+N8</f>
        <v>27.146770452245661</v>
      </c>
      <c r="O9" s="295">
        <f>O5+O6+O7+O8</f>
        <v>1062747.1539013884</v>
      </c>
    </row>
    <row r="10" spans="2:15" x14ac:dyDescent="0.2">
      <c r="B10" s="171" t="s">
        <v>152</v>
      </c>
      <c r="C10" s="301">
        <v>4.7716756181728552</v>
      </c>
      <c r="D10" s="301">
        <v>4.5783243818271453</v>
      </c>
      <c r="E10" s="167" t="s">
        <v>178</v>
      </c>
      <c r="G10" s="156"/>
      <c r="H10" s="153"/>
      <c r="I10" s="153"/>
      <c r="J10" s="204"/>
      <c r="L10" s="156"/>
      <c r="M10" s="153"/>
      <c r="N10" s="153"/>
      <c r="O10" s="215"/>
    </row>
    <row r="11" spans="2:15" x14ac:dyDescent="0.2">
      <c r="B11" s="171" t="s">
        <v>157</v>
      </c>
      <c r="C11" s="301">
        <v>8.7012908331387351</v>
      </c>
      <c r="D11" s="301">
        <v>8.3487091668612656</v>
      </c>
      <c r="E11" s="167" t="s">
        <v>179</v>
      </c>
      <c r="G11" s="147" t="s">
        <v>99</v>
      </c>
      <c r="H11" s="371">
        <f>C15</f>
        <v>0.20961284087302018</v>
      </c>
      <c r="I11" s="190"/>
      <c r="J11" s="202">
        <f>J9*H11</f>
        <v>232173.25334941779</v>
      </c>
      <c r="L11" s="147" t="s">
        <v>99</v>
      </c>
      <c r="M11" s="371">
        <f>C15</f>
        <v>0.20961284087302018</v>
      </c>
      <c r="N11" s="190"/>
      <c r="O11" s="213">
        <f>O9*M11</f>
        <v>222765.45005898681</v>
      </c>
    </row>
    <row r="12" spans="2:15" ht="13.5" thickBot="1" x14ac:dyDescent="0.25">
      <c r="B12" s="171" t="s">
        <v>117</v>
      </c>
      <c r="C12" s="301">
        <v>12.91159284917361</v>
      </c>
      <c r="D12" s="301">
        <v>12.388407150826394</v>
      </c>
      <c r="E12" s="167" t="s">
        <v>179</v>
      </c>
      <c r="G12" s="159" t="s">
        <v>100</v>
      </c>
      <c r="H12" s="271"/>
      <c r="I12" s="272"/>
      <c r="J12" s="273">
        <f>J9+J11</f>
        <v>1339802.2153082145</v>
      </c>
      <c r="L12" s="159" t="s">
        <v>100</v>
      </c>
      <c r="M12" s="271"/>
      <c r="N12" s="272"/>
      <c r="O12" s="296">
        <f>O9+O11</f>
        <v>1285512.6039603753</v>
      </c>
    </row>
    <row r="13" spans="2:15" ht="13.5" thickTop="1" x14ac:dyDescent="0.2">
      <c r="B13" s="171" t="s">
        <v>153</v>
      </c>
      <c r="C13" s="302">
        <v>1.9086702472691424</v>
      </c>
      <c r="D13" s="301">
        <v>1.8313297527308583</v>
      </c>
      <c r="E13" s="300" t="s">
        <v>179</v>
      </c>
      <c r="G13" s="171" t="str">
        <f>B20</f>
        <v>PFMLA Trust Contribution</v>
      </c>
      <c r="H13" s="371">
        <f>C20</f>
        <v>3.7000000000000002E-3</v>
      </c>
      <c r="I13" s="148"/>
      <c r="J13" s="297">
        <f>J12*H13</f>
        <v>4957.2681966403943</v>
      </c>
      <c r="L13" s="171" t="str">
        <f>B20</f>
        <v>PFMLA Trust Contribution</v>
      </c>
      <c r="M13" s="371">
        <f>C20</f>
        <v>3.7000000000000002E-3</v>
      </c>
      <c r="N13" s="148"/>
      <c r="O13" s="213">
        <f>O12*M13</f>
        <v>4756.3966346533889</v>
      </c>
    </row>
    <row r="14" spans="2:15" x14ac:dyDescent="0.2">
      <c r="B14" s="671" t="s">
        <v>170</v>
      </c>
      <c r="C14" s="673"/>
      <c r="D14" s="332"/>
      <c r="E14" s="166"/>
      <c r="G14" s="147" t="s">
        <v>245</v>
      </c>
      <c r="H14" s="277">
        <f>D16</f>
        <v>11764</v>
      </c>
      <c r="I14" s="190"/>
      <c r="J14" s="202">
        <f>H14*I9</f>
        <v>332841.55239978211</v>
      </c>
      <c r="L14" s="147" t="s">
        <v>247</v>
      </c>
      <c r="M14" s="277">
        <f>D16</f>
        <v>11764</v>
      </c>
      <c r="N14" s="190"/>
      <c r="O14" s="213">
        <f>M14*N9</f>
        <v>319354.60760021798</v>
      </c>
    </row>
    <row r="15" spans="2:15" ht="15" customHeight="1" x14ac:dyDescent="0.25">
      <c r="B15" s="147" t="s">
        <v>99</v>
      </c>
      <c r="C15" s="337">
        <v>0.20961284087302018</v>
      </c>
      <c r="D15" s="374">
        <f>Chart!C30</f>
        <v>0.22309999999999999</v>
      </c>
      <c r="E15" s="342" t="s">
        <v>325</v>
      </c>
      <c r="F15" s="167"/>
      <c r="G15" s="147" t="s">
        <v>246</v>
      </c>
      <c r="H15" s="278">
        <f>D17</f>
        <v>2259</v>
      </c>
      <c r="I15" s="190"/>
      <c r="J15" s="202">
        <f>H15*I9</f>
        <v>63914.405548377064</v>
      </c>
      <c r="L15" s="147" t="s">
        <v>246</v>
      </c>
      <c r="M15" s="278">
        <f>D17</f>
        <v>2259</v>
      </c>
      <c r="N15" s="190"/>
      <c r="O15" s="213">
        <f>M15*N9</f>
        <v>61324.554451622949</v>
      </c>
    </row>
    <row r="16" spans="2:15" ht="12.75" customHeight="1" x14ac:dyDescent="0.2">
      <c r="B16" s="147" t="s">
        <v>101</v>
      </c>
      <c r="C16" s="338">
        <f>10526.2900918831*(2.62%+1)</f>
        <v>10802.078892290438</v>
      </c>
      <c r="D16" s="388">
        <v>11764</v>
      </c>
      <c r="E16" s="167" t="s">
        <v>326</v>
      </c>
      <c r="F16" s="167"/>
      <c r="G16" s="157" t="s">
        <v>203</v>
      </c>
      <c r="H16" s="158"/>
      <c r="I16" s="192"/>
      <c r="J16" s="205">
        <f>J12+J14+J15</f>
        <v>1736558.1732563735</v>
      </c>
      <c r="L16" s="157" t="s">
        <v>203</v>
      </c>
      <c r="M16" s="158"/>
      <c r="N16" s="192"/>
      <c r="O16" s="214">
        <f>O12+O14+O15</f>
        <v>1666191.7660122162</v>
      </c>
    </row>
    <row r="17" spans="2:15" ht="12.75" customHeight="1" x14ac:dyDescent="0.2">
      <c r="B17" s="147" t="s">
        <v>102</v>
      </c>
      <c r="C17" s="338">
        <f>3142.14152594133*(2.62%+1)</f>
        <v>3224.4656339209932</v>
      </c>
      <c r="D17" s="388">
        <v>2259</v>
      </c>
      <c r="E17" s="167" t="s">
        <v>326</v>
      </c>
      <c r="F17" s="167"/>
      <c r="G17" s="147" t="s">
        <v>103</v>
      </c>
      <c r="H17" s="154">
        <f>C18</f>
        <v>0.12</v>
      </c>
      <c r="I17" s="190"/>
      <c r="J17" s="202">
        <f>J16*H17</f>
        <v>208386.98079076482</v>
      </c>
      <c r="L17" s="147" t="s">
        <v>103</v>
      </c>
      <c r="M17" s="154">
        <f>C18</f>
        <v>0.12</v>
      </c>
      <c r="N17" s="190"/>
      <c r="O17" s="213">
        <f>O16*M17</f>
        <v>199943.01192146595</v>
      </c>
    </row>
    <row r="18" spans="2:15" ht="13.5" customHeight="1" thickBot="1" x14ac:dyDescent="0.3">
      <c r="B18" s="147" t="s">
        <v>103</v>
      </c>
      <c r="C18" s="339">
        <v>0.12</v>
      </c>
      <c r="D18" s="341"/>
      <c r="E18" s="167" t="s">
        <v>194</v>
      </c>
      <c r="F18" s="167"/>
      <c r="G18" s="159" t="s">
        <v>104</v>
      </c>
      <c r="H18" s="160"/>
      <c r="I18" s="160"/>
      <c r="J18" s="207">
        <f>J16+J17</f>
        <v>1944945.1540471383</v>
      </c>
      <c r="L18" s="159" t="s">
        <v>104</v>
      </c>
      <c r="M18" s="160"/>
      <c r="N18" s="160"/>
      <c r="O18" s="217">
        <f>O16+O17</f>
        <v>1866134.7779336821</v>
      </c>
    </row>
    <row r="19" spans="2:15" ht="12.75" customHeight="1" thickTop="1" thickBot="1" x14ac:dyDescent="0.3">
      <c r="B19" s="312" t="s">
        <v>252</v>
      </c>
      <c r="C19" s="373">
        <f>'CAF Fall 2019'!BT30</f>
        <v>1.7780248869661817E-2</v>
      </c>
      <c r="D19" s="340"/>
      <c r="E19" s="343" t="s">
        <v>273</v>
      </c>
      <c r="F19" s="167"/>
      <c r="G19" s="331" t="str">
        <f>B19</f>
        <v>Rate Review CAF (Fall 2019)</v>
      </c>
      <c r="H19" s="371">
        <f>C19</f>
        <v>1.7780248869661817E-2</v>
      </c>
      <c r="I19" s="161"/>
      <c r="J19" s="208">
        <f>(J18-J9)*H19</f>
        <v>14887.690277928272</v>
      </c>
      <c r="L19" s="147" t="str">
        <f>G19</f>
        <v>Rate Review CAF (Fall 2019)</v>
      </c>
      <c r="M19" s="371">
        <f>C19</f>
        <v>1.7780248869661817E-2</v>
      </c>
      <c r="N19" s="161"/>
      <c r="O19" s="218">
        <f>(O18-O9)*M19</f>
        <v>14284.431894100482</v>
      </c>
    </row>
    <row r="20" spans="2:15" ht="13.7" customHeight="1" thickBot="1" x14ac:dyDescent="0.3">
      <c r="B20" s="176" t="s">
        <v>242</v>
      </c>
      <c r="C20" s="372">
        <f>Chart!C32</f>
        <v>3.7000000000000002E-3</v>
      </c>
      <c r="D20" s="341"/>
      <c r="E20" s="167" t="s">
        <v>243</v>
      </c>
      <c r="F20" s="167"/>
      <c r="G20" s="382" t="s">
        <v>104</v>
      </c>
      <c r="H20" s="383"/>
      <c r="I20" s="193"/>
      <c r="J20" s="384">
        <f>J18+J19</f>
        <v>1959832.8443250665</v>
      </c>
      <c r="L20" s="385" t="str">
        <f>G20</f>
        <v>Total</v>
      </c>
      <c r="M20" s="383"/>
      <c r="N20" s="193"/>
      <c r="O20" s="386">
        <f>O19+O18</f>
        <v>1880419.2098277826</v>
      </c>
    </row>
    <row r="21" spans="2:15" ht="15.75" customHeight="1" thickBot="1" x14ac:dyDescent="0.25">
      <c r="B21" s="307" t="s">
        <v>209</v>
      </c>
      <c r="C21" s="308" t="s">
        <v>111</v>
      </c>
      <c r="D21" s="306" t="s">
        <v>112</v>
      </c>
      <c r="E21" s="166"/>
      <c r="G21" s="379" t="s">
        <v>204</v>
      </c>
      <c r="H21" s="378"/>
      <c r="I21" s="380"/>
      <c r="J21" s="381">
        <f>(ROUNDDOWN(J20/J3,-1))*(1+H19)</f>
        <v>3531.6974635777269</v>
      </c>
      <c r="L21" s="162" t="s">
        <v>208</v>
      </c>
      <c r="M21" s="288"/>
      <c r="N21" s="193"/>
      <c r="O21" s="220">
        <f>(ROUNDUP(O20/O3,-1)*(1+M19))</f>
        <v>3633.4754884646932</v>
      </c>
    </row>
    <row r="22" spans="2:15" ht="18.75" customHeight="1" thickBot="1" x14ac:dyDescent="0.25">
      <c r="B22" s="177"/>
      <c r="C22" s="309">
        <f>'2. Units'!D27</f>
        <v>564</v>
      </c>
      <c r="D22" s="309">
        <v>528</v>
      </c>
      <c r="E22" s="199" t="s">
        <v>195</v>
      </c>
      <c r="F22" s="163"/>
      <c r="I22" s="164" t="s">
        <v>248</v>
      </c>
      <c r="J22" s="224">
        <v>3592</v>
      </c>
      <c r="N22" s="145" t="str">
        <f>I22</f>
        <v>Current</v>
      </c>
      <c r="O22" s="145">
        <v>3694</v>
      </c>
    </row>
    <row r="23" spans="2:15" x14ac:dyDescent="0.2">
      <c r="C23" s="145"/>
      <c r="D23" s="145"/>
      <c r="I23" s="164" t="s">
        <v>249</v>
      </c>
      <c r="J23" s="311">
        <f>(J21-J22)/J22</f>
        <v>-1.6788011253416783E-2</v>
      </c>
      <c r="N23" s="145" t="str">
        <f>I23</f>
        <v>% change</v>
      </c>
      <c r="O23" s="311">
        <f>(O21-O22)/O22</f>
        <v>-1.6384545624067902E-2</v>
      </c>
    </row>
    <row r="28" spans="2:15" x14ac:dyDescent="0.2"/>
  </sheetData>
  <mergeCells count="6">
    <mergeCell ref="L2:O2"/>
    <mergeCell ref="G2:J2"/>
    <mergeCell ref="B14:C14"/>
    <mergeCell ref="B2:E2"/>
    <mergeCell ref="B3:C3"/>
    <mergeCell ref="B8:C8"/>
  </mergeCells>
  <pageMargins left="0.7" right="0.7" top="0.75" bottom="0.75" header="0.3" footer="0.3"/>
  <pageSetup scale="56" orientation="landscape" cellComments="asDisplayed" r:id="rId1"/>
  <ignoredErrors>
    <ignoredError sqref="J19" formula="1"/>
  </ignoredError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L25"/>
  <sheetViews>
    <sheetView topLeftCell="BM4" workbookViewId="0">
      <selection activeCell="BS21" sqref="BS21"/>
    </sheetView>
  </sheetViews>
  <sheetFormatPr defaultRowHeight="12.75" x14ac:dyDescent="0.2"/>
  <cols>
    <col min="1" max="1" width="38.42578125" style="465" customWidth="1"/>
    <col min="2" max="2" width="12.85546875" style="470" customWidth="1"/>
    <col min="3" max="64" width="7.5703125" style="465" hidden="1" customWidth="1"/>
    <col min="65" max="82" width="7.5703125" style="465" customWidth="1"/>
    <col min="83" max="256" width="8.85546875" style="465"/>
    <col min="257" max="257" width="38.42578125" style="465" customWidth="1"/>
    <col min="258" max="258" width="12.85546875" style="465" customWidth="1"/>
    <col min="259" max="320" width="0" style="465" hidden="1" customWidth="1"/>
    <col min="321" max="338" width="7.5703125" style="465" customWidth="1"/>
    <col min="339" max="512" width="8.85546875" style="465"/>
    <col min="513" max="513" width="38.42578125" style="465" customWidth="1"/>
    <col min="514" max="514" width="12.85546875" style="465" customWidth="1"/>
    <col min="515" max="576" width="0" style="465" hidden="1" customWidth="1"/>
    <col min="577" max="594" width="7.5703125" style="465" customWidth="1"/>
    <col min="595" max="768" width="8.85546875" style="465"/>
    <col min="769" max="769" width="38.42578125" style="465" customWidth="1"/>
    <col min="770" max="770" width="12.85546875" style="465" customWidth="1"/>
    <col min="771" max="832" width="0" style="465" hidden="1" customWidth="1"/>
    <col min="833" max="850" width="7.5703125" style="465" customWidth="1"/>
    <col min="851" max="1024" width="8.85546875" style="465"/>
    <col min="1025" max="1025" width="38.42578125" style="465" customWidth="1"/>
    <col min="1026" max="1026" width="12.85546875" style="465" customWidth="1"/>
    <col min="1027" max="1088" width="0" style="465" hidden="1" customWidth="1"/>
    <col min="1089" max="1106" width="7.5703125" style="465" customWidth="1"/>
    <col min="1107" max="1280" width="8.85546875" style="465"/>
    <col min="1281" max="1281" width="38.42578125" style="465" customWidth="1"/>
    <col min="1282" max="1282" width="12.85546875" style="465" customWidth="1"/>
    <col min="1283" max="1344" width="0" style="465" hidden="1" customWidth="1"/>
    <col min="1345" max="1362" width="7.5703125" style="465" customWidth="1"/>
    <col min="1363" max="1536" width="8.85546875" style="465"/>
    <col min="1537" max="1537" width="38.42578125" style="465" customWidth="1"/>
    <col min="1538" max="1538" width="12.85546875" style="465" customWidth="1"/>
    <col min="1539" max="1600" width="0" style="465" hidden="1" customWidth="1"/>
    <col min="1601" max="1618" width="7.5703125" style="465" customWidth="1"/>
    <col min="1619" max="1792" width="8.85546875" style="465"/>
    <col min="1793" max="1793" width="38.42578125" style="465" customWidth="1"/>
    <col min="1794" max="1794" width="12.85546875" style="465" customWidth="1"/>
    <col min="1795" max="1856" width="0" style="465" hidden="1" customWidth="1"/>
    <col min="1857" max="1874" width="7.5703125" style="465" customWidth="1"/>
    <col min="1875" max="2048" width="8.85546875" style="465"/>
    <col min="2049" max="2049" width="38.42578125" style="465" customWidth="1"/>
    <col min="2050" max="2050" width="12.85546875" style="465" customWidth="1"/>
    <col min="2051" max="2112" width="0" style="465" hidden="1" customWidth="1"/>
    <col min="2113" max="2130" width="7.5703125" style="465" customWidth="1"/>
    <col min="2131" max="2304" width="8.85546875" style="465"/>
    <col min="2305" max="2305" width="38.42578125" style="465" customWidth="1"/>
    <col min="2306" max="2306" width="12.85546875" style="465" customWidth="1"/>
    <col min="2307" max="2368" width="0" style="465" hidden="1" customWidth="1"/>
    <col min="2369" max="2386" width="7.5703125" style="465" customWidth="1"/>
    <col min="2387" max="2560" width="8.85546875" style="465"/>
    <col min="2561" max="2561" width="38.42578125" style="465" customWidth="1"/>
    <col min="2562" max="2562" width="12.85546875" style="465" customWidth="1"/>
    <col min="2563" max="2624" width="0" style="465" hidden="1" customWidth="1"/>
    <col min="2625" max="2642" width="7.5703125" style="465" customWidth="1"/>
    <col min="2643" max="2816" width="8.85546875" style="465"/>
    <col min="2817" max="2817" width="38.42578125" style="465" customWidth="1"/>
    <col min="2818" max="2818" width="12.85546875" style="465" customWidth="1"/>
    <col min="2819" max="2880" width="0" style="465" hidden="1" customWidth="1"/>
    <col min="2881" max="2898" width="7.5703125" style="465" customWidth="1"/>
    <col min="2899" max="3072" width="8.85546875" style="465"/>
    <col min="3073" max="3073" width="38.42578125" style="465" customWidth="1"/>
    <col min="3074" max="3074" width="12.85546875" style="465" customWidth="1"/>
    <col min="3075" max="3136" width="0" style="465" hidden="1" customWidth="1"/>
    <col min="3137" max="3154" width="7.5703125" style="465" customWidth="1"/>
    <col min="3155" max="3328" width="8.85546875" style="465"/>
    <col min="3329" max="3329" width="38.42578125" style="465" customWidth="1"/>
    <col min="3330" max="3330" width="12.85546875" style="465" customWidth="1"/>
    <col min="3331" max="3392" width="0" style="465" hidden="1" customWidth="1"/>
    <col min="3393" max="3410" width="7.5703125" style="465" customWidth="1"/>
    <col min="3411" max="3584" width="8.85546875" style="465"/>
    <col min="3585" max="3585" width="38.42578125" style="465" customWidth="1"/>
    <col min="3586" max="3586" width="12.85546875" style="465" customWidth="1"/>
    <col min="3587" max="3648" width="0" style="465" hidden="1" customWidth="1"/>
    <col min="3649" max="3666" width="7.5703125" style="465" customWidth="1"/>
    <col min="3667" max="3840" width="8.85546875" style="465"/>
    <col min="3841" max="3841" width="38.42578125" style="465" customWidth="1"/>
    <col min="3842" max="3842" width="12.85546875" style="465" customWidth="1"/>
    <col min="3843" max="3904" width="0" style="465" hidden="1" customWidth="1"/>
    <col min="3905" max="3922" width="7.5703125" style="465" customWidth="1"/>
    <col min="3923" max="4096" width="8.85546875" style="465"/>
    <col min="4097" max="4097" width="38.42578125" style="465" customWidth="1"/>
    <col min="4098" max="4098" width="12.85546875" style="465" customWidth="1"/>
    <col min="4099" max="4160" width="0" style="465" hidden="1" customWidth="1"/>
    <col min="4161" max="4178" width="7.5703125" style="465" customWidth="1"/>
    <col min="4179" max="4352" width="8.85546875" style="465"/>
    <col min="4353" max="4353" width="38.42578125" style="465" customWidth="1"/>
    <col min="4354" max="4354" width="12.85546875" style="465" customWidth="1"/>
    <col min="4355" max="4416" width="0" style="465" hidden="1" customWidth="1"/>
    <col min="4417" max="4434" width="7.5703125" style="465" customWidth="1"/>
    <col min="4435" max="4608" width="8.85546875" style="465"/>
    <col min="4609" max="4609" width="38.42578125" style="465" customWidth="1"/>
    <col min="4610" max="4610" width="12.85546875" style="465" customWidth="1"/>
    <col min="4611" max="4672" width="0" style="465" hidden="1" customWidth="1"/>
    <col min="4673" max="4690" width="7.5703125" style="465" customWidth="1"/>
    <col min="4691" max="4864" width="8.85546875" style="465"/>
    <col min="4865" max="4865" width="38.42578125" style="465" customWidth="1"/>
    <col min="4866" max="4866" width="12.85546875" style="465" customWidth="1"/>
    <col min="4867" max="4928" width="0" style="465" hidden="1" customWidth="1"/>
    <col min="4929" max="4946" width="7.5703125" style="465" customWidth="1"/>
    <col min="4947" max="5120" width="8.85546875" style="465"/>
    <col min="5121" max="5121" width="38.42578125" style="465" customWidth="1"/>
    <col min="5122" max="5122" width="12.85546875" style="465" customWidth="1"/>
    <col min="5123" max="5184" width="0" style="465" hidden="1" customWidth="1"/>
    <col min="5185" max="5202" width="7.5703125" style="465" customWidth="1"/>
    <col min="5203" max="5376" width="8.85546875" style="465"/>
    <col min="5377" max="5377" width="38.42578125" style="465" customWidth="1"/>
    <col min="5378" max="5378" width="12.85546875" style="465" customWidth="1"/>
    <col min="5379" max="5440" width="0" style="465" hidden="1" customWidth="1"/>
    <col min="5441" max="5458" width="7.5703125" style="465" customWidth="1"/>
    <col min="5459" max="5632" width="8.85546875" style="465"/>
    <col min="5633" max="5633" width="38.42578125" style="465" customWidth="1"/>
    <col min="5634" max="5634" width="12.85546875" style="465" customWidth="1"/>
    <col min="5635" max="5696" width="0" style="465" hidden="1" customWidth="1"/>
    <col min="5697" max="5714" width="7.5703125" style="465" customWidth="1"/>
    <col min="5715" max="5888" width="8.85546875" style="465"/>
    <col min="5889" max="5889" width="38.42578125" style="465" customWidth="1"/>
    <col min="5890" max="5890" width="12.85546875" style="465" customWidth="1"/>
    <col min="5891" max="5952" width="0" style="465" hidden="1" customWidth="1"/>
    <col min="5953" max="5970" width="7.5703125" style="465" customWidth="1"/>
    <col min="5971" max="6144" width="8.85546875" style="465"/>
    <col min="6145" max="6145" width="38.42578125" style="465" customWidth="1"/>
    <col min="6146" max="6146" width="12.85546875" style="465" customWidth="1"/>
    <col min="6147" max="6208" width="0" style="465" hidden="1" customWidth="1"/>
    <col min="6209" max="6226" width="7.5703125" style="465" customWidth="1"/>
    <col min="6227" max="6400" width="8.85546875" style="465"/>
    <col min="6401" max="6401" width="38.42578125" style="465" customWidth="1"/>
    <col min="6402" max="6402" width="12.85546875" style="465" customWidth="1"/>
    <col min="6403" max="6464" width="0" style="465" hidden="1" customWidth="1"/>
    <col min="6465" max="6482" width="7.5703125" style="465" customWidth="1"/>
    <col min="6483" max="6656" width="8.85546875" style="465"/>
    <col min="6657" max="6657" width="38.42578125" style="465" customWidth="1"/>
    <col min="6658" max="6658" width="12.85546875" style="465" customWidth="1"/>
    <col min="6659" max="6720" width="0" style="465" hidden="1" customWidth="1"/>
    <col min="6721" max="6738" width="7.5703125" style="465" customWidth="1"/>
    <col min="6739" max="6912" width="8.85546875" style="465"/>
    <col min="6913" max="6913" width="38.42578125" style="465" customWidth="1"/>
    <col min="6914" max="6914" width="12.85546875" style="465" customWidth="1"/>
    <col min="6915" max="6976" width="0" style="465" hidden="1" customWidth="1"/>
    <col min="6977" max="6994" width="7.5703125" style="465" customWidth="1"/>
    <col min="6995" max="7168" width="8.85546875" style="465"/>
    <col min="7169" max="7169" width="38.42578125" style="465" customWidth="1"/>
    <col min="7170" max="7170" width="12.85546875" style="465" customWidth="1"/>
    <col min="7171" max="7232" width="0" style="465" hidden="1" customWidth="1"/>
    <col min="7233" max="7250" width="7.5703125" style="465" customWidth="1"/>
    <col min="7251" max="7424" width="8.85546875" style="465"/>
    <col min="7425" max="7425" width="38.42578125" style="465" customWidth="1"/>
    <col min="7426" max="7426" width="12.85546875" style="465" customWidth="1"/>
    <col min="7427" max="7488" width="0" style="465" hidden="1" customWidth="1"/>
    <col min="7489" max="7506" width="7.5703125" style="465" customWidth="1"/>
    <col min="7507" max="7680" width="8.85546875" style="465"/>
    <col min="7681" max="7681" width="38.42578125" style="465" customWidth="1"/>
    <col min="7682" max="7682" width="12.85546875" style="465" customWidth="1"/>
    <col min="7683" max="7744" width="0" style="465" hidden="1" customWidth="1"/>
    <col min="7745" max="7762" width="7.5703125" style="465" customWidth="1"/>
    <col min="7763" max="7936" width="8.85546875" style="465"/>
    <col min="7937" max="7937" width="38.42578125" style="465" customWidth="1"/>
    <col min="7938" max="7938" width="12.85546875" style="465" customWidth="1"/>
    <col min="7939" max="8000" width="0" style="465" hidden="1" customWidth="1"/>
    <col min="8001" max="8018" width="7.5703125" style="465" customWidth="1"/>
    <col min="8019" max="8192" width="8.85546875" style="465"/>
    <col min="8193" max="8193" width="38.42578125" style="465" customWidth="1"/>
    <col min="8194" max="8194" width="12.85546875" style="465" customWidth="1"/>
    <col min="8195" max="8256" width="0" style="465" hidden="1" customWidth="1"/>
    <col min="8257" max="8274" width="7.5703125" style="465" customWidth="1"/>
    <col min="8275" max="8448" width="8.85546875" style="465"/>
    <col min="8449" max="8449" width="38.42578125" style="465" customWidth="1"/>
    <col min="8450" max="8450" width="12.85546875" style="465" customWidth="1"/>
    <col min="8451" max="8512" width="0" style="465" hidden="1" customWidth="1"/>
    <col min="8513" max="8530" width="7.5703125" style="465" customWidth="1"/>
    <col min="8531" max="8704" width="8.85546875" style="465"/>
    <col min="8705" max="8705" width="38.42578125" style="465" customWidth="1"/>
    <col min="8706" max="8706" width="12.85546875" style="465" customWidth="1"/>
    <col min="8707" max="8768" width="0" style="465" hidden="1" customWidth="1"/>
    <col min="8769" max="8786" width="7.5703125" style="465" customWidth="1"/>
    <col min="8787" max="8960" width="8.85546875" style="465"/>
    <col min="8961" max="8961" width="38.42578125" style="465" customWidth="1"/>
    <col min="8962" max="8962" width="12.85546875" style="465" customWidth="1"/>
    <col min="8963" max="9024" width="0" style="465" hidden="1" customWidth="1"/>
    <col min="9025" max="9042" width="7.5703125" style="465" customWidth="1"/>
    <col min="9043" max="9216" width="8.85546875" style="465"/>
    <col min="9217" max="9217" width="38.42578125" style="465" customWidth="1"/>
    <col min="9218" max="9218" width="12.85546875" style="465" customWidth="1"/>
    <col min="9219" max="9280" width="0" style="465" hidden="1" customWidth="1"/>
    <col min="9281" max="9298" width="7.5703125" style="465" customWidth="1"/>
    <col min="9299" max="9472" width="8.85546875" style="465"/>
    <col min="9473" max="9473" width="38.42578125" style="465" customWidth="1"/>
    <col min="9474" max="9474" width="12.85546875" style="465" customWidth="1"/>
    <col min="9475" max="9536" width="0" style="465" hidden="1" customWidth="1"/>
    <col min="9537" max="9554" width="7.5703125" style="465" customWidth="1"/>
    <col min="9555" max="9728" width="8.85546875" style="465"/>
    <col min="9729" max="9729" width="38.42578125" style="465" customWidth="1"/>
    <col min="9730" max="9730" width="12.85546875" style="465" customWidth="1"/>
    <col min="9731" max="9792" width="0" style="465" hidden="1" customWidth="1"/>
    <col min="9793" max="9810" width="7.5703125" style="465" customWidth="1"/>
    <col min="9811" max="9984" width="8.85546875" style="465"/>
    <col min="9985" max="9985" width="38.42578125" style="465" customWidth="1"/>
    <col min="9986" max="9986" width="12.85546875" style="465" customWidth="1"/>
    <col min="9987" max="10048" width="0" style="465" hidden="1" customWidth="1"/>
    <col min="10049" max="10066" width="7.5703125" style="465" customWidth="1"/>
    <col min="10067" max="10240" width="8.85546875" style="465"/>
    <col min="10241" max="10241" width="38.42578125" style="465" customWidth="1"/>
    <col min="10242" max="10242" width="12.85546875" style="465" customWidth="1"/>
    <col min="10243" max="10304" width="0" style="465" hidden="1" customWidth="1"/>
    <col min="10305" max="10322" width="7.5703125" style="465" customWidth="1"/>
    <col min="10323" max="10496" width="8.85546875" style="465"/>
    <col min="10497" max="10497" width="38.42578125" style="465" customWidth="1"/>
    <col min="10498" max="10498" width="12.85546875" style="465" customWidth="1"/>
    <col min="10499" max="10560" width="0" style="465" hidden="1" customWidth="1"/>
    <col min="10561" max="10578" width="7.5703125" style="465" customWidth="1"/>
    <col min="10579" max="10752" width="8.85546875" style="465"/>
    <col min="10753" max="10753" width="38.42578125" style="465" customWidth="1"/>
    <col min="10754" max="10754" width="12.85546875" style="465" customWidth="1"/>
    <col min="10755" max="10816" width="0" style="465" hidden="1" customWidth="1"/>
    <col min="10817" max="10834" width="7.5703125" style="465" customWidth="1"/>
    <col min="10835" max="11008" width="8.85546875" style="465"/>
    <col min="11009" max="11009" width="38.42578125" style="465" customWidth="1"/>
    <col min="11010" max="11010" width="12.85546875" style="465" customWidth="1"/>
    <col min="11011" max="11072" width="0" style="465" hidden="1" customWidth="1"/>
    <col min="11073" max="11090" width="7.5703125" style="465" customWidth="1"/>
    <col min="11091" max="11264" width="8.85546875" style="465"/>
    <col min="11265" max="11265" width="38.42578125" style="465" customWidth="1"/>
    <col min="11266" max="11266" width="12.85546875" style="465" customWidth="1"/>
    <col min="11267" max="11328" width="0" style="465" hidden="1" customWidth="1"/>
    <col min="11329" max="11346" width="7.5703125" style="465" customWidth="1"/>
    <col min="11347" max="11520" width="8.85546875" style="465"/>
    <col min="11521" max="11521" width="38.42578125" style="465" customWidth="1"/>
    <col min="11522" max="11522" width="12.85546875" style="465" customWidth="1"/>
    <col min="11523" max="11584" width="0" style="465" hidden="1" customWidth="1"/>
    <col min="11585" max="11602" width="7.5703125" style="465" customWidth="1"/>
    <col min="11603" max="11776" width="8.85546875" style="465"/>
    <col min="11777" max="11777" width="38.42578125" style="465" customWidth="1"/>
    <col min="11778" max="11778" width="12.85546875" style="465" customWidth="1"/>
    <col min="11779" max="11840" width="0" style="465" hidden="1" customWidth="1"/>
    <col min="11841" max="11858" width="7.5703125" style="465" customWidth="1"/>
    <col min="11859" max="12032" width="8.85546875" style="465"/>
    <col min="12033" max="12033" width="38.42578125" style="465" customWidth="1"/>
    <col min="12034" max="12034" width="12.85546875" style="465" customWidth="1"/>
    <col min="12035" max="12096" width="0" style="465" hidden="1" customWidth="1"/>
    <col min="12097" max="12114" width="7.5703125" style="465" customWidth="1"/>
    <col min="12115" max="12288" width="8.85546875" style="465"/>
    <col min="12289" max="12289" width="38.42578125" style="465" customWidth="1"/>
    <col min="12290" max="12290" width="12.85546875" style="465" customWidth="1"/>
    <col min="12291" max="12352" width="0" style="465" hidden="1" customWidth="1"/>
    <col min="12353" max="12370" width="7.5703125" style="465" customWidth="1"/>
    <col min="12371" max="12544" width="8.85546875" style="465"/>
    <col min="12545" max="12545" width="38.42578125" style="465" customWidth="1"/>
    <col min="12546" max="12546" width="12.85546875" style="465" customWidth="1"/>
    <col min="12547" max="12608" width="0" style="465" hidden="1" customWidth="1"/>
    <col min="12609" max="12626" width="7.5703125" style="465" customWidth="1"/>
    <col min="12627" max="12800" width="8.85546875" style="465"/>
    <col min="12801" max="12801" width="38.42578125" style="465" customWidth="1"/>
    <col min="12802" max="12802" width="12.85546875" style="465" customWidth="1"/>
    <col min="12803" max="12864" width="0" style="465" hidden="1" customWidth="1"/>
    <col min="12865" max="12882" width="7.5703125" style="465" customWidth="1"/>
    <col min="12883" max="13056" width="8.85546875" style="465"/>
    <col min="13057" max="13057" width="38.42578125" style="465" customWidth="1"/>
    <col min="13058" max="13058" width="12.85546875" style="465" customWidth="1"/>
    <col min="13059" max="13120" width="0" style="465" hidden="1" customWidth="1"/>
    <col min="13121" max="13138" width="7.5703125" style="465" customWidth="1"/>
    <col min="13139" max="13312" width="8.85546875" style="465"/>
    <col min="13313" max="13313" width="38.42578125" style="465" customWidth="1"/>
    <col min="13314" max="13314" width="12.85546875" style="465" customWidth="1"/>
    <col min="13315" max="13376" width="0" style="465" hidden="1" customWidth="1"/>
    <col min="13377" max="13394" width="7.5703125" style="465" customWidth="1"/>
    <col min="13395" max="13568" width="8.85546875" style="465"/>
    <col min="13569" max="13569" width="38.42578125" style="465" customWidth="1"/>
    <col min="13570" max="13570" width="12.85546875" style="465" customWidth="1"/>
    <col min="13571" max="13632" width="0" style="465" hidden="1" customWidth="1"/>
    <col min="13633" max="13650" width="7.5703125" style="465" customWidth="1"/>
    <col min="13651" max="13824" width="8.85546875" style="465"/>
    <col min="13825" max="13825" width="38.42578125" style="465" customWidth="1"/>
    <col min="13826" max="13826" width="12.85546875" style="465" customWidth="1"/>
    <col min="13827" max="13888" width="0" style="465" hidden="1" customWidth="1"/>
    <col min="13889" max="13906" width="7.5703125" style="465" customWidth="1"/>
    <col min="13907" max="14080" width="8.85546875" style="465"/>
    <col min="14081" max="14081" width="38.42578125" style="465" customWidth="1"/>
    <col min="14082" max="14082" width="12.85546875" style="465" customWidth="1"/>
    <col min="14083" max="14144" width="0" style="465" hidden="1" customWidth="1"/>
    <col min="14145" max="14162" width="7.5703125" style="465" customWidth="1"/>
    <col min="14163" max="14336" width="8.85546875" style="465"/>
    <col min="14337" max="14337" width="38.42578125" style="465" customWidth="1"/>
    <col min="14338" max="14338" width="12.85546875" style="465" customWidth="1"/>
    <col min="14339" max="14400" width="0" style="465" hidden="1" customWidth="1"/>
    <col min="14401" max="14418" width="7.5703125" style="465" customWidth="1"/>
    <col min="14419" max="14592" width="8.85546875" style="465"/>
    <col min="14593" max="14593" width="38.42578125" style="465" customWidth="1"/>
    <col min="14594" max="14594" width="12.85546875" style="465" customWidth="1"/>
    <col min="14595" max="14656" width="0" style="465" hidden="1" customWidth="1"/>
    <col min="14657" max="14674" width="7.5703125" style="465" customWidth="1"/>
    <col min="14675" max="14848" width="8.85546875" style="465"/>
    <col min="14849" max="14849" width="38.42578125" style="465" customWidth="1"/>
    <col min="14850" max="14850" width="12.85546875" style="465" customWidth="1"/>
    <col min="14851" max="14912" width="0" style="465" hidden="1" customWidth="1"/>
    <col min="14913" max="14930" width="7.5703125" style="465" customWidth="1"/>
    <col min="14931" max="15104" width="8.85546875" style="465"/>
    <col min="15105" max="15105" width="38.42578125" style="465" customWidth="1"/>
    <col min="15106" max="15106" width="12.85546875" style="465" customWidth="1"/>
    <col min="15107" max="15168" width="0" style="465" hidden="1" customWidth="1"/>
    <col min="15169" max="15186" width="7.5703125" style="465" customWidth="1"/>
    <col min="15187" max="15360" width="8.85546875" style="465"/>
    <col min="15361" max="15361" width="38.42578125" style="465" customWidth="1"/>
    <col min="15362" max="15362" width="12.85546875" style="465" customWidth="1"/>
    <col min="15363" max="15424" width="0" style="465" hidden="1" customWidth="1"/>
    <col min="15425" max="15442" width="7.5703125" style="465" customWidth="1"/>
    <col min="15443" max="15616" width="8.85546875" style="465"/>
    <col min="15617" max="15617" width="38.42578125" style="465" customWidth="1"/>
    <col min="15618" max="15618" width="12.85546875" style="465" customWidth="1"/>
    <col min="15619" max="15680" width="0" style="465" hidden="1" customWidth="1"/>
    <col min="15681" max="15698" width="7.5703125" style="465" customWidth="1"/>
    <col min="15699" max="15872" width="8.85546875" style="465"/>
    <col min="15873" max="15873" width="38.42578125" style="465" customWidth="1"/>
    <col min="15874" max="15874" width="12.85546875" style="465" customWidth="1"/>
    <col min="15875" max="15936" width="0" style="465" hidden="1" customWidth="1"/>
    <col min="15937" max="15954" width="7.5703125" style="465" customWidth="1"/>
    <col min="15955" max="16128" width="8.85546875" style="465"/>
    <col min="16129" max="16129" width="38.42578125" style="465" customWidth="1"/>
    <col min="16130" max="16130" width="12.85546875" style="465" customWidth="1"/>
    <col min="16131" max="16192" width="0" style="465" hidden="1" customWidth="1"/>
    <col min="16193" max="16210" width="7.5703125" style="465" customWidth="1"/>
    <col min="16211" max="16384" width="8.85546875" style="465"/>
  </cols>
  <sheetData>
    <row r="1" spans="1:90" ht="18" x14ac:dyDescent="0.25">
      <c r="A1" s="463" t="s">
        <v>0</v>
      </c>
      <c r="B1" s="464"/>
    </row>
    <row r="2" spans="1:90" ht="15.75" x14ac:dyDescent="0.25">
      <c r="A2" s="466" t="s">
        <v>467</v>
      </c>
      <c r="B2" s="467"/>
    </row>
    <row r="3" spans="1:90" ht="15.75" thickBot="1" x14ac:dyDescent="0.3">
      <c r="A3" s="468" t="s">
        <v>2</v>
      </c>
      <c r="B3" s="469"/>
    </row>
    <row r="6" spans="1:90" x14ac:dyDescent="0.2">
      <c r="BM6" s="137" t="s">
        <v>188</v>
      </c>
      <c r="BN6" s="137" t="s">
        <v>188</v>
      </c>
      <c r="BO6" s="137" t="s">
        <v>188</v>
      </c>
      <c r="BP6" s="137" t="s">
        <v>188</v>
      </c>
      <c r="BQ6" s="138" t="s">
        <v>189</v>
      </c>
      <c r="BR6" s="138" t="s">
        <v>189</v>
      </c>
      <c r="BS6" s="138" t="s">
        <v>189</v>
      </c>
      <c r="BT6" s="138" t="s">
        <v>189</v>
      </c>
      <c r="BU6" s="134" t="s">
        <v>254</v>
      </c>
      <c r="BV6" s="134" t="s">
        <v>254</v>
      </c>
      <c r="BW6" s="134" t="s">
        <v>254</v>
      </c>
      <c r="BX6" s="134" t="s">
        <v>254</v>
      </c>
      <c r="BY6" s="320" t="s">
        <v>255</v>
      </c>
      <c r="BZ6" s="320" t="s">
        <v>255</v>
      </c>
      <c r="CA6" s="320" t="s">
        <v>255</v>
      </c>
      <c r="CB6" s="320" t="s">
        <v>255</v>
      </c>
      <c r="CC6" s="471" t="s">
        <v>338</v>
      </c>
      <c r="CD6" s="471" t="s">
        <v>338</v>
      </c>
      <c r="CE6" s="471" t="s">
        <v>338</v>
      </c>
      <c r="CF6" s="471" t="s">
        <v>338</v>
      </c>
      <c r="CG6" s="472" t="s">
        <v>420</v>
      </c>
      <c r="CH6" s="472" t="s">
        <v>420</v>
      </c>
      <c r="CI6" s="472" t="s">
        <v>420</v>
      </c>
      <c r="CJ6" s="472" t="s">
        <v>420</v>
      </c>
    </row>
    <row r="7" spans="1:90" s="470" customFormat="1" x14ac:dyDescent="0.2">
      <c r="B7" s="470" t="s">
        <v>11</v>
      </c>
      <c r="C7" s="473" t="s">
        <v>12</v>
      </c>
      <c r="D7" s="473" t="s">
        <v>13</v>
      </c>
      <c r="E7" s="473" t="s">
        <v>14</v>
      </c>
      <c r="F7" s="473" t="s">
        <v>15</v>
      </c>
      <c r="G7" s="473" t="s">
        <v>16</v>
      </c>
      <c r="H7" s="473" t="s">
        <v>17</v>
      </c>
      <c r="I7" s="473" t="s">
        <v>18</v>
      </c>
      <c r="J7" s="473" t="s">
        <v>19</v>
      </c>
      <c r="K7" s="473" t="s">
        <v>20</v>
      </c>
      <c r="L7" s="473" t="s">
        <v>21</v>
      </c>
      <c r="M7" s="473" t="s">
        <v>22</v>
      </c>
      <c r="N7" s="473" t="s">
        <v>23</v>
      </c>
      <c r="O7" s="473" t="s">
        <v>24</v>
      </c>
      <c r="P7" s="473" t="s">
        <v>25</v>
      </c>
      <c r="Q7" s="473" t="s">
        <v>26</v>
      </c>
      <c r="R7" s="473" t="s">
        <v>27</v>
      </c>
      <c r="S7" s="473" t="s">
        <v>28</v>
      </c>
      <c r="T7" s="473" t="s">
        <v>29</v>
      </c>
      <c r="U7" s="473" t="s">
        <v>30</v>
      </c>
      <c r="V7" s="473" t="s">
        <v>31</v>
      </c>
      <c r="W7" s="473" t="s">
        <v>32</v>
      </c>
      <c r="X7" s="473" t="s">
        <v>33</v>
      </c>
      <c r="Y7" s="473" t="s">
        <v>34</v>
      </c>
      <c r="Z7" s="473" t="s">
        <v>35</v>
      </c>
      <c r="AA7" s="473" t="s">
        <v>36</v>
      </c>
      <c r="AB7" s="473" t="s">
        <v>37</v>
      </c>
      <c r="AC7" s="473" t="s">
        <v>38</v>
      </c>
      <c r="AD7" s="473" t="s">
        <v>39</v>
      </c>
      <c r="AE7" s="473" t="s">
        <v>40</v>
      </c>
      <c r="AF7" s="473" t="s">
        <v>41</v>
      </c>
      <c r="AG7" s="473" t="s">
        <v>42</v>
      </c>
      <c r="AH7" s="473" t="s">
        <v>43</v>
      </c>
      <c r="AI7" s="473" t="s">
        <v>44</v>
      </c>
      <c r="AJ7" s="473" t="s">
        <v>45</v>
      </c>
      <c r="AK7" s="473" t="s">
        <v>46</v>
      </c>
      <c r="AL7" s="473" t="s">
        <v>47</v>
      </c>
      <c r="AM7" s="473" t="s">
        <v>48</v>
      </c>
      <c r="AN7" s="473" t="s">
        <v>49</v>
      </c>
      <c r="AO7" s="473" t="s">
        <v>50</v>
      </c>
      <c r="AP7" s="473" t="s">
        <v>51</v>
      </c>
      <c r="AQ7" s="473" t="s">
        <v>52</v>
      </c>
      <c r="AR7" s="473" t="s">
        <v>53</v>
      </c>
      <c r="AS7" s="473" t="s">
        <v>54</v>
      </c>
      <c r="AT7" s="473" t="s">
        <v>55</v>
      </c>
      <c r="AU7" s="470" t="s">
        <v>56</v>
      </c>
      <c r="AV7" s="470" t="s">
        <v>57</v>
      </c>
      <c r="AW7" s="470" t="s">
        <v>58</v>
      </c>
      <c r="AX7" s="470" t="s">
        <v>59</v>
      </c>
      <c r="AY7" s="470" t="s">
        <v>60</v>
      </c>
      <c r="AZ7" s="470" t="s">
        <v>61</v>
      </c>
      <c r="BA7" s="470" t="s">
        <v>62</v>
      </c>
      <c r="BB7" s="470" t="s">
        <v>63</v>
      </c>
      <c r="BC7" s="470" t="s">
        <v>64</v>
      </c>
      <c r="BD7" s="470" t="s">
        <v>65</v>
      </c>
      <c r="BE7" s="470" t="s">
        <v>66</v>
      </c>
      <c r="BF7" s="470" t="s">
        <v>67</v>
      </c>
      <c r="BG7" s="470" t="s">
        <v>68</v>
      </c>
      <c r="BH7" s="470" t="s">
        <v>69</v>
      </c>
      <c r="BI7" s="470" t="s">
        <v>70</v>
      </c>
      <c r="BJ7" s="470" t="s">
        <v>71</v>
      </c>
      <c r="BK7" s="470" t="s">
        <v>72</v>
      </c>
      <c r="BL7" s="470" t="s">
        <v>73</v>
      </c>
      <c r="BM7" s="470" t="s">
        <v>74</v>
      </c>
      <c r="BN7" s="470" t="s">
        <v>75</v>
      </c>
      <c r="BO7" s="470" t="s">
        <v>76</v>
      </c>
      <c r="BP7" s="470" t="s">
        <v>77</v>
      </c>
      <c r="BQ7" s="470" t="s">
        <v>78</v>
      </c>
      <c r="BR7" s="470" t="s">
        <v>79</v>
      </c>
      <c r="BS7" s="470" t="s">
        <v>80</v>
      </c>
      <c r="BT7" s="470" t="s">
        <v>81</v>
      </c>
      <c r="BU7" s="470" t="s">
        <v>82</v>
      </c>
      <c r="BV7" s="470" t="s">
        <v>83</v>
      </c>
      <c r="BW7" s="470" t="s">
        <v>256</v>
      </c>
      <c r="BX7" s="470" t="s">
        <v>257</v>
      </c>
      <c r="BY7" s="470" t="s">
        <v>258</v>
      </c>
      <c r="BZ7" s="470" t="s">
        <v>259</v>
      </c>
      <c r="CA7" s="470" t="s">
        <v>260</v>
      </c>
      <c r="CB7" s="470" t="s">
        <v>261</v>
      </c>
      <c r="CC7" s="470" t="s">
        <v>262</v>
      </c>
      <c r="CD7" s="470" t="s">
        <v>263</v>
      </c>
      <c r="CE7" s="470" t="s">
        <v>264</v>
      </c>
      <c r="CF7" s="470" t="s">
        <v>265</v>
      </c>
      <c r="CG7" s="470" t="s">
        <v>266</v>
      </c>
      <c r="CH7" s="470" t="s">
        <v>267</v>
      </c>
      <c r="CI7" s="470" t="s">
        <v>339</v>
      </c>
      <c r="CJ7" s="470" t="s">
        <v>340</v>
      </c>
      <c r="CK7" s="470" t="s">
        <v>341</v>
      </c>
      <c r="CL7" s="470" t="s">
        <v>342</v>
      </c>
    </row>
    <row r="8" spans="1:90" x14ac:dyDescent="0.2">
      <c r="A8" s="470" t="s">
        <v>85</v>
      </c>
      <c r="B8" s="470" t="s">
        <v>86</v>
      </c>
      <c r="C8" s="474">
        <v>2.0346113976543099</v>
      </c>
      <c r="D8" s="474">
        <v>2.0596500771746999</v>
      </c>
      <c r="E8" s="474">
        <v>2.0647060372238499</v>
      </c>
      <c r="F8" s="474">
        <v>2.08676028581668</v>
      </c>
      <c r="G8" s="474">
        <v>2.10441481814272</v>
      </c>
      <c r="H8" s="474">
        <v>2.1147152065649601</v>
      </c>
      <c r="I8" s="474">
        <v>2.1510993425276599</v>
      </c>
      <c r="J8" s="474">
        <v>2.1700303556901499</v>
      </c>
      <c r="K8" s="474">
        <v>2.1872092233455001</v>
      </c>
      <c r="L8" s="474">
        <v>2.2125396282877201</v>
      </c>
      <c r="M8" s="474">
        <v>2.2351374505046602</v>
      </c>
      <c r="N8" s="474">
        <v>2.2204817980336999</v>
      </c>
      <c r="O8" s="474">
        <v>2.2320116226990798</v>
      </c>
      <c r="P8" s="474">
        <v>2.2583096838239101</v>
      </c>
      <c r="Q8" s="474">
        <v>2.27564540872048</v>
      </c>
      <c r="R8" s="474">
        <v>2.30212674606845</v>
      </c>
      <c r="S8" s="474">
        <v>2.31936770794078</v>
      </c>
      <c r="T8" s="474">
        <v>2.3630887075886</v>
      </c>
      <c r="U8" s="474">
        <v>2.40401775208483</v>
      </c>
      <c r="V8" s="474">
        <v>2.3508872068266702</v>
      </c>
      <c r="W8" s="474">
        <v>2.3397884211161499</v>
      </c>
      <c r="X8" s="474">
        <v>2.3463315593326199</v>
      </c>
      <c r="Y8" s="474">
        <v>2.3660251530796899</v>
      </c>
      <c r="Z8" s="474">
        <v>2.38072574928248</v>
      </c>
      <c r="AA8" s="474">
        <v>2.3786733941980902</v>
      </c>
      <c r="AB8" s="474">
        <v>2.3833613783132601</v>
      </c>
      <c r="AC8" s="474">
        <v>2.3978430594132099</v>
      </c>
      <c r="AD8" s="474">
        <v>2.42168970868748</v>
      </c>
      <c r="AE8" s="474">
        <v>2.4317072324959299</v>
      </c>
      <c r="AF8" s="474">
        <v>2.47695645025907</v>
      </c>
      <c r="AG8" s="474">
        <v>2.4885116546577</v>
      </c>
      <c r="AH8" s="474">
        <v>2.4969754819522398</v>
      </c>
      <c r="AI8" s="474">
        <v>2.5130795409255899</v>
      </c>
      <c r="AJ8" s="474">
        <v>2.5194466142060299</v>
      </c>
      <c r="AK8" s="474">
        <v>2.52963857685537</v>
      </c>
      <c r="AL8" s="474">
        <v>2.5501989464999602</v>
      </c>
      <c r="AM8" s="474">
        <v>2.55712003670995</v>
      </c>
      <c r="AN8" s="474">
        <v>2.5546952042684001</v>
      </c>
      <c r="AO8" s="474">
        <v>2.57375608575328</v>
      </c>
      <c r="AP8" s="474">
        <v>2.5883411608511002</v>
      </c>
      <c r="AQ8" s="474">
        <v>2.5966793575059901</v>
      </c>
      <c r="AR8" s="474">
        <v>2.6079522450453201</v>
      </c>
      <c r="AS8" s="474">
        <v>2.6142540104276799</v>
      </c>
      <c r="AT8" s="474">
        <v>2.6167589769378798</v>
      </c>
      <c r="AU8" s="474">
        <v>2.6115923571662201</v>
      </c>
      <c r="AV8" s="474">
        <v>2.62275484000673</v>
      </c>
      <c r="AW8" s="474">
        <v>2.6191293013400601</v>
      </c>
      <c r="AX8" s="474">
        <v>2.62627714923654</v>
      </c>
      <c r="AY8" s="474">
        <v>2.6194265314110301</v>
      </c>
      <c r="AZ8" s="474">
        <v>2.6415043138832401</v>
      </c>
      <c r="BA8" s="474">
        <v>2.662062301288</v>
      </c>
      <c r="BB8" s="474">
        <v>2.67729020882655</v>
      </c>
      <c r="BC8" s="474">
        <v>2.6907954146946098</v>
      </c>
      <c r="BD8" s="474">
        <v>2.6947387967675498</v>
      </c>
      <c r="BE8" s="474">
        <v>2.7066859028113202</v>
      </c>
      <c r="BF8" s="474">
        <v>2.72054827789868</v>
      </c>
      <c r="BG8" s="474">
        <v>2.7569640168604699</v>
      </c>
      <c r="BH8" s="474">
        <v>2.7703563734588399</v>
      </c>
      <c r="BI8" s="474">
        <v>2.7758420471732599</v>
      </c>
      <c r="BJ8" s="474">
        <v>2.78863899429814</v>
      </c>
      <c r="BK8" s="474">
        <v>2.80152864366993</v>
      </c>
      <c r="BL8" s="474">
        <v>2.8145299240305102</v>
      </c>
      <c r="BM8" s="474">
        <v>2.8281189721556101</v>
      </c>
      <c r="BN8" s="474">
        <v>2.8436922082042799</v>
      </c>
      <c r="BO8" s="474">
        <v>2.8613737788287201</v>
      </c>
      <c r="BP8" s="474">
        <v>2.8656515498241899</v>
      </c>
      <c r="BQ8" s="474">
        <v>2.9040288860327399</v>
      </c>
      <c r="BR8" s="474">
        <v>2.91977882121695</v>
      </c>
      <c r="BS8" s="474">
        <v>2.93326675921104</v>
      </c>
      <c r="BT8" s="474">
        <v>2.97685668244746</v>
      </c>
      <c r="BU8" s="474">
        <v>3.0371208125829399</v>
      </c>
      <c r="BV8" s="474">
        <v>3.1020153690202301</v>
      </c>
      <c r="BW8" s="474">
        <v>3.1100610044392401</v>
      </c>
      <c r="BX8" s="474">
        <v>3.1395252293610501</v>
      </c>
      <c r="BY8" s="474">
        <v>3.1649822337431801</v>
      </c>
      <c r="BZ8" s="474">
        <v>3.1857564897189699</v>
      </c>
      <c r="CA8" s="474">
        <v>3.2089601115627802</v>
      </c>
      <c r="CB8" s="474">
        <v>3.2251006295920801</v>
      </c>
      <c r="CC8" s="474">
        <v>3.2438223796834902</v>
      </c>
      <c r="CD8" s="474">
        <v>3.2612789195942602</v>
      </c>
      <c r="CE8" s="474">
        <v>3.2772287993110498</v>
      </c>
      <c r="CF8" s="474">
        <v>3.29441871755468</v>
      </c>
      <c r="CG8" s="474">
        <v>3.3120850786098299</v>
      </c>
      <c r="CH8" s="474">
        <v>3.3308896530961198</v>
      </c>
      <c r="CI8" s="474">
        <v>3.34923634399235</v>
      </c>
      <c r="CJ8" s="474">
        <v>3.3692526326061798</v>
      </c>
      <c r="CK8" s="474">
        <v>3.3881610508489999</v>
      </c>
      <c r="CL8" s="474">
        <v>3.4084892012091399</v>
      </c>
    </row>
    <row r="9" spans="1:90" x14ac:dyDescent="0.2">
      <c r="A9" s="470" t="s">
        <v>87</v>
      </c>
      <c r="B9" s="470" t="s">
        <v>88</v>
      </c>
      <c r="C9" s="474">
        <v>2.0346113976543099</v>
      </c>
      <c r="D9" s="474">
        <v>2.0596500771746999</v>
      </c>
      <c r="E9" s="474">
        <v>2.0647060372238499</v>
      </c>
      <c r="F9" s="474">
        <v>2.08676028581668</v>
      </c>
      <c r="G9" s="474">
        <v>2.10441481814272</v>
      </c>
      <c r="H9" s="474">
        <v>2.1147152065649601</v>
      </c>
      <c r="I9" s="474">
        <v>2.1510993425276599</v>
      </c>
      <c r="J9" s="474">
        <v>2.1700303556901499</v>
      </c>
      <c r="K9" s="474">
        <v>2.1872092233455001</v>
      </c>
      <c r="L9" s="474">
        <v>2.2125396282877201</v>
      </c>
      <c r="M9" s="474">
        <v>2.2351374505046602</v>
      </c>
      <c r="N9" s="474">
        <v>2.2204817980336999</v>
      </c>
      <c r="O9" s="474">
        <v>2.2320116226990798</v>
      </c>
      <c r="P9" s="474">
        <v>2.2583096838239101</v>
      </c>
      <c r="Q9" s="474">
        <v>2.27564540872048</v>
      </c>
      <c r="R9" s="474">
        <v>2.30212674606845</v>
      </c>
      <c r="S9" s="474">
        <v>2.31936770794078</v>
      </c>
      <c r="T9" s="474">
        <v>2.3630887075886</v>
      </c>
      <c r="U9" s="474">
        <v>2.40401775208483</v>
      </c>
      <c r="V9" s="474">
        <v>2.3508872068266702</v>
      </c>
      <c r="W9" s="474">
        <v>2.3397884211161499</v>
      </c>
      <c r="X9" s="474">
        <v>2.3463315593326199</v>
      </c>
      <c r="Y9" s="474">
        <v>2.3660251530796899</v>
      </c>
      <c r="Z9" s="474">
        <v>2.38072574928248</v>
      </c>
      <c r="AA9" s="474">
        <v>2.3786733941980902</v>
      </c>
      <c r="AB9" s="474">
        <v>2.3833613783132601</v>
      </c>
      <c r="AC9" s="474">
        <v>2.3978430594132099</v>
      </c>
      <c r="AD9" s="474">
        <v>2.42168970868748</v>
      </c>
      <c r="AE9" s="474">
        <v>2.4317072324959299</v>
      </c>
      <c r="AF9" s="474">
        <v>2.47695645025907</v>
      </c>
      <c r="AG9" s="474">
        <v>2.4885116546577</v>
      </c>
      <c r="AH9" s="474">
        <v>2.4969754819522398</v>
      </c>
      <c r="AI9" s="474">
        <v>2.5130795409255899</v>
      </c>
      <c r="AJ9" s="474">
        <v>2.5194466142060299</v>
      </c>
      <c r="AK9" s="474">
        <v>2.52963857685537</v>
      </c>
      <c r="AL9" s="474">
        <v>2.5501989464999602</v>
      </c>
      <c r="AM9" s="474">
        <v>2.55712003670995</v>
      </c>
      <c r="AN9" s="474">
        <v>2.5546952042684001</v>
      </c>
      <c r="AO9" s="474">
        <v>2.57375608575328</v>
      </c>
      <c r="AP9" s="474">
        <v>2.5883411608511002</v>
      </c>
      <c r="AQ9" s="474">
        <v>2.5966793575059901</v>
      </c>
      <c r="AR9" s="474">
        <v>2.6079522450453201</v>
      </c>
      <c r="AS9" s="474">
        <v>2.6142540104276799</v>
      </c>
      <c r="AT9" s="474">
        <v>2.6167589769378798</v>
      </c>
      <c r="AU9" s="474">
        <v>2.6115923571662201</v>
      </c>
      <c r="AV9" s="474">
        <v>2.62275484000673</v>
      </c>
      <c r="AW9" s="474">
        <v>2.6191293013400601</v>
      </c>
      <c r="AX9" s="474">
        <v>2.62627714923654</v>
      </c>
      <c r="AY9" s="474">
        <v>2.6194265314110301</v>
      </c>
      <c r="AZ9" s="474">
        <v>2.6415043138832401</v>
      </c>
      <c r="BA9" s="474">
        <v>2.662062301288</v>
      </c>
      <c r="BB9" s="474">
        <v>2.67729020882655</v>
      </c>
      <c r="BC9" s="474">
        <v>2.6907954146946098</v>
      </c>
      <c r="BD9" s="474">
        <v>2.6947387967675498</v>
      </c>
      <c r="BE9" s="474">
        <v>2.7066859028113202</v>
      </c>
      <c r="BF9" s="474">
        <v>2.72054827789868</v>
      </c>
      <c r="BG9" s="474">
        <v>2.7569640168604699</v>
      </c>
      <c r="BH9" s="474">
        <v>2.7703563734588399</v>
      </c>
      <c r="BI9" s="474">
        <v>2.7758420471732599</v>
      </c>
      <c r="BJ9" s="474">
        <v>2.78863899429814</v>
      </c>
      <c r="BK9" s="474">
        <v>2.80152864366993</v>
      </c>
      <c r="BL9" s="474">
        <v>2.8145299240305102</v>
      </c>
      <c r="BM9" s="474">
        <v>2.8281189721556101</v>
      </c>
      <c r="BN9" s="474">
        <v>2.8436922082042799</v>
      </c>
      <c r="BO9" s="474">
        <v>2.8613737788287201</v>
      </c>
      <c r="BP9" s="474">
        <v>2.8656515498241899</v>
      </c>
      <c r="BQ9" s="474">
        <v>2.9040288860327399</v>
      </c>
      <c r="BR9" s="474">
        <v>2.91977882121695</v>
      </c>
      <c r="BS9" s="474">
        <v>2.93326675921104</v>
      </c>
      <c r="BT9" s="474">
        <v>2.97685668244746</v>
      </c>
      <c r="BU9" s="474">
        <v>3.0371208125829399</v>
      </c>
      <c r="BV9" s="474">
        <v>3.0959472484614499</v>
      </c>
      <c r="BW9" s="474">
        <v>3.0976631041438898</v>
      </c>
      <c r="BX9" s="474">
        <v>3.1216976513906798</v>
      </c>
      <c r="BY9" s="474">
        <v>3.1419964810498202</v>
      </c>
      <c r="BZ9" s="474">
        <v>3.1572395520324501</v>
      </c>
      <c r="CA9" s="474">
        <v>3.1752468332852302</v>
      </c>
      <c r="CB9" s="474">
        <v>3.1874038099320501</v>
      </c>
      <c r="CC9" s="474">
        <v>3.2020926608413101</v>
      </c>
      <c r="CD9" s="474">
        <v>3.2161508717239098</v>
      </c>
      <c r="CE9" s="474">
        <v>3.22822510404264</v>
      </c>
      <c r="CF9" s="474">
        <v>3.2415569103144701</v>
      </c>
      <c r="CG9" s="474">
        <v>3.2555670741349401</v>
      </c>
      <c r="CH9" s="474">
        <v>3.2707270341806298</v>
      </c>
      <c r="CI9" s="474">
        <v>3.2856628789659599</v>
      </c>
      <c r="CJ9" s="474">
        <v>3.3023973816657799</v>
      </c>
      <c r="CK9" s="474">
        <v>3.3181498816848198</v>
      </c>
      <c r="CL9" s="474">
        <v>3.3354145185996198</v>
      </c>
    </row>
    <row r="10" spans="1:90" x14ac:dyDescent="0.2">
      <c r="A10" s="470" t="s">
        <v>89</v>
      </c>
      <c r="B10" s="470" t="s">
        <v>90</v>
      </c>
      <c r="C10" s="474">
        <v>2.0346113976543099</v>
      </c>
      <c r="D10" s="474">
        <v>2.0596500771746999</v>
      </c>
      <c r="E10" s="474">
        <v>2.0647060372238499</v>
      </c>
      <c r="F10" s="474">
        <v>2.08676028581668</v>
      </c>
      <c r="G10" s="474">
        <v>2.10441481814272</v>
      </c>
      <c r="H10" s="474">
        <v>2.1147152065649601</v>
      </c>
      <c r="I10" s="474">
        <v>2.1510993425276599</v>
      </c>
      <c r="J10" s="474">
        <v>2.1700303556901499</v>
      </c>
      <c r="K10" s="474">
        <v>2.1872092233455001</v>
      </c>
      <c r="L10" s="474">
        <v>2.2125396282877201</v>
      </c>
      <c r="M10" s="474">
        <v>2.2351374505046602</v>
      </c>
      <c r="N10" s="474">
        <v>2.2204817980336999</v>
      </c>
      <c r="O10" s="474">
        <v>2.2320116226990798</v>
      </c>
      <c r="P10" s="474">
        <v>2.2583096838239101</v>
      </c>
      <c r="Q10" s="474">
        <v>2.27564540872048</v>
      </c>
      <c r="R10" s="474">
        <v>2.30212674606845</v>
      </c>
      <c r="S10" s="474">
        <v>2.31936770794078</v>
      </c>
      <c r="T10" s="474">
        <v>2.3630887075886</v>
      </c>
      <c r="U10" s="474">
        <v>2.40401775208483</v>
      </c>
      <c r="V10" s="474">
        <v>2.3508872068266702</v>
      </c>
      <c r="W10" s="474">
        <v>2.3397884211161499</v>
      </c>
      <c r="X10" s="474">
        <v>2.3463315593326199</v>
      </c>
      <c r="Y10" s="474">
        <v>2.3660251530796899</v>
      </c>
      <c r="Z10" s="474">
        <v>2.38072574928248</v>
      </c>
      <c r="AA10" s="474">
        <v>2.3786733941980902</v>
      </c>
      <c r="AB10" s="474">
        <v>2.3833613783132601</v>
      </c>
      <c r="AC10" s="474">
        <v>2.3978430594132099</v>
      </c>
      <c r="AD10" s="474">
        <v>2.42168970868748</v>
      </c>
      <c r="AE10" s="474">
        <v>2.4317072324959299</v>
      </c>
      <c r="AF10" s="474">
        <v>2.47695645025907</v>
      </c>
      <c r="AG10" s="474">
        <v>2.4885116546577</v>
      </c>
      <c r="AH10" s="474">
        <v>2.4969754819522398</v>
      </c>
      <c r="AI10" s="474">
        <v>2.5130795409255899</v>
      </c>
      <c r="AJ10" s="474">
        <v>2.5194466142060299</v>
      </c>
      <c r="AK10" s="474">
        <v>2.52963857685537</v>
      </c>
      <c r="AL10" s="474">
        <v>2.5501989464999602</v>
      </c>
      <c r="AM10" s="474">
        <v>2.55712003670995</v>
      </c>
      <c r="AN10" s="474">
        <v>2.5546952042684001</v>
      </c>
      <c r="AO10" s="474">
        <v>2.57375608575328</v>
      </c>
      <c r="AP10" s="474">
        <v>2.5883411608511002</v>
      </c>
      <c r="AQ10" s="474">
        <v>2.5966793575059901</v>
      </c>
      <c r="AR10" s="474">
        <v>2.6079522450453201</v>
      </c>
      <c r="AS10" s="474">
        <v>2.6142540104276799</v>
      </c>
      <c r="AT10" s="474">
        <v>2.6167589769378798</v>
      </c>
      <c r="AU10" s="474">
        <v>2.6115923571662201</v>
      </c>
      <c r="AV10" s="474">
        <v>2.62275484000673</v>
      </c>
      <c r="AW10" s="474">
        <v>2.6191293013400601</v>
      </c>
      <c r="AX10" s="474">
        <v>2.62627714923654</v>
      </c>
      <c r="AY10" s="474">
        <v>2.6194265314110301</v>
      </c>
      <c r="AZ10" s="474">
        <v>2.6415043138832401</v>
      </c>
      <c r="BA10" s="474">
        <v>2.662062301288</v>
      </c>
      <c r="BB10" s="474">
        <v>2.67729020882655</v>
      </c>
      <c r="BC10" s="474">
        <v>2.6907954146946098</v>
      </c>
      <c r="BD10" s="474">
        <v>2.6947387967675498</v>
      </c>
      <c r="BE10" s="474">
        <v>2.7066859028113202</v>
      </c>
      <c r="BF10" s="474">
        <v>2.72054827789868</v>
      </c>
      <c r="BG10" s="474">
        <v>2.7569640168604699</v>
      </c>
      <c r="BH10" s="474">
        <v>2.7703563734588399</v>
      </c>
      <c r="BI10" s="474">
        <v>2.7758420471732599</v>
      </c>
      <c r="BJ10" s="474">
        <v>2.78863899429814</v>
      </c>
      <c r="BK10" s="474">
        <v>2.80152864366993</v>
      </c>
      <c r="BL10" s="474">
        <v>2.8145299240305102</v>
      </c>
      <c r="BM10" s="474">
        <v>2.8281189721556101</v>
      </c>
      <c r="BN10" s="474">
        <v>2.8436922082042799</v>
      </c>
      <c r="BO10" s="474">
        <v>2.8613737788287201</v>
      </c>
      <c r="BP10" s="474">
        <v>2.8656515498241899</v>
      </c>
      <c r="BQ10" s="474">
        <v>2.9040288860327399</v>
      </c>
      <c r="BR10" s="474">
        <v>2.91977882121695</v>
      </c>
      <c r="BS10" s="474">
        <v>2.93326675921104</v>
      </c>
      <c r="BT10" s="474">
        <v>2.97685668244746</v>
      </c>
      <c r="BU10" s="474">
        <v>3.0371208125829399</v>
      </c>
      <c r="BV10" s="474">
        <v>3.1088573789987799</v>
      </c>
      <c r="BW10" s="474">
        <v>3.1239179214581299</v>
      </c>
      <c r="BX10" s="474">
        <v>3.1603777797394499</v>
      </c>
      <c r="BY10" s="474">
        <v>3.19320129266299</v>
      </c>
      <c r="BZ10" s="474">
        <v>3.2216577384305198</v>
      </c>
      <c r="CA10" s="474">
        <v>3.2523592132470598</v>
      </c>
      <c r="CB10" s="474">
        <v>3.2758148065757999</v>
      </c>
      <c r="CC10" s="474">
        <v>3.3018263656289402</v>
      </c>
      <c r="CD10" s="474">
        <v>3.3267091139689202</v>
      </c>
      <c r="CE10" s="474">
        <v>3.3503420472321199</v>
      </c>
      <c r="CF10" s="474">
        <v>3.3755320197722698</v>
      </c>
      <c r="CG10" s="474">
        <v>3.4013821049706801</v>
      </c>
      <c r="CH10" s="474">
        <v>3.4285196349741498</v>
      </c>
      <c r="CI10" s="474">
        <v>3.4554729414972001</v>
      </c>
      <c r="CJ10" s="474">
        <v>3.4846161149341701</v>
      </c>
      <c r="CK10" s="474">
        <v>3.51305467966387</v>
      </c>
      <c r="CL10" s="474">
        <v>3.5434825289363499</v>
      </c>
    </row>
    <row r="12" spans="1:90" x14ac:dyDescent="0.2">
      <c r="C12" s="475"/>
      <c r="D12" s="475"/>
      <c r="E12" s="475"/>
      <c r="F12" s="475"/>
      <c r="G12" s="475"/>
      <c r="H12" s="475"/>
      <c r="I12" s="475"/>
      <c r="J12" s="475"/>
      <c r="K12" s="475"/>
      <c r="L12" s="475"/>
      <c r="M12" s="475"/>
      <c r="N12" s="475"/>
      <c r="O12" s="475"/>
      <c r="P12" s="475"/>
      <c r="Q12" s="475"/>
      <c r="R12" s="475"/>
      <c r="S12" s="475"/>
      <c r="T12" s="475"/>
      <c r="U12" s="475"/>
      <c r="V12" s="475"/>
      <c r="W12" s="475"/>
      <c r="X12" s="475"/>
      <c r="Y12" s="475"/>
      <c r="Z12" s="475"/>
      <c r="AA12" s="475"/>
      <c r="AB12" s="475"/>
      <c r="AC12" s="475"/>
      <c r="AD12" s="475"/>
      <c r="AE12" s="475"/>
      <c r="AF12" s="475"/>
      <c r="AG12" s="475"/>
      <c r="AH12" s="475"/>
      <c r="AI12" s="475"/>
      <c r="AJ12" s="475"/>
      <c r="AK12" s="475"/>
      <c r="AL12" s="475"/>
      <c r="AM12" s="475"/>
      <c r="AN12" s="475"/>
      <c r="AO12" s="475"/>
      <c r="AP12" s="475"/>
      <c r="AQ12" s="475"/>
      <c r="AR12" s="475"/>
      <c r="AS12" s="475"/>
      <c r="AT12" s="475"/>
    </row>
    <row r="13" spans="1:90" x14ac:dyDescent="0.2">
      <c r="C13" s="475"/>
      <c r="D13" s="475"/>
      <c r="E13" s="475"/>
      <c r="F13" s="475"/>
      <c r="G13" s="475"/>
      <c r="H13" s="475"/>
      <c r="I13" s="475"/>
      <c r="J13" s="475"/>
      <c r="K13" s="475"/>
      <c r="L13" s="475"/>
      <c r="M13" s="475"/>
      <c r="N13" s="475"/>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475"/>
      <c r="AL13" s="475"/>
      <c r="AM13" s="475"/>
      <c r="AN13" s="475"/>
      <c r="AO13" s="475"/>
      <c r="AP13" s="475"/>
      <c r="AQ13" s="475"/>
      <c r="AR13" s="475"/>
      <c r="AS13" s="475"/>
      <c r="AT13" s="475"/>
      <c r="BS13" s="15" t="s">
        <v>91</v>
      </c>
      <c r="BT13" s="14"/>
      <c r="BU13" s="14"/>
      <c r="BV13" s="16" t="s">
        <v>421</v>
      </c>
      <c r="BW13" s="17"/>
      <c r="BX13" s="17"/>
      <c r="BY13" s="17"/>
      <c r="BZ13" s="17"/>
      <c r="CA13" s="17"/>
      <c r="CB13" s="14"/>
      <c r="CC13" s="14"/>
      <c r="CD13" s="14"/>
    </row>
    <row r="14" spans="1:90" x14ac:dyDescent="0.2">
      <c r="C14" s="474"/>
      <c r="D14" s="474"/>
      <c r="E14" s="474"/>
      <c r="F14" s="474"/>
      <c r="G14" s="474"/>
      <c r="H14" s="474"/>
      <c r="I14" s="474"/>
      <c r="J14" s="474"/>
      <c r="K14" s="474"/>
      <c r="L14" s="474"/>
      <c r="M14" s="474"/>
      <c r="N14" s="474"/>
      <c r="O14" s="474"/>
      <c r="P14" s="474"/>
      <c r="Q14" s="474"/>
      <c r="R14" s="474"/>
      <c r="S14" s="474"/>
      <c r="T14" s="474"/>
      <c r="U14" s="474"/>
      <c r="V14" s="474"/>
      <c r="W14" s="474"/>
      <c r="X14" s="474"/>
      <c r="Y14" s="474"/>
      <c r="Z14" s="474"/>
      <c r="AA14" s="474"/>
      <c r="AB14" s="474"/>
      <c r="AC14" s="474"/>
      <c r="AD14" s="474"/>
      <c r="AE14" s="474"/>
      <c r="AF14" s="474"/>
      <c r="AG14" s="474"/>
      <c r="AH14" s="474"/>
      <c r="AI14" s="474"/>
      <c r="AJ14" s="474"/>
      <c r="AK14" s="474"/>
      <c r="AL14" s="474"/>
      <c r="AM14" s="474"/>
      <c r="AN14" s="474"/>
      <c r="AO14" s="474"/>
      <c r="AP14" s="474"/>
      <c r="AQ14" s="474"/>
      <c r="AR14" s="474"/>
      <c r="AS14" s="474"/>
      <c r="AT14" s="474"/>
      <c r="BS14" s="18"/>
      <c r="BT14" s="19"/>
      <c r="BU14" s="19"/>
      <c r="BV14" s="19"/>
      <c r="BW14" s="19"/>
      <c r="BX14" s="19"/>
      <c r="BY14" s="19"/>
      <c r="BZ14" s="19"/>
      <c r="CA14" s="19"/>
      <c r="CB14" s="19"/>
      <c r="CC14" s="19"/>
      <c r="CD14" s="20"/>
    </row>
    <row r="15" spans="1:90" x14ac:dyDescent="0.2">
      <c r="C15" s="474"/>
      <c r="D15" s="474"/>
      <c r="E15" s="474"/>
      <c r="F15" s="474"/>
      <c r="G15" s="474"/>
      <c r="H15" s="474"/>
      <c r="I15" s="474"/>
      <c r="J15" s="474"/>
      <c r="K15" s="474"/>
      <c r="L15" s="474"/>
      <c r="M15" s="474"/>
      <c r="N15" s="474"/>
      <c r="O15" s="474"/>
      <c r="P15" s="474"/>
      <c r="Q15" s="474"/>
      <c r="R15" s="474"/>
      <c r="S15" s="474"/>
      <c r="T15" s="474"/>
      <c r="U15" s="474"/>
      <c r="V15" s="474"/>
      <c r="W15" s="474"/>
      <c r="X15" s="474"/>
      <c r="Y15" s="474"/>
      <c r="Z15" s="474"/>
      <c r="AA15" s="474"/>
      <c r="AB15" s="474"/>
      <c r="AC15" s="474"/>
      <c r="AD15" s="474"/>
      <c r="AE15" s="474"/>
      <c r="AF15" s="474"/>
      <c r="AG15" s="474"/>
      <c r="AH15" s="474"/>
      <c r="AI15" s="474"/>
      <c r="AJ15" s="474"/>
      <c r="AK15" s="474"/>
      <c r="AL15" s="474"/>
      <c r="AM15" s="474"/>
      <c r="AN15" s="474"/>
      <c r="AO15" s="474"/>
      <c r="AP15" s="474"/>
      <c r="AQ15" s="474"/>
      <c r="AR15" s="474"/>
      <c r="AS15" s="474"/>
      <c r="AT15" s="474"/>
      <c r="BS15" s="21"/>
      <c r="BT15" s="22" t="s">
        <v>92</v>
      </c>
      <c r="BU15" s="477" t="str">
        <f>BX7</f>
        <v>2022Q2</v>
      </c>
      <c r="BV15" s="14"/>
      <c r="BW15" s="14"/>
      <c r="BX15" s="14"/>
      <c r="BY15" s="14"/>
      <c r="BZ15" s="14"/>
      <c r="CA15" s="14"/>
      <c r="CB15" s="14"/>
      <c r="CC15" s="14"/>
      <c r="CD15" s="23"/>
    </row>
    <row r="16" spans="1:90" x14ac:dyDescent="0.2">
      <c r="C16" s="474"/>
      <c r="D16" s="474"/>
      <c r="E16" s="474"/>
      <c r="F16" s="474"/>
      <c r="G16" s="474"/>
      <c r="H16" s="474"/>
      <c r="I16" s="474"/>
      <c r="J16" s="474"/>
      <c r="K16" s="474"/>
      <c r="L16" s="474"/>
      <c r="M16" s="474"/>
      <c r="N16" s="474"/>
      <c r="O16" s="474"/>
      <c r="P16" s="474"/>
      <c r="Q16" s="474"/>
      <c r="R16" s="474"/>
      <c r="S16" s="474"/>
      <c r="T16" s="474"/>
      <c r="U16" s="474"/>
      <c r="V16" s="474"/>
      <c r="W16" s="474"/>
      <c r="X16" s="474"/>
      <c r="Y16" s="474"/>
      <c r="Z16" s="474"/>
      <c r="AA16" s="474"/>
      <c r="AB16" s="474"/>
      <c r="AC16" s="474"/>
      <c r="AD16" s="474"/>
      <c r="AE16" s="474"/>
      <c r="AF16" s="474"/>
      <c r="AG16" s="474"/>
      <c r="AH16" s="474"/>
      <c r="AI16" s="474"/>
      <c r="AJ16" s="474"/>
      <c r="AK16" s="474"/>
      <c r="AL16" s="474"/>
      <c r="AM16" s="474"/>
      <c r="AN16" s="474"/>
      <c r="AO16" s="474"/>
      <c r="AP16" s="474"/>
      <c r="AQ16" s="474"/>
      <c r="AR16" s="474"/>
      <c r="AS16" s="474"/>
      <c r="AT16" s="474"/>
      <c r="BS16" s="21"/>
      <c r="BT16" s="14"/>
      <c r="BU16" s="478" t="s">
        <v>422</v>
      </c>
      <c r="BV16" s="14"/>
      <c r="BW16" s="14"/>
      <c r="BX16" s="14"/>
      <c r="BY16" s="14"/>
      <c r="BZ16" s="14"/>
      <c r="CA16" s="14"/>
      <c r="CB16" s="14"/>
      <c r="CC16" s="14"/>
      <c r="CD16" s="24" t="s">
        <v>93</v>
      </c>
    </row>
    <row r="17" spans="3:82" x14ac:dyDescent="0.2">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6"/>
      <c r="AG17" s="476"/>
      <c r="AH17" s="476"/>
      <c r="AI17" s="476"/>
      <c r="AJ17" s="476"/>
      <c r="AK17" s="476"/>
      <c r="AL17" s="476"/>
      <c r="AM17" s="476"/>
      <c r="AN17" s="476"/>
      <c r="AO17" s="476"/>
      <c r="AP17" s="476"/>
      <c r="BS17" s="21"/>
      <c r="BT17" s="14"/>
      <c r="BU17" s="479">
        <f>BX9</f>
        <v>3.1216976513906798</v>
      </c>
      <c r="BV17" s="480"/>
      <c r="BW17" s="14"/>
      <c r="BX17" s="14"/>
      <c r="BY17" s="14"/>
      <c r="BZ17" s="14"/>
      <c r="CA17" s="14"/>
      <c r="CB17" s="14"/>
      <c r="CC17" s="14"/>
      <c r="CD17" s="127">
        <f>BU17</f>
        <v>3.1216976513906798</v>
      </c>
    </row>
    <row r="18" spans="3:82" x14ac:dyDescent="0.2">
      <c r="BS18" s="21"/>
      <c r="BT18" s="14"/>
      <c r="BU18" s="14"/>
      <c r="BV18" s="14"/>
      <c r="BW18" s="14"/>
      <c r="BX18" s="14"/>
      <c r="BY18" s="14"/>
      <c r="BZ18" s="14"/>
      <c r="CA18" s="14"/>
      <c r="CB18" s="14"/>
      <c r="CC18" s="14"/>
      <c r="CD18" s="126"/>
    </row>
    <row r="19" spans="3:82" x14ac:dyDescent="0.2">
      <c r="BS19" s="682" t="s">
        <v>94</v>
      </c>
      <c r="BT19" s="683"/>
      <c r="BU19" s="683"/>
      <c r="BV19" s="14" t="s">
        <v>423</v>
      </c>
      <c r="BW19" s="14"/>
      <c r="BX19" s="14"/>
      <c r="BY19" s="14"/>
      <c r="BZ19" s="14"/>
      <c r="CA19" s="14"/>
      <c r="CB19" s="14"/>
      <c r="CC19" s="14"/>
      <c r="CD19" s="126"/>
    </row>
    <row r="20" spans="3:82" x14ac:dyDescent="0.2">
      <c r="BS20" s="505"/>
      <c r="BT20" s="22"/>
      <c r="BU20" s="477" t="str">
        <f>BY7</f>
        <v>2022Q3</v>
      </c>
      <c r="BV20" s="477" t="str">
        <f t="shared" ref="BV20:CB20" si="0">BZ7</f>
        <v>2022Q4</v>
      </c>
      <c r="BW20" s="477" t="str">
        <f t="shared" si="0"/>
        <v>2023Q1</v>
      </c>
      <c r="BX20" s="477" t="str">
        <f t="shared" si="0"/>
        <v>2023Q2</v>
      </c>
      <c r="BY20" s="477" t="str">
        <f t="shared" si="0"/>
        <v>2023Q3</v>
      </c>
      <c r="BZ20" s="477" t="str">
        <f t="shared" si="0"/>
        <v>2023Q4</v>
      </c>
      <c r="CA20" s="477" t="str">
        <f t="shared" si="0"/>
        <v>2024Q1</v>
      </c>
      <c r="CB20" s="477" t="str">
        <f t="shared" si="0"/>
        <v>2024Q2</v>
      </c>
      <c r="CC20" s="14"/>
      <c r="CD20" s="126"/>
    </row>
    <row r="21" spans="3:82" x14ac:dyDescent="0.2">
      <c r="BS21" s="21"/>
      <c r="BT21" s="14"/>
      <c r="BU21" s="481" t="str">
        <f>BY6</f>
        <v>FY23</v>
      </c>
      <c r="BV21" s="481" t="str">
        <f t="shared" ref="BV21:CB21" si="1">BZ6</f>
        <v>FY23</v>
      </c>
      <c r="BW21" s="481" t="str">
        <f t="shared" si="1"/>
        <v>FY23</v>
      </c>
      <c r="BX21" s="481" t="str">
        <f t="shared" si="1"/>
        <v>FY23</v>
      </c>
      <c r="BY21" s="481" t="str">
        <f t="shared" si="1"/>
        <v>FY24</v>
      </c>
      <c r="BZ21" s="481" t="str">
        <f t="shared" si="1"/>
        <v>FY24</v>
      </c>
      <c r="CA21" s="481" t="str">
        <f t="shared" si="1"/>
        <v>FY24</v>
      </c>
      <c r="CB21" s="481" t="str">
        <f t="shared" si="1"/>
        <v>FY24</v>
      </c>
      <c r="CC21" s="14"/>
      <c r="CD21" s="126"/>
    </row>
    <row r="22" spans="3:82" x14ac:dyDescent="0.2">
      <c r="BS22" s="21"/>
      <c r="BT22" s="14"/>
      <c r="BU22" s="482">
        <f>BY9</f>
        <v>3.1419964810498202</v>
      </c>
      <c r="BV22" s="482">
        <f t="shared" ref="BV22:CB22" si="2">BZ9</f>
        <v>3.1572395520324501</v>
      </c>
      <c r="BW22" s="482">
        <f t="shared" si="2"/>
        <v>3.1752468332852302</v>
      </c>
      <c r="BX22" s="482">
        <f t="shared" si="2"/>
        <v>3.1874038099320501</v>
      </c>
      <c r="BY22" s="482">
        <f t="shared" si="2"/>
        <v>3.2020926608413101</v>
      </c>
      <c r="BZ22" s="482">
        <f t="shared" si="2"/>
        <v>3.2161508717239098</v>
      </c>
      <c r="CA22" s="482">
        <f t="shared" si="2"/>
        <v>3.22822510404264</v>
      </c>
      <c r="CB22" s="482">
        <f t="shared" si="2"/>
        <v>3.2415569103144701</v>
      </c>
      <c r="CC22" s="14"/>
      <c r="CD22" s="127">
        <f>AVERAGE(BU22:CB22)</f>
        <v>3.1937390279027351</v>
      </c>
    </row>
    <row r="23" spans="3:82" x14ac:dyDescent="0.2">
      <c r="BS23" s="21"/>
      <c r="BT23" s="14"/>
      <c r="BU23" s="14"/>
      <c r="BV23" s="14"/>
      <c r="BW23" s="14"/>
      <c r="BX23" s="14"/>
      <c r="BY23" s="14"/>
      <c r="BZ23" s="14"/>
      <c r="CA23" s="14"/>
      <c r="CB23" s="14"/>
      <c r="CC23" s="14"/>
      <c r="CD23" s="126"/>
    </row>
    <row r="24" spans="3:82" x14ac:dyDescent="0.2">
      <c r="BS24" s="21"/>
      <c r="BT24" s="14"/>
      <c r="BU24" s="14"/>
      <c r="BV24" s="14"/>
      <c r="BW24" s="14"/>
      <c r="BX24" s="14"/>
      <c r="BY24" s="14"/>
      <c r="BZ24" s="14"/>
      <c r="CA24" s="14"/>
      <c r="CB24" s="14"/>
      <c r="CC24" s="29" t="s">
        <v>95</v>
      </c>
      <c r="CD24" s="128">
        <f>(CD22-CD17)/CD17</f>
        <v>2.3077627802923752E-2</v>
      </c>
    </row>
    <row r="25" spans="3:82" x14ac:dyDescent="0.2">
      <c r="BS25" s="31"/>
      <c r="BT25" s="32"/>
      <c r="BU25" s="32"/>
      <c r="BV25" s="32"/>
      <c r="BW25" s="32"/>
      <c r="BX25" s="32"/>
      <c r="BY25" s="32"/>
      <c r="BZ25" s="32"/>
      <c r="CA25" s="32"/>
      <c r="CB25" s="32"/>
      <c r="CC25" s="32"/>
      <c r="CD25" s="34"/>
    </row>
  </sheetData>
  <mergeCells count="1">
    <mergeCell ref="BS19:BU19"/>
  </mergeCells>
  <pageMargins left="0.25" right="0.25" top="1" bottom="1" header="0.5" footer="0.5"/>
  <pageSetup orientation="landscape"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J32"/>
  <sheetViews>
    <sheetView zoomScale="90" zoomScaleNormal="90" workbookViewId="0">
      <selection activeCell="F42" sqref="F42"/>
    </sheetView>
  </sheetViews>
  <sheetFormatPr defaultColWidth="8.85546875" defaultRowHeight="15" x14ac:dyDescent="0.25"/>
  <cols>
    <col min="1" max="1" width="5.5703125" customWidth="1"/>
    <col min="2" max="2" width="58" customWidth="1"/>
    <col min="3" max="3" width="16.140625" customWidth="1"/>
    <col min="4" max="4" width="10" hidden="1" customWidth="1"/>
    <col min="5" max="5" width="1.5703125" customWidth="1"/>
    <col min="6" max="6" width="50.5703125" customWidth="1"/>
    <col min="7" max="7" width="65" style="349" customWidth="1"/>
    <col min="8" max="8" width="14.85546875" hidden="1" customWidth="1"/>
    <col min="9" max="9" width="0" hidden="1" customWidth="1"/>
    <col min="10" max="10" width="11" hidden="1" customWidth="1"/>
    <col min="11" max="11" width="0" hidden="1" customWidth="1"/>
  </cols>
  <sheetData>
    <row r="1" spans="2:10" ht="57" customHeight="1" x14ac:dyDescent="0.25">
      <c r="B1" s="347">
        <v>43777</v>
      </c>
      <c r="C1" s="348" t="s">
        <v>275</v>
      </c>
      <c r="D1" s="348" t="s">
        <v>276</v>
      </c>
    </row>
    <row r="2" spans="2:10" ht="15.75" thickBot="1" x14ac:dyDescent="0.3">
      <c r="B2" s="91" t="s">
        <v>199</v>
      </c>
      <c r="C2" s="350" t="s">
        <v>277</v>
      </c>
      <c r="D2" s="348" t="s">
        <v>278</v>
      </c>
      <c r="G2" s="351" t="s">
        <v>279</v>
      </c>
      <c r="H2" s="348" t="s">
        <v>280</v>
      </c>
      <c r="J2" t="s">
        <v>281</v>
      </c>
    </row>
    <row r="3" spans="2:10" ht="31.35" customHeight="1" x14ac:dyDescent="0.25">
      <c r="B3" s="352" t="s">
        <v>282</v>
      </c>
      <c r="C3" s="353">
        <v>15.48</v>
      </c>
      <c r="D3" s="353">
        <f>'[19]DC I &amp; II'!J12</f>
        <v>16.796506410256413</v>
      </c>
      <c r="E3" s="354"/>
      <c r="F3" s="686" t="s">
        <v>283</v>
      </c>
      <c r="G3" s="688" t="s">
        <v>284</v>
      </c>
      <c r="H3" s="355">
        <f>H4/2080</f>
        <v>15.480288461538462</v>
      </c>
      <c r="J3" s="356">
        <f>D3-H3</f>
        <v>1.3162179487179504</v>
      </c>
    </row>
    <row r="4" spans="2:10" ht="16.5" thickBot="1" x14ac:dyDescent="0.3">
      <c r="B4" s="357" t="s">
        <v>285</v>
      </c>
      <c r="C4" s="358">
        <f>C3*2080</f>
        <v>32198.400000000001</v>
      </c>
      <c r="D4" s="358">
        <f>D3*2080</f>
        <v>34936.733333333337</v>
      </c>
      <c r="E4" s="359"/>
      <c r="F4" s="687"/>
      <c r="G4" s="689"/>
      <c r="H4" s="360">
        <v>32199</v>
      </c>
      <c r="J4" s="356"/>
    </row>
    <row r="5" spans="2:10" ht="15.75" x14ac:dyDescent="0.25">
      <c r="B5" s="352" t="s">
        <v>286</v>
      </c>
      <c r="C5" s="353">
        <v>19.96</v>
      </c>
      <c r="D5" s="353">
        <f>'[19]DC III '!J11</f>
        <v>20.893115384615385</v>
      </c>
      <c r="E5" s="354"/>
      <c r="F5" s="354" t="s">
        <v>287</v>
      </c>
      <c r="G5" s="688" t="s">
        <v>288</v>
      </c>
      <c r="H5" s="355">
        <f>H6/2080</f>
        <v>18.400480769230768</v>
      </c>
      <c r="J5" s="356">
        <f>D5-H5</f>
        <v>2.4926346153846168</v>
      </c>
    </row>
    <row r="6" spans="2:10" ht="16.5" thickBot="1" x14ac:dyDescent="0.3">
      <c r="B6" s="361" t="s">
        <v>289</v>
      </c>
      <c r="C6" s="362">
        <f>C5*2080</f>
        <v>41516.800000000003</v>
      </c>
      <c r="D6" s="362">
        <f>D5*2080</f>
        <v>43457.68</v>
      </c>
      <c r="E6" s="363"/>
      <c r="F6" s="363"/>
      <c r="G6" s="689"/>
      <c r="H6" s="360">
        <v>38273</v>
      </c>
      <c r="J6" s="356"/>
    </row>
    <row r="7" spans="2:10" ht="15.75" x14ac:dyDescent="0.25">
      <c r="B7" s="352" t="s">
        <v>290</v>
      </c>
      <c r="C7" s="353">
        <v>15.53</v>
      </c>
      <c r="D7" s="353">
        <f>[19]CNA!L13</f>
        <v>16.170000000000002</v>
      </c>
      <c r="E7" s="354"/>
      <c r="F7" s="354"/>
      <c r="G7" s="688" t="s">
        <v>291</v>
      </c>
      <c r="H7" s="355">
        <f>H8/2080</f>
        <v>20.43028846153846</v>
      </c>
      <c r="J7" s="364">
        <f>D7-H7</f>
        <v>-4.2602884615384582</v>
      </c>
    </row>
    <row r="8" spans="2:10" ht="16.5" thickBot="1" x14ac:dyDescent="0.3">
      <c r="B8" s="361" t="s">
        <v>292</v>
      </c>
      <c r="C8" s="362">
        <f>C7*2080</f>
        <v>32302.399999999998</v>
      </c>
      <c r="D8" s="362">
        <f>D7*2080</f>
        <v>33633.600000000006</v>
      </c>
      <c r="E8" s="363"/>
      <c r="F8" s="363"/>
      <c r="G8" s="689"/>
      <c r="H8" s="360">
        <v>42495</v>
      </c>
      <c r="J8" s="356"/>
    </row>
    <row r="9" spans="2:10" ht="15.75" x14ac:dyDescent="0.25">
      <c r="B9" s="352" t="s">
        <v>293</v>
      </c>
      <c r="C9" s="353">
        <f>'[19]Caseworker BA'!L9</f>
        <v>21.14</v>
      </c>
      <c r="D9" s="353">
        <f>'[19]Caseworker BA'!J9</f>
        <v>22.073999999999998</v>
      </c>
      <c r="E9" s="354"/>
      <c r="F9" s="354" t="s">
        <v>294</v>
      </c>
      <c r="G9" s="688" t="s">
        <v>295</v>
      </c>
      <c r="H9" s="684" t="s">
        <v>296</v>
      </c>
      <c r="J9" s="356"/>
    </row>
    <row r="10" spans="2:10" ht="16.5" thickBot="1" x14ac:dyDescent="0.3">
      <c r="B10" s="361" t="s">
        <v>297</v>
      </c>
      <c r="C10" s="362">
        <f>C9*2080</f>
        <v>43971.200000000004</v>
      </c>
      <c r="D10" s="362">
        <f>D9*2080</f>
        <v>45913.919999999998</v>
      </c>
      <c r="E10" s="363"/>
      <c r="F10" s="363"/>
      <c r="G10" s="689"/>
      <c r="H10" s="685"/>
      <c r="J10" s="356"/>
    </row>
    <row r="11" spans="2:10" ht="31.5" x14ac:dyDescent="0.25">
      <c r="B11" s="365" t="s">
        <v>298</v>
      </c>
      <c r="C11" s="366">
        <v>25.32</v>
      </c>
      <c r="D11" s="366">
        <f>'[19]Casemanager MA '!J13</f>
        <v>26.866666666666664</v>
      </c>
      <c r="E11" s="359"/>
      <c r="F11" s="359" t="s">
        <v>299</v>
      </c>
      <c r="G11" s="690" t="s">
        <v>300</v>
      </c>
      <c r="H11" s="355">
        <f>H12/2080</f>
        <v>19.703365384615385</v>
      </c>
      <c r="J11" s="356">
        <f>D11-H11</f>
        <v>7.1633012820512789</v>
      </c>
    </row>
    <row r="12" spans="2:10" ht="32.25" thickBot="1" x14ac:dyDescent="0.3">
      <c r="B12" s="365" t="s">
        <v>301</v>
      </c>
      <c r="C12" s="362">
        <f>C11*2080</f>
        <v>52665.599999999999</v>
      </c>
      <c r="D12" s="362">
        <f>D11*2080</f>
        <v>55882.666666666657</v>
      </c>
      <c r="E12" s="363"/>
      <c r="F12" s="363" t="s">
        <v>302</v>
      </c>
      <c r="G12" s="689"/>
      <c r="H12" s="360">
        <v>40983</v>
      </c>
      <c r="J12" s="356"/>
    </row>
    <row r="13" spans="2:10" ht="15.75" x14ac:dyDescent="0.25">
      <c r="B13" s="352" t="s">
        <v>303</v>
      </c>
      <c r="C13" s="353">
        <v>29.29</v>
      </c>
      <c r="D13" s="353">
        <f>'[19]Clinician w indep Lic'!O13</f>
        <v>30.101111111111109</v>
      </c>
      <c r="E13" s="354"/>
      <c r="F13" s="354" t="s">
        <v>304</v>
      </c>
      <c r="G13" s="688" t="s">
        <v>305</v>
      </c>
      <c r="H13" s="355">
        <f>H14/2080</f>
        <v>27.190865384615385</v>
      </c>
      <c r="J13" s="356">
        <f>D13-H13</f>
        <v>2.9102457264957238</v>
      </c>
    </row>
    <row r="14" spans="2:10" ht="16.5" thickBot="1" x14ac:dyDescent="0.3">
      <c r="B14" s="361" t="s">
        <v>306</v>
      </c>
      <c r="C14" s="362">
        <f>C13*2080</f>
        <v>60923.199999999997</v>
      </c>
      <c r="D14" s="362">
        <f>D13*2080</f>
        <v>62610.311111111107</v>
      </c>
      <c r="E14" s="363"/>
      <c r="F14" s="363"/>
      <c r="G14" s="689"/>
      <c r="H14" s="360">
        <v>56557</v>
      </c>
      <c r="J14" s="356"/>
    </row>
    <row r="15" spans="2:10" ht="15.75" x14ac:dyDescent="0.25">
      <c r="B15" s="352" t="s">
        <v>307</v>
      </c>
      <c r="C15" s="353">
        <v>40.06</v>
      </c>
      <c r="D15" s="353">
        <f>'[19]Clinical Manager'!I6</f>
        <v>42.94</v>
      </c>
      <c r="E15" s="354"/>
      <c r="F15" s="691" t="s">
        <v>308</v>
      </c>
      <c r="G15" s="688" t="s">
        <v>309</v>
      </c>
      <c r="H15" s="355">
        <f>H16/2080</f>
        <v>33.217788461538461</v>
      </c>
      <c r="J15" s="356">
        <f>D15-H15</f>
        <v>9.7222115384615364</v>
      </c>
    </row>
    <row r="16" spans="2:10" ht="16.5" thickBot="1" x14ac:dyDescent="0.3">
      <c r="B16" s="361" t="s">
        <v>310</v>
      </c>
      <c r="C16" s="362">
        <f>C15*2080</f>
        <v>83324.800000000003</v>
      </c>
      <c r="D16" s="362">
        <f>D15*2080</f>
        <v>89315.199999999997</v>
      </c>
      <c r="E16" s="363"/>
      <c r="F16" s="692"/>
      <c r="G16" s="689"/>
      <c r="H16" s="360">
        <v>69093</v>
      </c>
      <c r="J16" s="356"/>
    </row>
    <row r="17" spans="2:10" ht="15.75" x14ac:dyDescent="0.25">
      <c r="B17" s="352" t="s">
        <v>311</v>
      </c>
      <c r="C17" s="353">
        <v>27.62</v>
      </c>
      <c r="D17" s="353">
        <f>[19]LPN!H6</f>
        <v>28.36</v>
      </c>
      <c r="E17" s="354"/>
      <c r="F17" s="354"/>
      <c r="G17" s="688" t="s">
        <v>312</v>
      </c>
      <c r="H17" s="355">
        <f>H18/2080</f>
        <v>25.143750000000001</v>
      </c>
      <c r="J17" s="356">
        <f>D17-H17</f>
        <v>3.2162499999999987</v>
      </c>
    </row>
    <row r="18" spans="2:10" ht="16.5" thickBot="1" x14ac:dyDescent="0.3">
      <c r="B18" s="361" t="s">
        <v>313</v>
      </c>
      <c r="C18" s="362">
        <f>C17*2080</f>
        <v>57449.599999999999</v>
      </c>
      <c r="D18" s="362">
        <f>D17*2080</f>
        <v>58988.799999999996</v>
      </c>
      <c r="E18" s="363"/>
      <c r="F18" s="363"/>
      <c r="G18" s="689"/>
      <c r="H18" s="360">
        <v>52299</v>
      </c>
      <c r="J18" s="356"/>
    </row>
    <row r="19" spans="2:10" ht="15.75" x14ac:dyDescent="0.25">
      <c r="B19" s="352" t="s">
        <v>314</v>
      </c>
      <c r="C19" s="353">
        <v>41.76</v>
      </c>
      <c r="D19" s="353">
        <f>'[19]BS RN'!K16</f>
        <v>44.3</v>
      </c>
      <c r="E19" s="354"/>
      <c r="F19" s="354"/>
      <c r="G19" s="688" t="s">
        <v>315</v>
      </c>
      <c r="H19" s="367">
        <f>H20/2080</f>
        <v>33.460576923076921</v>
      </c>
      <c r="J19" s="356">
        <f>D19-H19</f>
        <v>10.839423076923076</v>
      </c>
    </row>
    <row r="20" spans="2:10" ht="16.5" thickBot="1" x14ac:dyDescent="0.3">
      <c r="B20" s="361" t="s">
        <v>316</v>
      </c>
      <c r="C20" s="362">
        <f>C19*2080</f>
        <v>86860.800000000003</v>
      </c>
      <c r="D20" s="362">
        <f>D19*2080</f>
        <v>92144</v>
      </c>
      <c r="E20" s="363"/>
      <c r="F20" s="363"/>
      <c r="G20" s="689"/>
      <c r="H20" s="360">
        <v>69598</v>
      </c>
      <c r="J20" s="356"/>
    </row>
    <row r="21" spans="2:10" ht="15.75" x14ac:dyDescent="0.25">
      <c r="B21" s="352" t="s">
        <v>317</v>
      </c>
      <c r="C21" s="353">
        <v>57.41</v>
      </c>
      <c r="D21" s="353">
        <f>'[19]MS RN. APRN'!K15</f>
        <v>59.01</v>
      </c>
      <c r="E21" s="354"/>
      <c r="F21" s="354"/>
      <c r="G21" s="688" t="s">
        <v>318</v>
      </c>
      <c r="H21" s="355">
        <f>H22/2080</f>
        <v>48.354326923076925</v>
      </c>
      <c r="J21" s="356">
        <f>D21-H21</f>
        <v>10.655673076923073</v>
      </c>
    </row>
    <row r="22" spans="2:10" ht="16.5" thickBot="1" x14ac:dyDescent="0.3">
      <c r="B22" s="361" t="s">
        <v>319</v>
      </c>
      <c r="C22" s="362">
        <f>C21*2080</f>
        <v>119412.79999999999</v>
      </c>
      <c r="D22" s="362">
        <f>D21*2080</f>
        <v>122740.8</v>
      </c>
      <c r="E22" s="363"/>
      <c r="F22" s="363"/>
      <c r="G22" s="689"/>
      <c r="H22" s="360">
        <v>100577</v>
      </c>
      <c r="J22" s="356"/>
    </row>
    <row r="26" spans="2:10" ht="15.75" x14ac:dyDescent="0.25">
      <c r="B26" s="368" t="s">
        <v>320</v>
      </c>
      <c r="C26" s="358">
        <f>C4</f>
        <v>32198.400000000001</v>
      </c>
    </row>
    <row r="27" spans="2:10" ht="15.75" x14ac:dyDescent="0.25">
      <c r="B27" s="359"/>
      <c r="C27" s="359"/>
    </row>
    <row r="28" spans="2:10" ht="15.75" x14ac:dyDescent="0.25">
      <c r="B28" s="368" t="s">
        <v>321</v>
      </c>
      <c r="C28" s="358">
        <v>29640</v>
      </c>
    </row>
    <row r="29" spans="2:10" ht="15.75" x14ac:dyDescent="0.25">
      <c r="B29" s="359"/>
      <c r="C29" s="359"/>
    </row>
    <row r="30" spans="2:10" ht="15.75" x14ac:dyDescent="0.25">
      <c r="B30" s="368" t="s">
        <v>322</v>
      </c>
      <c r="C30" s="369">
        <v>0.22309999999999999</v>
      </c>
    </row>
    <row r="31" spans="2:10" ht="15.75" x14ac:dyDescent="0.25">
      <c r="B31" s="368" t="s">
        <v>323</v>
      </c>
      <c r="C31" s="369">
        <v>1.78E-2</v>
      </c>
    </row>
    <row r="32" spans="2:10" ht="15.75" x14ac:dyDescent="0.25">
      <c r="B32" s="368" t="s">
        <v>324</v>
      </c>
      <c r="C32" s="369">
        <v>3.7000000000000002E-3</v>
      </c>
    </row>
  </sheetData>
  <mergeCells count="13">
    <mergeCell ref="G21:G22"/>
    <mergeCell ref="G11:G12"/>
    <mergeCell ref="G13:G14"/>
    <mergeCell ref="F15:F16"/>
    <mergeCell ref="G15:G16"/>
    <mergeCell ref="G17:G18"/>
    <mergeCell ref="G19:G20"/>
    <mergeCell ref="H9:H10"/>
    <mergeCell ref="F3:F4"/>
    <mergeCell ref="G3:G4"/>
    <mergeCell ref="G5:G6"/>
    <mergeCell ref="G7:G8"/>
    <mergeCell ref="G9:G10"/>
  </mergeCells>
  <pageMargins left="0.25" right="0.25" top="0.75" bottom="0.75" header="0.3" footer="0.3"/>
  <pageSetup scale="69" fitToHeight="0" orientation="landscape"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AO206"/>
  <sheetViews>
    <sheetView view="pageBreakPreview" zoomScale="60" zoomScaleNormal="100" workbookViewId="0">
      <selection activeCell="A22" sqref="A22"/>
    </sheetView>
  </sheetViews>
  <sheetFormatPr defaultRowHeight="15" x14ac:dyDescent="0.25"/>
  <cols>
    <col min="1" max="1" width="56.140625" customWidth="1"/>
    <col min="2" max="7" width="14.42578125" customWidth="1"/>
    <col min="8" max="41" width="9.140625" style="35"/>
  </cols>
  <sheetData>
    <row r="1" spans="1:7" ht="34.5" customHeight="1" x14ac:dyDescent="0.25">
      <c r="A1" s="40" t="s">
        <v>172</v>
      </c>
      <c r="B1" s="41"/>
      <c r="C1" s="41"/>
      <c r="D1" s="41"/>
      <c r="E1" s="41"/>
      <c r="F1" s="41"/>
      <c r="G1" s="41"/>
    </row>
    <row r="2" spans="1:7" s="35" customFormat="1" x14ac:dyDescent="0.25">
      <c r="A2"/>
      <c r="B2"/>
      <c r="C2"/>
      <c r="D2"/>
      <c r="E2"/>
      <c r="F2"/>
      <c r="G2"/>
    </row>
    <row r="3" spans="1:7" s="35" customFormat="1" x14ac:dyDescent="0.25">
      <c r="A3" s="91" t="s">
        <v>107</v>
      </c>
      <c r="B3" s="92"/>
      <c r="C3" s="93"/>
      <c r="D3" s="94"/>
      <c r="E3" s="91"/>
      <c r="F3"/>
      <c r="G3"/>
    </row>
    <row r="4" spans="1:7" s="35" customFormat="1" ht="45.6" customHeight="1" x14ac:dyDescent="0.25">
      <c r="A4" s="95" t="s">
        <v>108</v>
      </c>
      <c r="B4" s="95" t="s">
        <v>105</v>
      </c>
      <c r="C4" s="95" t="s">
        <v>109</v>
      </c>
      <c r="D4" s="95" t="s">
        <v>155</v>
      </c>
      <c r="E4" s="95" t="s">
        <v>155</v>
      </c>
      <c r="F4"/>
      <c r="G4"/>
    </row>
    <row r="5" spans="1:7" s="35" customFormat="1" x14ac:dyDescent="0.25">
      <c r="A5" s="96" t="s">
        <v>180</v>
      </c>
      <c r="B5" s="97">
        <f>581+477</f>
        <v>1058</v>
      </c>
      <c r="C5" s="98">
        <f>2840100+2300</f>
        <v>2842400</v>
      </c>
      <c r="D5" s="99"/>
      <c r="E5" s="100"/>
      <c r="F5"/>
      <c r="G5"/>
    </row>
    <row r="6" spans="1:7" s="35" customFormat="1" x14ac:dyDescent="0.25">
      <c r="A6" s="101" t="s">
        <v>156</v>
      </c>
      <c r="B6" s="102">
        <v>1058</v>
      </c>
      <c r="C6" s="103" t="e">
        <f>('2. Units'!C71*#REF!)+('2. Units'!E71*#REF!)</f>
        <v>#REF!</v>
      </c>
      <c r="D6" s="104" t="e">
        <f>C6-C5</f>
        <v>#REF!</v>
      </c>
      <c r="E6" s="105" t="e">
        <f>D6/C5</f>
        <v>#REF!</v>
      </c>
      <c r="F6"/>
      <c r="G6"/>
    </row>
    <row r="7" spans="1:7" s="35" customFormat="1" x14ac:dyDescent="0.25">
      <c r="A7"/>
      <c r="B7"/>
      <c r="C7"/>
      <c r="D7"/>
      <c r="E7"/>
      <c r="F7"/>
      <c r="G7"/>
    </row>
    <row r="8" spans="1:7" s="35" customFormat="1" ht="30" customHeight="1" x14ac:dyDescent="0.25">
      <c r="A8" s="596" t="s">
        <v>181</v>
      </c>
      <c r="B8" s="596"/>
      <c r="C8" s="596"/>
      <c r="D8" s="596"/>
      <c r="E8" s="596"/>
      <c r="F8"/>
      <c r="G8"/>
    </row>
    <row r="9" spans="1:7" s="35" customFormat="1" x14ac:dyDescent="0.25">
      <c r="A9"/>
      <c r="B9"/>
      <c r="C9"/>
      <c r="D9"/>
      <c r="E9"/>
      <c r="F9"/>
      <c r="G9"/>
    </row>
    <row r="10" spans="1:7" s="35" customFormat="1" x14ac:dyDescent="0.25">
      <c r="A10"/>
      <c r="B10"/>
      <c r="C10"/>
      <c r="D10"/>
      <c r="E10"/>
      <c r="F10"/>
      <c r="G10"/>
    </row>
    <row r="11" spans="1:7" s="35" customFormat="1" x14ac:dyDescent="0.25">
      <c r="A11" s="64" t="s">
        <v>158</v>
      </c>
    </row>
    <row r="12" spans="1:7" s="35" customFormat="1" x14ac:dyDescent="0.25"/>
    <row r="13" spans="1:7" s="35" customFormat="1" x14ac:dyDescent="0.25"/>
    <row r="14" spans="1:7" s="35" customFormat="1" x14ac:dyDescent="0.25"/>
    <row r="15" spans="1:7" s="35" customFormat="1" x14ac:dyDescent="0.25"/>
    <row r="16" spans="1:7" s="35" customFormat="1" x14ac:dyDescent="0.25"/>
    <row r="17" s="35" customFormat="1" x14ac:dyDescent="0.25"/>
    <row r="18" s="35" customFormat="1" x14ac:dyDescent="0.25"/>
    <row r="19" s="35" customFormat="1" x14ac:dyDescent="0.25"/>
    <row r="20" s="35" customFormat="1" x14ac:dyDescent="0.25"/>
    <row r="21" s="35" customFormat="1" x14ac:dyDescent="0.25"/>
    <row r="22" s="35" customFormat="1" x14ac:dyDescent="0.25"/>
    <row r="23" s="35" customFormat="1" x14ac:dyDescent="0.25"/>
    <row r="24" s="35" customFormat="1" x14ac:dyDescent="0.25"/>
    <row r="25" s="35" customFormat="1" x14ac:dyDescent="0.25"/>
    <row r="26" s="35" customFormat="1" x14ac:dyDescent="0.25"/>
    <row r="27" s="35" customFormat="1" x14ac:dyDescent="0.25"/>
    <row r="28" s="35" customFormat="1" x14ac:dyDescent="0.25"/>
    <row r="29" s="35" customFormat="1" x14ac:dyDescent="0.25"/>
    <row r="30" s="35" customFormat="1" x14ac:dyDescent="0.25"/>
    <row r="31" s="35" customFormat="1" x14ac:dyDescent="0.25"/>
    <row r="32" s="35" customFormat="1" x14ac:dyDescent="0.25"/>
    <row r="33" s="35" customFormat="1" x14ac:dyDescent="0.25"/>
    <row r="34" s="35" customFormat="1" x14ac:dyDescent="0.25"/>
    <row r="35" s="35" customFormat="1" x14ac:dyDescent="0.25"/>
    <row r="36" s="35" customFormat="1" x14ac:dyDescent="0.25"/>
    <row r="37" s="35" customFormat="1" x14ac:dyDescent="0.25"/>
    <row r="38" s="35" customFormat="1" x14ac:dyDescent="0.25"/>
    <row r="39" s="35" customFormat="1" x14ac:dyDescent="0.25"/>
    <row r="40" s="35" customFormat="1" x14ac:dyDescent="0.25"/>
    <row r="41" s="35" customFormat="1" x14ac:dyDescent="0.25"/>
    <row r="42" s="35" customFormat="1" x14ac:dyDescent="0.25"/>
    <row r="43" s="35" customFormat="1" x14ac:dyDescent="0.25"/>
    <row r="44" s="35" customFormat="1" x14ac:dyDescent="0.25"/>
    <row r="45" s="35" customFormat="1" x14ac:dyDescent="0.25"/>
    <row r="46" s="35" customFormat="1" x14ac:dyDescent="0.25"/>
    <row r="47" s="35" customFormat="1" x14ac:dyDescent="0.25"/>
    <row r="48" s="35" customFormat="1" x14ac:dyDescent="0.25"/>
    <row r="49" s="35" customFormat="1" x14ac:dyDescent="0.25"/>
    <row r="50" s="35" customFormat="1" x14ac:dyDescent="0.25"/>
    <row r="51" s="35" customFormat="1" x14ac:dyDescent="0.25"/>
    <row r="52" s="35" customFormat="1" x14ac:dyDescent="0.25"/>
    <row r="53" s="35" customFormat="1" x14ac:dyDescent="0.25"/>
    <row r="54" s="35" customFormat="1" x14ac:dyDescent="0.25"/>
    <row r="55" s="35" customFormat="1" x14ac:dyDescent="0.25"/>
    <row r="56" s="35" customFormat="1" x14ac:dyDescent="0.25"/>
    <row r="57" s="35" customFormat="1" x14ac:dyDescent="0.25"/>
    <row r="58" s="35" customFormat="1" x14ac:dyDescent="0.25"/>
    <row r="59" s="35" customFormat="1" x14ac:dyDescent="0.25"/>
    <row r="60" s="35" customFormat="1" x14ac:dyDescent="0.25"/>
    <row r="61" s="35" customFormat="1" x14ac:dyDescent="0.25"/>
    <row r="62" s="35" customFormat="1" x14ac:dyDescent="0.25"/>
    <row r="63" s="35" customFormat="1" x14ac:dyDescent="0.25"/>
    <row r="64" s="35" customFormat="1" x14ac:dyDescent="0.25"/>
    <row r="65" s="35" customFormat="1" x14ac:dyDescent="0.25"/>
    <row r="66" s="35" customFormat="1" x14ac:dyDescent="0.25"/>
    <row r="67" s="35" customFormat="1" x14ac:dyDescent="0.25"/>
    <row r="68" s="35" customFormat="1" x14ac:dyDescent="0.25"/>
    <row r="69" s="35" customFormat="1" x14ac:dyDescent="0.25"/>
    <row r="70" s="35" customFormat="1" x14ac:dyDescent="0.25"/>
    <row r="71" s="35" customFormat="1" x14ac:dyDescent="0.25"/>
    <row r="72" s="35" customFormat="1" x14ac:dyDescent="0.25"/>
    <row r="73" s="35" customFormat="1" x14ac:dyDescent="0.25"/>
    <row r="74" s="35" customFormat="1" x14ac:dyDescent="0.25"/>
    <row r="75" s="35" customFormat="1" x14ac:dyDescent="0.25"/>
    <row r="76" s="35" customFormat="1" x14ac:dyDescent="0.25"/>
    <row r="77" s="35" customFormat="1" x14ac:dyDescent="0.25"/>
    <row r="78" s="35" customFormat="1" x14ac:dyDescent="0.25"/>
    <row r="79" s="35" customFormat="1" x14ac:dyDescent="0.25"/>
    <row r="80" s="35" customFormat="1" x14ac:dyDescent="0.25"/>
    <row r="81" s="35" customFormat="1" x14ac:dyDescent="0.25"/>
    <row r="82" s="35" customFormat="1" x14ac:dyDescent="0.25"/>
    <row r="83" s="35" customFormat="1" x14ac:dyDescent="0.25"/>
    <row r="84" s="35" customFormat="1" x14ac:dyDescent="0.25"/>
    <row r="85" s="35" customFormat="1" x14ac:dyDescent="0.25"/>
    <row r="86" s="35" customFormat="1" x14ac:dyDescent="0.25"/>
    <row r="87" s="35" customFormat="1" x14ac:dyDescent="0.25"/>
    <row r="88" s="35" customFormat="1" x14ac:dyDescent="0.25"/>
    <row r="89" s="35" customFormat="1" x14ac:dyDescent="0.25"/>
    <row r="90" s="35" customFormat="1" x14ac:dyDescent="0.25"/>
    <row r="91" s="35" customFormat="1" x14ac:dyDescent="0.25"/>
    <row r="92" s="35" customFormat="1" x14ac:dyDescent="0.25"/>
    <row r="93" s="35" customFormat="1" x14ac:dyDescent="0.25"/>
    <row r="94" s="35" customFormat="1" x14ac:dyDescent="0.25"/>
    <row r="95" s="35" customFormat="1" x14ac:dyDescent="0.25"/>
    <row r="96" s="35" customFormat="1" x14ac:dyDescent="0.25"/>
    <row r="97" s="35" customFormat="1" x14ac:dyDescent="0.25"/>
    <row r="98" s="35" customFormat="1" x14ac:dyDescent="0.25"/>
    <row r="99" s="35" customFormat="1" x14ac:dyDescent="0.25"/>
    <row r="100" s="35" customFormat="1" x14ac:dyDescent="0.25"/>
    <row r="101" s="35" customFormat="1" x14ac:dyDescent="0.25"/>
    <row r="102" s="35" customFormat="1" x14ac:dyDescent="0.25"/>
    <row r="103" s="35" customFormat="1" x14ac:dyDescent="0.25"/>
    <row r="104" s="35" customFormat="1" x14ac:dyDescent="0.25"/>
    <row r="105" s="35" customFormat="1" x14ac:dyDescent="0.25"/>
    <row r="106" s="35" customFormat="1" x14ac:dyDescent="0.25"/>
    <row r="107" s="35" customFormat="1" x14ac:dyDescent="0.25"/>
    <row r="108" s="35" customFormat="1" x14ac:dyDescent="0.25"/>
    <row r="109" s="35" customFormat="1" x14ac:dyDescent="0.25"/>
    <row r="110" s="35" customFormat="1" x14ac:dyDescent="0.25"/>
    <row r="111" s="35" customFormat="1" x14ac:dyDescent="0.25"/>
    <row r="112" s="35" customFormat="1" x14ac:dyDescent="0.25"/>
    <row r="113" s="35" customFormat="1" x14ac:dyDescent="0.25"/>
    <row r="114" s="35" customFormat="1" x14ac:dyDescent="0.25"/>
    <row r="115" s="35" customFormat="1" x14ac:dyDescent="0.25"/>
    <row r="116" s="35" customFormat="1" x14ac:dyDescent="0.25"/>
    <row r="117" s="35" customFormat="1" x14ac:dyDescent="0.25"/>
    <row r="118" s="35" customFormat="1" x14ac:dyDescent="0.25"/>
    <row r="119" s="35" customFormat="1" x14ac:dyDescent="0.25"/>
    <row r="120" s="35" customFormat="1" x14ac:dyDescent="0.25"/>
    <row r="121" s="35" customFormat="1" x14ac:dyDescent="0.25"/>
    <row r="122" s="35" customFormat="1" x14ac:dyDescent="0.25"/>
    <row r="123" s="35" customFormat="1" x14ac:dyDescent="0.25"/>
    <row r="124" s="35" customFormat="1" x14ac:dyDescent="0.25"/>
    <row r="125" s="35" customFormat="1" x14ac:dyDescent="0.25"/>
    <row r="126" s="35" customFormat="1" x14ac:dyDescent="0.25"/>
    <row r="127" s="35" customFormat="1" x14ac:dyDescent="0.25"/>
    <row r="128" s="35" customFormat="1" x14ac:dyDescent="0.25"/>
    <row r="129" s="35" customFormat="1" x14ac:dyDescent="0.25"/>
    <row r="130" s="35" customFormat="1" x14ac:dyDescent="0.25"/>
    <row r="131" s="35" customFormat="1" x14ac:dyDescent="0.25"/>
    <row r="132" s="35" customFormat="1" x14ac:dyDescent="0.25"/>
    <row r="133" s="35" customFormat="1" x14ac:dyDescent="0.25"/>
    <row r="134" s="35" customFormat="1" x14ac:dyDescent="0.25"/>
    <row r="135" s="35" customFormat="1" x14ac:dyDescent="0.25"/>
    <row r="136" s="35" customFormat="1" x14ac:dyDescent="0.25"/>
    <row r="137" s="35" customFormat="1" x14ac:dyDescent="0.25"/>
    <row r="138" s="35" customFormat="1" x14ac:dyDescent="0.25"/>
    <row r="139" s="35" customFormat="1" x14ac:dyDescent="0.25"/>
    <row r="140" s="35" customFormat="1" x14ac:dyDescent="0.25"/>
    <row r="141" s="35" customFormat="1" x14ac:dyDescent="0.25"/>
    <row r="142" s="35" customFormat="1" x14ac:dyDescent="0.25"/>
    <row r="143" s="35" customFormat="1" x14ac:dyDescent="0.25"/>
    <row r="144" s="35" customFormat="1" x14ac:dyDescent="0.25"/>
    <row r="145" s="35" customFormat="1" x14ac:dyDescent="0.25"/>
    <row r="146" s="35" customFormat="1" x14ac:dyDescent="0.25"/>
    <row r="147" s="35" customFormat="1" x14ac:dyDescent="0.25"/>
    <row r="148" s="35" customFormat="1" x14ac:dyDescent="0.25"/>
    <row r="149" s="35" customFormat="1" x14ac:dyDescent="0.25"/>
    <row r="150" s="35" customFormat="1" x14ac:dyDescent="0.25"/>
    <row r="151" s="35" customFormat="1" x14ac:dyDescent="0.25"/>
    <row r="152" s="35" customFormat="1" x14ac:dyDescent="0.25"/>
    <row r="153" s="35" customFormat="1" x14ac:dyDescent="0.25"/>
    <row r="154" s="35" customFormat="1" x14ac:dyDescent="0.25"/>
    <row r="155" s="35" customFormat="1" x14ac:dyDescent="0.25"/>
    <row r="156" s="35" customFormat="1" x14ac:dyDescent="0.25"/>
    <row r="157" s="35" customFormat="1" x14ac:dyDescent="0.25"/>
    <row r="158" s="35" customFormat="1" x14ac:dyDescent="0.25"/>
    <row r="159" s="35" customFormat="1" x14ac:dyDescent="0.25"/>
    <row r="160" s="35" customFormat="1" x14ac:dyDescent="0.25"/>
    <row r="161" s="35" customFormat="1" x14ac:dyDescent="0.25"/>
    <row r="162" s="35" customFormat="1" x14ac:dyDescent="0.25"/>
    <row r="163" s="35" customFormat="1" x14ac:dyDescent="0.25"/>
    <row r="164" s="35" customFormat="1" x14ac:dyDescent="0.25"/>
    <row r="165" s="35" customFormat="1" x14ac:dyDescent="0.25"/>
    <row r="166" s="35" customFormat="1" x14ac:dyDescent="0.25"/>
    <row r="167" s="35" customFormat="1" x14ac:dyDescent="0.25"/>
    <row r="168" s="35" customFormat="1" x14ac:dyDescent="0.25"/>
    <row r="169" s="35" customFormat="1" x14ac:dyDescent="0.25"/>
    <row r="170" s="35" customFormat="1" x14ac:dyDescent="0.25"/>
    <row r="171" s="35" customFormat="1" x14ac:dyDescent="0.25"/>
    <row r="172" s="35" customFormat="1" x14ac:dyDescent="0.25"/>
    <row r="173" s="35" customFormat="1" x14ac:dyDescent="0.25"/>
    <row r="174" s="35" customFormat="1" x14ac:dyDescent="0.25"/>
    <row r="175" s="35" customFormat="1" x14ac:dyDescent="0.25"/>
    <row r="176" s="35" customFormat="1" x14ac:dyDescent="0.25"/>
    <row r="177" s="35" customFormat="1" x14ac:dyDescent="0.25"/>
    <row r="178" s="35" customFormat="1" x14ac:dyDescent="0.25"/>
    <row r="179" s="35" customFormat="1" x14ac:dyDescent="0.25"/>
    <row r="180" s="35" customFormat="1" x14ac:dyDescent="0.25"/>
    <row r="181" s="35" customFormat="1" x14ac:dyDescent="0.25"/>
    <row r="182" s="35" customFormat="1" x14ac:dyDescent="0.25"/>
    <row r="183" s="35" customFormat="1" x14ac:dyDescent="0.25"/>
    <row r="184" s="35" customFormat="1" x14ac:dyDescent="0.25"/>
    <row r="185" s="35" customFormat="1" x14ac:dyDescent="0.25"/>
    <row r="186" s="35" customFormat="1" x14ac:dyDescent="0.25"/>
    <row r="187" s="35" customFormat="1" x14ac:dyDescent="0.25"/>
    <row r="188" s="35" customFormat="1" x14ac:dyDescent="0.25"/>
    <row r="189" s="35" customFormat="1" x14ac:dyDescent="0.25"/>
    <row r="190" s="35" customFormat="1" x14ac:dyDescent="0.25"/>
    <row r="191" s="35" customFormat="1" x14ac:dyDescent="0.25"/>
    <row r="192" s="35" customFormat="1" x14ac:dyDescent="0.25"/>
    <row r="193" spans="1:6" s="35" customFormat="1" x14ac:dyDescent="0.25"/>
    <row r="194" spans="1:6" s="35" customFormat="1" x14ac:dyDescent="0.25"/>
    <row r="195" spans="1:6" s="35" customFormat="1" x14ac:dyDescent="0.25"/>
    <row r="196" spans="1:6" s="35" customFormat="1" x14ac:dyDescent="0.25"/>
    <row r="197" spans="1:6" s="35" customFormat="1" x14ac:dyDescent="0.25"/>
    <row r="198" spans="1:6" s="35" customFormat="1" x14ac:dyDescent="0.25"/>
    <row r="199" spans="1:6" s="35" customFormat="1" x14ac:dyDescent="0.25"/>
    <row r="200" spans="1:6" s="35" customFormat="1" x14ac:dyDescent="0.25"/>
    <row r="201" spans="1:6" s="35" customFormat="1" x14ac:dyDescent="0.25"/>
    <row r="202" spans="1:6" x14ac:dyDescent="0.25">
      <c r="A202" s="35"/>
      <c r="B202" s="35"/>
      <c r="C202" s="35"/>
      <c r="D202" s="35"/>
      <c r="E202" s="35"/>
      <c r="F202" s="35"/>
    </row>
    <row r="203" spans="1:6" x14ac:dyDescent="0.25">
      <c r="A203" s="35"/>
      <c r="B203" s="35"/>
      <c r="C203" s="35"/>
      <c r="D203" s="35"/>
      <c r="E203" s="35"/>
      <c r="F203" s="35"/>
    </row>
    <row r="204" spans="1:6" x14ac:dyDescent="0.25">
      <c r="A204" s="35"/>
      <c r="B204" s="35"/>
      <c r="C204" s="35"/>
      <c r="D204" s="35"/>
      <c r="E204" s="35"/>
      <c r="F204" s="35"/>
    </row>
    <row r="205" spans="1:6" x14ac:dyDescent="0.25">
      <c r="A205" s="35"/>
      <c r="B205" s="35"/>
      <c r="C205" s="35"/>
      <c r="D205" s="35"/>
      <c r="E205" s="35"/>
      <c r="F205" s="35"/>
    </row>
    <row r="206" spans="1:6" x14ac:dyDescent="0.25">
      <c r="A206" s="35"/>
      <c r="B206" s="35"/>
      <c r="C206" s="35"/>
      <c r="D206" s="35"/>
      <c r="E206" s="35"/>
      <c r="F206" s="35"/>
    </row>
  </sheetData>
  <mergeCells count="1">
    <mergeCell ref="A8:E8"/>
  </mergeCells>
  <pageMargins left="0.7" right="0.7" top="0.75" bottom="0.75" header="0.3" footer="0.3"/>
  <pageSetup scale="6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I32"/>
  <sheetViews>
    <sheetView topLeftCell="BE5" workbookViewId="0">
      <selection activeCell="BX31" sqref="BX31"/>
    </sheetView>
  </sheetViews>
  <sheetFormatPr defaultColWidth="9.140625" defaultRowHeight="12.75" x14ac:dyDescent="0.2"/>
  <cols>
    <col min="1" max="16384" width="9.140625" style="315"/>
  </cols>
  <sheetData>
    <row r="1" spans="1:87" ht="18" x14ac:dyDescent="0.25">
      <c r="A1" s="313" t="s">
        <v>0</v>
      </c>
      <c r="B1" s="314"/>
    </row>
    <row r="2" spans="1:87" ht="15.75" x14ac:dyDescent="0.25">
      <c r="A2" s="316" t="s">
        <v>253</v>
      </c>
      <c r="B2" s="317"/>
    </row>
    <row r="3" spans="1:87" ht="15.75" thickBot="1" x14ac:dyDescent="0.3">
      <c r="A3" s="318" t="s">
        <v>2</v>
      </c>
      <c r="B3" s="319"/>
    </row>
    <row r="6" spans="1:87" x14ac:dyDescent="0.2">
      <c r="BI6" s="136" t="s">
        <v>10</v>
      </c>
      <c r="BJ6" s="136" t="s">
        <v>10</v>
      </c>
      <c r="BK6" s="136" t="s">
        <v>10</v>
      </c>
      <c r="BL6" s="136" t="s">
        <v>10</v>
      </c>
      <c r="BM6" s="137" t="s">
        <v>188</v>
      </c>
      <c r="BN6" s="137" t="s">
        <v>188</v>
      </c>
      <c r="BO6" s="137" t="s">
        <v>188</v>
      </c>
      <c r="BP6" s="137" t="s">
        <v>188</v>
      </c>
      <c r="BQ6" s="138" t="s">
        <v>189</v>
      </c>
      <c r="BR6" s="138" t="s">
        <v>189</v>
      </c>
      <c r="BS6" s="138" t="s">
        <v>189</v>
      </c>
      <c r="BT6" s="138" t="s">
        <v>189</v>
      </c>
      <c r="BU6" s="134" t="s">
        <v>254</v>
      </c>
      <c r="BV6" s="134" t="s">
        <v>254</v>
      </c>
      <c r="BW6" s="134" t="s">
        <v>254</v>
      </c>
      <c r="BX6" s="134" t="s">
        <v>254</v>
      </c>
      <c r="BY6" s="320" t="s">
        <v>255</v>
      </c>
      <c r="BZ6" s="320" t="s">
        <v>255</v>
      </c>
      <c r="CA6" s="320" t="s">
        <v>255</v>
      </c>
      <c r="CB6" s="320" t="s">
        <v>255</v>
      </c>
    </row>
    <row r="7" spans="1:87" x14ac:dyDescent="0.2">
      <c r="A7" s="144"/>
      <c r="B7" s="144" t="s">
        <v>11</v>
      </c>
      <c r="C7" s="143" t="s">
        <v>12</v>
      </c>
      <c r="D7" s="143" t="s">
        <v>13</v>
      </c>
      <c r="E7" s="143" t="s">
        <v>14</v>
      </c>
      <c r="F7" s="143" t="s">
        <v>15</v>
      </c>
      <c r="G7" s="143" t="s">
        <v>16</v>
      </c>
      <c r="H7" s="143" t="s">
        <v>17</v>
      </c>
      <c r="I7" s="143" t="s">
        <v>18</v>
      </c>
      <c r="J7" s="143" t="s">
        <v>19</v>
      </c>
      <c r="K7" s="143" t="s">
        <v>20</v>
      </c>
      <c r="L7" s="143" t="s">
        <v>21</v>
      </c>
      <c r="M7" s="143" t="s">
        <v>22</v>
      </c>
      <c r="N7" s="143" t="s">
        <v>23</v>
      </c>
      <c r="O7" s="143" t="s">
        <v>24</v>
      </c>
      <c r="P7" s="143" t="s">
        <v>25</v>
      </c>
      <c r="Q7" s="143" t="s">
        <v>26</v>
      </c>
      <c r="R7" s="143" t="s">
        <v>27</v>
      </c>
      <c r="S7" s="143" t="s">
        <v>28</v>
      </c>
      <c r="T7" s="143" t="s">
        <v>29</v>
      </c>
      <c r="U7" s="143" t="s">
        <v>30</v>
      </c>
      <c r="V7" s="143" t="s">
        <v>31</v>
      </c>
      <c r="W7" s="143" t="s">
        <v>32</v>
      </c>
      <c r="X7" s="143" t="s">
        <v>33</v>
      </c>
      <c r="Y7" s="143" t="s">
        <v>34</v>
      </c>
      <c r="Z7" s="143" t="s">
        <v>35</v>
      </c>
      <c r="AA7" s="143" t="s">
        <v>36</v>
      </c>
      <c r="AB7" s="143" t="s">
        <v>37</v>
      </c>
      <c r="AC7" s="143" t="s">
        <v>38</v>
      </c>
      <c r="AD7" s="143" t="s">
        <v>39</v>
      </c>
      <c r="AE7" s="143" t="s">
        <v>40</v>
      </c>
      <c r="AF7" s="143" t="s">
        <v>41</v>
      </c>
      <c r="AG7" s="143" t="s">
        <v>42</v>
      </c>
      <c r="AH7" s="143" t="s">
        <v>43</v>
      </c>
      <c r="AI7" s="143" t="s">
        <v>44</v>
      </c>
      <c r="AJ7" s="143" t="s">
        <v>45</v>
      </c>
      <c r="AK7" s="143" t="s">
        <v>46</v>
      </c>
      <c r="AL7" s="143" t="s">
        <v>47</v>
      </c>
      <c r="AM7" s="143" t="s">
        <v>48</v>
      </c>
      <c r="AN7" s="143" t="s">
        <v>49</v>
      </c>
      <c r="AO7" s="143" t="s">
        <v>50</v>
      </c>
      <c r="AP7" s="143" t="s">
        <v>51</v>
      </c>
      <c r="AQ7" s="143" t="s">
        <v>52</v>
      </c>
      <c r="AR7" s="143" t="s">
        <v>53</v>
      </c>
      <c r="AS7" s="143" t="s">
        <v>54</v>
      </c>
      <c r="AT7" s="143" t="s">
        <v>55</v>
      </c>
      <c r="AU7" s="144" t="s">
        <v>56</v>
      </c>
      <c r="AV7" s="144" t="s">
        <v>57</v>
      </c>
      <c r="AW7" s="144" t="s">
        <v>58</v>
      </c>
      <c r="AX7" s="144" t="s">
        <v>59</v>
      </c>
      <c r="AY7" s="144" t="s">
        <v>60</v>
      </c>
      <c r="AZ7" s="144" t="s">
        <v>61</v>
      </c>
      <c r="BA7" s="144" t="s">
        <v>62</v>
      </c>
      <c r="BB7" s="144" t="s">
        <v>63</v>
      </c>
      <c r="BC7" s="144" t="s">
        <v>64</v>
      </c>
      <c r="BD7" s="144" t="s">
        <v>65</v>
      </c>
      <c r="BE7" s="144" t="s">
        <v>66</v>
      </c>
      <c r="BF7" s="144" t="s">
        <v>67</v>
      </c>
      <c r="BG7" s="144" t="s">
        <v>68</v>
      </c>
      <c r="BH7" s="144" t="s">
        <v>69</v>
      </c>
      <c r="BI7" s="144" t="s">
        <v>70</v>
      </c>
      <c r="BJ7" s="144" t="s">
        <v>71</v>
      </c>
      <c r="BK7" s="144" t="s">
        <v>72</v>
      </c>
      <c r="BL7" s="144" t="s">
        <v>73</v>
      </c>
      <c r="BM7" s="144" t="s">
        <v>74</v>
      </c>
      <c r="BN7" s="144" t="s">
        <v>75</v>
      </c>
      <c r="BO7" s="144" t="s">
        <v>76</v>
      </c>
      <c r="BP7" s="321" t="s">
        <v>77</v>
      </c>
      <c r="BQ7" s="322" t="s">
        <v>78</v>
      </c>
      <c r="BR7" s="144" t="s">
        <v>79</v>
      </c>
      <c r="BS7" s="144" t="s">
        <v>80</v>
      </c>
      <c r="BT7" s="144" t="s">
        <v>81</v>
      </c>
      <c r="BU7" s="144" t="s">
        <v>82</v>
      </c>
      <c r="BV7" s="144" t="s">
        <v>83</v>
      </c>
      <c r="BW7" s="144" t="s">
        <v>256</v>
      </c>
      <c r="BX7" s="144" t="s">
        <v>257</v>
      </c>
      <c r="BY7" s="144" t="s">
        <v>258</v>
      </c>
      <c r="BZ7" s="144" t="s">
        <v>259</v>
      </c>
      <c r="CA7" s="144" t="s">
        <v>260</v>
      </c>
      <c r="CB7" s="144" t="s">
        <v>261</v>
      </c>
      <c r="CC7" s="144" t="s">
        <v>262</v>
      </c>
      <c r="CD7" s="144" t="s">
        <v>263</v>
      </c>
      <c r="CE7" s="144" t="s">
        <v>264</v>
      </c>
      <c r="CF7" s="144" t="s">
        <v>265</v>
      </c>
      <c r="CG7" s="144" t="s">
        <v>266</v>
      </c>
      <c r="CH7" s="144" t="s">
        <v>267</v>
      </c>
      <c r="CI7" s="144" t="s">
        <v>84</v>
      </c>
    </row>
    <row r="8" spans="1:87" x14ac:dyDescent="0.2">
      <c r="A8" s="144" t="s">
        <v>85</v>
      </c>
      <c r="B8" s="144" t="s">
        <v>86</v>
      </c>
      <c r="C8" s="323">
        <v>2.0343964480826999</v>
      </c>
      <c r="D8" s="323">
        <v>2.05943632395637</v>
      </c>
      <c r="E8" s="323">
        <v>2.0644664349199</v>
      </c>
      <c r="F8" s="323">
        <v>2.0865413060551998</v>
      </c>
      <c r="G8" s="323">
        <v>2.1041383265898301</v>
      </c>
      <c r="H8" s="323">
        <v>2.1144127778695201</v>
      </c>
      <c r="I8" s="323">
        <v>2.1507704710507598</v>
      </c>
      <c r="J8" s="323">
        <v>2.1697119451171401</v>
      </c>
      <c r="K8" s="323">
        <v>2.18694695083656</v>
      </c>
      <c r="L8" s="323">
        <v>2.2122122749579498</v>
      </c>
      <c r="M8" s="323">
        <v>2.23480678878395</v>
      </c>
      <c r="N8" s="323">
        <v>2.2202677130356299</v>
      </c>
      <c r="O8" s="323">
        <v>2.23175261179881</v>
      </c>
      <c r="P8" s="323">
        <v>2.2580164013091002</v>
      </c>
      <c r="Q8" s="323">
        <v>2.2753709772035502</v>
      </c>
      <c r="R8" s="323">
        <v>2.30194291888919</v>
      </c>
      <c r="S8" s="323">
        <v>2.3192533891099099</v>
      </c>
      <c r="T8" s="323">
        <v>2.3629433902934598</v>
      </c>
      <c r="U8" s="323">
        <v>2.4039288645996799</v>
      </c>
      <c r="V8" s="323">
        <v>2.3508177475344398</v>
      </c>
      <c r="W8" s="323">
        <v>2.3395569969345802</v>
      </c>
      <c r="X8" s="323">
        <v>2.34609570313232</v>
      </c>
      <c r="Y8" s="323">
        <v>2.3657863595331099</v>
      </c>
      <c r="Z8" s="323">
        <v>2.3805218237276899</v>
      </c>
      <c r="AA8" s="323">
        <v>2.3783358335942402</v>
      </c>
      <c r="AB8" s="323">
        <v>2.3830414859475502</v>
      </c>
      <c r="AC8" s="323">
        <v>2.3975323184108199</v>
      </c>
      <c r="AD8" s="323">
        <v>2.4214524193269198</v>
      </c>
      <c r="AE8" s="323">
        <v>2.4313760255508901</v>
      </c>
      <c r="AF8" s="323">
        <v>2.4766460484572002</v>
      </c>
      <c r="AG8" s="323">
        <v>2.4881988275326701</v>
      </c>
      <c r="AH8" s="323">
        <v>2.4967467306687299</v>
      </c>
      <c r="AI8" s="323">
        <v>2.5126682010265902</v>
      </c>
      <c r="AJ8" s="323">
        <v>2.5190165748075999</v>
      </c>
      <c r="AK8" s="323">
        <v>2.52926548445051</v>
      </c>
      <c r="AL8" s="323">
        <v>2.5498254535670202</v>
      </c>
      <c r="AM8" s="323">
        <v>2.5565788634062199</v>
      </c>
      <c r="AN8" s="323">
        <v>2.5541938570175202</v>
      </c>
      <c r="AO8" s="323">
        <v>2.5733736468802801</v>
      </c>
      <c r="AP8" s="323">
        <v>2.5879825683785702</v>
      </c>
      <c r="AQ8" s="323">
        <v>2.5968750678528201</v>
      </c>
      <c r="AR8" s="323">
        <v>2.60749339976029</v>
      </c>
      <c r="AS8" s="323">
        <v>2.61387953217735</v>
      </c>
      <c r="AT8" s="323">
        <v>2.6160583623265499</v>
      </c>
      <c r="AU8" s="315">
        <v>2.61118766519375</v>
      </c>
      <c r="AV8" s="315">
        <v>2.6220108220798601</v>
      </c>
      <c r="AW8" s="315">
        <v>2.6188417055922</v>
      </c>
      <c r="AX8" s="315">
        <v>2.6260990473395398</v>
      </c>
      <c r="AY8" s="315">
        <v>2.6201146582822998</v>
      </c>
      <c r="AZ8" s="315">
        <v>2.6412696718547601</v>
      </c>
      <c r="BA8" s="315">
        <v>2.6622794798761902</v>
      </c>
      <c r="BB8" s="315">
        <v>2.6769828092859602</v>
      </c>
      <c r="BC8" s="315">
        <v>2.69301979781623</v>
      </c>
      <c r="BD8" s="315">
        <v>2.6949351579636902</v>
      </c>
      <c r="BE8" s="315">
        <v>2.7072510455133001</v>
      </c>
      <c r="BF8" s="315">
        <v>2.7194666205217501</v>
      </c>
      <c r="BG8" s="315">
        <v>2.7583872583557998</v>
      </c>
      <c r="BH8" s="315">
        <v>2.7712174411052799</v>
      </c>
      <c r="BI8" s="315">
        <v>2.7767772539950299</v>
      </c>
      <c r="BJ8" s="315">
        <v>2.7900362938944698</v>
      </c>
      <c r="BK8" s="315">
        <v>2.79504989885013</v>
      </c>
      <c r="BL8" s="315">
        <v>2.8124753429938698</v>
      </c>
      <c r="BM8" s="315">
        <v>2.8258429652208199</v>
      </c>
      <c r="BN8" s="315">
        <v>2.84827109602332</v>
      </c>
      <c r="BO8" s="315">
        <v>2.8648096227990201</v>
      </c>
      <c r="BP8" s="315">
        <v>2.87366388911181</v>
      </c>
      <c r="BQ8" s="315">
        <v>2.8888357489521002</v>
      </c>
      <c r="BR8" s="315">
        <v>2.8975460997816902</v>
      </c>
      <c r="BS8" s="315">
        <v>2.9097169947994401</v>
      </c>
      <c r="BT8" s="315">
        <v>2.9296333194362298</v>
      </c>
      <c r="BU8" s="315">
        <v>2.94689616214067</v>
      </c>
      <c r="BV8" s="315">
        <v>2.9583483780456699</v>
      </c>
      <c r="BW8" s="315">
        <v>2.9813259042976701</v>
      </c>
      <c r="BX8" s="315">
        <v>3.0046912726057902</v>
      </c>
      <c r="BY8" s="315">
        <v>3.0255581522131298</v>
      </c>
      <c r="BZ8" s="315">
        <v>3.04587440346724</v>
      </c>
      <c r="CA8" s="315">
        <v>3.0658590818670399</v>
      </c>
      <c r="CB8" s="315">
        <v>3.0832941540272398</v>
      </c>
      <c r="CC8" s="315">
        <v>3.1029951080744298</v>
      </c>
      <c r="CD8" s="315">
        <v>3.1221931367125899</v>
      </c>
      <c r="CE8" s="315">
        <v>3.1400314557673501</v>
      </c>
      <c r="CF8" s="315">
        <v>3.1597078634776099</v>
      </c>
      <c r="CG8" s="315">
        <v>3.1784171022252501</v>
      </c>
      <c r="CH8" s="315">
        <v>3.1965028368224302</v>
      </c>
    </row>
    <row r="9" spans="1:87" x14ac:dyDescent="0.2">
      <c r="A9" s="144" t="s">
        <v>87</v>
      </c>
      <c r="B9" s="144" t="s">
        <v>88</v>
      </c>
      <c r="C9" s="323">
        <v>2.0343964480826999</v>
      </c>
      <c r="D9" s="323">
        <v>2.05943632395637</v>
      </c>
      <c r="E9" s="323">
        <v>2.0644664349199</v>
      </c>
      <c r="F9" s="323">
        <v>2.0865413060551998</v>
      </c>
      <c r="G9" s="323">
        <v>2.1041383265898301</v>
      </c>
      <c r="H9" s="323">
        <v>2.1144127778695201</v>
      </c>
      <c r="I9" s="323">
        <v>2.1507704710507598</v>
      </c>
      <c r="J9" s="323">
        <v>2.1697119451171401</v>
      </c>
      <c r="K9" s="323">
        <v>2.18694695083656</v>
      </c>
      <c r="L9" s="323">
        <v>2.2122122749579498</v>
      </c>
      <c r="M9" s="323">
        <v>2.23480678878395</v>
      </c>
      <c r="N9" s="323">
        <v>2.2202677130356299</v>
      </c>
      <c r="O9" s="323">
        <v>2.23175261179881</v>
      </c>
      <c r="P9" s="323">
        <v>2.2580164013091002</v>
      </c>
      <c r="Q9" s="323">
        <v>2.2753709772035502</v>
      </c>
      <c r="R9" s="323">
        <v>2.30194291888919</v>
      </c>
      <c r="S9" s="323">
        <v>2.3192533891099099</v>
      </c>
      <c r="T9" s="323">
        <v>2.3629433902934598</v>
      </c>
      <c r="U9" s="323">
        <v>2.4039288645996799</v>
      </c>
      <c r="V9" s="323">
        <v>2.3508177475344398</v>
      </c>
      <c r="W9" s="323">
        <v>2.3395569969345802</v>
      </c>
      <c r="X9" s="323">
        <v>2.34609570313232</v>
      </c>
      <c r="Y9" s="323">
        <v>2.3657863595331099</v>
      </c>
      <c r="Z9" s="323">
        <v>2.3805218237276899</v>
      </c>
      <c r="AA9" s="323">
        <v>2.3783358335942402</v>
      </c>
      <c r="AB9" s="323">
        <v>2.3830414859475502</v>
      </c>
      <c r="AC9" s="323">
        <v>2.3975323184108199</v>
      </c>
      <c r="AD9" s="323">
        <v>2.4214524193269198</v>
      </c>
      <c r="AE9" s="323">
        <v>2.4313760255508901</v>
      </c>
      <c r="AF9" s="323">
        <v>2.4766460484572002</v>
      </c>
      <c r="AG9" s="323">
        <v>2.4881988275326701</v>
      </c>
      <c r="AH9" s="323">
        <v>2.4967467306687299</v>
      </c>
      <c r="AI9" s="323">
        <v>2.5126682010265902</v>
      </c>
      <c r="AJ9" s="323">
        <v>2.5190165748075999</v>
      </c>
      <c r="AK9" s="323">
        <v>2.52926548445051</v>
      </c>
      <c r="AL9" s="323">
        <v>2.5498254535670202</v>
      </c>
      <c r="AM9" s="323">
        <v>2.5565788634062199</v>
      </c>
      <c r="AN9" s="323">
        <v>2.5541938570175202</v>
      </c>
      <c r="AO9" s="323">
        <v>2.5733736468802801</v>
      </c>
      <c r="AP9" s="323">
        <v>2.5879825683785702</v>
      </c>
      <c r="AQ9" s="323">
        <v>2.5968750678528201</v>
      </c>
      <c r="AR9" s="323">
        <v>2.60749339976029</v>
      </c>
      <c r="AS9" s="323">
        <v>2.61387953217735</v>
      </c>
      <c r="AT9" s="323">
        <v>2.6160583623265499</v>
      </c>
      <c r="AU9" s="315">
        <v>2.61118766519375</v>
      </c>
      <c r="AV9" s="315">
        <v>2.6220108220798601</v>
      </c>
      <c r="AW9" s="315">
        <v>2.6188417055922</v>
      </c>
      <c r="AX9" s="315">
        <v>2.6260990473395398</v>
      </c>
      <c r="AY9" s="315">
        <v>2.6201146582822998</v>
      </c>
      <c r="AZ9" s="315">
        <v>2.6412696718547601</v>
      </c>
      <c r="BA9" s="315">
        <v>2.6622794798761902</v>
      </c>
      <c r="BB9" s="315">
        <v>2.6769828092859602</v>
      </c>
      <c r="BC9" s="315">
        <v>2.69301979781623</v>
      </c>
      <c r="BD9" s="315">
        <v>2.6949351579636902</v>
      </c>
      <c r="BE9" s="315">
        <v>2.7072510455133001</v>
      </c>
      <c r="BF9" s="315">
        <v>2.7194666205217501</v>
      </c>
      <c r="BG9" s="315">
        <v>2.7583872583557998</v>
      </c>
      <c r="BH9" s="315">
        <v>2.7712174411052799</v>
      </c>
      <c r="BI9" s="315">
        <v>2.7767772539950299</v>
      </c>
      <c r="BJ9" s="315">
        <v>2.7900362938944698</v>
      </c>
      <c r="BK9" s="315">
        <v>2.79504989885013</v>
      </c>
      <c r="BL9" s="315">
        <v>2.8124753429938698</v>
      </c>
      <c r="BM9" s="315">
        <v>2.8258429652208199</v>
      </c>
      <c r="BN9" s="315">
        <v>2.84582069929911</v>
      </c>
      <c r="BO9" s="315">
        <v>2.86055636092141</v>
      </c>
      <c r="BP9" s="324">
        <v>2.86714152292299</v>
      </c>
      <c r="BQ9" s="325">
        <v>2.87979046783079</v>
      </c>
      <c r="BR9" s="315">
        <v>2.8862359962744399</v>
      </c>
      <c r="BS9" s="315">
        <v>2.8952255447313102</v>
      </c>
      <c r="BT9" s="315">
        <v>2.9114792295702099</v>
      </c>
      <c r="BU9" s="315">
        <v>2.92478764045907</v>
      </c>
      <c r="BV9" s="315">
        <v>2.9313520578905301</v>
      </c>
      <c r="BW9" s="315">
        <v>2.9488666202170299</v>
      </c>
      <c r="BX9" s="315">
        <v>2.9672225449874401</v>
      </c>
      <c r="BY9" s="315">
        <v>2.9827762298190601</v>
      </c>
      <c r="BZ9" s="315">
        <v>2.9973649977235501</v>
      </c>
      <c r="CA9" s="315">
        <v>3.01160898598325</v>
      </c>
      <c r="CB9" s="315">
        <v>3.0243751954104701</v>
      </c>
      <c r="CC9" s="315">
        <v>3.0393168799481201</v>
      </c>
      <c r="CD9" s="315">
        <v>3.0546372008786999</v>
      </c>
      <c r="CE9" s="315">
        <v>3.0677758980614298</v>
      </c>
      <c r="CF9" s="315">
        <v>3.08286200226184</v>
      </c>
      <c r="CG9" s="315">
        <v>3.09713585293321</v>
      </c>
      <c r="CH9" s="315">
        <v>3.1105686621575002</v>
      </c>
    </row>
    <row r="10" spans="1:87" x14ac:dyDescent="0.2">
      <c r="A10" s="144" t="s">
        <v>89</v>
      </c>
      <c r="B10" s="144" t="s">
        <v>90</v>
      </c>
      <c r="C10" s="323">
        <v>2.0343964480826999</v>
      </c>
      <c r="D10" s="323">
        <v>2.05943632395637</v>
      </c>
      <c r="E10" s="323">
        <v>2.0644664349199</v>
      </c>
      <c r="F10" s="323">
        <v>2.0865413060551998</v>
      </c>
      <c r="G10" s="323">
        <v>2.1041383265898301</v>
      </c>
      <c r="H10" s="323">
        <v>2.1144127778695201</v>
      </c>
      <c r="I10" s="323">
        <v>2.1507704710507598</v>
      </c>
      <c r="J10" s="323">
        <v>2.1697119451171401</v>
      </c>
      <c r="K10" s="323">
        <v>2.18694695083656</v>
      </c>
      <c r="L10" s="323">
        <v>2.2122122749579498</v>
      </c>
      <c r="M10" s="323">
        <v>2.23480678878395</v>
      </c>
      <c r="N10" s="323">
        <v>2.2202677130356299</v>
      </c>
      <c r="O10" s="323">
        <v>2.23175261179881</v>
      </c>
      <c r="P10" s="323">
        <v>2.2580164013091002</v>
      </c>
      <c r="Q10" s="323">
        <v>2.2753709772035502</v>
      </c>
      <c r="R10" s="323">
        <v>2.30194291888919</v>
      </c>
      <c r="S10" s="323">
        <v>2.3192533891099099</v>
      </c>
      <c r="T10" s="323">
        <v>2.3629433902934598</v>
      </c>
      <c r="U10" s="323">
        <v>2.4039288645996799</v>
      </c>
      <c r="V10" s="323">
        <v>2.3508177475344398</v>
      </c>
      <c r="W10" s="323">
        <v>2.3395569969345802</v>
      </c>
      <c r="X10" s="323">
        <v>2.34609570313232</v>
      </c>
      <c r="Y10" s="323">
        <v>2.3657863595331099</v>
      </c>
      <c r="Z10" s="323">
        <v>2.3805218237276899</v>
      </c>
      <c r="AA10" s="323">
        <v>2.3783358335942402</v>
      </c>
      <c r="AB10" s="323">
        <v>2.3830414859475502</v>
      </c>
      <c r="AC10" s="323">
        <v>2.3975323184108199</v>
      </c>
      <c r="AD10" s="323">
        <v>2.4214524193269198</v>
      </c>
      <c r="AE10" s="323">
        <v>2.4313760255508901</v>
      </c>
      <c r="AF10" s="323">
        <v>2.4766460484572002</v>
      </c>
      <c r="AG10" s="323">
        <v>2.4881988275326701</v>
      </c>
      <c r="AH10" s="323">
        <v>2.4967467306687299</v>
      </c>
      <c r="AI10" s="323">
        <v>2.5126682010265902</v>
      </c>
      <c r="AJ10" s="323">
        <v>2.5190165748075999</v>
      </c>
      <c r="AK10" s="323">
        <v>2.52926548445051</v>
      </c>
      <c r="AL10" s="323">
        <v>2.5498254535670202</v>
      </c>
      <c r="AM10" s="323">
        <v>2.5565788634062199</v>
      </c>
      <c r="AN10" s="323">
        <v>2.5541938570175202</v>
      </c>
      <c r="AO10" s="323">
        <v>2.5733736468802801</v>
      </c>
      <c r="AP10" s="323">
        <v>2.5879825683785702</v>
      </c>
      <c r="AQ10" s="323">
        <v>2.5968750678528201</v>
      </c>
      <c r="AR10" s="323">
        <v>2.60749339976029</v>
      </c>
      <c r="AS10" s="323">
        <v>2.61387953217735</v>
      </c>
      <c r="AT10" s="323">
        <v>2.6160583623265499</v>
      </c>
      <c r="AU10" s="315">
        <v>2.61118766519375</v>
      </c>
      <c r="AV10" s="315">
        <v>2.6220108220798601</v>
      </c>
      <c r="AW10" s="315">
        <v>2.6188417055922</v>
      </c>
      <c r="AX10" s="315">
        <v>2.6260990473395398</v>
      </c>
      <c r="AY10" s="315">
        <v>2.6201146582822998</v>
      </c>
      <c r="AZ10" s="315">
        <v>2.6412696718547601</v>
      </c>
      <c r="BA10" s="315">
        <v>2.6622794798761902</v>
      </c>
      <c r="BB10" s="315">
        <v>2.6769828092859602</v>
      </c>
      <c r="BC10" s="315">
        <v>2.69301979781623</v>
      </c>
      <c r="BD10" s="315">
        <v>2.6949351579636902</v>
      </c>
      <c r="BE10" s="315">
        <v>2.7072510455133001</v>
      </c>
      <c r="BF10" s="315">
        <v>2.7194666205217501</v>
      </c>
      <c r="BG10" s="315">
        <v>2.7583872583557998</v>
      </c>
      <c r="BH10" s="315">
        <v>2.7712174411052799</v>
      </c>
      <c r="BI10" s="315">
        <v>2.7767772539950299</v>
      </c>
      <c r="BJ10" s="315">
        <v>2.7900362938944698</v>
      </c>
      <c r="BK10" s="315">
        <v>2.79504989885013</v>
      </c>
      <c r="BL10" s="315">
        <v>2.8124753429938698</v>
      </c>
      <c r="BM10" s="315">
        <v>2.8258429652208199</v>
      </c>
      <c r="BN10" s="315">
        <v>2.8508726138222098</v>
      </c>
      <c r="BO10" s="315">
        <v>2.8707703287451301</v>
      </c>
      <c r="BP10" s="315">
        <v>2.8838742724040798</v>
      </c>
      <c r="BQ10" s="315">
        <v>2.9041973957490499</v>
      </c>
      <c r="BR10" s="315">
        <v>2.9181801842111201</v>
      </c>
      <c r="BS10" s="315">
        <v>2.9363927339244902</v>
      </c>
      <c r="BT10" s="315">
        <v>2.96289077167628</v>
      </c>
      <c r="BU10" s="315">
        <v>2.9870211065969401</v>
      </c>
      <c r="BV10" s="315">
        <v>3.0057565286188099</v>
      </c>
      <c r="BW10" s="315">
        <v>3.0365761747820499</v>
      </c>
      <c r="BX10" s="315">
        <v>3.0681959808882899</v>
      </c>
      <c r="BY10" s="315">
        <v>3.0977145098143102</v>
      </c>
      <c r="BZ10" s="315">
        <v>3.1270435262635901</v>
      </c>
      <c r="CA10" s="315">
        <v>3.1563342945986901</v>
      </c>
      <c r="CB10" s="315">
        <v>3.1831997293388401</v>
      </c>
      <c r="CC10" s="315">
        <v>3.2125565050276701</v>
      </c>
      <c r="CD10" s="315">
        <v>3.2415902186312202</v>
      </c>
      <c r="CE10" s="315">
        <v>3.2694429238234299</v>
      </c>
      <c r="CF10" s="315">
        <v>3.2994498764972602</v>
      </c>
      <c r="CG10" s="315">
        <v>3.3287005383778001</v>
      </c>
      <c r="CH10" s="315">
        <v>3.3574479886706499</v>
      </c>
    </row>
    <row r="19" spans="61:83" ht="15" x14ac:dyDescent="0.25">
      <c r="BX19" s="327"/>
      <c r="BY19" s="326"/>
      <c r="BZ19" s="327"/>
      <c r="CA19" s="326"/>
      <c r="CB19" s="326"/>
      <c r="CC19" s="326"/>
      <c r="CD19" s="326"/>
    </row>
    <row r="20" spans="61:83" ht="15" x14ac:dyDescent="0.25">
      <c r="BI20" s="15" t="s">
        <v>91</v>
      </c>
      <c r="BJ20" s="14"/>
      <c r="BK20" s="14"/>
      <c r="BL20" s="16" t="s">
        <v>268</v>
      </c>
      <c r="BM20" s="17"/>
      <c r="BN20" s="17"/>
      <c r="BO20" s="17"/>
      <c r="BP20" s="17"/>
      <c r="BQ20" s="17"/>
      <c r="BR20" s="14"/>
      <c r="BS20" s="14"/>
      <c r="BT20" s="14"/>
      <c r="BX20" s="328"/>
      <c r="BY20" s="326"/>
      <c r="BZ20" s="326"/>
      <c r="CA20" s="326"/>
      <c r="CB20" s="326"/>
      <c r="CC20" s="326"/>
      <c r="CD20" s="326"/>
    </row>
    <row r="21" spans="61:83" ht="15" x14ac:dyDescent="0.25">
      <c r="BI21" s="18"/>
      <c r="BJ21" s="19"/>
      <c r="BK21" s="19"/>
      <c r="BL21" s="19"/>
      <c r="BM21" s="19"/>
      <c r="BN21" s="19"/>
      <c r="BO21" s="19"/>
      <c r="BP21" s="19"/>
      <c r="BQ21" s="19"/>
      <c r="BR21" s="19"/>
      <c r="BS21" s="19"/>
      <c r="BT21" s="20"/>
      <c r="BX21" s="326"/>
      <c r="BY21" s="326"/>
      <c r="BZ21" s="326"/>
      <c r="CA21" s="326"/>
      <c r="CB21" s="326"/>
      <c r="CC21" s="326"/>
      <c r="CD21" s="326"/>
    </row>
    <row r="22" spans="61:83" ht="15" x14ac:dyDescent="0.25">
      <c r="BI22" s="21"/>
      <c r="BJ22" s="22" t="s">
        <v>92</v>
      </c>
      <c r="BK22" s="14" t="s">
        <v>269</v>
      </c>
      <c r="BL22" s="14" t="s">
        <v>270</v>
      </c>
      <c r="BM22" s="14"/>
      <c r="BN22" s="14"/>
      <c r="BO22" s="14"/>
      <c r="BP22" s="14"/>
      <c r="BQ22" s="14"/>
      <c r="BR22" s="14"/>
      <c r="BS22" s="14"/>
      <c r="BT22" s="23"/>
      <c r="BX22" s="326"/>
      <c r="BY22" s="326"/>
      <c r="BZ22" s="326"/>
      <c r="CA22" s="326"/>
      <c r="CB22" s="326"/>
      <c r="CC22" s="326"/>
      <c r="CD22" s="326"/>
    </row>
    <row r="23" spans="61:83" ht="15" x14ac:dyDescent="0.25">
      <c r="BI23" s="21"/>
      <c r="BJ23" s="14"/>
      <c r="BK23" s="143" t="s">
        <v>77</v>
      </c>
      <c r="BL23" s="329" t="s">
        <v>271</v>
      </c>
      <c r="BM23" s="143"/>
      <c r="BN23" s="143"/>
      <c r="BO23" s="14"/>
      <c r="BP23" s="14"/>
      <c r="BQ23" s="14"/>
      <c r="BR23" s="14"/>
      <c r="BS23" s="14"/>
      <c r="BT23" s="24" t="s">
        <v>93</v>
      </c>
      <c r="BX23" s="326"/>
      <c r="BY23" s="326"/>
      <c r="BZ23" s="326"/>
      <c r="CA23" s="326"/>
      <c r="CB23" s="326"/>
      <c r="CC23" s="326"/>
      <c r="CD23" s="326"/>
    </row>
    <row r="24" spans="61:83" ht="15" x14ac:dyDescent="0.25">
      <c r="BI24" s="21"/>
      <c r="BJ24" s="14"/>
      <c r="BK24" s="25">
        <v>2.86714152292299</v>
      </c>
      <c r="BL24" s="25"/>
      <c r="BM24" s="25"/>
      <c r="BN24" s="25"/>
      <c r="BO24" s="14"/>
      <c r="BP24" s="14"/>
      <c r="BQ24" s="14"/>
      <c r="BR24" s="14"/>
      <c r="BS24" s="14"/>
      <c r="BT24" s="127">
        <f>AVERAGE(BK24:BN24)</f>
        <v>2.86714152292299</v>
      </c>
      <c r="BX24" s="326"/>
      <c r="BY24" s="326"/>
      <c r="BZ24" s="326"/>
      <c r="CA24" s="326"/>
      <c r="CB24" s="326"/>
      <c r="CC24" s="326"/>
      <c r="CD24" s="326"/>
    </row>
    <row r="25" spans="61:83" ht="15" x14ac:dyDescent="0.25">
      <c r="BI25" s="21"/>
      <c r="BJ25" s="14"/>
      <c r="BK25" s="14"/>
      <c r="BL25" s="14"/>
      <c r="BM25" s="14"/>
      <c r="BN25" s="14"/>
      <c r="BO25" s="14"/>
      <c r="BP25" s="14"/>
      <c r="BQ25" s="14"/>
      <c r="BR25" s="14"/>
      <c r="BS25" s="14"/>
      <c r="BT25" s="126"/>
      <c r="BX25" s="326"/>
      <c r="BY25" s="326"/>
      <c r="BZ25" s="326"/>
      <c r="CA25" s="326"/>
      <c r="CB25" s="326"/>
      <c r="CC25" s="326"/>
      <c r="CD25" s="326"/>
      <c r="CE25" s="326"/>
    </row>
    <row r="26" spans="61:83" ht="15" x14ac:dyDescent="0.25">
      <c r="BI26" s="21"/>
      <c r="BJ26" s="22" t="s">
        <v>94</v>
      </c>
      <c r="BK26" s="14" t="s">
        <v>272</v>
      </c>
      <c r="BL26" s="14"/>
      <c r="BM26" s="14"/>
      <c r="BN26" s="14"/>
      <c r="BO26" s="14"/>
      <c r="BP26" s="14"/>
      <c r="BQ26" s="14"/>
      <c r="BR26" s="14"/>
      <c r="BS26" s="14"/>
      <c r="BT26" s="126"/>
      <c r="BX26" s="326"/>
      <c r="BY26" s="326"/>
      <c r="BZ26" s="326"/>
      <c r="CA26" s="326"/>
      <c r="CB26" s="326"/>
      <c r="CC26" s="326"/>
      <c r="CD26" s="326"/>
      <c r="CE26" s="326"/>
    </row>
    <row r="27" spans="61:83" ht="15" x14ac:dyDescent="0.25">
      <c r="BI27" s="21"/>
      <c r="BJ27" s="14"/>
      <c r="BK27" s="144" t="s">
        <v>78</v>
      </c>
      <c r="BL27" s="144" t="s">
        <v>79</v>
      </c>
      <c r="BM27" s="144" t="s">
        <v>80</v>
      </c>
      <c r="BN27" s="144" t="s">
        <v>81</v>
      </c>
      <c r="BO27" s="144" t="s">
        <v>82</v>
      </c>
      <c r="BP27" s="144" t="s">
        <v>83</v>
      </c>
      <c r="BQ27" s="144" t="s">
        <v>256</v>
      </c>
      <c r="BR27" s="144" t="s">
        <v>257</v>
      </c>
      <c r="BS27" s="14"/>
      <c r="BT27" s="126"/>
      <c r="BX27" s="327"/>
      <c r="BY27" s="326"/>
      <c r="BZ27" s="327"/>
      <c r="CA27" s="326"/>
      <c r="CB27" s="326"/>
      <c r="CC27" s="326"/>
      <c r="CD27" s="326"/>
      <c r="CE27" s="326"/>
    </row>
    <row r="28" spans="61:83" ht="15" x14ac:dyDescent="0.25">
      <c r="BI28" s="21"/>
      <c r="BJ28" s="14"/>
      <c r="BK28" s="323">
        <v>2.87979046783079</v>
      </c>
      <c r="BL28" s="323">
        <v>2.8862359962744399</v>
      </c>
      <c r="BM28" s="323">
        <v>2.8952255447313102</v>
      </c>
      <c r="BN28" s="323">
        <v>2.9114792295702099</v>
      </c>
      <c r="BO28" s="323">
        <v>2.92478764045907</v>
      </c>
      <c r="BP28" s="323">
        <v>2.9313520578905301</v>
      </c>
      <c r="BQ28" s="323">
        <v>2.9488666202170299</v>
      </c>
      <c r="BR28" s="323">
        <v>2.9672225449874401</v>
      </c>
      <c r="BS28" s="14"/>
      <c r="BT28" s="127">
        <f>AVERAGE(BK28:BR28)</f>
        <v>2.9181200127451019</v>
      </c>
      <c r="BX28" s="328"/>
      <c r="BY28" s="326"/>
      <c r="BZ28" s="326"/>
      <c r="CA28" s="326"/>
      <c r="CB28" s="326"/>
      <c r="CC28" s="326"/>
      <c r="CD28" s="326"/>
      <c r="CE28" s="326"/>
    </row>
    <row r="29" spans="61:83" ht="15" x14ac:dyDescent="0.25">
      <c r="BI29" s="21"/>
      <c r="BJ29" s="14"/>
      <c r="BK29" s="14"/>
      <c r="BL29" s="14"/>
      <c r="BM29" s="14"/>
      <c r="BN29" s="14"/>
      <c r="BO29" s="14"/>
      <c r="BP29" s="14"/>
      <c r="BQ29" s="14"/>
      <c r="BR29" s="14"/>
      <c r="BS29" s="14"/>
      <c r="BT29" s="126"/>
      <c r="BX29" s="326"/>
      <c r="BY29" s="326"/>
      <c r="BZ29" s="326"/>
      <c r="CA29" s="326"/>
      <c r="CB29" s="326"/>
      <c r="CC29" s="326"/>
      <c r="CD29" s="326"/>
      <c r="CE29" s="326"/>
    </row>
    <row r="30" spans="61:83" ht="15" x14ac:dyDescent="0.25">
      <c r="BI30" s="21"/>
      <c r="BJ30" s="14"/>
      <c r="BK30" s="14"/>
      <c r="BL30" s="14"/>
      <c r="BM30" s="14"/>
      <c r="BN30" s="14"/>
      <c r="BO30" s="14"/>
      <c r="BP30" s="14"/>
      <c r="BQ30" s="14"/>
      <c r="BR30" s="14"/>
      <c r="BS30" s="47" t="s">
        <v>95</v>
      </c>
      <c r="BT30" s="330">
        <f>(BT28-BT24)/BT24</f>
        <v>1.7780248869661817E-2</v>
      </c>
      <c r="BX30" s="326"/>
      <c r="BY30" s="326"/>
      <c r="BZ30" s="326"/>
      <c r="CA30" s="326"/>
      <c r="CB30" s="326"/>
      <c r="CC30" s="326"/>
      <c r="CD30" s="326"/>
      <c r="CE30" s="326"/>
    </row>
    <row r="31" spans="61:83" ht="15" x14ac:dyDescent="0.25">
      <c r="BI31" s="31"/>
      <c r="BJ31" s="32"/>
      <c r="BK31" s="32"/>
      <c r="BL31" s="32"/>
      <c r="BM31" s="32"/>
      <c r="BN31" s="32"/>
      <c r="BO31" s="32"/>
      <c r="BP31" s="32"/>
      <c r="BQ31" s="32"/>
      <c r="BR31" s="32"/>
      <c r="BS31" s="32"/>
      <c r="BT31" s="34"/>
      <c r="BX31" s="326"/>
      <c r="BY31" s="326"/>
      <c r="BZ31" s="326"/>
      <c r="CA31" s="326"/>
      <c r="CB31" s="326"/>
      <c r="CC31" s="326"/>
      <c r="CD31" s="326"/>
      <c r="CE31" s="326"/>
    </row>
    <row r="32" spans="61:83" ht="15" x14ac:dyDescent="0.25">
      <c r="BX32" s="326"/>
      <c r="BY32" s="326"/>
      <c r="BZ32" s="326"/>
      <c r="CA32" s="326"/>
      <c r="CB32" s="326"/>
      <c r="CC32" s="326"/>
      <c r="CD32" s="326"/>
      <c r="CE32" s="326"/>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W44"/>
  <sheetViews>
    <sheetView topLeftCell="AT1" workbookViewId="0">
      <selection activeCell="BA48" sqref="BA48"/>
    </sheetView>
  </sheetViews>
  <sheetFormatPr defaultRowHeight="12.75" x14ac:dyDescent="0.2"/>
  <cols>
    <col min="1" max="1" width="38.42578125" style="130" customWidth="1"/>
    <col min="2" max="2" width="12.85546875" style="131" customWidth="1"/>
    <col min="3" max="74" width="10.42578125" style="130" customWidth="1"/>
    <col min="75" max="256" width="9.140625" style="130"/>
    <col min="257" max="257" width="38.42578125" style="130" customWidth="1"/>
    <col min="258" max="258" width="12.85546875" style="130" customWidth="1"/>
    <col min="259" max="330" width="10.42578125" style="130" customWidth="1"/>
    <col min="331" max="512" width="9.140625" style="130"/>
    <col min="513" max="513" width="38.42578125" style="130" customWidth="1"/>
    <col min="514" max="514" width="12.85546875" style="130" customWidth="1"/>
    <col min="515" max="586" width="10.42578125" style="130" customWidth="1"/>
    <col min="587" max="768" width="9.140625" style="130"/>
    <col min="769" max="769" width="38.42578125" style="130" customWidth="1"/>
    <col min="770" max="770" width="12.85546875" style="130" customWidth="1"/>
    <col min="771" max="842" width="10.42578125" style="130" customWidth="1"/>
    <col min="843" max="1024" width="9.140625" style="130"/>
    <col min="1025" max="1025" width="38.42578125" style="130" customWidth="1"/>
    <col min="1026" max="1026" width="12.85546875" style="130" customWidth="1"/>
    <col min="1027" max="1098" width="10.42578125" style="130" customWidth="1"/>
    <col min="1099" max="1280" width="9.140625" style="130"/>
    <col min="1281" max="1281" width="38.42578125" style="130" customWidth="1"/>
    <col min="1282" max="1282" width="12.85546875" style="130" customWidth="1"/>
    <col min="1283" max="1354" width="10.42578125" style="130" customWidth="1"/>
    <col min="1355" max="1536" width="9.140625" style="130"/>
    <col min="1537" max="1537" width="38.42578125" style="130" customWidth="1"/>
    <col min="1538" max="1538" width="12.85546875" style="130" customWidth="1"/>
    <col min="1539" max="1610" width="10.42578125" style="130" customWidth="1"/>
    <col min="1611" max="1792" width="9.140625" style="130"/>
    <col min="1793" max="1793" width="38.42578125" style="130" customWidth="1"/>
    <col min="1794" max="1794" width="12.85546875" style="130" customWidth="1"/>
    <col min="1795" max="1866" width="10.42578125" style="130" customWidth="1"/>
    <col min="1867" max="2048" width="9.140625" style="130"/>
    <col min="2049" max="2049" width="38.42578125" style="130" customWidth="1"/>
    <col min="2050" max="2050" width="12.85546875" style="130" customWidth="1"/>
    <col min="2051" max="2122" width="10.42578125" style="130" customWidth="1"/>
    <col min="2123" max="2304" width="9.140625" style="130"/>
    <col min="2305" max="2305" width="38.42578125" style="130" customWidth="1"/>
    <col min="2306" max="2306" width="12.85546875" style="130" customWidth="1"/>
    <col min="2307" max="2378" width="10.42578125" style="130" customWidth="1"/>
    <col min="2379" max="2560" width="9.140625" style="130"/>
    <col min="2561" max="2561" width="38.42578125" style="130" customWidth="1"/>
    <col min="2562" max="2562" width="12.85546875" style="130" customWidth="1"/>
    <col min="2563" max="2634" width="10.42578125" style="130" customWidth="1"/>
    <col min="2635" max="2816" width="9.140625" style="130"/>
    <col min="2817" max="2817" width="38.42578125" style="130" customWidth="1"/>
    <col min="2818" max="2818" width="12.85546875" style="130" customWidth="1"/>
    <col min="2819" max="2890" width="10.42578125" style="130" customWidth="1"/>
    <col min="2891" max="3072" width="9.140625" style="130"/>
    <col min="3073" max="3073" width="38.42578125" style="130" customWidth="1"/>
    <col min="3074" max="3074" width="12.85546875" style="130" customWidth="1"/>
    <col min="3075" max="3146" width="10.42578125" style="130" customWidth="1"/>
    <col min="3147" max="3328" width="9.140625" style="130"/>
    <col min="3329" max="3329" width="38.42578125" style="130" customWidth="1"/>
    <col min="3330" max="3330" width="12.85546875" style="130" customWidth="1"/>
    <col min="3331" max="3402" width="10.42578125" style="130" customWidth="1"/>
    <col min="3403" max="3584" width="9.140625" style="130"/>
    <col min="3585" max="3585" width="38.42578125" style="130" customWidth="1"/>
    <col min="3586" max="3586" width="12.85546875" style="130" customWidth="1"/>
    <col min="3587" max="3658" width="10.42578125" style="130" customWidth="1"/>
    <col min="3659" max="3840" width="9.140625" style="130"/>
    <col min="3841" max="3841" width="38.42578125" style="130" customWidth="1"/>
    <col min="3842" max="3842" width="12.85546875" style="130" customWidth="1"/>
    <col min="3843" max="3914" width="10.42578125" style="130" customWidth="1"/>
    <col min="3915" max="4096" width="9.140625" style="130"/>
    <col min="4097" max="4097" width="38.42578125" style="130" customWidth="1"/>
    <col min="4098" max="4098" width="12.85546875" style="130" customWidth="1"/>
    <col min="4099" max="4170" width="10.42578125" style="130" customWidth="1"/>
    <col min="4171" max="4352" width="9.140625" style="130"/>
    <col min="4353" max="4353" width="38.42578125" style="130" customWidth="1"/>
    <col min="4354" max="4354" width="12.85546875" style="130" customWidth="1"/>
    <col min="4355" max="4426" width="10.42578125" style="130" customWidth="1"/>
    <col min="4427" max="4608" width="9.140625" style="130"/>
    <col min="4609" max="4609" width="38.42578125" style="130" customWidth="1"/>
    <col min="4610" max="4610" width="12.85546875" style="130" customWidth="1"/>
    <col min="4611" max="4682" width="10.42578125" style="130" customWidth="1"/>
    <col min="4683" max="4864" width="9.140625" style="130"/>
    <col min="4865" max="4865" width="38.42578125" style="130" customWidth="1"/>
    <col min="4866" max="4866" width="12.85546875" style="130" customWidth="1"/>
    <col min="4867" max="4938" width="10.42578125" style="130" customWidth="1"/>
    <col min="4939" max="5120" width="9.140625" style="130"/>
    <col min="5121" max="5121" width="38.42578125" style="130" customWidth="1"/>
    <col min="5122" max="5122" width="12.85546875" style="130" customWidth="1"/>
    <col min="5123" max="5194" width="10.42578125" style="130" customWidth="1"/>
    <col min="5195" max="5376" width="9.140625" style="130"/>
    <col min="5377" max="5377" width="38.42578125" style="130" customWidth="1"/>
    <col min="5378" max="5378" width="12.85546875" style="130" customWidth="1"/>
    <col min="5379" max="5450" width="10.42578125" style="130" customWidth="1"/>
    <col min="5451" max="5632" width="9.140625" style="130"/>
    <col min="5633" max="5633" width="38.42578125" style="130" customWidth="1"/>
    <col min="5634" max="5634" width="12.85546875" style="130" customWidth="1"/>
    <col min="5635" max="5706" width="10.42578125" style="130" customWidth="1"/>
    <col min="5707" max="5888" width="9.140625" style="130"/>
    <col min="5889" max="5889" width="38.42578125" style="130" customWidth="1"/>
    <col min="5890" max="5890" width="12.85546875" style="130" customWidth="1"/>
    <col min="5891" max="5962" width="10.42578125" style="130" customWidth="1"/>
    <col min="5963" max="6144" width="9.140625" style="130"/>
    <col min="6145" max="6145" width="38.42578125" style="130" customWidth="1"/>
    <col min="6146" max="6146" width="12.85546875" style="130" customWidth="1"/>
    <col min="6147" max="6218" width="10.42578125" style="130" customWidth="1"/>
    <col min="6219" max="6400" width="9.140625" style="130"/>
    <col min="6401" max="6401" width="38.42578125" style="130" customWidth="1"/>
    <col min="6402" max="6402" width="12.85546875" style="130" customWidth="1"/>
    <col min="6403" max="6474" width="10.42578125" style="130" customWidth="1"/>
    <col min="6475" max="6656" width="9.140625" style="130"/>
    <col min="6657" max="6657" width="38.42578125" style="130" customWidth="1"/>
    <col min="6658" max="6658" width="12.85546875" style="130" customWidth="1"/>
    <col min="6659" max="6730" width="10.42578125" style="130" customWidth="1"/>
    <col min="6731" max="6912" width="9.140625" style="130"/>
    <col min="6913" max="6913" width="38.42578125" style="130" customWidth="1"/>
    <col min="6914" max="6914" width="12.85546875" style="130" customWidth="1"/>
    <col min="6915" max="6986" width="10.42578125" style="130" customWidth="1"/>
    <col min="6987" max="7168" width="9.140625" style="130"/>
    <col min="7169" max="7169" width="38.42578125" style="130" customWidth="1"/>
    <col min="7170" max="7170" width="12.85546875" style="130" customWidth="1"/>
    <col min="7171" max="7242" width="10.42578125" style="130" customWidth="1"/>
    <col min="7243" max="7424" width="9.140625" style="130"/>
    <col min="7425" max="7425" width="38.42578125" style="130" customWidth="1"/>
    <col min="7426" max="7426" width="12.85546875" style="130" customWidth="1"/>
    <col min="7427" max="7498" width="10.42578125" style="130" customWidth="1"/>
    <col min="7499" max="7680" width="9.140625" style="130"/>
    <col min="7681" max="7681" width="38.42578125" style="130" customWidth="1"/>
    <col min="7682" max="7682" width="12.85546875" style="130" customWidth="1"/>
    <col min="7683" max="7754" width="10.42578125" style="130" customWidth="1"/>
    <col min="7755" max="7936" width="9.140625" style="130"/>
    <col min="7937" max="7937" width="38.42578125" style="130" customWidth="1"/>
    <col min="7938" max="7938" width="12.85546875" style="130" customWidth="1"/>
    <col min="7939" max="8010" width="10.42578125" style="130" customWidth="1"/>
    <col min="8011" max="8192" width="9.140625" style="130"/>
    <col min="8193" max="8193" width="38.42578125" style="130" customWidth="1"/>
    <col min="8194" max="8194" width="12.85546875" style="130" customWidth="1"/>
    <col min="8195" max="8266" width="10.42578125" style="130" customWidth="1"/>
    <col min="8267" max="8448" width="9.140625" style="130"/>
    <col min="8449" max="8449" width="38.42578125" style="130" customWidth="1"/>
    <col min="8450" max="8450" width="12.85546875" style="130" customWidth="1"/>
    <col min="8451" max="8522" width="10.42578125" style="130" customWidth="1"/>
    <col min="8523" max="8704" width="9.140625" style="130"/>
    <col min="8705" max="8705" width="38.42578125" style="130" customWidth="1"/>
    <col min="8706" max="8706" width="12.85546875" style="130" customWidth="1"/>
    <col min="8707" max="8778" width="10.42578125" style="130" customWidth="1"/>
    <col min="8779" max="8960" width="9.140625" style="130"/>
    <col min="8961" max="8961" width="38.42578125" style="130" customWidth="1"/>
    <col min="8962" max="8962" width="12.85546875" style="130" customWidth="1"/>
    <col min="8963" max="9034" width="10.42578125" style="130" customWidth="1"/>
    <col min="9035" max="9216" width="9.140625" style="130"/>
    <col min="9217" max="9217" width="38.42578125" style="130" customWidth="1"/>
    <col min="9218" max="9218" width="12.85546875" style="130" customWidth="1"/>
    <col min="9219" max="9290" width="10.42578125" style="130" customWidth="1"/>
    <col min="9291" max="9472" width="9.140625" style="130"/>
    <col min="9473" max="9473" width="38.42578125" style="130" customWidth="1"/>
    <col min="9474" max="9474" width="12.85546875" style="130" customWidth="1"/>
    <col min="9475" max="9546" width="10.42578125" style="130" customWidth="1"/>
    <col min="9547" max="9728" width="9.140625" style="130"/>
    <col min="9729" max="9729" width="38.42578125" style="130" customWidth="1"/>
    <col min="9730" max="9730" width="12.85546875" style="130" customWidth="1"/>
    <col min="9731" max="9802" width="10.42578125" style="130" customWidth="1"/>
    <col min="9803" max="9984" width="9.140625" style="130"/>
    <col min="9985" max="9985" width="38.42578125" style="130" customWidth="1"/>
    <col min="9986" max="9986" width="12.85546875" style="130" customWidth="1"/>
    <col min="9987" max="10058" width="10.42578125" style="130" customWidth="1"/>
    <col min="10059" max="10240" width="9.140625" style="130"/>
    <col min="10241" max="10241" width="38.42578125" style="130" customWidth="1"/>
    <col min="10242" max="10242" width="12.85546875" style="130" customWidth="1"/>
    <col min="10243" max="10314" width="10.42578125" style="130" customWidth="1"/>
    <col min="10315" max="10496" width="9.140625" style="130"/>
    <col min="10497" max="10497" width="38.42578125" style="130" customWidth="1"/>
    <col min="10498" max="10498" width="12.85546875" style="130" customWidth="1"/>
    <col min="10499" max="10570" width="10.42578125" style="130" customWidth="1"/>
    <col min="10571" max="10752" width="9.140625" style="130"/>
    <col min="10753" max="10753" width="38.42578125" style="130" customWidth="1"/>
    <col min="10754" max="10754" width="12.85546875" style="130" customWidth="1"/>
    <col min="10755" max="10826" width="10.42578125" style="130" customWidth="1"/>
    <col min="10827" max="11008" width="9.140625" style="130"/>
    <col min="11009" max="11009" width="38.42578125" style="130" customWidth="1"/>
    <col min="11010" max="11010" width="12.85546875" style="130" customWidth="1"/>
    <col min="11011" max="11082" width="10.42578125" style="130" customWidth="1"/>
    <col min="11083" max="11264" width="9.140625" style="130"/>
    <col min="11265" max="11265" width="38.42578125" style="130" customWidth="1"/>
    <col min="11266" max="11266" width="12.85546875" style="130" customWidth="1"/>
    <col min="11267" max="11338" width="10.42578125" style="130" customWidth="1"/>
    <col min="11339" max="11520" width="9.140625" style="130"/>
    <col min="11521" max="11521" width="38.42578125" style="130" customWidth="1"/>
    <col min="11522" max="11522" width="12.85546875" style="130" customWidth="1"/>
    <col min="11523" max="11594" width="10.42578125" style="130" customWidth="1"/>
    <col min="11595" max="11776" width="9.140625" style="130"/>
    <col min="11777" max="11777" width="38.42578125" style="130" customWidth="1"/>
    <col min="11778" max="11778" width="12.85546875" style="130" customWidth="1"/>
    <col min="11779" max="11850" width="10.42578125" style="130" customWidth="1"/>
    <col min="11851" max="12032" width="9.140625" style="130"/>
    <col min="12033" max="12033" width="38.42578125" style="130" customWidth="1"/>
    <col min="12034" max="12034" width="12.85546875" style="130" customWidth="1"/>
    <col min="12035" max="12106" width="10.42578125" style="130" customWidth="1"/>
    <col min="12107" max="12288" width="9.140625" style="130"/>
    <col min="12289" max="12289" width="38.42578125" style="130" customWidth="1"/>
    <col min="12290" max="12290" width="12.85546875" style="130" customWidth="1"/>
    <col min="12291" max="12362" width="10.42578125" style="130" customWidth="1"/>
    <col min="12363" max="12544" width="9.140625" style="130"/>
    <col min="12545" max="12545" width="38.42578125" style="130" customWidth="1"/>
    <col min="12546" max="12546" width="12.85546875" style="130" customWidth="1"/>
    <col min="12547" max="12618" width="10.42578125" style="130" customWidth="1"/>
    <col min="12619" max="12800" width="9.140625" style="130"/>
    <col min="12801" max="12801" width="38.42578125" style="130" customWidth="1"/>
    <col min="12802" max="12802" width="12.85546875" style="130" customWidth="1"/>
    <col min="12803" max="12874" width="10.42578125" style="130" customWidth="1"/>
    <col min="12875" max="13056" width="9.140625" style="130"/>
    <col min="13057" max="13057" width="38.42578125" style="130" customWidth="1"/>
    <col min="13058" max="13058" width="12.85546875" style="130" customWidth="1"/>
    <col min="13059" max="13130" width="10.42578125" style="130" customWidth="1"/>
    <col min="13131" max="13312" width="9.140625" style="130"/>
    <col min="13313" max="13313" width="38.42578125" style="130" customWidth="1"/>
    <col min="13314" max="13314" width="12.85546875" style="130" customWidth="1"/>
    <col min="13315" max="13386" width="10.42578125" style="130" customWidth="1"/>
    <col min="13387" max="13568" width="9.140625" style="130"/>
    <col min="13569" max="13569" width="38.42578125" style="130" customWidth="1"/>
    <col min="13570" max="13570" width="12.85546875" style="130" customWidth="1"/>
    <col min="13571" max="13642" width="10.42578125" style="130" customWidth="1"/>
    <col min="13643" max="13824" width="9.140625" style="130"/>
    <col min="13825" max="13825" width="38.42578125" style="130" customWidth="1"/>
    <col min="13826" max="13826" width="12.85546875" style="130" customWidth="1"/>
    <col min="13827" max="13898" width="10.42578125" style="130" customWidth="1"/>
    <col min="13899" max="14080" width="9.140625" style="130"/>
    <col min="14081" max="14081" width="38.42578125" style="130" customWidth="1"/>
    <col min="14082" max="14082" width="12.85546875" style="130" customWidth="1"/>
    <col min="14083" max="14154" width="10.42578125" style="130" customWidth="1"/>
    <col min="14155" max="14336" width="9.140625" style="130"/>
    <col min="14337" max="14337" width="38.42578125" style="130" customWidth="1"/>
    <col min="14338" max="14338" width="12.85546875" style="130" customWidth="1"/>
    <col min="14339" max="14410" width="10.42578125" style="130" customWidth="1"/>
    <col min="14411" max="14592" width="9.140625" style="130"/>
    <col min="14593" max="14593" width="38.42578125" style="130" customWidth="1"/>
    <col min="14594" max="14594" width="12.85546875" style="130" customWidth="1"/>
    <col min="14595" max="14666" width="10.42578125" style="130" customWidth="1"/>
    <col min="14667" max="14848" width="9.140625" style="130"/>
    <col min="14849" max="14849" width="38.42578125" style="130" customWidth="1"/>
    <col min="14850" max="14850" width="12.85546875" style="130" customWidth="1"/>
    <col min="14851" max="14922" width="10.42578125" style="130" customWidth="1"/>
    <col min="14923" max="15104" width="9.140625" style="130"/>
    <col min="15105" max="15105" width="38.42578125" style="130" customWidth="1"/>
    <col min="15106" max="15106" width="12.85546875" style="130" customWidth="1"/>
    <col min="15107" max="15178" width="10.42578125" style="130" customWidth="1"/>
    <col min="15179" max="15360" width="9.140625" style="130"/>
    <col min="15361" max="15361" width="38.42578125" style="130" customWidth="1"/>
    <col min="15362" max="15362" width="12.85546875" style="130" customWidth="1"/>
    <col min="15363" max="15434" width="10.42578125" style="130" customWidth="1"/>
    <col min="15435" max="15616" width="9.140625" style="130"/>
    <col min="15617" max="15617" width="38.42578125" style="130" customWidth="1"/>
    <col min="15618" max="15618" width="12.85546875" style="130" customWidth="1"/>
    <col min="15619" max="15690" width="10.42578125" style="130" customWidth="1"/>
    <col min="15691" max="15872" width="9.140625" style="130"/>
    <col min="15873" max="15873" width="38.42578125" style="130" customWidth="1"/>
    <col min="15874" max="15874" width="12.85546875" style="130" customWidth="1"/>
    <col min="15875" max="15946" width="10.42578125" style="130" customWidth="1"/>
    <col min="15947" max="16128" width="9.140625" style="130"/>
    <col min="16129" max="16129" width="38.42578125" style="130" customWidth="1"/>
    <col min="16130" max="16130" width="12.85546875" style="130" customWidth="1"/>
    <col min="16131" max="16202" width="10.42578125" style="130" customWidth="1"/>
    <col min="16203" max="16384" width="9.140625" style="130"/>
  </cols>
  <sheetData>
    <row r="1" spans="1:75" ht="18" x14ac:dyDescent="0.25">
      <c r="A1" s="693" t="s">
        <v>0</v>
      </c>
      <c r="B1" s="694"/>
    </row>
    <row r="2" spans="1:75" ht="15.75" x14ac:dyDescent="0.25">
      <c r="A2" s="695" t="s">
        <v>187</v>
      </c>
      <c r="B2" s="696"/>
    </row>
    <row r="3" spans="1:75" ht="15.75" thickBot="1" x14ac:dyDescent="0.3">
      <c r="A3" s="697" t="s">
        <v>2</v>
      </c>
      <c r="B3" s="698"/>
    </row>
    <row r="6" spans="1:75" x14ac:dyDescent="0.2">
      <c r="AW6" s="132" t="s">
        <v>7</v>
      </c>
      <c r="AX6" s="133" t="s">
        <v>7</v>
      </c>
      <c r="AY6" s="133" t="s">
        <v>7</v>
      </c>
      <c r="AZ6" s="133" t="s">
        <v>7</v>
      </c>
      <c r="BA6" s="134" t="s">
        <v>8</v>
      </c>
      <c r="BB6" s="134" t="s">
        <v>8</v>
      </c>
      <c r="BC6" s="134" t="s">
        <v>8</v>
      </c>
      <c r="BD6" s="134" t="s">
        <v>8</v>
      </c>
      <c r="BE6" s="135" t="s">
        <v>9</v>
      </c>
      <c r="BF6" s="135" t="s">
        <v>9</v>
      </c>
      <c r="BG6" s="135" t="s">
        <v>9</v>
      </c>
      <c r="BH6" s="135" t="s">
        <v>9</v>
      </c>
      <c r="BI6" s="136" t="s">
        <v>10</v>
      </c>
      <c r="BJ6" s="136" t="s">
        <v>10</v>
      </c>
      <c r="BK6" s="136" t="s">
        <v>10</v>
      </c>
      <c r="BL6" s="136" t="s">
        <v>10</v>
      </c>
      <c r="BM6" s="137" t="s">
        <v>188</v>
      </c>
      <c r="BN6" s="137" t="s">
        <v>188</v>
      </c>
      <c r="BO6" s="137" t="s">
        <v>188</v>
      </c>
      <c r="BP6" s="137" t="s">
        <v>188</v>
      </c>
      <c r="BQ6" s="138" t="s">
        <v>189</v>
      </c>
      <c r="BR6" s="138" t="s">
        <v>189</v>
      </c>
      <c r="BS6" s="138" t="s">
        <v>189</v>
      </c>
      <c r="BT6" s="138" t="s">
        <v>189</v>
      </c>
    </row>
    <row r="7" spans="1:75" s="131" customFormat="1" x14ac:dyDescent="0.2">
      <c r="B7" s="131" t="s">
        <v>11</v>
      </c>
      <c r="C7" s="139" t="s">
        <v>12</v>
      </c>
      <c r="D7" s="139" t="s">
        <v>13</v>
      </c>
      <c r="E7" s="139" t="s">
        <v>14</v>
      </c>
      <c r="F7" s="139" t="s">
        <v>15</v>
      </c>
      <c r="G7" s="139" t="s">
        <v>16</v>
      </c>
      <c r="H7" s="139" t="s">
        <v>17</v>
      </c>
      <c r="I7" s="139" t="s">
        <v>18</v>
      </c>
      <c r="J7" s="139" t="s">
        <v>19</v>
      </c>
      <c r="K7" s="139" t="s">
        <v>20</v>
      </c>
      <c r="L7" s="139" t="s">
        <v>21</v>
      </c>
      <c r="M7" s="139" t="s">
        <v>22</v>
      </c>
      <c r="N7" s="139" t="s">
        <v>23</v>
      </c>
      <c r="O7" s="139" t="s">
        <v>24</v>
      </c>
      <c r="P7" s="139" t="s">
        <v>25</v>
      </c>
      <c r="Q7" s="139" t="s">
        <v>26</v>
      </c>
      <c r="R7" s="139" t="s">
        <v>27</v>
      </c>
      <c r="S7" s="139" t="s">
        <v>28</v>
      </c>
      <c r="T7" s="139" t="s">
        <v>29</v>
      </c>
      <c r="U7" s="139" t="s">
        <v>30</v>
      </c>
      <c r="V7" s="139" t="s">
        <v>31</v>
      </c>
      <c r="W7" s="139" t="s">
        <v>32</v>
      </c>
      <c r="X7" s="139" t="s">
        <v>33</v>
      </c>
      <c r="Y7" s="139" t="s">
        <v>34</v>
      </c>
      <c r="Z7" s="139" t="s">
        <v>35</v>
      </c>
      <c r="AA7" s="139" t="s">
        <v>36</v>
      </c>
      <c r="AB7" s="139" t="s">
        <v>37</v>
      </c>
      <c r="AC7" s="139" t="s">
        <v>38</v>
      </c>
      <c r="AD7" s="139" t="s">
        <v>39</v>
      </c>
      <c r="AE7" s="139" t="s">
        <v>40</v>
      </c>
      <c r="AF7" s="139" t="s">
        <v>41</v>
      </c>
      <c r="AG7" s="139" t="s">
        <v>42</v>
      </c>
      <c r="AH7" s="139" t="s">
        <v>43</v>
      </c>
      <c r="AI7" s="139" t="s">
        <v>44</v>
      </c>
      <c r="AJ7" s="139" t="s">
        <v>45</v>
      </c>
      <c r="AK7" s="139" t="s">
        <v>46</v>
      </c>
      <c r="AL7" s="139" t="s">
        <v>47</v>
      </c>
      <c r="AM7" s="139" t="s">
        <v>48</v>
      </c>
      <c r="AN7" s="139" t="s">
        <v>49</v>
      </c>
      <c r="AO7" s="139" t="s">
        <v>50</v>
      </c>
      <c r="AP7" s="139" t="s">
        <v>51</v>
      </c>
      <c r="AQ7" s="139" t="s">
        <v>52</v>
      </c>
      <c r="AR7" s="139" t="s">
        <v>53</v>
      </c>
      <c r="AS7" s="139" t="s">
        <v>54</v>
      </c>
      <c r="AT7" s="139" t="s">
        <v>55</v>
      </c>
      <c r="AU7" s="131" t="s">
        <v>56</v>
      </c>
      <c r="AV7" s="131" t="s">
        <v>57</v>
      </c>
      <c r="AW7" s="131" t="s">
        <v>58</v>
      </c>
      <c r="AX7" s="131" t="s">
        <v>59</v>
      </c>
      <c r="AY7" s="131" t="s">
        <v>60</v>
      </c>
      <c r="AZ7" s="131" t="s">
        <v>61</v>
      </c>
      <c r="BA7" s="131" t="s">
        <v>62</v>
      </c>
      <c r="BB7" s="131" t="s">
        <v>63</v>
      </c>
      <c r="BC7" s="131" t="s">
        <v>64</v>
      </c>
      <c r="BD7" s="131" t="s">
        <v>65</v>
      </c>
      <c r="BE7" s="131" t="s">
        <v>66</v>
      </c>
      <c r="BF7" s="131" t="s">
        <v>67</v>
      </c>
      <c r="BG7" s="131" t="s">
        <v>68</v>
      </c>
      <c r="BH7" s="131" t="s">
        <v>69</v>
      </c>
      <c r="BI7" s="131" t="s">
        <v>70</v>
      </c>
      <c r="BJ7" s="131" t="s">
        <v>71</v>
      </c>
      <c r="BK7" s="131" t="s">
        <v>72</v>
      </c>
      <c r="BL7" s="131" t="s">
        <v>73</v>
      </c>
      <c r="BM7" s="131" t="s">
        <v>74</v>
      </c>
      <c r="BN7" s="131" t="s">
        <v>75</v>
      </c>
      <c r="BO7" s="131" t="s">
        <v>76</v>
      </c>
      <c r="BP7" s="131" t="s">
        <v>77</v>
      </c>
      <c r="BQ7" s="131" t="s">
        <v>78</v>
      </c>
      <c r="BR7" s="131" t="s">
        <v>79</v>
      </c>
      <c r="BS7" s="131" t="s">
        <v>80</v>
      </c>
      <c r="BT7" s="131" t="s">
        <v>81</v>
      </c>
      <c r="BU7" s="131" t="s">
        <v>82</v>
      </c>
      <c r="BV7" s="131" t="s">
        <v>83</v>
      </c>
      <c r="BW7" s="131" t="s">
        <v>84</v>
      </c>
    </row>
    <row r="8" spans="1:75" x14ac:dyDescent="0.2">
      <c r="A8" s="131" t="s">
        <v>85</v>
      </c>
      <c r="B8" s="131" t="s">
        <v>86</v>
      </c>
      <c r="C8" s="140">
        <v>2.036</v>
      </c>
      <c r="D8" s="140">
        <v>2.0609999999999999</v>
      </c>
      <c r="E8" s="140">
        <v>2.0659999999999998</v>
      </c>
      <c r="F8" s="140">
        <v>2.0880000000000001</v>
      </c>
      <c r="G8" s="140">
        <v>2.105</v>
      </c>
      <c r="H8" s="140">
        <v>2.1160000000000001</v>
      </c>
      <c r="I8" s="140">
        <v>2.15</v>
      </c>
      <c r="J8" s="140">
        <v>2.17</v>
      </c>
      <c r="K8" s="140">
        <v>2.1880000000000002</v>
      </c>
      <c r="L8" s="140">
        <v>2.2149999999999999</v>
      </c>
      <c r="M8" s="140">
        <v>2.2349999999999999</v>
      </c>
      <c r="N8" s="140">
        <v>2.222</v>
      </c>
      <c r="O8" s="140">
        <v>2.2349999999999999</v>
      </c>
      <c r="P8" s="140">
        <v>2.262</v>
      </c>
      <c r="Q8" s="140">
        <v>2.2749999999999999</v>
      </c>
      <c r="R8" s="140">
        <v>2.3029999999999999</v>
      </c>
      <c r="S8" s="140">
        <v>2.3220000000000001</v>
      </c>
      <c r="T8" s="140">
        <v>2.363</v>
      </c>
      <c r="U8" s="140">
        <v>2.403</v>
      </c>
      <c r="V8" s="140">
        <v>2.3519999999999999</v>
      </c>
      <c r="W8" s="140">
        <v>2.3460000000000001</v>
      </c>
      <c r="X8" s="140">
        <v>2.351</v>
      </c>
      <c r="Y8" s="140">
        <v>2.371</v>
      </c>
      <c r="Z8" s="140">
        <v>2.3849999999999998</v>
      </c>
      <c r="AA8" s="140">
        <v>2.3849999999999998</v>
      </c>
      <c r="AB8" s="140">
        <v>2.3860000000000001</v>
      </c>
      <c r="AC8" s="140">
        <v>2.4009999999999998</v>
      </c>
      <c r="AD8" s="140">
        <v>2.4239999999999999</v>
      </c>
      <c r="AE8" s="140">
        <v>2.4369999999999998</v>
      </c>
      <c r="AF8" s="140">
        <v>2.4809999999999999</v>
      </c>
      <c r="AG8" s="140">
        <v>2.492</v>
      </c>
      <c r="AH8" s="140">
        <v>2.4990000000000001</v>
      </c>
      <c r="AI8" s="140">
        <v>2.52</v>
      </c>
      <c r="AJ8" s="140">
        <v>2.524</v>
      </c>
      <c r="AK8" s="140">
        <v>2.5329999999999999</v>
      </c>
      <c r="AL8" s="140">
        <v>2.5499999999999998</v>
      </c>
      <c r="AM8" s="140">
        <v>2.5630000000000002</v>
      </c>
      <c r="AN8" s="140">
        <v>2.5590000000000002</v>
      </c>
      <c r="AO8" s="140">
        <v>2.5750000000000002</v>
      </c>
      <c r="AP8" s="140">
        <v>2.589</v>
      </c>
      <c r="AQ8" s="140">
        <v>2.6059999999999999</v>
      </c>
      <c r="AR8" s="140">
        <v>2.6139999999999999</v>
      </c>
      <c r="AS8" s="140">
        <v>2.6160000000000001</v>
      </c>
      <c r="AT8" s="140">
        <v>2.6190000000000002</v>
      </c>
      <c r="AU8" s="140">
        <v>2.6219999999999999</v>
      </c>
      <c r="AV8" s="140">
        <v>2.63</v>
      </c>
      <c r="AW8" s="140">
        <v>2.6240000000000001</v>
      </c>
      <c r="AX8" s="140">
        <v>2.6259999999999999</v>
      </c>
      <c r="AY8" s="140">
        <v>2.6240000000000001</v>
      </c>
      <c r="AZ8" s="140">
        <v>2.6269999999999998</v>
      </c>
      <c r="BA8" s="140">
        <v>2.6429999999999998</v>
      </c>
      <c r="BB8" s="140">
        <v>2.6669999999999998</v>
      </c>
      <c r="BC8" s="140">
        <v>2.6749999999999998</v>
      </c>
      <c r="BD8" s="140">
        <v>2.6920000000000002</v>
      </c>
      <c r="BE8" s="140">
        <v>2.7130000000000001</v>
      </c>
      <c r="BF8" s="140">
        <v>2.7250000000000001</v>
      </c>
      <c r="BG8" s="140">
        <v>2.7440000000000002</v>
      </c>
      <c r="BH8" s="140">
        <v>2.7639999999999998</v>
      </c>
      <c r="BI8" s="140">
        <v>2.7829999999999999</v>
      </c>
      <c r="BJ8" s="140">
        <v>2.802</v>
      </c>
      <c r="BK8" s="140">
        <v>2.82</v>
      </c>
      <c r="BL8" s="140">
        <v>2.8380000000000001</v>
      </c>
      <c r="BM8" s="140">
        <v>2.8559999999999999</v>
      </c>
      <c r="BN8" s="140">
        <v>2.875</v>
      </c>
      <c r="BO8" s="140">
        <v>2.8940000000000001</v>
      </c>
      <c r="BP8" s="140">
        <v>2.9129999999999998</v>
      </c>
      <c r="BQ8" s="140">
        <v>2.9329999999999998</v>
      </c>
      <c r="BR8" s="140">
        <v>2.9529999999999998</v>
      </c>
      <c r="BS8" s="140">
        <v>2.972</v>
      </c>
      <c r="BT8" s="140">
        <v>2.9929999999999999</v>
      </c>
      <c r="BU8" s="140">
        <v>3.0150000000000001</v>
      </c>
      <c r="BV8" s="140">
        <v>3.0339999999999998</v>
      </c>
    </row>
    <row r="9" spans="1:75" x14ac:dyDescent="0.2">
      <c r="A9" s="131" t="s">
        <v>87</v>
      </c>
      <c r="B9" s="131" t="s">
        <v>88</v>
      </c>
      <c r="C9" s="140">
        <v>2.036</v>
      </c>
      <c r="D9" s="140">
        <v>2.0609999999999999</v>
      </c>
      <c r="E9" s="140">
        <v>2.0659999999999998</v>
      </c>
      <c r="F9" s="140">
        <v>2.0880000000000001</v>
      </c>
      <c r="G9" s="140">
        <v>2.105</v>
      </c>
      <c r="H9" s="140">
        <v>2.1160000000000001</v>
      </c>
      <c r="I9" s="140">
        <v>2.15</v>
      </c>
      <c r="J9" s="140">
        <v>2.17</v>
      </c>
      <c r="K9" s="140">
        <v>2.1880000000000002</v>
      </c>
      <c r="L9" s="140">
        <v>2.2149999999999999</v>
      </c>
      <c r="M9" s="140">
        <v>2.2349999999999999</v>
      </c>
      <c r="N9" s="140">
        <v>2.222</v>
      </c>
      <c r="O9" s="140">
        <v>2.2349999999999999</v>
      </c>
      <c r="P9" s="140">
        <v>2.262</v>
      </c>
      <c r="Q9" s="140">
        <v>2.2749999999999999</v>
      </c>
      <c r="R9" s="140">
        <v>2.3029999999999999</v>
      </c>
      <c r="S9" s="140">
        <v>2.3220000000000001</v>
      </c>
      <c r="T9" s="140">
        <v>2.363</v>
      </c>
      <c r="U9" s="140">
        <v>2.403</v>
      </c>
      <c r="V9" s="140">
        <v>2.3519999999999999</v>
      </c>
      <c r="W9" s="140">
        <v>2.3460000000000001</v>
      </c>
      <c r="X9" s="140">
        <v>2.351</v>
      </c>
      <c r="Y9" s="140">
        <v>2.371</v>
      </c>
      <c r="Z9" s="140">
        <v>2.3849999999999998</v>
      </c>
      <c r="AA9" s="140">
        <v>2.3849999999999998</v>
      </c>
      <c r="AB9" s="140">
        <v>2.3860000000000001</v>
      </c>
      <c r="AC9" s="140">
        <v>2.4009999999999998</v>
      </c>
      <c r="AD9" s="140">
        <v>2.4239999999999999</v>
      </c>
      <c r="AE9" s="140">
        <v>2.4369999999999998</v>
      </c>
      <c r="AF9" s="140">
        <v>2.4809999999999999</v>
      </c>
      <c r="AG9" s="140">
        <v>2.492</v>
      </c>
      <c r="AH9" s="140">
        <v>2.4990000000000001</v>
      </c>
      <c r="AI9" s="140">
        <v>2.52</v>
      </c>
      <c r="AJ9" s="140">
        <v>2.524</v>
      </c>
      <c r="AK9" s="140">
        <v>2.5329999999999999</v>
      </c>
      <c r="AL9" s="140">
        <v>2.5499999999999998</v>
      </c>
      <c r="AM9" s="140">
        <v>2.5630000000000002</v>
      </c>
      <c r="AN9" s="140">
        <v>2.5590000000000002</v>
      </c>
      <c r="AO9" s="140">
        <v>2.5750000000000002</v>
      </c>
      <c r="AP9" s="140">
        <v>2.589</v>
      </c>
      <c r="AQ9" s="140">
        <v>2.6059999999999999</v>
      </c>
      <c r="AR9" s="140">
        <v>2.6139999999999999</v>
      </c>
      <c r="AS9" s="140">
        <v>2.6160000000000001</v>
      </c>
      <c r="AT9" s="140">
        <v>2.6190000000000002</v>
      </c>
      <c r="AU9" s="140">
        <v>2.6219999999999999</v>
      </c>
      <c r="AV9" s="140">
        <v>2.63</v>
      </c>
      <c r="AW9" s="140">
        <v>2.6240000000000001</v>
      </c>
      <c r="AX9" s="140">
        <v>2.6259999999999999</v>
      </c>
      <c r="AY9" s="140">
        <v>2.6240000000000001</v>
      </c>
      <c r="AZ9" s="140">
        <v>2.6269999999999998</v>
      </c>
      <c r="BA9" s="140">
        <v>2.6429999999999998</v>
      </c>
      <c r="BB9" s="140">
        <v>2.6669999999999998</v>
      </c>
      <c r="BC9" s="140">
        <v>2.6749999999999998</v>
      </c>
      <c r="BD9" s="140">
        <v>2.6869999999999998</v>
      </c>
      <c r="BE9" s="140">
        <v>2.7069999999999999</v>
      </c>
      <c r="BF9" s="140">
        <v>2.7170000000000001</v>
      </c>
      <c r="BG9" s="140">
        <v>2.7349999999999999</v>
      </c>
      <c r="BH9" s="140">
        <v>2.7509999999999999</v>
      </c>
      <c r="BI9" s="140">
        <v>2.7669999999999999</v>
      </c>
      <c r="BJ9" s="140">
        <v>2.7839999999999998</v>
      </c>
      <c r="BK9" s="140">
        <v>2.7989999999999999</v>
      </c>
      <c r="BL9" s="140">
        <v>2.8140000000000001</v>
      </c>
      <c r="BM9" s="140">
        <v>2.831</v>
      </c>
      <c r="BN9" s="140">
        <v>2.847</v>
      </c>
      <c r="BO9" s="140">
        <v>2.863</v>
      </c>
      <c r="BP9" s="140">
        <v>2.88</v>
      </c>
      <c r="BQ9" s="140">
        <v>2.8969999999999998</v>
      </c>
      <c r="BR9" s="140">
        <v>2.9140000000000001</v>
      </c>
      <c r="BS9" s="140">
        <v>2.9319999999999999</v>
      </c>
      <c r="BT9" s="140">
        <v>2.9510000000000001</v>
      </c>
      <c r="BU9" s="140">
        <v>2.97</v>
      </c>
      <c r="BV9" s="140">
        <v>2.9870000000000001</v>
      </c>
    </row>
    <row r="10" spans="1:75" x14ac:dyDescent="0.2">
      <c r="A10" s="131" t="s">
        <v>89</v>
      </c>
      <c r="B10" s="131" t="s">
        <v>90</v>
      </c>
      <c r="C10" s="140">
        <v>2.036</v>
      </c>
      <c r="D10" s="140">
        <v>2.0609999999999999</v>
      </c>
      <c r="E10" s="140">
        <v>2.0659999999999998</v>
      </c>
      <c r="F10" s="140">
        <v>2.0880000000000001</v>
      </c>
      <c r="G10" s="140">
        <v>2.105</v>
      </c>
      <c r="H10" s="140">
        <v>2.1160000000000001</v>
      </c>
      <c r="I10" s="140">
        <v>2.15</v>
      </c>
      <c r="J10" s="140">
        <v>2.17</v>
      </c>
      <c r="K10" s="140">
        <v>2.1880000000000002</v>
      </c>
      <c r="L10" s="140">
        <v>2.2149999999999999</v>
      </c>
      <c r="M10" s="140">
        <v>2.2349999999999999</v>
      </c>
      <c r="N10" s="140">
        <v>2.222</v>
      </c>
      <c r="O10" s="140">
        <v>2.2349999999999999</v>
      </c>
      <c r="P10" s="140">
        <v>2.262</v>
      </c>
      <c r="Q10" s="140">
        <v>2.2749999999999999</v>
      </c>
      <c r="R10" s="140">
        <v>2.3029999999999999</v>
      </c>
      <c r="S10" s="140">
        <v>2.3220000000000001</v>
      </c>
      <c r="T10" s="140">
        <v>2.363</v>
      </c>
      <c r="U10" s="140">
        <v>2.403</v>
      </c>
      <c r="V10" s="140">
        <v>2.3519999999999999</v>
      </c>
      <c r="W10" s="140">
        <v>2.3460000000000001</v>
      </c>
      <c r="X10" s="140">
        <v>2.351</v>
      </c>
      <c r="Y10" s="140">
        <v>2.371</v>
      </c>
      <c r="Z10" s="140">
        <v>2.3849999999999998</v>
      </c>
      <c r="AA10" s="140">
        <v>2.3849999999999998</v>
      </c>
      <c r="AB10" s="140">
        <v>2.3860000000000001</v>
      </c>
      <c r="AC10" s="140">
        <v>2.4009999999999998</v>
      </c>
      <c r="AD10" s="140">
        <v>2.4239999999999999</v>
      </c>
      <c r="AE10" s="140">
        <v>2.4369999999999998</v>
      </c>
      <c r="AF10" s="140">
        <v>2.4809999999999999</v>
      </c>
      <c r="AG10" s="140">
        <v>2.492</v>
      </c>
      <c r="AH10" s="140">
        <v>2.4990000000000001</v>
      </c>
      <c r="AI10" s="140">
        <v>2.52</v>
      </c>
      <c r="AJ10" s="140">
        <v>2.524</v>
      </c>
      <c r="AK10" s="140">
        <v>2.5329999999999999</v>
      </c>
      <c r="AL10" s="140">
        <v>2.5499999999999998</v>
      </c>
      <c r="AM10" s="140">
        <v>2.5630000000000002</v>
      </c>
      <c r="AN10" s="140">
        <v>2.5590000000000002</v>
      </c>
      <c r="AO10" s="140">
        <v>2.5750000000000002</v>
      </c>
      <c r="AP10" s="140">
        <v>2.589</v>
      </c>
      <c r="AQ10" s="140">
        <v>2.6059999999999999</v>
      </c>
      <c r="AR10" s="140">
        <v>2.6139999999999999</v>
      </c>
      <c r="AS10" s="140">
        <v>2.6160000000000001</v>
      </c>
      <c r="AT10" s="140">
        <v>2.6190000000000002</v>
      </c>
      <c r="AU10" s="140">
        <v>2.6219999999999999</v>
      </c>
      <c r="AV10" s="140">
        <v>2.63</v>
      </c>
      <c r="AW10" s="140">
        <v>2.6240000000000001</v>
      </c>
      <c r="AX10" s="140">
        <v>2.6259999999999999</v>
      </c>
      <c r="AY10" s="140">
        <v>2.6240000000000001</v>
      </c>
      <c r="AZ10" s="140">
        <v>2.6269999999999998</v>
      </c>
      <c r="BA10" s="140">
        <v>2.6429999999999998</v>
      </c>
      <c r="BB10" s="140">
        <v>2.6669999999999998</v>
      </c>
      <c r="BC10" s="140">
        <v>2.6749999999999998</v>
      </c>
      <c r="BD10" s="140">
        <v>2.694</v>
      </c>
      <c r="BE10" s="140">
        <v>2.7170000000000001</v>
      </c>
      <c r="BF10" s="140">
        <v>2.7320000000000002</v>
      </c>
      <c r="BG10" s="140">
        <v>2.7530000000000001</v>
      </c>
      <c r="BH10" s="140">
        <v>2.7770000000000001</v>
      </c>
      <c r="BI10" s="140">
        <v>2.7989999999999999</v>
      </c>
      <c r="BJ10" s="140">
        <v>2.823</v>
      </c>
      <c r="BK10" s="140">
        <v>2.8450000000000002</v>
      </c>
      <c r="BL10" s="140">
        <v>2.8690000000000002</v>
      </c>
      <c r="BM10" s="140">
        <v>2.8929999999999998</v>
      </c>
      <c r="BN10" s="140">
        <v>2.9180000000000001</v>
      </c>
      <c r="BO10" s="140">
        <v>2.9430000000000001</v>
      </c>
      <c r="BP10" s="140">
        <v>2.9689999999999999</v>
      </c>
      <c r="BQ10" s="140">
        <v>2.996</v>
      </c>
      <c r="BR10" s="140">
        <v>3.024</v>
      </c>
      <c r="BS10" s="140">
        <v>3.0510000000000002</v>
      </c>
      <c r="BT10" s="140">
        <v>3.08</v>
      </c>
      <c r="BU10" s="140">
        <v>3.11</v>
      </c>
      <c r="BV10" s="140">
        <v>3.1379999999999999</v>
      </c>
    </row>
    <row r="12" spans="1:75" x14ac:dyDescent="0.2">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row>
    <row r="13" spans="1:75" x14ac:dyDescent="0.2">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row>
    <row r="14" spans="1:75" x14ac:dyDescent="0.2">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row>
    <row r="15" spans="1:75" x14ac:dyDescent="0.2">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row>
    <row r="16" spans="1:75" x14ac:dyDescent="0.2">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row>
    <row r="17" spans="3:63" x14ac:dyDescent="0.2">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Z17" s="15" t="s">
        <v>91</v>
      </c>
      <c r="BA17" s="14"/>
      <c r="BB17" s="14"/>
      <c r="BC17" s="16" t="s">
        <v>237</v>
      </c>
      <c r="BD17" s="17"/>
      <c r="BE17" s="17"/>
      <c r="BF17" s="17"/>
      <c r="BG17" s="17"/>
      <c r="BH17" s="17"/>
      <c r="BI17" s="14"/>
      <c r="BJ17" s="14"/>
      <c r="BK17" s="14"/>
    </row>
    <row r="18" spans="3:63" x14ac:dyDescent="0.2">
      <c r="AZ18" s="18"/>
      <c r="BA18" s="19"/>
      <c r="BB18" s="19"/>
      <c r="BC18" s="19"/>
      <c r="BD18" s="19"/>
      <c r="BE18" s="19"/>
      <c r="BF18" s="19"/>
      <c r="BG18" s="19"/>
      <c r="BH18" s="19"/>
      <c r="BI18" s="19"/>
      <c r="BJ18" s="19"/>
      <c r="BK18" s="20"/>
    </row>
    <row r="19" spans="3:63" x14ac:dyDescent="0.2">
      <c r="AZ19" s="21"/>
      <c r="BA19" s="22" t="s">
        <v>92</v>
      </c>
      <c r="BB19" s="14" t="s">
        <v>191</v>
      </c>
      <c r="BC19" s="14"/>
      <c r="BD19" s="14"/>
      <c r="BE19" s="14"/>
      <c r="BF19" s="14"/>
      <c r="BG19" s="14"/>
      <c r="BH19" s="14"/>
      <c r="BI19" s="14"/>
      <c r="BJ19" s="14"/>
      <c r="BK19" s="23"/>
    </row>
    <row r="20" spans="3:63" x14ac:dyDescent="0.2">
      <c r="AZ20" s="21"/>
      <c r="BA20" s="14"/>
      <c r="BB20" s="131" t="str">
        <f>BH7</f>
        <v>2018Q2</v>
      </c>
      <c r="BC20" s="14"/>
      <c r="BD20" s="14"/>
      <c r="BE20" s="14"/>
      <c r="BF20" s="14"/>
      <c r="BG20" s="14"/>
      <c r="BH20" s="14"/>
      <c r="BI20" s="14"/>
      <c r="BJ20" s="14"/>
      <c r="BK20" s="24" t="s">
        <v>93</v>
      </c>
    </row>
    <row r="21" spans="3:63" x14ac:dyDescent="0.2">
      <c r="AZ21" s="21"/>
      <c r="BA21" s="14"/>
      <c r="BB21" s="140">
        <f>BH9</f>
        <v>2.7509999999999999</v>
      </c>
      <c r="BC21" s="14"/>
      <c r="BD21" s="14"/>
      <c r="BE21" s="14"/>
      <c r="BF21" s="14"/>
      <c r="BG21" s="14"/>
      <c r="BH21" s="14"/>
      <c r="BI21" s="14"/>
      <c r="BJ21" s="14"/>
      <c r="BK21" s="127">
        <f>BB21</f>
        <v>2.7509999999999999</v>
      </c>
    </row>
    <row r="22" spans="3:63" x14ac:dyDescent="0.2">
      <c r="AZ22" s="21"/>
      <c r="BA22" s="14"/>
      <c r="BB22" s="14"/>
      <c r="BC22" s="14"/>
      <c r="BD22" s="14"/>
      <c r="BE22" s="14"/>
      <c r="BF22" s="14"/>
      <c r="BG22" s="14"/>
      <c r="BH22" s="14"/>
      <c r="BI22" s="14"/>
      <c r="BJ22" s="14"/>
      <c r="BK22" s="126"/>
    </row>
    <row r="23" spans="3:63" x14ac:dyDescent="0.2">
      <c r="AZ23" s="21"/>
      <c r="BA23" s="22" t="s">
        <v>94</v>
      </c>
      <c r="BB23" s="14" t="s">
        <v>192</v>
      </c>
      <c r="BC23" s="14"/>
      <c r="BD23" s="14"/>
      <c r="BE23" s="14"/>
      <c r="BF23" s="14"/>
      <c r="BG23" s="14"/>
      <c r="BH23" s="14"/>
      <c r="BI23" s="14"/>
      <c r="BJ23" s="14"/>
      <c r="BK23" s="126"/>
    </row>
    <row r="24" spans="3:63" x14ac:dyDescent="0.2">
      <c r="AZ24" s="21"/>
      <c r="BA24" s="14"/>
      <c r="BB24" s="131" t="str">
        <f>BI7</f>
        <v>2018Q3</v>
      </c>
      <c r="BC24" s="131" t="str">
        <f t="shared" ref="BC24:BI24" si="0">BJ7</f>
        <v>2018Q4</v>
      </c>
      <c r="BD24" s="131" t="str">
        <f t="shared" si="0"/>
        <v>2019Q1</v>
      </c>
      <c r="BE24" s="131" t="str">
        <f t="shared" si="0"/>
        <v>2019Q2</v>
      </c>
      <c r="BF24" s="131" t="str">
        <f t="shared" si="0"/>
        <v>2019Q3</v>
      </c>
      <c r="BG24" s="131" t="str">
        <f t="shared" si="0"/>
        <v>2019Q4</v>
      </c>
      <c r="BH24" s="131" t="str">
        <f t="shared" si="0"/>
        <v>2020Q1</v>
      </c>
      <c r="BI24" s="131" t="str">
        <f t="shared" si="0"/>
        <v>2020Q2</v>
      </c>
      <c r="BJ24" s="14"/>
      <c r="BK24" s="126"/>
    </row>
    <row r="25" spans="3:63" x14ac:dyDescent="0.2">
      <c r="AZ25" s="21"/>
      <c r="BA25" s="14"/>
      <c r="BB25" s="140">
        <f>BI9</f>
        <v>2.7669999999999999</v>
      </c>
      <c r="BC25" s="140">
        <f t="shared" ref="BC25:BI25" si="1">BJ9</f>
        <v>2.7839999999999998</v>
      </c>
      <c r="BD25" s="140">
        <f t="shared" si="1"/>
        <v>2.7989999999999999</v>
      </c>
      <c r="BE25" s="140">
        <f t="shared" si="1"/>
        <v>2.8140000000000001</v>
      </c>
      <c r="BF25" s="140">
        <f t="shared" si="1"/>
        <v>2.831</v>
      </c>
      <c r="BG25" s="140">
        <f t="shared" si="1"/>
        <v>2.847</v>
      </c>
      <c r="BH25" s="140">
        <f t="shared" si="1"/>
        <v>2.863</v>
      </c>
      <c r="BI25" s="140">
        <f t="shared" si="1"/>
        <v>2.88</v>
      </c>
      <c r="BJ25" s="14"/>
      <c r="BK25" s="127">
        <f>AVERAGE(BB25:BI25)</f>
        <v>2.8231249999999997</v>
      </c>
    </row>
    <row r="26" spans="3:63" x14ac:dyDescent="0.2">
      <c r="AZ26" s="21"/>
      <c r="BA26" s="14"/>
      <c r="BB26" s="14"/>
      <c r="BC26" s="14"/>
      <c r="BD26" s="14"/>
      <c r="BE26" s="14"/>
      <c r="BF26" s="14"/>
      <c r="BG26" s="14"/>
      <c r="BH26" s="14"/>
      <c r="BI26" s="14"/>
      <c r="BJ26" s="14"/>
      <c r="BK26" s="126"/>
    </row>
    <row r="27" spans="3:63" x14ac:dyDescent="0.2">
      <c r="AZ27" s="21"/>
      <c r="BA27" s="14"/>
      <c r="BB27" s="14"/>
      <c r="BC27" s="14"/>
      <c r="BD27" s="14"/>
      <c r="BE27" s="14"/>
      <c r="BF27" s="14"/>
      <c r="BG27" s="14"/>
      <c r="BH27" s="14"/>
      <c r="BI27" s="14"/>
      <c r="BJ27" s="29" t="s">
        <v>95</v>
      </c>
      <c r="BK27" s="128">
        <f>(BK25-BK21)/BK21</f>
        <v>2.6217739003998465E-2</v>
      </c>
    </row>
    <row r="28" spans="3:63" x14ac:dyDescent="0.2">
      <c r="AZ28" s="31"/>
      <c r="BA28" s="32"/>
      <c r="BB28" s="32"/>
      <c r="BC28" s="32"/>
      <c r="BD28" s="32"/>
      <c r="BE28" s="32"/>
      <c r="BF28" s="32"/>
      <c r="BG28" s="32"/>
      <c r="BH28" s="32"/>
      <c r="BI28" s="32"/>
      <c r="BJ28" s="32"/>
      <c r="BK28" s="34"/>
    </row>
    <row r="29" spans="3:63" x14ac:dyDescent="0.2">
      <c r="AZ29" s="14"/>
      <c r="BA29" s="14"/>
      <c r="BB29" s="14"/>
      <c r="BC29" s="14"/>
      <c r="BD29" s="14"/>
      <c r="BE29" s="14"/>
      <c r="BF29" s="14"/>
      <c r="BG29" s="14"/>
      <c r="BH29" s="14"/>
      <c r="BI29" s="14"/>
      <c r="BJ29" s="14"/>
      <c r="BK29" s="14"/>
    </row>
    <row r="30" spans="3:63" x14ac:dyDescent="0.2">
      <c r="AZ30" s="14"/>
      <c r="BA30" s="14"/>
      <c r="BB30" s="14"/>
      <c r="BC30" s="14"/>
      <c r="BD30" s="14"/>
      <c r="BE30" s="14"/>
      <c r="BF30" s="14"/>
      <c r="BG30" s="14"/>
      <c r="BH30" s="14"/>
      <c r="BI30" s="14"/>
      <c r="BJ30" s="14"/>
      <c r="BK30" s="14"/>
    </row>
    <row r="31" spans="3:63" ht="12" hidden="1" customHeight="1" x14ac:dyDescent="0.2">
      <c r="AZ31" s="15" t="s">
        <v>184</v>
      </c>
      <c r="BA31" s="14"/>
      <c r="BB31" s="14"/>
      <c r="BC31" s="16" t="s">
        <v>185</v>
      </c>
      <c r="BD31" s="17"/>
      <c r="BE31" s="17"/>
      <c r="BF31" s="17"/>
      <c r="BG31" s="17"/>
      <c r="BH31" s="17"/>
      <c r="BI31" s="14"/>
      <c r="BJ31" s="14"/>
      <c r="BK31" s="14"/>
    </row>
    <row r="32" spans="3:63" hidden="1" x14ac:dyDescent="0.2">
      <c r="AZ32" s="18"/>
      <c r="BA32" s="19"/>
      <c r="BB32" s="19"/>
      <c r="BC32" s="19"/>
      <c r="BD32" s="19"/>
      <c r="BE32" s="19"/>
      <c r="BF32" s="19"/>
      <c r="BG32" s="19"/>
      <c r="BH32" s="19"/>
      <c r="BI32" s="19"/>
      <c r="BJ32" s="19"/>
      <c r="BK32" s="20"/>
    </row>
    <row r="33" spans="52:63" hidden="1" x14ac:dyDescent="0.2">
      <c r="AZ33" s="21"/>
      <c r="BA33" s="22" t="s">
        <v>92</v>
      </c>
      <c r="BB33" s="14" t="s">
        <v>6</v>
      </c>
      <c r="BC33" s="14"/>
      <c r="BD33" s="14"/>
      <c r="BE33" s="14"/>
      <c r="BF33" s="14"/>
      <c r="BG33" s="14"/>
      <c r="BH33" s="14"/>
      <c r="BI33" s="14"/>
      <c r="BJ33" s="14"/>
      <c r="BK33" s="23"/>
    </row>
    <row r="34" spans="52:63" hidden="1" x14ac:dyDescent="0.2">
      <c r="AZ34" s="21"/>
      <c r="BA34" s="14"/>
      <c r="BB34" s="143" t="s">
        <v>54</v>
      </c>
      <c r="BC34" s="143" t="s">
        <v>55</v>
      </c>
      <c r="BD34" s="144" t="s">
        <v>56</v>
      </c>
      <c r="BE34" s="144" t="s">
        <v>57</v>
      </c>
      <c r="BF34" s="14"/>
      <c r="BG34" s="14"/>
      <c r="BH34" s="14"/>
      <c r="BI34" s="14"/>
      <c r="BJ34" s="14"/>
      <c r="BK34" s="24" t="s">
        <v>93</v>
      </c>
    </row>
    <row r="35" spans="52:63" hidden="1" x14ac:dyDescent="0.2">
      <c r="AZ35" s="21"/>
      <c r="BA35" s="14"/>
      <c r="BB35" s="25">
        <f>AT11</f>
        <v>0</v>
      </c>
      <c r="BC35" s="25">
        <f>AU11</f>
        <v>0</v>
      </c>
      <c r="BD35" s="25">
        <f>AV11</f>
        <v>0</v>
      </c>
      <c r="BE35" s="25">
        <f>AW11</f>
        <v>0</v>
      </c>
      <c r="BF35" s="14"/>
      <c r="BG35" s="14"/>
      <c r="BH35" s="14"/>
      <c r="BI35" s="14"/>
      <c r="BJ35" s="14"/>
      <c r="BK35" s="127">
        <f>AVERAGE(BB35:BE35)</f>
        <v>0</v>
      </c>
    </row>
    <row r="36" spans="52:63" hidden="1" x14ac:dyDescent="0.2">
      <c r="AZ36" s="21"/>
      <c r="BA36" s="14"/>
      <c r="BB36" s="14"/>
      <c r="BC36" s="14"/>
      <c r="BD36" s="14"/>
      <c r="BE36" s="14"/>
      <c r="BF36" s="14"/>
      <c r="BG36" s="14"/>
      <c r="BH36" s="14"/>
      <c r="BI36" s="14"/>
      <c r="BJ36" s="14"/>
      <c r="BK36" s="126"/>
    </row>
    <row r="37" spans="52:63" hidden="1" x14ac:dyDescent="0.2">
      <c r="AZ37" s="21"/>
      <c r="BA37" s="22" t="s">
        <v>94</v>
      </c>
      <c r="BB37" s="14" t="s">
        <v>190</v>
      </c>
      <c r="BC37" s="14"/>
      <c r="BD37" s="14"/>
      <c r="BE37" s="14"/>
      <c r="BF37" s="14"/>
      <c r="BG37" s="14"/>
      <c r="BH37" s="14"/>
      <c r="BI37" s="14"/>
      <c r="BJ37" s="14"/>
      <c r="BK37" s="126"/>
    </row>
    <row r="38" spans="52:63" hidden="1" x14ac:dyDescent="0.2">
      <c r="AZ38" s="21"/>
      <c r="BA38" s="14"/>
      <c r="BB38" s="144" t="s">
        <v>66</v>
      </c>
      <c r="BC38" s="144" t="s">
        <v>67</v>
      </c>
      <c r="BD38" s="144" t="s">
        <v>68</v>
      </c>
      <c r="BE38" s="144" t="s">
        <v>69</v>
      </c>
      <c r="BF38" s="144" t="s">
        <v>70</v>
      </c>
      <c r="BG38" s="144" t="s">
        <v>71</v>
      </c>
      <c r="BH38" s="144" t="s">
        <v>72</v>
      </c>
      <c r="BI38" s="144" t="s">
        <v>73</v>
      </c>
      <c r="BJ38" s="14"/>
      <c r="BK38" s="126"/>
    </row>
    <row r="39" spans="52:63" hidden="1" x14ac:dyDescent="0.2">
      <c r="AZ39" s="21"/>
      <c r="BA39" s="14"/>
      <c r="BB39" s="25">
        <f>BF11</f>
        <v>0</v>
      </c>
      <c r="BC39" s="25">
        <f t="shared" ref="BC39:BI39" si="2">BG11</f>
        <v>0</v>
      </c>
      <c r="BD39" s="25">
        <f t="shared" si="2"/>
        <v>0</v>
      </c>
      <c r="BE39" s="25">
        <f t="shared" si="2"/>
        <v>0</v>
      </c>
      <c r="BF39" s="25">
        <f t="shared" si="2"/>
        <v>0</v>
      </c>
      <c r="BG39" s="25">
        <f t="shared" si="2"/>
        <v>0</v>
      </c>
      <c r="BH39" s="25">
        <f t="shared" si="2"/>
        <v>0</v>
      </c>
      <c r="BI39" s="25">
        <f t="shared" si="2"/>
        <v>0</v>
      </c>
      <c r="BJ39" s="14"/>
      <c r="BK39" s="127">
        <f>AVERAGE(BB39:BI39)</f>
        <v>0</v>
      </c>
    </row>
    <row r="40" spans="52:63" hidden="1" x14ac:dyDescent="0.2">
      <c r="AZ40" s="21"/>
      <c r="BA40" s="14"/>
      <c r="BB40" s="14"/>
      <c r="BC40" s="14"/>
      <c r="BD40" s="14"/>
      <c r="BE40" s="14"/>
      <c r="BF40" s="14"/>
      <c r="BG40" s="14"/>
      <c r="BH40" s="14"/>
      <c r="BI40" s="14"/>
      <c r="BJ40" s="14"/>
      <c r="BK40" s="126"/>
    </row>
    <row r="41" spans="52:63" hidden="1" x14ac:dyDescent="0.2">
      <c r="AZ41" s="21"/>
      <c r="BA41" s="14"/>
      <c r="BB41" s="14"/>
      <c r="BC41" s="14"/>
      <c r="BD41" s="14"/>
      <c r="BE41" s="14"/>
      <c r="BF41" s="14"/>
      <c r="BG41" s="14"/>
      <c r="BH41" s="14"/>
      <c r="BI41" s="14"/>
      <c r="BJ41" s="29" t="s">
        <v>95</v>
      </c>
      <c r="BK41" s="128" t="e">
        <f>(BK39-BK35)/BK35</f>
        <v>#DIV/0!</v>
      </c>
    </row>
    <row r="42" spans="52:63" hidden="1" x14ac:dyDescent="0.2">
      <c r="AZ42" s="31"/>
      <c r="BA42" s="32"/>
      <c r="BB42" s="32"/>
      <c r="BC42" s="32"/>
      <c r="BD42" s="32"/>
      <c r="BE42" s="32"/>
      <c r="BF42" s="32"/>
      <c r="BG42" s="32"/>
      <c r="BH42" s="32"/>
      <c r="BI42" s="32"/>
      <c r="BJ42" s="32"/>
      <c r="BK42" s="34"/>
    </row>
    <row r="43" spans="52:63" hidden="1" x14ac:dyDescent="0.2"/>
    <row r="44" spans="52:63" hidden="1" x14ac:dyDescent="0.2"/>
  </sheetData>
  <mergeCells count="3">
    <mergeCell ref="A1:B1"/>
    <mergeCell ref="A2:B2"/>
    <mergeCell ref="A3:B3"/>
  </mergeCells>
  <pageMargins left="0.25" right="0.2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31"/>
  <sheetViews>
    <sheetView workbookViewId="0">
      <selection activeCell="F27" sqref="F27"/>
    </sheetView>
  </sheetViews>
  <sheetFormatPr defaultColWidth="9.140625" defaultRowHeight="12.75" x14ac:dyDescent="0.2"/>
  <cols>
    <col min="1" max="1" width="4.5703125" style="145" customWidth="1"/>
    <col min="2" max="2" width="25.42578125" style="145" customWidth="1"/>
    <col min="3" max="3" width="12.5703125" style="164" customWidth="1"/>
    <col min="4" max="4" width="45.140625" style="145" customWidth="1"/>
    <col min="5" max="5" width="3.5703125" style="145" customWidth="1"/>
    <col min="6" max="6" width="26.5703125" style="145" customWidth="1"/>
    <col min="7" max="7" width="12.42578125" style="145" customWidth="1"/>
    <col min="8" max="8" width="9.140625" style="164"/>
    <col min="9" max="9" width="10.85546875" style="221" customWidth="1"/>
    <col min="10" max="16384" width="9.140625" style="145"/>
  </cols>
  <sheetData>
    <row r="1" spans="2:10" ht="13.5" thickBot="1" x14ac:dyDescent="0.25"/>
    <row r="2" spans="2:10" ht="13.5" thickBot="1" x14ac:dyDescent="0.25">
      <c r="B2" s="599" t="s">
        <v>196</v>
      </c>
      <c r="C2" s="600"/>
      <c r="D2" s="601"/>
      <c r="F2" s="602" t="s">
        <v>114</v>
      </c>
      <c r="G2" s="603"/>
      <c r="H2" s="603"/>
      <c r="I2" s="604"/>
    </row>
    <row r="3" spans="2:10" x14ac:dyDescent="0.2">
      <c r="B3" s="597" t="s">
        <v>168</v>
      </c>
      <c r="C3" s="598"/>
      <c r="D3" s="166" t="s">
        <v>169</v>
      </c>
      <c r="F3" s="170" t="s">
        <v>198</v>
      </c>
      <c r="G3" s="146"/>
      <c r="H3" s="175" t="s">
        <v>200</v>
      </c>
      <c r="I3" s="222">
        <f>'2. Units'!D27</f>
        <v>564</v>
      </c>
      <c r="J3" s="169"/>
    </row>
    <row r="4" spans="2:10" x14ac:dyDescent="0.2">
      <c r="B4" s="171" t="s">
        <v>152</v>
      </c>
      <c r="C4" s="178">
        <v>52306.861138550725</v>
      </c>
      <c r="D4" s="167" t="s">
        <v>234</v>
      </c>
      <c r="F4" s="172" t="s">
        <v>199</v>
      </c>
      <c r="G4" s="173" t="s">
        <v>96</v>
      </c>
      <c r="H4" s="148" t="s">
        <v>97</v>
      </c>
      <c r="I4" s="223" t="s">
        <v>98</v>
      </c>
    </row>
    <row r="5" spans="2:10" x14ac:dyDescent="0.2">
      <c r="B5" s="171" t="s">
        <v>157</v>
      </c>
      <c r="C5" s="179">
        <v>41919.413217777772</v>
      </c>
      <c r="D5" s="167" t="s">
        <v>234</v>
      </c>
      <c r="F5" s="171" t="s">
        <v>152</v>
      </c>
      <c r="G5" s="185">
        <f>C4</f>
        <v>52306.861138550725</v>
      </c>
      <c r="H5" s="186">
        <f>C9</f>
        <v>4.7716756181728552</v>
      </c>
      <c r="I5" s="202">
        <f>G5*H5</f>
        <v>249591.37395797574</v>
      </c>
    </row>
    <row r="6" spans="2:10" x14ac:dyDescent="0.2">
      <c r="B6" s="171" t="s">
        <v>117</v>
      </c>
      <c r="C6" s="179">
        <v>36469.337547114621</v>
      </c>
      <c r="D6" s="167" t="s">
        <v>234</v>
      </c>
      <c r="F6" s="171" t="s">
        <v>157</v>
      </c>
      <c r="G6" s="185">
        <f>C5</f>
        <v>41919.413217777772</v>
      </c>
      <c r="H6" s="187">
        <f>C10</f>
        <v>8.7012908331387351</v>
      </c>
      <c r="I6" s="202">
        <f>G6*H6</f>
        <v>364753.00596240448</v>
      </c>
    </row>
    <row r="7" spans="2:10" x14ac:dyDescent="0.2">
      <c r="B7" s="176" t="s">
        <v>153</v>
      </c>
      <c r="C7" s="180">
        <v>28856.552944173563</v>
      </c>
      <c r="D7" s="167" t="s">
        <v>234</v>
      </c>
      <c r="F7" s="171" t="s">
        <v>117</v>
      </c>
      <c r="G7" s="185">
        <f>C6</f>
        <v>36469.337547114621</v>
      </c>
      <c r="H7" s="187">
        <f>C11</f>
        <v>12.91159284917361</v>
      </c>
      <c r="I7" s="202">
        <f>G7*H7</f>
        <v>470877.23788742378</v>
      </c>
    </row>
    <row r="8" spans="2:10" x14ac:dyDescent="0.2">
      <c r="B8" s="605" t="s">
        <v>197</v>
      </c>
      <c r="C8" s="606"/>
      <c r="D8" s="166"/>
      <c r="F8" s="171" t="s">
        <v>153</v>
      </c>
      <c r="G8" s="185">
        <f>C7</f>
        <v>28856.552944173563</v>
      </c>
      <c r="H8" s="188">
        <f>C12</f>
        <v>1.9086702472691424</v>
      </c>
      <c r="I8" s="202">
        <f>G8*H8</f>
        <v>55077.644043290857</v>
      </c>
    </row>
    <row r="9" spans="2:10" x14ac:dyDescent="0.2">
      <c r="B9" s="171" t="s">
        <v>152</v>
      </c>
      <c r="C9" s="181">
        <v>4.7716756181728552</v>
      </c>
      <c r="D9" s="167" t="s">
        <v>178</v>
      </c>
      <c r="F9" s="149" t="s">
        <v>110</v>
      </c>
      <c r="G9" s="150"/>
      <c r="H9" s="197">
        <f>H5+H6+H7+H8</f>
        <v>28.293229547754343</v>
      </c>
      <c r="I9" s="203">
        <f>I5+I6+I7+I8</f>
        <v>1140299.2618510947</v>
      </c>
    </row>
    <row r="10" spans="2:10" x14ac:dyDescent="0.2">
      <c r="B10" s="171" t="s">
        <v>157</v>
      </c>
      <c r="C10" s="181">
        <v>8.7012908331387351</v>
      </c>
      <c r="D10" s="167" t="s">
        <v>179</v>
      </c>
      <c r="F10" s="151"/>
      <c r="G10" s="152"/>
      <c r="H10" s="153"/>
      <c r="I10" s="204"/>
    </row>
    <row r="11" spans="2:10" x14ac:dyDescent="0.2">
      <c r="B11" s="171" t="s">
        <v>117</v>
      </c>
      <c r="C11" s="181">
        <v>12.91159284917361</v>
      </c>
      <c r="D11" s="167" t="s">
        <v>179</v>
      </c>
      <c r="F11" s="147" t="s">
        <v>99</v>
      </c>
      <c r="G11" s="195">
        <f>C14</f>
        <v>0.20961284087302018</v>
      </c>
      <c r="H11" s="190"/>
      <c r="I11" s="202">
        <f>I9*G11</f>
        <v>239021.36772201589</v>
      </c>
    </row>
    <row r="12" spans="2:10" x14ac:dyDescent="0.2">
      <c r="B12" s="171" t="s">
        <v>153</v>
      </c>
      <c r="C12" s="181">
        <v>1.9086702472691424</v>
      </c>
      <c r="D12" s="168" t="s">
        <v>179</v>
      </c>
      <c r="F12" s="149" t="s">
        <v>202</v>
      </c>
      <c r="G12" s="155"/>
      <c r="H12" s="191"/>
      <c r="I12" s="203">
        <f>I9+I11</f>
        <v>1379320.6295731105</v>
      </c>
    </row>
    <row r="13" spans="2:10" x14ac:dyDescent="0.2">
      <c r="B13" s="597" t="s">
        <v>170</v>
      </c>
      <c r="C13" s="598"/>
      <c r="D13" s="166"/>
      <c r="F13" s="147"/>
      <c r="G13" s="154" t="s">
        <v>201</v>
      </c>
      <c r="H13" s="153"/>
      <c r="I13" s="204"/>
    </row>
    <row r="14" spans="2:10" x14ac:dyDescent="0.2">
      <c r="B14" s="147" t="s">
        <v>99</v>
      </c>
      <c r="C14" s="182">
        <v>0.20961284087302018</v>
      </c>
      <c r="D14" s="167" t="s">
        <v>173</v>
      </c>
      <c r="F14" s="147" t="s">
        <v>101</v>
      </c>
      <c r="G14" s="185">
        <f>C15</f>
        <v>10526.290091883116</v>
      </c>
      <c r="H14" s="190"/>
      <c r="I14" s="202">
        <f>G14*H9</f>
        <v>297822.7418559012</v>
      </c>
    </row>
    <row r="15" spans="2:10" ht="15" customHeight="1" x14ac:dyDescent="0.2">
      <c r="B15" s="147" t="s">
        <v>101</v>
      </c>
      <c r="C15" s="184">
        <v>10526.290091883116</v>
      </c>
      <c r="D15" s="167" t="s">
        <v>235</v>
      </c>
      <c r="F15" s="147" t="s">
        <v>102</v>
      </c>
      <c r="G15" s="194">
        <f>C16</f>
        <v>3142.1415259413316</v>
      </c>
      <c r="H15" s="190"/>
      <c r="I15" s="202">
        <f>G15*H9</f>
        <v>88901.331464989198</v>
      </c>
    </row>
    <row r="16" spans="2:10" x14ac:dyDescent="0.2">
      <c r="B16" s="147" t="s">
        <v>102</v>
      </c>
      <c r="C16" s="184">
        <v>3142.1415259413316</v>
      </c>
      <c r="D16" s="167" t="s">
        <v>235</v>
      </c>
      <c r="F16" s="157" t="s">
        <v>203</v>
      </c>
      <c r="G16" s="158"/>
      <c r="H16" s="192"/>
      <c r="I16" s="205">
        <f>I12+I14+I15</f>
        <v>1766044.7028940008</v>
      </c>
    </row>
    <row r="17" spans="2:9" x14ac:dyDescent="0.2">
      <c r="B17" s="147" t="s">
        <v>103</v>
      </c>
      <c r="C17" s="183">
        <v>0.12</v>
      </c>
      <c r="D17" s="167" t="s">
        <v>194</v>
      </c>
      <c r="F17" s="156"/>
      <c r="G17" s="154"/>
      <c r="H17" s="190"/>
      <c r="I17" s="206"/>
    </row>
    <row r="18" spans="2:9" x14ac:dyDescent="0.2">
      <c r="B18" s="171" t="s">
        <v>171</v>
      </c>
      <c r="C18" s="195">
        <f>CAF!BK27</f>
        <v>2.6217739003998465E-2</v>
      </c>
      <c r="D18" s="168" t="s">
        <v>193</v>
      </c>
      <c r="F18" s="147" t="s">
        <v>103</v>
      </c>
      <c r="G18" s="195">
        <f>C17</f>
        <v>0.12</v>
      </c>
      <c r="H18" s="190"/>
      <c r="I18" s="202">
        <f>I16*G18</f>
        <v>211925.36434728009</v>
      </c>
    </row>
    <row r="19" spans="2:9" ht="12.75" customHeight="1" thickBot="1" x14ac:dyDescent="0.25">
      <c r="B19" s="597" t="s">
        <v>209</v>
      </c>
      <c r="C19" s="598"/>
      <c r="D19" s="166"/>
      <c r="F19" s="159" t="s">
        <v>104</v>
      </c>
      <c r="G19" s="160"/>
      <c r="H19" s="160"/>
      <c r="I19" s="207">
        <f>I16+I18</f>
        <v>1977970.0672412808</v>
      </c>
    </row>
    <row r="20" spans="2:9" ht="12" customHeight="1" thickTop="1" thickBot="1" x14ac:dyDescent="0.25">
      <c r="B20" s="177" t="s">
        <v>111</v>
      </c>
      <c r="C20" s="198">
        <f>'2. Units'!D27</f>
        <v>564</v>
      </c>
      <c r="D20" s="199" t="s">
        <v>195</v>
      </c>
      <c r="F20" s="156"/>
      <c r="G20" s="161"/>
      <c r="H20" s="161"/>
      <c r="I20" s="208"/>
    </row>
    <row r="21" spans="2:9" ht="13.5" thickBot="1" x14ac:dyDescent="0.25">
      <c r="C21" s="145"/>
      <c r="F21" s="147" t="s">
        <v>171</v>
      </c>
      <c r="G21" s="200">
        <f>C18</f>
        <v>2.6217739003998465E-2</v>
      </c>
      <c r="H21" s="161"/>
      <c r="I21" s="208">
        <f>I19*(1+G21)</f>
        <v>2029827.9702219339</v>
      </c>
    </row>
    <row r="22" spans="2:9" ht="13.5" thickBot="1" x14ac:dyDescent="0.25">
      <c r="E22" s="163"/>
      <c r="F22" s="162" t="s">
        <v>204</v>
      </c>
      <c r="G22" s="196"/>
      <c r="H22" s="193"/>
      <c r="I22" s="225">
        <f>(ROUNDDOWN(I19/I3,-1))*(1+G21)</f>
        <v>3591.7620865139943</v>
      </c>
    </row>
    <row r="23" spans="2:9" x14ac:dyDescent="0.2">
      <c r="I23" s="224"/>
    </row>
    <row r="28" spans="2:9" x14ac:dyDescent="0.2">
      <c r="C28" s="165"/>
    </row>
    <row r="29" spans="2:9" x14ac:dyDescent="0.2">
      <c r="C29" s="165"/>
    </row>
    <row r="30" spans="2:9" x14ac:dyDescent="0.2">
      <c r="C30" s="165"/>
    </row>
    <row r="31" spans="2:9" x14ac:dyDescent="0.2">
      <c r="C31" s="165"/>
    </row>
  </sheetData>
  <mergeCells count="6">
    <mergeCell ref="B19:C19"/>
    <mergeCell ref="B2:D2"/>
    <mergeCell ref="F2:I2"/>
    <mergeCell ref="B3:C3"/>
    <mergeCell ref="B8:C8"/>
    <mergeCell ref="B13:C13"/>
  </mergeCells>
  <pageMargins left="0.7" right="0.7" top="0.75" bottom="0.75" header="0.3" footer="0.3"/>
  <pageSetup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34"/>
  <sheetViews>
    <sheetView workbookViewId="0">
      <selection activeCell="K23" sqref="K23"/>
    </sheetView>
  </sheetViews>
  <sheetFormatPr defaultColWidth="9.140625" defaultRowHeight="12.75" x14ac:dyDescent="0.2"/>
  <cols>
    <col min="1" max="1" width="3.5703125" style="145" customWidth="1"/>
    <col min="2" max="2" width="23.5703125" style="145" customWidth="1"/>
    <col min="3" max="3" width="9.42578125" style="164" customWidth="1"/>
    <col min="4" max="4" width="49.85546875" style="145" customWidth="1"/>
    <col min="5" max="5" width="2.85546875" style="145" customWidth="1"/>
    <col min="6" max="6" width="26.85546875" style="145" customWidth="1"/>
    <col min="7" max="7" width="12.42578125" style="145" customWidth="1"/>
    <col min="8" max="8" width="9.140625" style="164"/>
    <col min="9" max="9" width="12.42578125" style="211" customWidth="1"/>
    <col min="10" max="10" width="10.5703125" style="145" bestFit="1" customWidth="1"/>
    <col min="11" max="16384" width="9.140625" style="145"/>
  </cols>
  <sheetData>
    <row r="1" spans="2:10" ht="13.5" thickBot="1" x14ac:dyDescent="0.25"/>
    <row r="2" spans="2:10" ht="16.350000000000001" customHeight="1" thickBot="1" x14ac:dyDescent="0.25">
      <c r="B2" s="609" t="s">
        <v>196</v>
      </c>
      <c r="C2" s="610"/>
      <c r="D2" s="611"/>
      <c r="F2" s="612" t="s">
        <v>113</v>
      </c>
      <c r="G2" s="613"/>
      <c r="H2" s="613"/>
      <c r="I2" s="614"/>
    </row>
    <row r="3" spans="2:10" x14ac:dyDescent="0.2">
      <c r="B3" s="607" t="s">
        <v>168</v>
      </c>
      <c r="C3" s="608"/>
      <c r="D3" s="226" t="s">
        <v>169</v>
      </c>
      <c r="F3" s="170" t="s">
        <v>206</v>
      </c>
      <c r="G3" s="236"/>
      <c r="H3" s="175" t="s">
        <v>207</v>
      </c>
      <c r="I3" s="222">
        <f>'2. Units'!F27</f>
        <v>528</v>
      </c>
      <c r="J3" s="169"/>
    </row>
    <row r="4" spans="2:10" x14ac:dyDescent="0.2">
      <c r="B4" s="171" t="s">
        <v>152</v>
      </c>
      <c r="C4" s="178">
        <v>52306.861138550725</v>
      </c>
      <c r="D4" s="167" t="s">
        <v>234</v>
      </c>
      <c r="F4" s="172" t="s">
        <v>199</v>
      </c>
      <c r="G4" s="173" t="s">
        <v>96</v>
      </c>
      <c r="H4" s="174" t="s">
        <v>97</v>
      </c>
      <c r="I4" s="212" t="s">
        <v>98</v>
      </c>
    </row>
    <row r="5" spans="2:10" x14ac:dyDescent="0.2">
      <c r="B5" s="171" t="s">
        <v>157</v>
      </c>
      <c r="C5" s="179">
        <v>41919.413217777772</v>
      </c>
      <c r="D5" s="167" t="s">
        <v>234</v>
      </c>
      <c r="F5" s="171" t="s">
        <v>152</v>
      </c>
      <c r="G5" s="185">
        <f>C4</f>
        <v>52306.861138550725</v>
      </c>
      <c r="H5" s="187">
        <f>C9</f>
        <v>4.5783243818271453</v>
      </c>
      <c r="I5" s="213">
        <f>G5*H5</f>
        <v>239477.77768747357</v>
      </c>
    </row>
    <row r="6" spans="2:10" x14ac:dyDescent="0.2">
      <c r="B6" s="171" t="s">
        <v>117</v>
      </c>
      <c r="C6" s="179">
        <v>36469.337547114621</v>
      </c>
      <c r="D6" s="167" t="s">
        <v>234</v>
      </c>
      <c r="F6" s="171" t="s">
        <v>157</v>
      </c>
      <c r="G6" s="185">
        <f>C5</f>
        <v>41919.413217777772</v>
      </c>
      <c r="H6" s="187">
        <f>C10</f>
        <v>8.3487091668612656</v>
      </c>
      <c r="I6" s="213">
        <f>G6*H6</f>
        <v>349972.9894007066</v>
      </c>
    </row>
    <row r="7" spans="2:10" x14ac:dyDescent="0.2">
      <c r="B7" s="176" t="s">
        <v>153</v>
      </c>
      <c r="C7" s="180">
        <v>28856.552944173563</v>
      </c>
      <c r="D7" s="167" t="s">
        <v>234</v>
      </c>
      <c r="F7" s="171" t="s">
        <v>117</v>
      </c>
      <c r="G7" s="185">
        <f>C6</f>
        <v>36469.337547114621</v>
      </c>
      <c r="H7" s="187">
        <f>C11</f>
        <v>12.388407150826394</v>
      </c>
      <c r="I7" s="213">
        <f>G7*H7</f>
        <v>451797.0020545763</v>
      </c>
    </row>
    <row r="8" spans="2:10" x14ac:dyDescent="0.2">
      <c r="B8" s="605" t="s">
        <v>197</v>
      </c>
      <c r="C8" s="606"/>
      <c r="D8" s="166"/>
      <c r="F8" s="171" t="s">
        <v>153</v>
      </c>
      <c r="G8" s="185">
        <f>C7</f>
        <v>28856.552944173563</v>
      </c>
      <c r="H8" s="188">
        <f>C12</f>
        <v>1.8313297527308583</v>
      </c>
      <c r="I8" s="213">
        <f>G8*H8</f>
        <v>52845.863967918296</v>
      </c>
    </row>
    <row r="9" spans="2:10" x14ac:dyDescent="0.2">
      <c r="B9" s="171" t="s">
        <v>152</v>
      </c>
      <c r="C9" s="181">
        <v>4.5783243818271453</v>
      </c>
      <c r="D9" s="167" t="s">
        <v>178</v>
      </c>
      <c r="F9" s="149" t="s">
        <v>110</v>
      </c>
      <c r="G9" s="150"/>
      <c r="H9" s="189">
        <f>H5+H6+H7+H8</f>
        <v>27.146770452245661</v>
      </c>
      <c r="I9" s="214">
        <f>I5+I6+I7+I8</f>
        <v>1094093.6331106748</v>
      </c>
    </row>
    <row r="10" spans="2:10" x14ac:dyDescent="0.2">
      <c r="B10" s="171" t="s">
        <v>157</v>
      </c>
      <c r="C10" s="181">
        <v>8.3487091668612656</v>
      </c>
      <c r="D10" s="167" t="s">
        <v>179</v>
      </c>
      <c r="F10" s="151"/>
      <c r="G10" s="152"/>
      <c r="H10" s="153"/>
      <c r="I10" s="215"/>
    </row>
    <row r="11" spans="2:10" x14ac:dyDescent="0.2">
      <c r="B11" s="171" t="s">
        <v>117</v>
      </c>
      <c r="C11" s="181">
        <v>12.388407150826394</v>
      </c>
      <c r="D11" s="167" t="s">
        <v>179</v>
      </c>
      <c r="F11" s="147" t="s">
        <v>99</v>
      </c>
      <c r="G11" s="195">
        <f>C14</f>
        <v>0.20961284087302018</v>
      </c>
      <c r="H11" s="190"/>
      <c r="I11" s="213">
        <f>I9*G11</f>
        <v>229336.07461741241</v>
      </c>
    </row>
    <row r="12" spans="2:10" x14ac:dyDescent="0.2">
      <c r="B12" s="171" t="s">
        <v>153</v>
      </c>
      <c r="C12" s="181">
        <v>1.8313297527308583</v>
      </c>
      <c r="D12" s="168" t="s">
        <v>179</v>
      </c>
      <c r="F12" s="149" t="s">
        <v>100</v>
      </c>
      <c r="G12" s="155"/>
      <c r="H12" s="191"/>
      <c r="I12" s="214">
        <f>I9+I11</f>
        <v>1323429.7077280872</v>
      </c>
    </row>
    <row r="13" spans="2:10" x14ac:dyDescent="0.2">
      <c r="B13" s="607" t="s">
        <v>170</v>
      </c>
      <c r="C13" s="608"/>
      <c r="D13" s="166"/>
      <c r="F13" s="147"/>
      <c r="G13" s="154" t="s">
        <v>201</v>
      </c>
      <c r="H13" s="153"/>
      <c r="I13" s="215"/>
    </row>
    <row r="14" spans="2:10" x14ac:dyDescent="0.2">
      <c r="B14" s="147" t="s">
        <v>99</v>
      </c>
      <c r="C14" s="195">
        <v>0.20961284087302018</v>
      </c>
      <c r="D14" s="232" t="s">
        <v>173</v>
      </c>
      <c r="F14" s="147" t="s">
        <v>101</v>
      </c>
      <c r="G14" s="185">
        <f>C15</f>
        <v>10526.290091883116</v>
      </c>
      <c r="H14" s="190"/>
      <c r="I14" s="213">
        <f>G14*H9</f>
        <v>285754.78083809884</v>
      </c>
    </row>
    <row r="15" spans="2:10" ht="15" customHeight="1" x14ac:dyDescent="0.2">
      <c r="B15" s="147" t="s">
        <v>101</v>
      </c>
      <c r="C15" s="230">
        <v>10526.290091883116</v>
      </c>
      <c r="D15" s="233" t="s">
        <v>235</v>
      </c>
      <c r="F15" s="147" t="s">
        <v>102</v>
      </c>
      <c r="G15" s="194">
        <f>C16</f>
        <v>3142.1415259413316</v>
      </c>
      <c r="H15" s="190"/>
      <c r="I15" s="213">
        <f>G15*H9</f>
        <v>85298.99473319824</v>
      </c>
    </row>
    <row r="16" spans="2:10" x14ac:dyDescent="0.2">
      <c r="B16" s="147" t="s">
        <v>102</v>
      </c>
      <c r="C16" s="230">
        <v>3142.1415259413316</v>
      </c>
      <c r="D16" s="233" t="s">
        <v>235</v>
      </c>
      <c r="F16" s="157" t="s">
        <v>203</v>
      </c>
      <c r="G16" s="158"/>
      <c r="H16" s="192"/>
      <c r="I16" s="214">
        <f>I12+I14+I15</f>
        <v>1694483.4832993844</v>
      </c>
    </row>
    <row r="17" spans="2:10" x14ac:dyDescent="0.2">
      <c r="B17" s="147" t="s">
        <v>103</v>
      </c>
      <c r="C17" s="231">
        <v>0.12</v>
      </c>
      <c r="D17" s="233" t="s">
        <v>194</v>
      </c>
      <c r="F17" s="156"/>
      <c r="G17" s="154"/>
      <c r="H17" s="190"/>
      <c r="I17" s="216"/>
    </row>
    <row r="18" spans="2:10" x14ac:dyDescent="0.2">
      <c r="B18" s="229" t="s">
        <v>171</v>
      </c>
      <c r="C18" s="234">
        <f>CAF!BK27</f>
        <v>2.6217739003998465E-2</v>
      </c>
      <c r="D18" s="168" t="s">
        <v>193</v>
      </c>
      <c r="F18" s="147" t="s">
        <v>103</v>
      </c>
      <c r="G18" s="195">
        <f>C17</f>
        <v>0.12</v>
      </c>
      <c r="H18" s="190"/>
      <c r="I18" s="213">
        <f>I16*G18</f>
        <v>203338.01799592611</v>
      </c>
    </row>
    <row r="19" spans="2:10" ht="13.5" thickBot="1" x14ac:dyDescent="0.25">
      <c r="B19" s="607" t="s">
        <v>209</v>
      </c>
      <c r="C19" s="608"/>
      <c r="D19" s="227" t="s">
        <v>169</v>
      </c>
      <c r="F19" s="159" t="s">
        <v>104</v>
      </c>
      <c r="G19" s="160"/>
      <c r="H19" s="160"/>
      <c r="I19" s="217">
        <f>I16+I18</f>
        <v>1897821.5012953104</v>
      </c>
    </row>
    <row r="20" spans="2:10" ht="14.25" thickTop="1" thickBot="1" x14ac:dyDescent="0.25">
      <c r="B20" s="177" t="s">
        <v>116</v>
      </c>
      <c r="C20" s="228">
        <f>'2. Units'!F27</f>
        <v>528</v>
      </c>
      <c r="D20" s="199" t="s">
        <v>205</v>
      </c>
      <c r="F20" s="156"/>
      <c r="G20" s="161"/>
      <c r="H20" s="161"/>
      <c r="I20" s="218"/>
    </row>
    <row r="21" spans="2:10" ht="13.5" thickBot="1" x14ac:dyDescent="0.25">
      <c r="F21" s="156" t="s">
        <v>171</v>
      </c>
      <c r="G21" s="195">
        <f>C18</f>
        <v>2.6217739003998465E-2</v>
      </c>
      <c r="H21" s="161"/>
      <c r="I21" s="218">
        <f>I19*(1+G21)</f>
        <v>1947578.0900924474</v>
      </c>
    </row>
    <row r="22" spans="2:10" ht="13.5" thickBot="1" x14ac:dyDescent="0.25">
      <c r="C22" s="145"/>
      <c r="F22" s="210" t="s">
        <v>208</v>
      </c>
      <c r="G22" s="209"/>
      <c r="H22" s="235"/>
      <c r="I22" s="220">
        <f>(ROUNDUP(I19/I3,-1)*(1+G21))</f>
        <v>3694.3838604143943</v>
      </c>
      <c r="J22" s="201"/>
    </row>
    <row r="34" spans="9:9" x14ac:dyDescent="0.2">
      <c r="I34" s="219"/>
    </row>
  </sheetData>
  <mergeCells count="6">
    <mergeCell ref="B19:C19"/>
    <mergeCell ref="B2:D2"/>
    <mergeCell ref="F2:I2"/>
    <mergeCell ref="B3:C3"/>
    <mergeCell ref="B8:C8"/>
    <mergeCell ref="B13:C13"/>
  </mergeCells>
  <pageMargins left="0.7" right="0.7" top="0.75" bottom="0.75" header="0.3" footer="0.3"/>
  <pageSetup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W43"/>
  <sheetViews>
    <sheetView topLeftCell="AM1" zoomScale="85" zoomScaleNormal="85" workbookViewId="0">
      <selection activeCell="AP50" sqref="AP50"/>
    </sheetView>
  </sheetViews>
  <sheetFormatPr defaultColWidth="8.85546875" defaultRowHeight="15" x14ac:dyDescent="0.25"/>
  <cols>
    <col min="1" max="1" width="38.42578125" customWidth="1"/>
    <col min="2" max="2" width="12.85546875" customWidth="1"/>
    <col min="3" max="74" width="10.5703125" customWidth="1"/>
    <col min="257" max="257" width="38.42578125" customWidth="1"/>
    <col min="258" max="258" width="12.85546875" customWidth="1"/>
    <col min="259" max="330" width="10.5703125" customWidth="1"/>
    <col min="513" max="513" width="38.42578125" customWidth="1"/>
    <col min="514" max="514" width="12.85546875" customWidth="1"/>
    <col min="515" max="586" width="10.5703125" customWidth="1"/>
    <col min="769" max="769" width="38.42578125" customWidth="1"/>
    <col min="770" max="770" width="12.85546875" customWidth="1"/>
    <col min="771" max="842" width="10.5703125" customWidth="1"/>
    <col min="1025" max="1025" width="38.42578125" customWidth="1"/>
    <col min="1026" max="1026" width="12.85546875" customWidth="1"/>
    <col min="1027" max="1098" width="10.5703125" customWidth="1"/>
    <col min="1281" max="1281" width="38.42578125" customWidth="1"/>
    <col min="1282" max="1282" width="12.85546875" customWidth="1"/>
    <col min="1283" max="1354" width="10.5703125" customWidth="1"/>
    <col min="1537" max="1537" width="38.42578125" customWidth="1"/>
    <col min="1538" max="1538" width="12.85546875" customWidth="1"/>
    <col min="1539" max="1610" width="10.5703125" customWidth="1"/>
    <col min="1793" max="1793" width="38.42578125" customWidth="1"/>
    <col min="1794" max="1794" width="12.85546875" customWidth="1"/>
    <col min="1795" max="1866" width="10.5703125" customWidth="1"/>
    <col min="2049" max="2049" width="38.42578125" customWidth="1"/>
    <col min="2050" max="2050" width="12.85546875" customWidth="1"/>
    <col min="2051" max="2122" width="10.5703125" customWidth="1"/>
    <col min="2305" max="2305" width="38.42578125" customWidth="1"/>
    <col min="2306" max="2306" width="12.85546875" customWidth="1"/>
    <col min="2307" max="2378" width="10.5703125" customWidth="1"/>
    <col min="2561" max="2561" width="38.42578125" customWidth="1"/>
    <col min="2562" max="2562" width="12.85546875" customWidth="1"/>
    <col min="2563" max="2634" width="10.5703125" customWidth="1"/>
    <col min="2817" max="2817" width="38.42578125" customWidth="1"/>
    <col min="2818" max="2818" width="12.85546875" customWidth="1"/>
    <col min="2819" max="2890" width="10.5703125" customWidth="1"/>
    <col min="3073" max="3073" width="38.42578125" customWidth="1"/>
    <col min="3074" max="3074" width="12.85546875" customWidth="1"/>
    <col min="3075" max="3146" width="10.5703125" customWidth="1"/>
    <col min="3329" max="3329" width="38.42578125" customWidth="1"/>
    <col min="3330" max="3330" width="12.85546875" customWidth="1"/>
    <col min="3331" max="3402" width="10.5703125" customWidth="1"/>
    <col min="3585" max="3585" width="38.42578125" customWidth="1"/>
    <col min="3586" max="3586" width="12.85546875" customWidth="1"/>
    <col min="3587" max="3658" width="10.5703125" customWidth="1"/>
    <col min="3841" max="3841" width="38.42578125" customWidth="1"/>
    <col min="3842" max="3842" width="12.85546875" customWidth="1"/>
    <col min="3843" max="3914" width="10.5703125" customWidth="1"/>
    <col min="4097" max="4097" width="38.42578125" customWidth="1"/>
    <col min="4098" max="4098" width="12.85546875" customWidth="1"/>
    <col min="4099" max="4170" width="10.5703125" customWidth="1"/>
    <col min="4353" max="4353" width="38.42578125" customWidth="1"/>
    <col min="4354" max="4354" width="12.85546875" customWidth="1"/>
    <col min="4355" max="4426" width="10.5703125" customWidth="1"/>
    <col min="4609" max="4609" width="38.42578125" customWidth="1"/>
    <col min="4610" max="4610" width="12.85546875" customWidth="1"/>
    <col min="4611" max="4682" width="10.5703125" customWidth="1"/>
    <col min="4865" max="4865" width="38.42578125" customWidth="1"/>
    <col min="4866" max="4866" width="12.85546875" customWidth="1"/>
    <col min="4867" max="4938" width="10.5703125" customWidth="1"/>
    <col min="5121" max="5121" width="38.42578125" customWidth="1"/>
    <col min="5122" max="5122" width="12.85546875" customWidth="1"/>
    <col min="5123" max="5194" width="10.5703125" customWidth="1"/>
    <col min="5377" max="5377" width="38.42578125" customWidth="1"/>
    <col min="5378" max="5378" width="12.85546875" customWidth="1"/>
    <col min="5379" max="5450" width="10.5703125" customWidth="1"/>
    <col min="5633" max="5633" width="38.42578125" customWidth="1"/>
    <col min="5634" max="5634" width="12.85546875" customWidth="1"/>
    <col min="5635" max="5706" width="10.5703125" customWidth="1"/>
    <col min="5889" max="5889" width="38.42578125" customWidth="1"/>
    <col min="5890" max="5890" width="12.85546875" customWidth="1"/>
    <col min="5891" max="5962" width="10.5703125" customWidth="1"/>
    <col min="6145" max="6145" width="38.42578125" customWidth="1"/>
    <col min="6146" max="6146" width="12.85546875" customWidth="1"/>
    <col min="6147" max="6218" width="10.5703125" customWidth="1"/>
    <col min="6401" max="6401" width="38.42578125" customWidth="1"/>
    <col min="6402" max="6402" width="12.85546875" customWidth="1"/>
    <col min="6403" max="6474" width="10.5703125" customWidth="1"/>
    <col min="6657" max="6657" width="38.42578125" customWidth="1"/>
    <col min="6658" max="6658" width="12.85546875" customWidth="1"/>
    <col min="6659" max="6730" width="10.5703125" customWidth="1"/>
    <col min="6913" max="6913" width="38.42578125" customWidth="1"/>
    <col min="6914" max="6914" width="12.85546875" customWidth="1"/>
    <col min="6915" max="6986" width="10.5703125" customWidth="1"/>
    <col min="7169" max="7169" width="38.42578125" customWidth="1"/>
    <col min="7170" max="7170" width="12.85546875" customWidth="1"/>
    <col min="7171" max="7242" width="10.5703125" customWidth="1"/>
    <col min="7425" max="7425" width="38.42578125" customWidth="1"/>
    <col min="7426" max="7426" width="12.85546875" customWidth="1"/>
    <col min="7427" max="7498" width="10.5703125" customWidth="1"/>
    <col min="7681" max="7681" width="38.42578125" customWidth="1"/>
    <col min="7682" max="7682" width="12.85546875" customWidth="1"/>
    <col min="7683" max="7754" width="10.5703125" customWidth="1"/>
    <col min="7937" max="7937" width="38.42578125" customWidth="1"/>
    <col min="7938" max="7938" width="12.85546875" customWidth="1"/>
    <col min="7939" max="8010" width="10.5703125" customWidth="1"/>
    <col min="8193" max="8193" width="38.42578125" customWidth="1"/>
    <col min="8194" max="8194" width="12.85546875" customWidth="1"/>
    <col min="8195" max="8266" width="10.5703125" customWidth="1"/>
    <col min="8449" max="8449" width="38.42578125" customWidth="1"/>
    <col min="8450" max="8450" width="12.85546875" customWidth="1"/>
    <col min="8451" max="8522" width="10.5703125" customWidth="1"/>
    <col min="8705" max="8705" width="38.42578125" customWidth="1"/>
    <col min="8706" max="8706" width="12.85546875" customWidth="1"/>
    <col min="8707" max="8778" width="10.5703125" customWidth="1"/>
    <col min="8961" max="8961" width="38.42578125" customWidth="1"/>
    <col min="8962" max="8962" width="12.85546875" customWidth="1"/>
    <col min="8963" max="9034" width="10.5703125" customWidth="1"/>
    <col min="9217" max="9217" width="38.42578125" customWidth="1"/>
    <col min="9218" max="9218" width="12.85546875" customWidth="1"/>
    <col min="9219" max="9290" width="10.5703125" customWidth="1"/>
    <col min="9473" max="9473" width="38.42578125" customWidth="1"/>
    <col min="9474" max="9474" width="12.85546875" customWidth="1"/>
    <col min="9475" max="9546" width="10.5703125" customWidth="1"/>
    <col min="9729" max="9729" width="38.42578125" customWidth="1"/>
    <col min="9730" max="9730" width="12.85546875" customWidth="1"/>
    <col min="9731" max="9802" width="10.5703125" customWidth="1"/>
    <col min="9985" max="9985" width="38.42578125" customWidth="1"/>
    <col min="9986" max="9986" width="12.85546875" customWidth="1"/>
    <col min="9987" max="10058" width="10.5703125" customWidth="1"/>
    <col min="10241" max="10241" width="38.42578125" customWidth="1"/>
    <col min="10242" max="10242" width="12.85546875" customWidth="1"/>
    <col min="10243" max="10314" width="10.5703125" customWidth="1"/>
    <col min="10497" max="10497" width="38.42578125" customWidth="1"/>
    <col min="10498" max="10498" width="12.85546875" customWidth="1"/>
    <col min="10499" max="10570" width="10.5703125" customWidth="1"/>
    <col min="10753" max="10753" width="38.42578125" customWidth="1"/>
    <col min="10754" max="10754" width="12.85546875" customWidth="1"/>
    <col min="10755" max="10826" width="10.5703125" customWidth="1"/>
    <col min="11009" max="11009" width="38.42578125" customWidth="1"/>
    <col min="11010" max="11010" width="12.85546875" customWidth="1"/>
    <col min="11011" max="11082" width="10.5703125" customWidth="1"/>
    <col min="11265" max="11265" width="38.42578125" customWidth="1"/>
    <col min="11266" max="11266" width="12.85546875" customWidth="1"/>
    <col min="11267" max="11338" width="10.5703125" customWidth="1"/>
    <col min="11521" max="11521" width="38.42578125" customWidth="1"/>
    <col min="11522" max="11522" width="12.85546875" customWidth="1"/>
    <col min="11523" max="11594" width="10.5703125" customWidth="1"/>
    <col min="11777" max="11777" width="38.42578125" customWidth="1"/>
    <col min="11778" max="11778" width="12.85546875" customWidth="1"/>
    <col min="11779" max="11850" width="10.5703125" customWidth="1"/>
    <col min="12033" max="12033" width="38.42578125" customWidth="1"/>
    <col min="12034" max="12034" width="12.85546875" customWidth="1"/>
    <col min="12035" max="12106" width="10.5703125" customWidth="1"/>
    <col min="12289" max="12289" width="38.42578125" customWidth="1"/>
    <col min="12290" max="12290" width="12.85546875" customWidth="1"/>
    <col min="12291" max="12362" width="10.5703125" customWidth="1"/>
    <col min="12545" max="12545" width="38.42578125" customWidth="1"/>
    <col min="12546" max="12546" width="12.85546875" customWidth="1"/>
    <col min="12547" max="12618" width="10.5703125" customWidth="1"/>
    <col min="12801" max="12801" width="38.42578125" customWidth="1"/>
    <col min="12802" max="12802" width="12.85546875" customWidth="1"/>
    <col min="12803" max="12874" width="10.5703125" customWidth="1"/>
    <col min="13057" max="13057" width="38.42578125" customWidth="1"/>
    <col min="13058" max="13058" width="12.85546875" customWidth="1"/>
    <col min="13059" max="13130" width="10.5703125" customWidth="1"/>
    <col min="13313" max="13313" width="38.42578125" customWidth="1"/>
    <col min="13314" max="13314" width="12.85546875" customWidth="1"/>
    <col min="13315" max="13386" width="10.5703125" customWidth="1"/>
    <col min="13569" max="13569" width="38.42578125" customWidth="1"/>
    <col min="13570" max="13570" width="12.85546875" customWidth="1"/>
    <col min="13571" max="13642" width="10.5703125" customWidth="1"/>
    <col min="13825" max="13825" width="38.42578125" customWidth="1"/>
    <col min="13826" max="13826" width="12.85546875" customWidth="1"/>
    <col min="13827" max="13898" width="10.5703125" customWidth="1"/>
    <col min="14081" max="14081" width="38.42578125" customWidth="1"/>
    <col min="14082" max="14082" width="12.85546875" customWidth="1"/>
    <col min="14083" max="14154" width="10.5703125" customWidth="1"/>
    <col min="14337" max="14337" width="38.42578125" customWidth="1"/>
    <col min="14338" max="14338" width="12.85546875" customWidth="1"/>
    <col min="14339" max="14410" width="10.5703125" customWidth="1"/>
    <col min="14593" max="14593" width="38.42578125" customWidth="1"/>
    <col min="14594" max="14594" width="12.85546875" customWidth="1"/>
    <col min="14595" max="14666" width="10.5703125" customWidth="1"/>
    <col min="14849" max="14849" width="38.42578125" customWidth="1"/>
    <col min="14850" max="14850" width="12.85546875" customWidth="1"/>
    <col min="14851" max="14922" width="10.5703125" customWidth="1"/>
    <col min="15105" max="15105" width="38.42578125" customWidth="1"/>
    <col min="15106" max="15106" width="12.85546875" customWidth="1"/>
    <col min="15107" max="15178" width="10.5703125" customWidth="1"/>
    <col min="15361" max="15361" width="38.42578125" customWidth="1"/>
    <col min="15362" max="15362" width="12.85546875" customWidth="1"/>
    <col min="15363" max="15434" width="10.5703125" customWidth="1"/>
    <col min="15617" max="15617" width="38.42578125" customWidth="1"/>
    <col min="15618" max="15618" width="12.85546875" customWidth="1"/>
    <col min="15619" max="15690" width="10.5703125" customWidth="1"/>
    <col min="15873" max="15873" width="38.42578125" customWidth="1"/>
    <col min="15874" max="15874" width="12.85546875" customWidth="1"/>
    <col min="15875" max="15946" width="10.5703125" customWidth="1"/>
    <col min="16129" max="16129" width="38.42578125" customWidth="1"/>
    <col min="16130" max="16130" width="12.85546875" customWidth="1"/>
    <col min="16131" max="16202" width="10.5703125" customWidth="1"/>
  </cols>
  <sheetData>
    <row r="1" spans="1:75" ht="18" x14ac:dyDescent="0.25">
      <c r="A1" s="615" t="s">
        <v>0</v>
      </c>
      <c r="B1" s="61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c r="BN1" s="106"/>
      <c r="BO1" s="106"/>
      <c r="BP1" s="106"/>
      <c r="BQ1" s="106"/>
      <c r="BR1" s="106"/>
      <c r="BS1" s="106"/>
      <c r="BT1" s="106"/>
      <c r="BU1" s="106"/>
      <c r="BV1" s="106"/>
      <c r="BW1" s="106"/>
    </row>
    <row r="2" spans="1:75" ht="15.75" x14ac:dyDescent="0.25">
      <c r="A2" s="107" t="s">
        <v>182</v>
      </c>
      <c r="B2" s="108"/>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row>
    <row r="3" spans="1:75" ht="15.75" thickBot="1" x14ac:dyDescent="0.3">
      <c r="A3" s="109" t="s">
        <v>2</v>
      </c>
      <c r="B3" s="110"/>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row>
    <row r="6" spans="1:75" x14ac:dyDescent="0.25">
      <c r="A6" s="106"/>
      <c r="B6" s="111"/>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12" t="s">
        <v>3</v>
      </c>
      <c r="AH6" s="112" t="s">
        <v>3</v>
      </c>
      <c r="AI6" s="112" t="s">
        <v>3</v>
      </c>
      <c r="AJ6" s="112" t="s">
        <v>3</v>
      </c>
      <c r="AK6" s="113" t="s">
        <v>4</v>
      </c>
      <c r="AL6" s="113" t="s">
        <v>4</v>
      </c>
      <c r="AM6" s="113" t="s">
        <v>4</v>
      </c>
      <c r="AN6" s="113" t="s">
        <v>4</v>
      </c>
      <c r="AO6" s="114" t="s">
        <v>5</v>
      </c>
      <c r="AP6" s="114" t="s">
        <v>5</v>
      </c>
      <c r="AQ6" s="114" t="s">
        <v>5</v>
      </c>
      <c r="AR6" s="114" t="s">
        <v>5</v>
      </c>
      <c r="AS6" s="115" t="s">
        <v>6</v>
      </c>
      <c r="AT6" s="116" t="s">
        <v>6</v>
      </c>
      <c r="AU6" s="116" t="s">
        <v>6</v>
      </c>
      <c r="AV6" s="115" t="s">
        <v>6</v>
      </c>
      <c r="AW6" s="117" t="s">
        <v>7</v>
      </c>
      <c r="AX6" s="118" t="s">
        <v>7</v>
      </c>
      <c r="AY6" s="118" t="s">
        <v>7</v>
      </c>
      <c r="AZ6" s="118" t="s">
        <v>7</v>
      </c>
      <c r="BA6" s="119" t="s">
        <v>8</v>
      </c>
      <c r="BB6" s="119" t="s">
        <v>8</v>
      </c>
      <c r="BC6" s="119" t="s">
        <v>8</v>
      </c>
      <c r="BD6" s="119" t="s">
        <v>8</v>
      </c>
      <c r="BE6" s="120" t="s">
        <v>9</v>
      </c>
      <c r="BF6" s="120" t="s">
        <v>9</v>
      </c>
      <c r="BG6" s="120" t="s">
        <v>9</v>
      </c>
      <c r="BH6" s="120" t="s">
        <v>9</v>
      </c>
      <c r="BI6" s="121" t="s">
        <v>10</v>
      </c>
      <c r="BJ6" s="121" t="s">
        <v>10</v>
      </c>
      <c r="BK6" s="121" t="s">
        <v>10</v>
      </c>
      <c r="BL6" s="121" t="s">
        <v>10</v>
      </c>
      <c r="BM6" s="106"/>
      <c r="BN6" s="106"/>
      <c r="BO6" s="106"/>
      <c r="BP6" s="106"/>
      <c r="BQ6" s="106"/>
      <c r="BR6" s="106"/>
      <c r="BS6" s="106"/>
      <c r="BT6" s="106"/>
      <c r="BU6" s="106"/>
      <c r="BV6" s="106"/>
      <c r="BW6" s="106"/>
    </row>
    <row r="7" spans="1:75" s="111" customFormat="1" ht="12.75" x14ac:dyDescent="0.2">
      <c r="B7" s="111" t="s">
        <v>11</v>
      </c>
      <c r="C7" s="122" t="s">
        <v>12</v>
      </c>
      <c r="D7" s="122" t="s">
        <v>13</v>
      </c>
      <c r="E7" s="122" t="s">
        <v>14</v>
      </c>
      <c r="F7" s="122" t="s">
        <v>15</v>
      </c>
      <c r="G7" s="122" t="s">
        <v>16</v>
      </c>
      <c r="H7" s="122" t="s">
        <v>17</v>
      </c>
      <c r="I7" s="122" t="s">
        <v>18</v>
      </c>
      <c r="J7" s="122" t="s">
        <v>19</v>
      </c>
      <c r="K7" s="122" t="s">
        <v>20</v>
      </c>
      <c r="L7" s="122" t="s">
        <v>21</v>
      </c>
      <c r="M7" s="122" t="s">
        <v>22</v>
      </c>
      <c r="N7" s="122" t="s">
        <v>23</v>
      </c>
      <c r="O7" s="122" t="s">
        <v>24</v>
      </c>
      <c r="P7" s="122" t="s">
        <v>25</v>
      </c>
      <c r="Q7" s="122" t="s">
        <v>26</v>
      </c>
      <c r="R7" s="122" t="s">
        <v>27</v>
      </c>
      <c r="S7" s="122" t="s">
        <v>28</v>
      </c>
      <c r="T7" s="122" t="s">
        <v>29</v>
      </c>
      <c r="U7" s="122" t="s">
        <v>30</v>
      </c>
      <c r="V7" s="122" t="s">
        <v>31</v>
      </c>
      <c r="W7" s="122" t="s">
        <v>32</v>
      </c>
      <c r="X7" s="122" t="s">
        <v>33</v>
      </c>
      <c r="Y7" s="122" t="s">
        <v>34</v>
      </c>
      <c r="Z7" s="122" t="s">
        <v>35</v>
      </c>
      <c r="AA7" s="122" t="s">
        <v>36</v>
      </c>
      <c r="AB7" s="122" t="s">
        <v>37</v>
      </c>
      <c r="AC7" s="122" t="s">
        <v>38</v>
      </c>
      <c r="AD7" s="122" t="s">
        <v>39</v>
      </c>
      <c r="AE7" s="122" t="s">
        <v>40</v>
      </c>
      <c r="AF7" s="122" t="s">
        <v>41</v>
      </c>
      <c r="AG7" s="122" t="s">
        <v>42</v>
      </c>
      <c r="AH7" s="122" t="s">
        <v>43</v>
      </c>
      <c r="AI7" s="122" t="s">
        <v>44</v>
      </c>
      <c r="AJ7" s="122" t="s">
        <v>45</v>
      </c>
      <c r="AK7" s="122" t="s">
        <v>46</v>
      </c>
      <c r="AL7" s="122" t="s">
        <v>47</v>
      </c>
      <c r="AM7" s="122" t="s">
        <v>48</v>
      </c>
      <c r="AN7" s="122" t="s">
        <v>49</v>
      </c>
      <c r="AO7" s="122" t="s">
        <v>50</v>
      </c>
      <c r="AP7" s="122" t="s">
        <v>51</v>
      </c>
      <c r="AQ7" s="122" t="s">
        <v>52</v>
      </c>
      <c r="AR7" s="122" t="s">
        <v>53</v>
      </c>
      <c r="AS7" s="122" t="s">
        <v>54</v>
      </c>
      <c r="AT7" s="122" t="s">
        <v>55</v>
      </c>
      <c r="AU7" s="111" t="s">
        <v>56</v>
      </c>
      <c r="AV7" s="111" t="s">
        <v>57</v>
      </c>
      <c r="AW7" s="111" t="s">
        <v>58</v>
      </c>
      <c r="AX7" s="111" t="s">
        <v>59</v>
      </c>
      <c r="AY7" s="111" t="s">
        <v>60</v>
      </c>
      <c r="AZ7" s="111" t="s">
        <v>61</v>
      </c>
      <c r="BA7" s="111" t="s">
        <v>62</v>
      </c>
      <c r="BB7" s="111" t="s">
        <v>63</v>
      </c>
      <c r="BC7" s="111" t="s">
        <v>64</v>
      </c>
      <c r="BD7" s="111" t="s">
        <v>65</v>
      </c>
      <c r="BE7" s="111" t="s">
        <v>66</v>
      </c>
      <c r="BF7" s="111" t="s">
        <v>67</v>
      </c>
      <c r="BG7" s="111" t="s">
        <v>68</v>
      </c>
      <c r="BH7" s="111" t="s">
        <v>69</v>
      </c>
      <c r="BI7" s="111" t="s">
        <v>70</v>
      </c>
      <c r="BJ7" s="111" t="s">
        <v>71</v>
      </c>
      <c r="BK7" s="111" t="s">
        <v>72</v>
      </c>
      <c r="BL7" s="111" t="s">
        <v>73</v>
      </c>
      <c r="BM7" s="111" t="s">
        <v>74</v>
      </c>
      <c r="BN7" s="111" t="s">
        <v>75</v>
      </c>
      <c r="BO7" s="111" t="s">
        <v>76</v>
      </c>
      <c r="BP7" s="111" t="s">
        <v>77</v>
      </c>
      <c r="BQ7" s="111" t="s">
        <v>78</v>
      </c>
      <c r="BR7" s="111" t="s">
        <v>79</v>
      </c>
      <c r="BS7" s="111" t="s">
        <v>80</v>
      </c>
      <c r="BT7" s="111" t="s">
        <v>81</v>
      </c>
      <c r="BU7" s="111" t="s">
        <v>82</v>
      </c>
      <c r="BV7" s="111" t="s">
        <v>83</v>
      </c>
      <c r="BW7" s="111" t="s">
        <v>84</v>
      </c>
    </row>
    <row r="8" spans="1:75" x14ac:dyDescent="0.25">
      <c r="A8" s="111" t="s">
        <v>85</v>
      </c>
      <c r="B8" s="111" t="s">
        <v>86</v>
      </c>
      <c r="C8" s="123">
        <v>2.036</v>
      </c>
      <c r="D8" s="123">
        <v>2.0609999999999999</v>
      </c>
      <c r="E8" s="123">
        <v>2.0649999999999999</v>
      </c>
      <c r="F8" s="123">
        <v>2.0880000000000001</v>
      </c>
      <c r="G8" s="123">
        <v>2.105</v>
      </c>
      <c r="H8" s="123">
        <v>2.1160000000000001</v>
      </c>
      <c r="I8" s="123">
        <v>2.15</v>
      </c>
      <c r="J8" s="123">
        <v>2.1709999999999998</v>
      </c>
      <c r="K8" s="123">
        <v>2.1880000000000002</v>
      </c>
      <c r="L8" s="123">
        <v>2.2149999999999999</v>
      </c>
      <c r="M8" s="123">
        <v>2.2349999999999999</v>
      </c>
      <c r="N8" s="123">
        <v>2.2229999999999999</v>
      </c>
      <c r="O8" s="123">
        <v>2.2349999999999999</v>
      </c>
      <c r="P8" s="123">
        <v>2.2610000000000001</v>
      </c>
      <c r="Q8" s="123">
        <v>2.2759999999999998</v>
      </c>
      <c r="R8" s="123">
        <v>2.3029999999999999</v>
      </c>
      <c r="S8" s="123">
        <v>2.3220000000000001</v>
      </c>
      <c r="T8" s="123">
        <v>2.363</v>
      </c>
      <c r="U8" s="123">
        <v>2.4039999999999999</v>
      </c>
      <c r="V8" s="123">
        <v>2.3519999999999999</v>
      </c>
      <c r="W8" s="123">
        <v>2.3460000000000001</v>
      </c>
      <c r="X8" s="123">
        <v>2.351</v>
      </c>
      <c r="Y8" s="123">
        <v>2.371</v>
      </c>
      <c r="Z8" s="123">
        <v>2.3839999999999999</v>
      </c>
      <c r="AA8" s="123">
        <v>2.3849999999999998</v>
      </c>
      <c r="AB8" s="123">
        <v>2.387</v>
      </c>
      <c r="AC8" s="123">
        <v>2.4009999999999998</v>
      </c>
      <c r="AD8" s="123">
        <v>2.423</v>
      </c>
      <c r="AE8" s="123">
        <v>2.4380000000000002</v>
      </c>
      <c r="AF8" s="123">
        <v>2.4809999999999999</v>
      </c>
      <c r="AG8" s="123">
        <v>2.492</v>
      </c>
      <c r="AH8" s="123">
        <v>2.4980000000000002</v>
      </c>
      <c r="AI8" s="123">
        <v>2.52</v>
      </c>
      <c r="AJ8" s="123">
        <v>2.524</v>
      </c>
      <c r="AK8" s="123">
        <v>2.5329999999999999</v>
      </c>
      <c r="AL8" s="123">
        <v>2.5499999999999998</v>
      </c>
      <c r="AM8" s="123">
        <v>2.5609999999999999</v>
      </c>
      <c r="AN8" s="123">
        <v>2.5579999999999998</v>
      </c>
      <c r="AO8" s="123">
        <v>2.5750000000000002</v>
      </c>
      <c r="AP8" s="123">
        <v>2.5870000000000002</v>
      </c>
      <c r="AQ8" s="123">
        <v>2.6040000000000001</v>
      </c>
      <c r="AR8" s="123">
        <v>2.6150000000000002</v>
      </c>
      <c r="AS8" s="123">
        <v>2.6179999999999999</v>
      </c>
      <c r="AT8" s="123">
        <v>2.6179999999999999</v>
      </c>
      <c r="AU8" s="123">
        <v>2.62</v>
      </c>
      <c r="AV8" s="123">
        <v>2.6259999999999999</v>
      </c>
      <c r="AW8" s="123">
        <v>2.6320000000000001</v>
      </c>
      <c r="AX8" s="123">
        <v>2.625</v>
      </c>
      <c r="AY8" s="123">
        <v>2.6259999999999999</v>
      </c>
      <c r="AZ8" s="123">
        <v>2.6419999999999999</v>
      </c>
      <c r="BA8" s="123">
        <v>2.669</v>
      </c>
      <c r="BB8" s="123">
        <v>2.69</v>
      </c>
      <c r="BC8" s="123">
        <v>2.7010000000000001</v>
      </c>
      <c r="BD8" s="123">
        <v>2.7229999999999999</v>
      </c>
      <c r="BE8" s="123">
        <v>2.746</v>
      </c>
      <c r="BF8" s="123">
        <v>2.76</v>
      </c>
      <c r="BG8" s="123">
        <v>2.7759999999999998</v>
      </c>
      <c r="BH8" s="123">
        <v>2.7919999999999998</v>
      </c>
      <c r="BI8" s="123">
        <v>2.8090000000000002</v>
      </c>
      <c r="BJ8" s="123">
        <v>2.8260000000000001</v>
      </c>
      <c r="BK8" s="123">
        <v>2.843</v>
      </c>
      <c r="BL8" s="123">
        <v>2.86</v>
      </c>
      <c r="BM8" s="123">
        <v>2.879</v>
      </c>
      <c r="BN8" s="123">
        <v>2.8959999999999999</v>
      </c>
      <c r="BO8" s="123">
        <v>2.9129999999999998</v>
      </c>
      <c r="BP8" s="123">
        <v>2.9319999999999999</v>
      </c>
      <c r="BQ8" s="123">
        <v>2.9510000000000001</v>
      </c>
      <c r="BR8" s="123">
        <v>2.9689999999999999</v>
      </c>
      <c r="BS8" s="123">
        <v>2.9889999999999999</v>
      </c>
      <c r="BT8" s="123">
        <v>3.01</v>
      </c>
      <c r="BU8" s="123">
        <v>3.0329999999999999</v>
      </c>
      <c r="BV8" s="123">
        <v>3.0539999999999998</v>
      </c>
      <c r="BW8" s="106"/>
    </row>
    <row r="9" spans="1:75" x14ac:dyDescent="0.25">
      <c r="A9" s="111" t="s">
        <v>87</v>
      </c>
      <c r="B9" s="111" t="s">
        <v>88</v>
      </c>
      <c r="C9" s="123">
        <v>2.036</v>
      </c>
      <c r="D9" s="123">
        <v>2.0609999999999999</v>
      </c>
      <c r="E9" s="123">
        <v>2.0649999999999999</v>
      </c>
      <c r="F9" s="123">
        <v>2.0880000000000001</v>
      </c>
      <c r="G9" s="123">
        <v>2.105</v>
      </c>
      <c r="H9" s="123">
        <v>2.1160000000000001</v>
      </c>
      <c r="I9" s="123">
        <v>2.15</v>
      </c>
      <c r="J9" s="123">
        <v>2.1709999999999998</v>
      </c>
      <c r="K9" s="123">
        <v>2.1880000000000002</v>
      </c>
      <c r="L9" s="123">
        <v>2.2149999999999999</v>
      </c>
      <c r="M9" s="123">
        <v>2.2349999999999999</v>
      </c>
      <c r="N9" s="123">
        <v>2.2229999999999999</v>
      </c>
      <c r="O9" s="123">
        <v>2.2349999999999999</v>
      </c>
      <c r="P9" s="123">
        <v>2.2610000000000001</v>
      </c>
      <c r="Q9" s="123">
        <v>2.2759999999999998</v>
      </c>
      <c r="R9" s="123">
        <v>2.3029999999999999</v>
      </c>
      <c r="S9" s="123">
        <v>2.3220000000000001</v>
      </c>
      <c r="T9" s="123">
        <v>2.363</v>
      </c>
      <c r="U9" s="123">
        <v>2.4039999999999999</v>
      </c>
      <c r="V9" s="123">
        <v>2.3519999999999999</v>
      </c>
      <c r="W9" s="123">
        <v>2.3460000000000001</v>
      </c>
      <c r="X9" s="123">
        <v>2.351</v>
      </c>
      <c r="Y9" s="123">
        <v>2.371</v>
      </c>
      <c r="Z9" s="123">
        <v>2.3839999999999999</v>
      </c>
      <c r="AA9" s="123">
        <v>2.3849999999999998</v>
      </c>
      <c r="AB9" s="123">
        <v>2.387</v>
      </c>
      <c r="AC9" s="123">
        <v>2.4009999999999998</v>
      </c>
      <c r="AD9" s="123">
        <v>2.423</v>
      </c>
      <c r="AE9" s="123">
        <v>2.4380000000000002</v>
      </c>
      <c r="AF9" s="123">
        <v>2.4809999999999999</v>
      </c>
      <c r="AG9" s="123">
        <v>2.492</v>
      </c>
      <c r="AH9" s="123">
        <v>2.4980000000000002</v>
      </c>
      <c r="AI9" s="123">
        <v>2.52</v>
      </c>
      <c r="AJ9" s="123">
        <v>2.524</v>
      </c>
      <c r="AK9" s="123">
        <v>2.5329999999999999</v>
      </c>
      <c r="AL9" s="123">
        <v>2.5499999999999998</v>
      </c>
      <c r="AM9" s="123">
        <v>2.5609999999999999</v>
      </c>
      <c r="AN9" s="123">
        <v>2.5579999999999998</v>
      </c>
      <c r="AO9" s="123">
        <v>2.5750000000000002</v>
      </c>
      <c r="AP9" s="123">
        <v>2.5870000000000002</v>
      </c>
      <c r="AQ9" s="123">
        <v>2.6040000000000001</v>
      </c>
      <c r="AR9" s="123">
        <v>2.6150000000000002</v>
      </c>
      <c r="AS9" s="123">
        <v>2.6179999999999999</v>
      </c>
      <c r="AT9" s="123">
        <v>2.6179999999999999</v>
      </c>
      <c r="AU9" s="123">
        <v>2.62</v>
      </c>
      <c r="AV9" s="123">
        <v>2.6259999999999999</v>
      </c>
      <c r="AW9" s="123">
        <v>2.6320000000000001</v>
      </c>
      <c r="AX9" s="123">
        <v>2.6240000000000001</v>
      </c>
      <c r="AY9" s="123">
        <v>2.6230000000000002</v>
      </c>
      <c r="AZ9" s="123">
        <v>2.6339999999999999</v>
      </c>
      <c r="BA9" s="123">
        <v>2.657</v>
      </c>
      <c r="BB9" s="123">
        <v>2.673</v>
      </c>
      <c r="BC9" s="123">
        <v>2.6829999999999998</v>
      </c>
      <c r="BD9" s="123">
        <v>2.698</v>
      </c>
      <c r="BE9" s="123">
        <v>2.7170000000000001</v>
      </c>
      <c r="BF9" s="123">
        <v>2.726</v>
      </c>
      <c r="BG9" s="123">
        <v>2.742</v>
      </c>
      <c r="BH9" s="123">
        <v>2.7530000000000001</v>
      </c>
      <c r="BI9" s="123">
        <v>2.7669999999999999</v>
      </c>
      <c r="BJ9" s="123">
        <v>2.782</v>
      </c>
      <c r="BK9" s="123">
        <v>2.798</v>
      </c>
      <c r="BL9" s="123">
        <v>2.8130000000000002</v>
      </c>
      <c r="BM9" s="123">
        <v>2.831</v>
      </c>
      <c r="BN9" s="123">
        <v>2.8479999999999999</v>
      </c>
      <c r="BO9" s="123">
        <v>2.8650000000000002</v>
      </c>
      <c r="BP9" s="123">
        <v>2.883</v>
      </c>
      <c r="BQ9" s="123">
        <v>2.9</v>
      </c>
      <c r="BR9" s="123">
        <v>2.9180000000000001</v>
      </c>
      <c r="BS9" s="123">
        <v>2.9380000000000002</v>
      </c>
      <c r="BT9" s="123">
        <v>2.9580000000000002</v>
      </c>
      <c r="BU9" s="123">
        <v>2.9790000000000001</v>
      </c>
      <c r="BV9" s="123">
        <v>3</v>
      </c>
      <c r="BW9" s="106"/>
    </row>
    <row r="10" spans="1:75" x14ac:dyDescent="0.25">
      <c r="A10" s="111" t="s">
        <v>89</v>
      </c>
      <c r="B10" s="111" t="s">
        <v>90</v>
      </c>
      <c r="C10" s="123">
        <v>2.036</v>
      </c>
      <c r="D10" s="123">
        <v>2.0609999999999999</v>
      </c>
      <c r="E10" s="123">
        <v>2.0649999999999999</v>
      </c>
      <c r="F10" s="123">
        <v>2.0880000000000001</v>
      </c>
      <c r="G10" s="123">
        <v>2.105</v>
      </c>
      <c r="H10" s="123">
        <v>2.1160000000000001</v>
      </c>
      <c r="I10" s="123">
        <v>2.15</v>
      </c>
      <c r="J10" s="123">
        <v>2.1709999999999998</v>
      </c>
      <c r="K10" s="123">
        <v>2.1880000000000002</v>
      </c>
      <c r="L10" s="123">
        <v>2.2149999999999999</v>
      </c>
      <c r="M10" s="123">
        <v>2.2349999999999999</v>
      </c>
      <c r="N10" s="123">
        <v>2.2229999999999999</v>
      </c>
      <c r="O10" s="123">
        <v>2.2349999999999999</v>
      </c>
      <c r="P10" s="123">
        <v>2.2610000000000001</v>
      </c>
      <c r="Q10" s="123">
        <v>2.2759999999999998</v>
      </c>
      <c r="R10" s="123">
        <v>2.3029999999999999</v>
      </c>
      <c r="S10" s="123">
        <v>2.3220000000000001</v>
      </c>
      <c r="T10" s="123">
        <v>2.363</v>
      </c>
      <c r="U10" s="123">
        <v>2.4039999999999999</v>
      </c>
      <c r="V10" s="123">
        <v>2.3519999999999999</v>
      </c>
      <c r="W10" s="123">
        <v>2.3460000000000001</v>
      </c>
      <c r="X10" s="123">
        <v>2.351</v>
      </c>
      <c r="Y10" s="123">
        <v>2.371</v>
      </c>
      <c r="Z10" s="123">
        <v>2.3839999999999999</v>
      </c>
      <c r="AA10" s="123">
        <v>2.3849999999999998</v>
      </c>
      <c r="AB10" s="123">
        <v>2.387</v>
      </c>
      <c r="AC10" s="123">
        <v>2.4009999999999998</v>
      </c>
      <c r="AD10" s="123">
        <v>2.423</v>
      </c>
      <c r="AE10" s="123">
        <v>2.4380000000000002</v>
      </c>
      <c r="AF10" s="123">
        <v>2.4809999999999999</v>
      </c>
      <c r="AG10" s="123">
        <v>2.492</v>
      </c>
      <c r="AH10" s="123">
        <v>2.4980000000000002</v>
      </c>
      <c r="AI10" s="123">
        <v>2.52</v>
      </c>
      <c r="AJ10" s="123">
        <v>2.524</v>
      </c>
      <c r="AK10" s="123">
        <v>2.5329999999999999</v>
      </c>
      <c r="AL10" s="123">
        <v>2.5499999999999998</v>
      </c>
      <c r="AM10" s="123">
        <v>2.5609999999999999</v>
      </c>
      <c r="AN10" s="123">
        <v>2.5579999999999998</v>
      </c>
      <c r="AO10" s="123">
        <v>2.5750000000000002</v>
      </c>
      <c r="AP10" s="123">
        <v>2.5870000000000002</v>
      </c>
      <c r="AQ10" s="123">
        <v>2.6040000000000001</v>
      </c>
      <c r="AR10" s="123">
        <v>2.6150000000000002</v>
      </c>
      <c r="AS10" s="123">
        <v>2.6179999999999999</v>
      </c>
      <c r="AT10" s="123">
        <v>2.6179999999999999</v>
      </c>
      <c r="AU10" s="123">
        <v>2.62</v>
      </c>
      <c r="AV10" s="123">
        <v>2.6259999999999999</v>
      </c>
      <c r="AW10" s="123">
        <v>2.6320000000000001</v>
      </c>
      <c r="AX10" s="123">
        <v>2.6269999999999998</v>
      </c>
      <c r="AY10" s="123">
        <v>2.63</v>
      </c>
      <c r="AZ10" s="123">
        <v>2.6480000000000001</v>
      </c>
      <c r="BA10" s="123">
        <v>2.677</v>
      </c>
      <c r="BB10" s="123">
        <v>2.7010000000000001</v>
      </c>
      <c r="BC10" s="123">
        <v>2.7160000000000002</v>
      </c>
      <c r="BD10" s="123">
        <v>2.742</v>
      </c>
      <c r="BE10" s="123">
        <v>2.77</v>
      </c>
      <c r="BF10" s="123">
        <v>2.7890000000000001</v>
      </c>
      <c r="BG10" s="123">
        <v>2.8119999999999998</v>
      </c>
      <c r="BH10" s="123">
        <v>2.8330000000000002</v>
      </c>
      <c r="BI10" s="123">
        <v>2.8559999999999999</v>
      </c>
      <c r="BJ10" s="123">
        <v>2.879</v>
      </c>
      <c r="BK10" s="123">
        <v>2.903</v>
      </c>
      <c r="BL10" s="123">
        <v>2.927</v>
      </c>
      <c r="BM10" s="123">
        <v>2.952</v>
      </c>
      <c r="BN10" s="123">
        <v>2.9769999999999999</v>
      </c>
      <c r="BO10" s="123">
        <v>3.0019999999999998</v>
      </c>
      <c r="BP10" s="123">
        <v>3.0270000000000001</v>
      </c>
      <c r="BQ10" s="123">
        <v>3.0550000000000002</v>
      </c>
      <c r="BR10" s="123">
        <v>3.0819999999999999</v>
      </c>
      <c r="BS10" s="123">
        <v>3.1110000000000002</v>
      </c>
      <c r="BT10" s="123">
        <v>3.141</v>
      </c>
      <c r="BU10" s="123">
        <v>3.1739999999999999</v>
      </c>
      <c r="BV10" s="123">
        <v>3.2050000000000001</v>
      </c>
      <c r="BW10" s="106"/>
    </row>
    <row r="12" spans="1:75" x14ac:dyDescent="0.25">
      <c r="A12" s="106"/>
      <c r="B12" s="111"/>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06"/>
      <c r="AV12" s="106"/>
      <c r="AW12" s="106"/>
      <c r="AX12" s="106"/>
      <c r="AY12" s="106"/>
      <c r="AZ12" s="106"/>
      <c r="BA12" s="106"/>
      <c r="BB12" s="106"/>
      <c r="BC12" s="106"/>
      <c r="BD12" s="106"/>
      <c r="BE12" s="106"/>
      <c r="BF12" s="106"/>
      <c r="BG12" s="106"/>
      <c r="BH12" s="106"/>
      <c r="BI12" s="106"/>
      <c r="BJ12" s="106"/>
      <c r="BK12" s="106"/>
      <c r="BL12" s="106"/>
      <c r="BM12" s="106"/>
      <c r="BN12" s="106"/>
      <c r="BO12" s="106"/>
      <c r="BP12" s="106"/>
      <c r="BQ12" s="106"/>
      <c r="BR12" s="106"/>
      <c r="BS12" s="106"/>
      <c r="BT12" s="106"/>
      <c r="BU12" s="106"/>
      <c r="BV12" s="106"/>
      <c r="BW12" s="106"/>
    </row>
    <row r="13" spans="1:75" x14ac:dyDescent="0.25">
      <c r="A13" s="106"/>
      <c r="B13" s="111"/>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c r="BS13" s="106"/>
      <c r="BT13" s="106"/>
      <c r="BU13" s="106"/>
      <c r="BV13" s="106"/>
      <c r="BW13" s="106"/>
    </row>
    <row r="14" spans="1:75" x14ac:dyDescent="0.25">
      <c r="A14" s="106"/>
      <c r="B14" s="111"/>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5" t="s">
        <v>91</v>
      </c>
      <c r="AU14" s="14"/>
      <c r="AV14" s="14"/>
      <c r="AW14" s="16"/>
      <c r="AX14" s="17"/>
      <c r="AY14" s="17"/>
      <c r="AZ14" s="17"/>
      <c r="BA14" s="17"/>
      <c r="BB14" s="17"/>
      <c r="BC14" s="14"/>
      <c r="BD14" s="14"/>
      <c r="BE14" s="14"/>
      <c r="BF14" s="106"/>
      <c r="BG14" s="106"/>
      <c r="BH14" s="106"/>
      <c r="BI14" s="106"/>
      <c r="BJ14" s="106"/>
      <c r="BK14" s="106"/>
      <c r="BL14" s="106"/>
      <c r="BM14" s="106"/>
      <c r="BN14" s="106"/>
      <c r="BO14" s="106"/>
      <c r="BP14" s="106"/>
      <c r="BQ14" s="106"/>
      <c r="BR14" s="106"/>
      <c r="BS14" s="106"/>
      <c r="BT14" s="106"/>
      <c r="BU14" s="106"/>
      <c r="BV14" s="106"/>
      <c r="BW14" s="106"/>
    </row>
    <row r="15" spans="1:75" x14ac:dyDescent="0.25">
      <c r="A15" s="106"/>
      <c r="B15" s="111"/>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8"/>
      <c r="AU15" s="19"/>
      <c r="AV15" s="19"/>
      <c r="AW15" s="19"/>
      <c r="AX15" s="19"/>
      <c r="AY15" s="19"/>
      <c r="AZ15" s="19"/>
      <c r="BA15" s="19"/>
      <c r="BB15" s="19"/>
      <c r="BC15" s="19"/>
      <c r="BD15" s="19"/>
      <c r="BE15" s="20"/>
      <c r="BF15" s="106"/>
      <c r="BG15" s="106"/>
      <c r="BH15" s="106"/>
      <c r="BI15" s="106"/>
      <c r="BJ15" s="106"/>
      <c r="BK15" s="106"/>
      <c r="BL15" s="106"/>
      <c r="BM15" s="106"/>
      <c r="BN15" s="106"/>
      <c r="BO15" s="106"/>
      <c r="BP15" s="106"/>
      <c r="BQ15" s="106"/>
      <c r="BR15" s="106"/>
      <c r="BS15" s="106"/>
      <c r="BT15" s="106"/>
      <c r="BU15" s="106"/>
      <c r="BV15" s="106"/>
      <c r="BW15" s="106"/>
    </row>
    <row r="16" spans="1:75" x14ac:dyDescent="0.25">
      <c r="A16" s="106"/>
      <c r="B16" s="111"/>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21"/>
      <c r="AU16" s="22" t="s">
        <v>92</v>
      </c>
      <c r="AV16" s="14" t="s">
        <v>5</v>
      </c>
      <c r="AW16" s="14"/>
      <c r="AX16" s="14"/>
      <c r="AY16" s="14"/>
      <c r="AZ16" s="14"/>
      <c r="BA16" s="14"/>
      <c r="BB16" s="14"/>
      <c r="BC16" s="14"/>
      <c r="BD16" s="14"/>
      <c r="BE16" s="23"/>
      <c r="BF16" s="106"/>
      <c r="BG16" s="106"/>
      <c r="BH16" s="106"/>
      <c r="BI16" s="106"/>
      <c r="BJ16" s="106"/>
      <c r="BK16" s="106"/>
      <c r="BL16" s="106"/>
      <c r="BM16" s="106"/>
      <c r="BN16" s="106"/>
      <c r="BO16" s="106"/>
      <c r="BP16" s="106"/>
      <c r="BQ16" s="106"/>
      <c r="BR16" s="106"/>
      <c r="BS16" s="106"/>
      <c r="BT16" s="106"/>
      <c r="BU16" s="106"/>
      <c r="BV16" s="106"/>
      <c r="BW16" s="106"/>
    </row>
    <row r="17" spans="3:57" x14ac:dyDescent="0.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06"/>
      <c r="AR17" s="106"/>
      <c r="AS17" s="106"/>
      <c r="AT17" s="21"/>
      <c r="AU17" s="14"/>
      <c r="AV17" s="122" t="s">
        <v>50</v>
      </c>
      <c r="AW17" s="122" t="s">
        <v>51</v>
      </c>
      <c r="AX17" s="122" t="s">
        <v>52</v>
      </c>
      <c r="AY17" s="122" t="s">
        <v>53</v>
      </c>
      <c r="AZ17" s="14"/>
      <c r="BA17" s="14"/>
      <c r="BB17" s="14"/>
      <c r="BC17" s="14"/>
      <c r="BD17" s="14"/>
      <c r="BE17" s="24" t="s">
        <v>93</v>
      </c>
    </row>
    <row r="18" spans="3:57" x14ac:dyDescent="0.25">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21"/>
      <c r="AU18" s="14"/>
      <c r="AV18" s="123">
        <v>2.5750000000000002</v>
      </c>
      <c r="AW18" s="123">
        <v>2.5870000000000002</v>
      </c>
      <c r="AX18" s="123">
        <v>2.6040000000000001</v>
      </c>
      <c r="AY18" s="123">
        <v>2.6150000000000002</v>
      </c>
      <c r="AZ18" s="14"/>
      <c r="BA18" s="14"/>
      <c r="BB18" s="14"/>
      <c r="BC18" s="14"/>
      <c r="BD18" s="14"/>
      <c r="BE18" s="127">
        <f>AVERAGE(AV18:AY18)</f>
        <v>2.5952500000000001</v>
      </c>
    </row>
    <row r="19" spans="3:57" x14ac:dyDescent="0.25">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21"/>
      <c r="AU19" s="14"/>
      <c r="AV19" s="14"/>
      <c r="AW19" s="14"/>
      <c r="AX19" s="14"/>
      <c r="AY19" s="14"/>
      <c r="AZ19" s="14"/>
      <c r="BA19" s="14"/>
      <c r="BB19" s="14"/>
      <c r="BC19" s="14"/>
      <c r="BD19" s="14"/>
      <c r="BE19" s="126"/>
    </row>
    <row r="20" spans="3:57" x14ac:dyDescent="0.25">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21"/>
      <c r="AU20" s="22" t="s">
        <v>94</v>
      </c>
      <c r="AV20" s="14" t="s">
        <v>183</v>
      </c>
      <c r="AW20" s="14"/>
      <c r="AX20" s="14"/>
      <c r="AY20" s="14"/>
      <c r="AZ20" s="14"/>
      <c r="BA20" s="14"/>
      <c r="BB20" s="14"/>
      <c r="BC20" s="14"/>
      <c r="BD20" s="14"/>
      <c r="BE20" s="126"/>
    </row>
    <row r="21" spans="3:57" x14ac:dyDescent="0.25">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21"/>
      <c r="AU21" s="14"/>
      <c r="AV21" s="111" t="s">
        <v>62</v>
      </c>
      <c r="AW21" s="111" t="s">
        <v>63</v>
      </c>
      <c r="AX21" s="111" t="s">
        <v>64</v>
      </c>
      <c r="AY21" s="111" t="s">
        <v>65</v>
      </c>
      <c r="AZ21" s="111" t="s">
        <v>66</v>
      </c>
      <c r="BA21" s="111" t="s">
        <v>67</v>
      </c>
      <c r="BB21" s="111" t="s">
        <v>68</v>
      </c>
      <c r="BC21" s="111" t="s">
        <v>69</v>
      </c>
      <c r="BD21" s="14"/>
      <c r="BE21" s="126"/>
    </row>
    <row r="22" spans="3:57" x14ac:dyDescent="0.25">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21"/>
      <c r="AU22" s="14"/>
      <c r="AV22" s="123">
        <f>BA9</f>
        <v>2.657</v>
      </c>
      <c r="AW22" s="123">
        <f t="shared" ref="AW22:BC22" si="0">BB9</f>
        <v>2.673</v>
      </c>
      <c r="AX22" s="123">
        <f t="shared" si="0"/>
        <v>2.6829999999999998</v>
      </c>
      <c r="AY22" s="123">
        <f t="shared" si="0"/>
        <v>2.698</v>
      </c>
      <c r="AZ22" s="123">
        <f t="shared" si="0"/>
        <v>2.7170000000000001</v>
      </c>
      <c r="BA22" s="123">
        <f t="shared" si="0"/>
        <v>2.726</v>
      </c>
      <c r="BB22" s="123">
        <f t="shared" si="0"/>
        <v>2.742</v>
      </c>
      <c r="BC22" s="123">
        <f t="shared" si="0"/>
        <v>2.7530000000000001</v>
      </c>
      <c r="BD22" s="14"/>
      <c r="BE22" s="127">
        <f>AVERAGE(AV22:BC22)</f>
        <v>2.7061250000000001</v>
      </c>
    </row>
    <row r="23" spans="3:57" x14ac:dyDescent="0.25">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21"/>
      <c r="AU23" s="14"/>
      <c r="AV23" s="14"/>
      <c r="AW23" s="14"/>
      <c r="AX23" s="14"/>
      <c r="AY23" s="14"/>
      <c r="AZ23" s="14"/>
      <c r="BA23" s="14"/>
      <c r="BB23" s="14"/>
      <c r="BC23" s="14"/>
      <c r="BD23" s="14"/>
      <c r="BE23" s="126"/>
    </row>
    <row r="24" spans="3:57" x14ac:dyDescent="0.25">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21"/>
      <c r="AU24" s="14"/>
      <c r="AV24" s="14"/>
      <c r="AW24" s="14"/>
      <c r="AX24" s="14"/>
      <c r="AY24" s="14"/>
      <c r="AZ24" s="14"/>
      <c r="BA24" s="14"/>
      <c r="BB24" s="14"/>
      <c r="BC24" s="14"/>
      <c r="BD24" s="29" t="s">
        <v>95</v>
      </c>
      <c r="BE24" s="129">
        <f>(BE22-BE18)/BE18</f>
        <v>4.2722281090453736E-2</v>
      </c>
    </row>
    <row r="25" spans="3:57" x14ac:dyDescent="0.25">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31"/>
      <c r="AU25" s="32"/>
      <c r="AV25" s="32"/>
      <c r="AW25" s="32"/>
      <c r="AX25" s="32"/>
      <c r="AY25" s="32"/>
      <c r="AZ25" s="32"/>
      <c r="BA25" s="32"/>
      <c r="BB25" s="32"/>
      <c r="BC25" s="32"/>
      <c r="BD25" s="32"/>
      <c r="BE25" s="34"/>
    </row>
    <row r="26" spans="3:57" x14ac:dyDescent="0.25">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4"/>
      <c r="AU26" s="14"/>
      <c r="AV26" s="14"/>
      <c r="AW26" s="14"/>
      <c r="AX26" s="14"/>
      <c r="AY26" s="14"/>
      <c r="AZ26" s="14"/>
      <c r="BA26" s="14"/>
      <c r="BB26" s="14"/>
      <c r="BC26" s="14"/>
      <c r="BD26" s="14"/>
      <c r="BE26" s="14"/>
    </row>
    <row r="27" spans="3:57" hidden="1" x14ac:dyDescent="0.25">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4"/>
      <c r="AU27" s="14"/>
      <c r="AV27" s="14"/>
      <c r="AW27" s="14"/>
      <c r="AX27" s="14"/>
      <c r="AY27" s="14"/>
      <c r="AZ27" s="14"/>
      <c r="BA27" s="14"/>
      <c r="BB27" s="14"/>
      <c r="BC27" s="14"/>
      <c r="BD27" s="14"/>
      <c r="BE27" s="14"/>
    </row>
    <row r="28" spans="3:57" hidden="1" x14ac:dyDescent="0.25">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5" t="s">
        <v>184</v>
      </c>
      <c r="AU28" s="14"/>
      <c r="AV28" s="14"/>
      <c r="AW28" s="16" t="s">
        <v>185</v>
      </c>
      <c r="AX28" s="17"/>
      <c r="AY28" s="17"/>
      <c r="AZ28" s="17"/>
      <c r="BA28" s="17"/>
      <c r="BB28" s="17"/>
      <c r="BC28" s="14"/>
      <c r="BD28" s="14"/>
      <c r="BE28" s="14"/>
    </row>
    <row r="29" spans="3:57" hidden="1" x14ac:dyDescent="0.25">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8"/>
      <c r="AU29" s="19"/>
      <c r="AV29" s="19"/>
      <c r="AW29" s="19"/>
      <c r="AX29" s="19"/>
      <c r="AY29" s="19"/>
      <c r="AZ29" s="19"/>
      <c r="BA29" s="19"/>
      <c r="BB29" s="19"/>
      <c r="BC29" s="19"/>
      <c r="BD29" s="19"/>
      <c r="BE29" s="20"/>
    </row>
    <row r="30" spans="3:57" hidden="1" x14ac:dyDescent="0.25">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21"/>
      <c r="AU30" s="22" t="s">
        <v>92</v>
      </c>
      <c r="AV30" s="14" t="s">
        <v>5</v>
      </c>
      <c r="AW30" s="14"/>
      <c r="AX30" s="14"/>
      <c r="AY30" s="14"/>
      <c r="AZ30" s="14"/>
      <c r="BA30" s="14"/>
      <c r="BB30" s="14"/>
      <c r="BC30" s="14"/>
      <c r="BD30" s="14"/>
      <c r="BE30" s="23"/>
    </row>
    <row r="31" spans="3:57" hidden="1" x14ac:dyDescent="0.25">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21"/>
      <c r="AU31" s="14"/>
      <c r="AV31" s="122" t="s">
        <v>50</v>
      </c>
      <c r="AW31" s="122" t="s">
        <v>51</v>
      </c>
      <c r="AX31" s="122" t="s">
        <v>52</v>
      </c>
      <c r="AY31" s="122" t="s">
        <v>53</v>
      </c>
      <c r="AZ31" s="14"/>
      <c r="BA31" s="14"/>
      <c r="BB31" s="14"/>
      <c r="BC31" s="14"/>
      <c r="BD31" s="14"/>
      <c r="BE31" s="24" t="s">
        <v>93</v>
      </c>
    </row>
    <row r="32" spans="3:57" hidden="1" x14ac:dyDescent="0.25">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21"/>
      <c r="AU32" s="14"/>
      <c r="AV32" s="25">
        <f>AO9</f>
        <v>2.5750000000000002</v>
      </c>
      <c r="AW32" s="25">
        <f>AP9</f>
        <v>2.5870000000000002</v>
      </c>
      <c r="AX32" s="25">
        <f>AQ9</f>
        <v>2.6040000000000001</v>
      </c>
      <c r="AY32" s="25">
        <f>AR9</f>
        <v>2.6150000000000002</v>
      </c>
      <c r="AZ32" s="14"/>
      <c r="BA32" s="14"/>
      <c r="BB32" s="14"/>
      <c r="BC32" s="14"/>
      <c r="BD32" s="14"/>
      <c r="BE32" s="127">
        <f>AVERAGE(AV32:AY32)</f>
        <v>2.5952500000000001</v>
      </c>
    </row>
    <row r="33" spans="46:57" hidden="1" x14ac:dyDescent="0.25">
      <c r="AT33" s="21"/>
      <c r="AU33" s="14"/>
      <c r="AV33" s="14"/>
      <c r="AW33" s="14"/>
      <c r="AX33" s="14"/>
      <c r="AY33" s="14"/>
      <c r="AZ33" s="14"/>
      <c r="BA33" s="14"/>
      <c r="BB33" s="14"/>
      <c r="BC33" s="14"/>
      <c r="BD33" s="14"/>
      <c r="BE33" s="126"/>
    </row>
    <row r="34" spans="46:57" hidden="1" x14ac:dyDescent="0.25">
      <c r="AT34" s="21"/>
      <c r="AU34" s="22" t="s">
        <v>94</v>
      </c>
      <c r="AV34" s="14" t="s">
        <v>186</v>
      </c>
      <c r="AW34" s="14"/>
      <c r="AX34" s="14"/>
      <c r="AY34" s="14"/>
      <c r="AZ34" s="14"/>
      <c r="BA34" s="14"/>
      <c r="BB34" s="14"/>
      <c r="BC34" s="14"/>
      <c r="BD34" s="14"/>
      <c r="BE34" s="126"/>
    </row>
    <row r="35" spans="46:57" hidden="1" x14ac:dyDescent="0.25">
      <c r="AT35" s="21"/>
      <c r="AU35" s="14"/>
      <c r="AV35" s="111" t="s">
        <v>60</v>
      </c>
      <c r="AW35" s="111" t="s">
        <v>61</v>
      </c>
      <c r="AX35" s="111" t="s">
        <v>62</v>
      </c>
      <c r="AY35" s="111" t="s">
        <v>63</v>
      </c>
      <c r="AZ35" s="111" t="s">
        <v>64</v>
      </c>
      <c r="BA35" s="111" t="s">
        <v>65</v>
      </c>
      <c r="BB35" s="111" t="s">
        <v>66</v>
      </c>
      <c r="BC35" s="111" t="s">
        <v>67</v>
      </c>
      <c r="BD35" s="14"/>
      <c r="BE35" s="126"/>
    </row>
    <row r="36" spans="46:57" hidden="1" x14ac:dyDescent="0.25">
      <c r="AT36" s="21"/>
      <c r="AU36" s="14"/>
      <c r="AV36" s="25">
        <f>AY9</f>
        <v>2.6230000000000002</v>
      </c>
      <c r="AW36" s="25">
        <f t="shared" ref="AW36:BC36" si="1">AZ9</f>
        <v>2.6339999999999999</v>
      </c>
      <c r="AX36" s="25">
        <f t="shared" si="1"/>
        <v>2.657</v>
      </c>
      <c r="AY36" s="25">
        <f t="shared" si="1"/>
        <v>2.673</v>
      </c>
      <c r="AZ36" s="25">
        <f t="shared" si="1"/>
        <v>2.6829999999999998</v>
      </c>
      <c r="BA36" s="25">
        <f t="shared" si="1"/>
        <v>2.698</v>
      </c>
      <c r="BB36" s="25">
        <f t="shared" si="1"/>
        <v>2.7170000000000001</v>
      </c>
      <c r="BC36" s="25">
        <f t="shared" si="1"/>
        <v>2.726</v>
      </c>
      <c r="BD36" s="14"/>
      <c r="BE36" s="127">
        <f>AVERAGE(AV36:BC36)</f>
        <v>2.6763749999999997</v>
      </c>
    </row>
    <row r="37" spans="46:57" hidden="1" x14ac:dyDescent="0.25">
      <c r="AT37" s="21"/>
      <c r="AU37" s="14"/>
      <c r="AV37" s="14"/>
      <c r="AW37" s="14"/>
      <c r="AX37" s="14"/>
      <c r="AY37" s="14"/>
      <c r="AZ37" s="14"/>
      <c r="BA37" s="14"/>
      <c r="BB37" s="14"/>
      <c r="BC37" s="14"/>
      <c r="BD37" s="14"/>
      <c r="BE37" s="126"/>
    </row>
    <row r="38" spans="46:57" hidden="1" x14ac:dyDescent="0.25">
      <c r="AT38" s="21"/>
      <c r="AU38" s="14"/>
      <c r="AV38" s="14"/>
      <c r="AW38" s="14"/>
      <c r="AX38" s="14"/>
      <c r="AY38" s="14"/>
      <c r="AZ38" s="14"/>
      <c r="BA38" s="14"/>
      <c r="BB38" s="14"/>
      <c r="BC38" s="14"/>
      <c r="BD38" s="29" t="s">
        <v>95</v>
      </c>
      <c r="BE38" s="128">
        <f>(BE36-BE32)/BE32</f>
        <v>3.1259030921876374E-2</v>
      </c>
    </row>
    <row r="39" spans="46:57" hidden="1" x14ac:dyDescent="0.25">
      <c r="AT39" s="31"/>
      <c r="AU39" s="32"/>
      <c r="AV39" s="32"/>
      <c r="AW39" s="32"/>
      <c r="AX39" s="32"/>
      <c r="AY39" s="32"/>
      <c r="AZ39" s="32"/>
      <c r="BA39" s="32"/>
      <c r="BB39" s="32"/>
      <c r="BC39" s="32"/>
      <c r="BD39" s="32"/>
      <c r="BE39" s="34"/>
    </row>
    <row r="40" spans="46:57" hidden="1" x14ac:dyDescent="0.25">
      <c r="AT40" s="106"/>
      <c r="AU40" s="106"/>
      <c r="AV40" s="106"/>
      <c r="AW40" s="106"/>
      <c r="AX40" s="106"/>
      <c r="AY40" s="106"/>
      <c r="AZ40" s="106"/>
      <c r="BA40" s="106"/>
      <c r="BB40" s="106"/>
      <c r="BC40" s="106"/>
      <c r="BD40" s="106"/>
      <c r="BE40" s="106"/>
    </row>
    <row r="41" spans="46:57" hidden="1" x14ac:dyDescent="0.25">
      <c r="AT41" s="106"/>
      <c r="AU41" s="106"/>
      <c r="AV41" s="106"/>
      <c r="AW41" s="106"/>
      <c r="AX41" s="106"/>
      <c r="AY41" s="106"/>
      <c r="AZ41" s="106"/>
      <c r="BA41" s="106"/>
      <c r="BB41" s="106"/>
      <c r="BC41" s="106"/>
      <c r="BD41" s="106"/>
      <c r="BE41" s="106"/>
    </row>
    <row r="42" spans="46:57" hidden="1" x14ac:dyDescent="0.25">
      <c r="AT42" s="106"/>
      <c r="AU42" s="106"/>
      <c r="AV42" s="106"/>
      <c r="AW42" s="106"/>
      <c r="AX42" s="106"/>
      <c r="AY42" s="106"/>
      <c r="AZ42" s="106"/>
      <c r="BA42" s="106"/>
      <c r="BB42" s="106"/>
      <c r="BC42" s="106"/>
      <c r="BD42" s="106"/>
      <c r="BE42" s="106"/>
    </row>
    <row r="43" spans="46:57" x14ac:dyDescent="0.25">
      <c r="AT43" s="106"/>
      <c r="AU43" s="106"/>
      <c r="AV43" s="106"/>
      <c r="AW43" s="106"/>
      <c r="AX43" s="106"/>
      <c r="AY43" s="106"/>
      <c r="AZ43" s="106"/>
      <c r="BA43" s="106"/>
      <c r="BB43" s="106"/>
      <c r="BC43" s="106"/>
      <c r="BD43" s="106"/>
      <c r="BE43" s="106"/>
    </row>
  </sheetData>
  <mergeCells count="1">
    <mergeCell ref="A1:B1"/>
  </mergeCells>
  <pageMargins left="0.25" right="0.2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32"/>
  <sheetViews>
    <sheetView workbookViewId="0">
      <selection activeCell="F31" sqref="F31"/>
    </sheetView>
  </sheetViews>
  <sheetFormatPr defaultColWidth="9.140625" defaultRowHeight="12.75" x14ac:dyDescent="0.2"/>
  <cols>
    <col min="1" max="1" width="7.5703125" style="145" customWidth="1"/>
    <col min="2" max="2" width="23.5703125" style="145" customWidth="1"/>
    <col min="3" max="3" width="9.42578125" style="164" customWidth="1"/>
    <col min="4" max="4" width="49.85546875" style="145" customWidth="1"/>
    <col min="5" max="5" width="2.85546875" style="145" customWidth="1"/>
    <col min="6" max="6" width="26.85546875" style="145" customWidth="1"/>
    <col min="7" max="7" width="12.42578125" style="145" customWidth="1"/>
    <col min="8" max="8" width="9.140625" style="164"/>
    <col min="9" max="9" width="12.42578125" style="211" customWidth="1"/>
    <col min="10" max="10" width="10.5703125" style="145" bestFit="1" customWidth="1"/>
    <col min="11" max="16384" width="9.140625" style="145"/>
  </cols>
  <sheetData>
    <row r="1" spans="2:10" ht="13.5" thickBot="1" x14ac:dyDescent="0.25"/>
    <row r="2" spans="2:10" ht="16.350000000000001" customHeight="1" thickBot="1" x14ac:dyDescent="0.25">
      <c r="B2" s="609" t="s">
        <v>196</v>
      </c>
      <c r="C2" s="610"/>
      <c r="D2" s="611"/>
      <c r="F2" s="612" t="s">
        <v>113</v>
      </c>
      <c r="G2" s="613"/>
      <c r="H2" s="613"/>
      <c r="I2" s="614"/>
    </row>
    <row r="3" spans="2:10" x14ac:dyDescent="0.2">
      <c r="B3" s="619" t="s">
        <v>168</v>
      </c>
      <c r="C3" s="620"/>
      <c r="D3" s="292" t="s">
        <v>169</v>
      </c>
      <c r="F3" s="170" t="s">
        <v>206</v>
      </c>
      <c r="G3" s="236"/>
      <c r="H3" s="175" t="s">
        <v>207</v>
      </c>
      <c r="I3" s="222">
        <f>'2. Units'!F27</f>
        <v>528</v>
      </c>
      <c r="J3" s="169"/>
    </row>
    <row r="4" spans="2:10" x14ac:dyDescent="0.2">
      <c r="B4" s="171" t="s">
        <v>152</v>
      </c>
      <c r="C4" s="178">
        <f>52306.8611385507*(2.62%+1)</f>
        <v>53677.300900380731</v>
      </c>
      <c r="D4" s="281" t="s">
        <v>239</v>
      </c>
      <c r="F4" s="172" t="s">
        <v>199</v>
      </c>
      <c r="G4" s="174" t="s">
        <v>96</v>
      </c>
      <c r="H4" s="174" t="s">
        <v>97</v>
      </c>
      <c r="I4" s="212" t="s">
        <v>98</v>
      </c>
    </row>
    <row r="5" spans="2:10" x14ac:dyDescent="0.2">
      <c r="B5" s="171" t="s">
        <v>157</v>
      </c>
      <c r="C5" s="179">
        <f>41919.4132177778*(2.62%+1)</f>
        <v>43017.701844083582</v>
      </c>
      <c r="D5" s="281" t="s">
        <v>239</v>
      </c>
      <c r="F5" s="171" t="s">
        <v>152</v>
      </c>
      <c r="G5" s="277">
        <f>C4</f>
        <v>53677.300900380731</v>
      </c>
      <c r="H5" s="187">
        <f>C9</f>
        <v>4.5783243818271453</v>
      </c>
      <c r="I5" s="213">
        <f>G5*H5</f>
        <v>245752.09546288528</v>
      </c>
    </row>
    <row r="6" spans="2:10" x14ac:dyDescent="0.2">
      <c r="B6" s="171" t="s">
        <v>117</v>
      </c>
      <c r="C6" s="179">
        <f>36469.3375471146*(2.62%+1)</f>
        <v>37424.834190849004</v>
      </c>
      <c r="D6" s="281" t="s">
        <v>239</v>
      </c>
      <c r="F6" s="171" t="s">
        <v>157</v>
      </c>
      <c r="G6" s="277">
        <f>C5</f>
        <v>43017.701844083582</v>
      </c>
      <c r="H6" s="187">
        <f>C10</f>
        <v>8.3487091668612656</v>
      </c>
      <c r="I6" s="213">
        <f>G6*H6</f>
        <v>359142.28172300535</v>
      </c>
    </row>
    <row r="7" spans="2:10" x14ac:dyDescent="0.2">
      <c r="B7" s="176" t="s">
        <v>153</v>
      </c>
      <c r="C7" s="180">
        <f>28856.5529441736*(2.62%+1)</f>
        <v>29612.594631310949</v>
      </c>
      <c r="D7" s="281" t="s">
        <v>239</v>
      </c>
      <c r="F7" s="171" t="s">
        <v>117</v>
      </c>
      <c r="G7" s="277">
        <f>C6</f>
        <v>37424.834190849004</v>
      </c>
      <c r="H7" s="187">
        <f>C11</f>
        <v>12.388407150826394</v>
      </c>
      <c r="I7" s="213">
        <f>G7*H7</f>
        <v>463634.08350840589</v>
      </c>
    </row>
    <row r="8" spans="2:10" ht="13.5" thickBot="1" x14ac:dyDescent="0.25">
      <c r="B8" s="621" t="s">
        <v>197</v>
      </c>
      <c r="C8" s="622"/>
      <c r="D8" s="166"/>
      <c r="F8" s="171" t="s">
        <v>153</v>
      </c>
      <c r="G8" s="277">
        <f>C7</f>
        <v>29612.594631310949</v>
      </c>
      <c r="H8" s="187">
        <f>C12</f>
        <v>1.8313297527308583</v>
      </c>
      <c r="I8" s="213">
        <f>G8*H8</f>
        <v>54230.425603877819</v>
      </c>
    </row>
    <row r="9" spans="2:10" ht="13.5" thickBot="1" x14ac:dyDescent="0.25">
      <c r="B9" s="171" t="s">
        <v>152</v>
      </c>
      <c r="C9" s="279">
        <v>4.5783243818271453</v>
      </c>
      <c r="D9" s="281" t="s">
        <v>178</v>
      </c>
      <c r="F9" s="162" t="s">
        <v>244</v>
      </c>
      <c r="G9" s="274"/>
      <c r="H9" s="294">
        <f>H5+H6+H7+H8</f>
        <v>27.146770452245661</v>
      </c>
      <c r="I9" s="295">
        <f>I5+I6+I7+I8</f>
        <v>1122758.8862981743</v>
      </c>
    </row>
    <row r="10" spans="2:10" x14ac:dyDescent="0.2">
      <c r="B10" s="171" t="s">
        <v>157</v>
      </c>
      <c r="C10" s="279">
        <v>8.3487091668612656</v>
      </c>
      <c r="D10" s="281" t="s">
        <v>179</v>
      </c>
      <c r="F10" s="156"/>
      <c r="G10" s="153"/>
      <c r="H10" s="153"/>
      <c r="I10" s="215"/>
    </row>
    <row r="11" spans="2:10" x14ac:dyDescent="0.2">
      <c r="B11" s="171" t="s">
        <v>117</v>
      </c>
      <c r="C11" s="279">
        <v>12.388407150826394</v>
      </c>
      <c r="D11" s="281" t="s">
        <v>179</v>
      </c>
      <c r="F11" s="147" t="s">
        <v>99</v>
      </c>
      <c r="G11" s="154">
        <f>C14</f>
        <v>0.20961284087302018</v>
      </c>
      <c r="H11" s="190"/>
      <c r="I11" s="213">
        <f>I9*G11</f>
        <v>235344.67977238857</v>
      </c>
    </row>
    <row r="12" spans="2:10" ht="13.5" thickBot="1" x14ac:dyDescent="0.25">
      <c r="B12" s="171" t="s">
        <v>153</v>
      </c>
      <c r="C12" s="279">
        <v>1.8313297527308583</v>
      </c>
      <c r="D12" s="282" t="s">
        <v>179</v>
      </c>
      <c r="F12" s="159" t="s">
        <v>100</v>
      </c>
      <c r="G12" s="271"/>
      <c r="H12" s="272"/>
      <c r="I12" s="296">
        <f>I9+I11</f>
        <v>1358103.5660705629</v>
      </c>
    </row>
    <row r="13" spans="2:10" ht="13.5" thickTop="1" x14ac:dyDescent="0.2">
      <c r="B13" s="623" t="s">
        <v>170</v>
      </c>
      <c r="C13" s="624"/>
      <c r="D13" s="166"/>
      <c r="F13" s="147" t="str">
        <f>B19</f>
        <v>PFMLA Trust Contribution</v>
      </c>
      <c r="G13" s="289">
        <f>C19</f>
        <v>7.4999999999999997E-3</v>
      </c>
      <c r="H13" s="148"/>
      <c r="I13" s="213">
        <f>I12*G13</f>
        <v>10185.776745529221</v>
      </c>
    </row>
    <row r="14" spans="2:10" x14ac:dyDescent="0.2">
      <c r="B14" s="147" t="s">
        <v>99</v>
      </c>
      <c r="C14" s="154">
        <v>0.20961284087302018</v>
      </c>
      <c r="D14" s="283" t="s">
        <v>173</v>
      </c>
      <c r="F14" s="147" t="s">
        <v>247</v>
      </c>
      <c r="G14" s="277">
        <f>C15</f>
        <v>10802.078892290438</v>
      </c>
      <c r="H14" s="190"/>
      <c r="I14" s="213">
        <f>G14*H9</f>
        <v>293241.55609605659</v>
      </c>
    </row>
    <row r="15" spans="2:10" ht="15" customHeight="1" x14ac:dyDescent="0.2">
      <c r="B15" s="147" t="s">
        <v>101</v>
      </c>
      <c r="C15" s="284">
        <f>10526.2900918831*(2.62%+1)</f>
        <v>10802.078892290438</v>
      </c>
      <c r="D15" s="281" t="s">
        <v>239</v>
      </c>
      <c r="F15" s="147" t="s">
        <v>246</v>
      </c>
      <c r="G15" s="278">
        <f>C16</f>
        <v>3224.4656339209932</v>
      </c>
      <c r="H15" s="190"/>
      <c r="I15" s="213">
        <f>G15*H9</f>
        <v>87533.828395207995</v>
      </c>
    </row>
    <row r="16" spans="2:10" x14ac:dyDescent="0.2">
      <c r="B16" s="147" t="s">
        <v>102</v>
      </c>
      <c r="C16" s="284">
        <f>3142.14152594133*(2.62%+1)</f>
        <v>3224.4656339209932</v>
      </c>
      <c r="D16" s="281" t="s">
        <v>239</v>
      </c>
      <c r="F16" s="157" t="s">
        <v>203</v>
      </c>
      <c r="G16" s="158"/>
      <c r="H16" s="192"/>
      <c r="I16" s="214">
        <f>I12+I14+I15</f>
        <v>1738878.9505618275</v>
      </c>
    </row>
    <row r="17" spans="2:10" x14ac:dyDescent="0.2">
      <c r="B17" s="147" t="s">
        <v>103</v>
      </c>
      <c r="C17" s="280">
        <v>0.12</v>
      </c>
      <c r="D17" s="285" t="s">
        <v>194</v>
      </c>
      <c r="F17" s="147" t="s">
        <v>103</v>
      </c>
      <c r="G17" s="154">
        <f>C17</f>
        <v>0.12</v>
      </c>
      <c r="H17" s="190"/>
      <c r="I17" s="213">
        <f>I16*G17</f>
        <v>208665.4740674193</v>
      </c>
    </row>
    <row r="18" spans="2:10" ht="13.5" thickBot="1" x14ac:dyDescent="0.25">
      <c r="B18" s="147" t="s">
        <v>171</v>
      </c>
      <c r="C18" s="289">
        <v>2.5000000000000001E-2</v>
      </c>
      <c r="D18" s="285" t="s">
        <v>238</v>
      </c>
      <c r="F18" s="159" t="s">
        <v>104</v>
      </c>
      <c r="G18" s="160"/>
      <c r="H18" s="160"/>
      <c r="I18" s="217">
        <f>I16+I17</f>
        <v>1947544.4246292468</v>
      </c>
    </row>
    <row r="19" spans="2:10" ht="14.25" thickTop="1" thickBot="1" x14ac:dyDescent="0.25">
      <c r="B19" s="229" t="s">
        <v>242</v>
      </c>
      <c r="C19" s="293">
        <v>7.4999999999999997E-3</v>
      </c>
      <c r="D19" s="290" t="s">
        <v>243</v>
      </c>
      <c r="F19" s="156" t="s">
        <v>171</v>
      </c>
      <c r="G19" s="289">
        <f>C18</f>
        <v>2.5000000000000001E-2</v>
      </c>
      <c r="H19" s="161"/>
      <c r="I19" s="218">
        <f>I18*(1+G19)</f>
        <v>1996233.0352449778</v>
      </c>
    </row>
    <row r="20" spans="2:10" ht="13.5" thickBot="1" x14ac:dyDescent="0.25">
      <c r="B20" s="617" t="s">
        <v>209</v>
      </c>
      <c r="C20" s="618"/>
      <c r="D20" s="291" t="s">
        <v>169</v>
      </c>
      <c r="F20" s="162" t="s">
        <v>208</v>
      </c>
      <c r="G20" s="288"/>
      <c r="H20" s="193"/>
      <c r="I20" s="220">
        <f>(ROUNDUP(I18/I3,-1)*(1+G19))</f>
        <v>3782.2499999999995</v>
      </c>
    </row>
    <row r="21" spans="2:10" ht="13.5" thickBot="1" x14ac:dyDescent="0.25">
      <c r="B21" s="177" t="s">
        <v>116</v>
      </c>
      <c r="C21" s="286">
        <f>'2. Units'!F27</f>
        <v>528</v>
      </c>
      <c r="D21" s="287" t="s">
        <v>205</v>
      </c>
    </row>
    <row r="22" spans="2:10" x14ac:dyDescent="0.2">
      <c r="J22" s="201"/>
    </row>
    <row r="23" spans="2:10" x14ac:dyDescent="0.2">
      <c r="C23" s="145"/>
    </row>
    <row r="32" spans="2:10" x14ac:dyDescent="0.2">
      <c r="I32" s="219"/>
    </row>
  </sheetData>
  <mergeCells count="6">
    <mergeCell ref="B20:C20"/>
    <mergeCell ref="B2:D2"/>
    <mergeCell ref="F2:I2"/>
    <mergeCell ref="B3:C3"/>
    <mergeCell ref="B8:C8"/>
    <mergeCell ref="B13:C13"/>
  </mergeCells>
  <pageMargins left="0.7" right="0.7" top="0.75" bottom="0.75" header="0.3" footer="0.3"/>
  <pageSetup scale="7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32"/>
  <sheetViews>
    <sheetView workbookViewId="0">
      <selection activeCell="F24" sqref="F24"/>
    </sheetView>
  </sheetViews>
  <sheetFormatPr defaultColWidth="9.140625" defaultRowHeight="15" x14ac:dyDescent="0.25"/>
  <cols>
    <col min="1" max="1" width="35.42578125" customWidth="1"/>
    <col min="2" max="2" width="23.42578125" customWidth="1"/>
    <col min="3" max="3" width="16.85546875" bestFit="1" customWidth="1"/>
    <col min="4" max="4" width="10" bestFit="1" customWidth="1"/>
    <col min="5" max="5" width="8.85546875" customWidth="1"/>
    <col min="6" max="6" width="17.5703125" bestFit="1" customWidth="1"/>
    <col min="7" max="7" width="10" bestFit="1" customWidth="1"/>
    <col min="8" max="8" width="3.42578125" customWidth="1"/>
    <col min="9" max="9" width="16.5703125" hidden="1" customWidth="1"/>
    <col min="10" max="10" width="16.42578125" hidden="1" customWidth="1"/>
    <col min="11" max="11" width="10" hidden="1" customWidth="1"/>
    <col min="12" max="12" width="11.5703125" hidden="1" customWidth="1"/>
  </cols>
  <sheetData>
    <row r="1" spans="1:14" ht="15.75" thickBot="1" x14ac:dyDescent="0.3">
      <c r="A1" s="625" t="s">
        <v>107</v>
      </c>
      <c r="B1" s="626"/>
      <c r="C1" s="626"/>
      <c r="D1" s="626"/>
      <c r="E1" s="626"/>
      <c r="F1" s="626"/>
      <c r="G1" s="626"/>
      <c r="H1" s="626"/>
      <c r="I1" s="627"/>
      <c r="J1" s="627"/>
      <c r="K1" s="627"/>
      <c r="L1" s="628"/>
    </row>
    <row r="2" spans="1:14" ht="15.75" customHeight="1" thickTop="1" x14ac:dyDescent="0.25">
      <c r="A2" s="629" t="s">
        <v>210</v>
      </c>
      <c r="B2" s="631" t="s">
        <v>211</v>
      </c>
      <c r="C2" s="633" t="s">
        <v>250</v>
      </c>
      <c r="D2" s="633" t="s">
        <v>251</v>
      </c>
      <c r="E2" s="633" t="s">
        <v>233</v>
      </c>
      <c r="F2" s="266" t="s">
        <v>171</v>
      </c>
      <c r="G2" s="267">
        <f>'[15]CAF Spring 2017'!BK27</f>
        <v>2.6217739003998465E-2</v>
      </c>
      <c r="H2" s="268"/>
      <c r="I2" s="237"/>
      <c r="J2" s="237"/>
      <c r="K2" s="237"/>
      <c r="L2" s="245"/>
      <c r="M2" s="237"/>
      <c r="N2" s="237"/>
    </row>
    <row r="3" spans="1:14" ht="29.45" customHeight="1" thickBot="1" x14ac:dyDescent="0.3">
      <c r="A3" s="630"/>
      <c r="B3" s="632"/>
      <c r="C3" s="634"/>
      <c r="D3" s="634"/>
      <c r="E3" s="634"/>
      <c r="F3" s="237"/>
      <c r="G3" s="237"/>
      <c r="H3" s="245"/>
      <c r="I3" s="237"/>
      <c r="J3" s="237"/>
      <c r="K3" s="237"/>
      <c r="L3" s="245"/>
      <c r="M3" s="237"/>
      <c r="N3" s="237"/>
    </row>
    <row r="4" spans="1:14" ht="15" customHeight="1" x14ac:dyDescent="0.25">
      <c r="A4" s="254" t="s">
        <v>130</v>
      </c>
      <c r="B4" s="255" t="s">
        <v>212</v>
      </c>
      <c r="C4" s="256">
        <v>3600</v>
      </c>
      <c r="D4" s="257">
        <f>C4*($G$2+1)</f>
        <v>3694.3838604143943</v>
      </c>
      <c r="E4" s="258">
        <f>D4-C4</f>
        <v>94.383860414394348</v>
      </c>
      <c r="F4" s="237"/>
      <c r="G4" s="237"/>
      <c r="H4" s="245"/>
      <c r="I4" s="237"/>
      <c r="J4" s="237"/>
      <c r="K4" s="237"/>
      <c r="L4" s="245"/>
      <c r="M4" s="237"/>
      <c r="N4" s="237"/>
    </row>
    <row r="5" spans="1:14" ht="15" customHeight="1" x14ac:dyDescent="0.25">
      <c r="A5" s="247" t="s">
        <v>236</v>
      </c>
      <c r="B5" s="239" t="s">
        <v>213</v>
      </c>
      <c r="C5" s="242">
        <v>627600</v>
      </c>
      <c r="D5" s="241">
        <f t="shared" ref="D5:D18" si="0">C5*($G$2+1)</f>
        <v>644054.25299890933</v>
      </c>
      <c r="E5" s="259">
        <f t="shared" ref="E5:E18" si="1">D5-C5</f>
        <v>16454.252998909331</v>
      </c>
      <c r="F5" s="237"/>
      <c r="G5" s="237"/>
      <c r="H5" s="245"/>
      <c r="I5" s="237"/>
      <c r="J5" s="237"/>
      <c r="K5" s="237"/>
      <c r="L5" s="245"/>
      <c r="M5" s="237"/>
      <c r="N5" s="237"/>
    </row>
    <row r="6" spans="1:14" ht="15" customHeight="1" x14ac:dyDescent="0.25">
      <c r="A6" s="247" t="s">
        <v>132</v>
      </c>
      <c r="B6" s="239" t="s">
        <v>214</v>
      </c>
      <c r="C6" s="242">
        <v>71000</v>
      </c>
      <c r="D6" s="241">
        <f t="shared" si="0"/>
        <v>72861.459469283887</v>
      </c>
      <c r="E6" s="259">
        <f t="shared" si="1"/>
        <v>1861.4594692838873</v>
      </c>
      <c r="F6" s="237"/>
      <c r="G6" s="237"/>
      <c r="H6" s="245"/>
      <c r="I6" s="237"/>
      <c r="J6" s="237"/>
      <c r="K6" s="237"/>
      <c r="L6" s="245"/>
      <c r="M6" s="237"/>
      <c r="N6" s="237"/>
    </row>
    <row r="7" spans="1:14" ht="15" customHeight="1" x14ac:dyDescent="0.25">
      <c r="A7" s="246" t="s">
        <v>215</v>
      </c>
      <c r="B7" s="239" t="s">
        <v>216</v>
      </c>
      <c r="C7" s="242">
        <v>671300</v>
      </c>
      <c r="D7" s="241">
        <f t="shared" si="0"/>
        <v>688899.96819338412</v>
      </c>
      <c r="E7" s="259">
        <f t="shared" si="1"/>
        <v>17599.96819338412</v>
      </c>
      <c r="F7" s="237"/>
      <c r="G7" s="237"/>
      <c r="H7" s="245"/>
      <c r="I7" s="237"/>
      <c r="J7" s="237"/>
      <c r="K7" s="237"/>
      <c r="L7" s="245"/>
      <c r="M7" s="237"/>
      <c r="N7" s="237"/>
    </row>
    <row r="8" spans="1:14" ht="15" customHeight="1" x14ac:dyDescent="0.25">
      <c r="A8" s="247" t="s">
        <v>217</v>
      </c>
      <c r="B8" s="239" t="s">
        <v>212</v>
      </c>
      <c r="C8" s="242">
        <v>63900</v>
      </c>
      <c r="D8" s="241">
        <f t="shared" si="0"/>
        <v>65575.3135223555</v>
      </c>
      <c r="E8" s="259">
        <f t="shared" si="1"/>
        <v>1675.3135223555</v>
      </c>
      <c r="F8" s="237"/>
      <c r="G8" s="237"/>
      <c r="H8" s="245"/>
      <c r="I8" s="237"/>
      <c r="J8" s="237"/>
      <c r="K8" s="237"/>
      <c r="L8" s="245"/>
      <c r="M8" s="237"/>
      <c r="N8" s="237"/>
    </row>
    <row r="9" spans="1:14" ht="15" customHeight="1" x14ac:dyDescent="0.25">
      <c r="A9" s="247" t="s">
        <v>218</v>
      </c>
      <c r="B9" s="239" t="s">
        <v>219</v>
      </c>
      <c r="C9" s="242">
        <v>42500</v>
      </c>
      <c r="D9" s="241">
        <f t="shared" si="0"/>
        <v>43614.253907669932</v>
      </c>
      <c r="E9" s="259">
        <f t="shared" si="1"/>
        <v>1114.2539076699322</v>
      </c>
      <c r="F9" s="237"/>
      <c r="G9" s="237"/>
      <c r="H9" s="245"/>
      <c r="I9" s="237"/>
      <c r="J9" s="237"/>
      <c r="K9" s="237"/>
      <c r="L9" s="245"/>
      <c r="M9" s="237"/>
      <c r="N9" s="237"/>
    </row>
    <row r="10" spans="1:14" ht="15" customHeight="1" x14ac:dyDescent="0.25">
      <c r="A10" s="247" t="s">
        <v>220</v>
      </c>
      <c r="B10" s="239" t="s">
        <v>221</v>
      </c>
      <c r="C10" s="242">
        <v>92100</v>
      </c>
      <c r="D10" s="241">
        <f t="shared" si="0"/>
        <v>94514.653762268252</v>
      </c>
      <c r="E10" s="259">
        <f t="shared" si="1"/>
        <v>2414.6537622682517</v>
      </c>
      <c r="F10" s="237"/>
      <c r="G10" s="237"/>
      <c r="H10" s="245"/>
      <c r="I10" s="237"/>
      <c r="J10" s="237"/>
      <c r="K10" s="237"/>
      <c r="L10" s="245"/>
      <c r="M10" s="237"/>
      <c r="N10" s="237"/>
    </row>
    <row r="11" spans="1:14" ht="15" customHeight="1" x14ac:dyDescent="0.25">
      <c r="A11" s="247" t="s">
        <v>138</v>
      </c>
      <c r="B11" s="239" t="s">
        <v>222</v>
      </c>
      <c r="C11" s="242">
        <v>481700</v>
      </c>
      <c r="D11" s="241">
        <f t="shared" si="0"/>
        <v>494329.08487822604</v>
      </c>
      <c r="E11" s="259">
        <f t="shared" si="1"/>
        <v>12629.084878226044</v>
      </c>
      <c r="F11" s="237"/>
      <c r="G11" s="237"/>
      <c r="H11" s="245"/>
      <c r="I11" s="237"/>
      <c r="J11" s="237"/>
      <c r="K11" s="237"/>
      <c r="L11" s="245"/>
      <c r="M11" s="237"/>
      <c r="N11" s="237"/>
    </row>
    <row r="12" spans="1:14" ht="15" customHeight="1" x14ac:dyDescent="0.25">
      <c r="A12" s="247" t="s">
        <v>223</v>
      </c>
      <c r="B12" s="239" t="s">
        <v>224</v>
      </c>
      <c r="C12" s="242">
        <v>42600</v>
      </c>
      <c r="D12" s="241">
        <f t="shared" si="0"/>
        <v>43716.875681570331</v>
      </c>
      <c r="E12" s="259">
        <f t="shared" si="1"/>
        <v>1116.8756815703309</v>
      </c>
      <c r="F12" s="237"/>
      <c r="G12" s="237"/>
      <c r="H12" s="245"/>
      <c r="I12" s="237"/>
      <c r="J12" s="237"/>
      <c r="K12" s="237"/>
      <c r="L12" s="245"/>
      <c r="M12" s="237"/>
      <c r="N12" s="237"/>
    </row>
    <row r="13" spans="1:14" ht="15" customHeight="1" x14ac:dyDescent="0.25">
      <c r="A13" s="247" t="s">
        <v>225</v>
      </c>
      <c r="B13" s="239" t="s">
        <v>226</v>
      </c>
      <c r="C13" s="243">
        <v>301500</v>
      </c>
      <c r="D13" s="241">
        <f t="shared" si="0"/>
        <v>309404.64830970549</v>
      </c>
      <c r="E13" s="259">
        <f t="shared" si="1"/>
        <v>7904.6483097054879</v>
      </c>
      <c r="F13" s="237"/>
      <c r="G13" s="237"/>
      <c r="H13" s="245"/>
      <c r="I13" s="237"/>
      <c r="J13" s="237"/>
      <c r="K13" s="237"/>
      <c r="L13" s="245"/>
      <c r="M13" s="237"/>
      <c r="N13" s="237"/>
    </row>
    <row r="14" spans="1:14" ht="15" customHeight="1" x14ac:dyDescent="0.25">
      <c r="A14" s="248" t="s">
        <v>227</v>
      </c>
      <c r="B14" s="240" t="s">
        <v>228</v>
      </c>
      <c r="C14" s="244">
        <v>354700</v>
      </c>
      <c r="D14" s="241">
        <f t="shared" si="0"/>
        <v>363999.4320247182</v>
      </c>
      <c r="E14" s="259">
        <f t="shared" si="1"/>
        <v>9299.432024718204</v>
      </c>
      <c r="F14" s="237"/>
      <c r="G14" s="237"/>
      <c r="H14" s="245"/>
      <c r="I14" s="237"/>
      <c r="J14" s="237"/>
      <c r="K14" s="237"/>
      <c r="L14" s="245"/>
      <c r="M14" s="237"/>
      <c r="N14" s="237"/>
    </row>
    <row r="15" spans="1:14" ht="15" customHeight="1" x14ac:dyDescent="0.25">
      <c r="A15" s="247" t="s">
        <v>142</v>
      </c>
      <c r="B15" s="239" t="s">
        <v>229</v>
      </c>
      <c r="C15" s="242">
        <v>0</v>
      </c>
      <c r="D15" s="241">
        <f t="shared" si="0"/>
        <v>0</v>
      </c>
      <c r="E15" s="259">
        <f t="shared" si="1"/>
        <v>0</v>
      </c>
      <c r="F15" s="237"/>
      <c r="G15" s="237"/>
      <c r="H15" s="245"/>
      <c r="I15" s="237"/>
      <c r="J15" s="237"/>
      <c r="K15" s="237"/>
      <c r="L15" s="245"/>
      <c r="M15" s="237"/>
      <c r="N15" s="237"/>
    </row>
    <row r="16" spans="1:14" ht="15" customHeight="1" x14ac:dyDescent="0.25">
      <c r="A16" s="247" t="s">
        <v>143</v>
      </c>
      <c r="B16" s="238" t="s">
        <v>230</v>
      </c>
      <c r="C16" s="242">
        <v>523900</v>
      </c>
      <c r="D16" s="241">
        <f t="shared" si="0"/>
        <v>537635.4734641948</v>
      </c>
      <c r="E16" s="259">
        <f t="shared" si="1"/>
        <v>13735.473464194802</v>
      </c>
      <c r="F16" s="237"/>
      <c r="G16" s="237"/>
      <c r="H16" s="245"/>
      <c r="I16" s="237"/>
      <c r="J16" s="237"/>
      <c r="K16" s="237"/>
      <c r="L16" s="245"/>
      <c r="M16" s="237"/>
      <c r="N16" s="237"/>
    </row>
    <row r="17" spans="1:23" ht="15" customHeight="1" thickBot="1" x14ac:dyDescent="0.3">
      <c r="A17" s="260" t="s">
        <v>231</v>
      </c>
      <c r="B17" s="261" t="s">
        <v>232</v>
      </c>
      <c r="C17" s="262">
        <v>184400</v>
      </c>
      <c r="D17" s="249">
        <f t="shared" si="0"/>
        <v>189234.55107233729</v>
      </c>
      <c r="E17" s="263">
        <f t="shared" si="1"/>
        <v>4834.5510723372863</v>
      </c>
      <c r="F17" s="237"/>
      <c r="G17" s="237"/>
      <c r="H17" s="245"/>
      <c r="I17" s="237"/>
      <c r="J17" s="237"/>
      <c r="K17" s="237"/>
      <c r="L17" s="245"/>
      <c r="M17" s="237"/>
      <c r="N17" s="237"/>
    </row>
    <row r="18" spans="1:23" ht="15.75" thickBot="1" x14ac:dyDescent="0.3">
      <c r="A18" s="252" t="s">
        <v>104</v>
      </c>
      <c r="B18" s="253"/>
      <c r="C18" s="264">
        <v>3460800</v>
      </c>
      <c r="D18" s="265">
        <f t="shared" si="0"/>
        <v>3551534.3511450374</v>
      </c>
      <c r="E18" s="269">
        <f t="shared" si="1"/>
        <v>90734.35114503745</v>
      </c>
      <c r="F18" s="250"/>
      <c r="G18" s="250"/>
      <c r="H18" s="251"/>
      <c r="I18" s="250"/>
      <c r="J18" s="250"/>
      <c r="K18" s="250"/>
      <c r="L18" s="251"/>
      <c r="M18" s="237"/>
      <c r="N18" s="237"/>
    </row>
    <row r="19" spans="1:23" x14ac:dyDescent="0.25">
      <c r="A19" s="237"/>
      <c r="B19" s="237"/>
      <c r="C19" s="237"/>
      <c r="D19" s="237"/>
      <c r="E19" s="237"/>
      <c r="F19" s="237"/>
      <c r="G19" s="237"/>
      <c r="H19" s="237"/>
      <c r="I19" s="237"/>
      <c r="J19" s="237"/>
      <c r="K19" s="237"/>
      <c r="L19" s="237"/>
      <c r="M19" s="237"/>
      <c r="N19" s="237"/>
      <c r="O19" s="237"/>
      <c r="P19" s="237"/>
      <c r="Q19" s="237"/>
      <c r="R19" s="237"/>
      <c r="S19" s="237"/>
      <c r="T19" s="237"/>
      <c r="U19" s="237"/>
      <c r="V19" s="237"/>
      <c r="W19" s="237"/>
    </row>
    <row r="20" spans="1:23" x14ac:dyDescent="0.25">
      <c r="A20" s="237"/>
      <c r="B20" s="237"/>
      <c r="C20" s="237"/>
      <c r="D20" s="237"/>
      <c r="E20" s="237"/>
      <c r="F20" s="237"/>
      <c r="G20" s="237"/>
      <c r="H20" s="237"/>
      <c r="I20" s="237"/>
      <c r="J20" s="237"/>
      <c r="K20" s="237"/>
      <c r="L20" s="237"/>
      <c r="M20" s="237"/>
      <c r="N20" s="237"/>
      <c r="O20" s="237"/>
      <c r="P20" s="237"/>
      <c r="Q20" s="237"/>
      <c r="R20" s="237"/>
      <c r="S20" s="237"/>
      <c r="T20" s="237"/>
      <c r="U20" s="237"/>
      <c r="V20" s="237"/>
      <c r="W20" s="237"/>
    </row>
    <row r="21" spans="1:23" x14ac:dyDescent="0.25">
      <c r="A21" s="237"/>
      <c r="B21" s="237"/>
      <c r="C21" s="237"/>
      <c r="D21" s="237"/>
      <c r="E21" s="237"/>
      <c r="F21" s="237"/>
      <c r="G21" s="237"/>
      <c r="H21" s="237"/>
      <c r="I21" s="237"/>
      <c r="J21" s="237"/>
      <c r="K21" s="237"/>
      <c r="L21" s="237"/>
      <c r="M21" s="237"/>
      <c r="N21" s="237"/>
      <c r="O21" s="237"/>
      <c r="P21" s="237"/>
      <c r="Q21" s="237"/>
      <c r="R21" s="237"/>
      <c r="S21" s="237"/>
      <c r="T21" s="237"/>
      <c r="U21" s="237"/>
      <c r="V21" s="237"/>
      <c r="W21" s="237"/>
    </row>
    <row r="22" spans="1:23" x14ac:dyDescent="0.25">
      <c r="A22" s="237"/>
      <c r="B22" s="237"/>
      <c r="C22" s="237"/>
      <c r="D22" s="237"/>
      <c r="E22" s="237"/>
      <c r="F22" s="237"/>
      <c r="G22" s="237"/>
      <c r="H22" s="237"/>
      <c r="I22" s="237"/>
      <c r="J22" s="237"/>
      <c r="K22" s="237"/>
      <c r="L22" s="237"/>
      <c r="M22" s="237"/>
      <c r="N22" s="237"/>
      <c r="O22" s="237"/>
      <c r="P22" s="237"/>
      <c r="Q22" s="237"/>
      <c r="R22" s="237"/>
      <c r="S22" s="237"/>
      <c r="T22" s="237"/>
      <c r="U22" s="237"/>
    </row>
    <row r="23" spans="1:23" x14ac:dyDescent="0.25">
      <c r="A23" s="237"/>
      <c r="B23" s="237"/>
      <c r="C23" s="237"/>
      <c r="D23" s="237"/>
      <c r="E23" s="237"/>
      <c r="F23" s="237"/>
      <c r="G23" s="237"/>
      <c r="H23" s="237"/>
      <c r="I23" s="237"/>
      <c r="J23" s="237"/>
      <c r="K23" s="237"/>
      <c r="L23" s="237"/>
      <c r="M23" s="237"/>
      <c r="N23" s="237"/>
      <c r="O23" s="237"/>
      <c r="P23" s="237"/>
      <c r="Q23" s="237"/>
      <c r="R23" s="237"/>
      <c r="S23" s="237"/>
      <c r="T23" s="237"/>
      <c r="U23" s="237"/>
      <c r="V23" s="237"/>
      <c r="W23" s="237"/>
    </row>
    <row r="24" spans="1:23" x14ac:dyDescent="0.25">
      <c r="A24" s="237"/>
      <c r="B24" s="237"/>
      <c r="C24" s="237"/>
      <c r="D24" s="237"/>
      <c r="E24" s="237"/>
      <c r="F24" s="237"/>
      <c r="G24" s="237"/>
      <c r="H24" s="237"/>
      <c r="I24" s="237"/>
      <c r="J24" s="237"/>
      <c r="K24" s="237"/>
      <c r="L24" s="237"/>
      <c r="M24" s="237"/>
      <c r="N24" s="237"/>
      <c r="O24" s="237"/>
      <c r="P24" s="237"/>
      <c r="Q24" s="237"/>
      <c r="R24" s="237"/>
      <c r="S24" s="237"/>
      <c r="T24" s="237"/>
      <c r="U24" s="237"/>
      <c r="V24" s="237"/>
      <c r="W24" s="237"/>
    </row>
    <row r="25" spans="1:23" x14ac:dyDescent="0.25">
      <c r="A25" s="237"/>
      <c r="B25" s="237"/>
      <c r="C25" s="237"/>
      <c r="D25" s="237"/>
      <c r="E25" s="237"/>
      <c r="F25" s="237"/>
      <c r="G25" s="237"/>
      <c r="H25" s="237"/>
      <c r="I25" s="237"/>
      <c r="J25" s="237"/>
      <c r="K25" s="237"/>
      <c r="L25" s="237"/>
      <c r="M25" s="237"/>
      <c r="N25" s="237"/>
      <c r="O25" s="237"/>
      <c r="P25" s="237"/>
      <c r="Q25" s="237"/>
      <c r="R25" s="237"/>
      <c r="S25" s="237"/>
      <c r="T25" s="237"/>
      <c r="U25" s="237"/>
      <c r="V25" s="237"/>
      <c r="W25" s="237"/>
    </row>
    <row r="26" spans="1:23" x14ac:dyDescent="0.25">
      <c r="A26" s="237"/>
      <c r="B26" s="237"/>
      <c r="C26" s="237"/>
      <c r="D26" s="237"/>
      <c r="E26" s="237"/>
      <c r="F26" s="237"/>
      <c r="G26" s="237"/>
      <c r="H26" s="237"/>
      <c r="I26" s="237"/>
      <c r="J26" s="237"/>
      <c r="K26" s="237"/>
      <c r="L26" s="237"/>
      <c r="M26" s="237"/>
      <c r="N26" s="237"/>
      <c r="O26" s="237"/>
      <c r="P26" s="237"/>
      <c r="Q26" s="237"/>
      <c r="R26" s="237"/>
      <c r="S26" s="237"/>
      <c r="T26" s="237"/>
      <c r="U26" s="237"/>
      <c r="V26" s="237"/>
      <c r="W26" s="237"/>
    </row>
    <row r="27" spans="1:23" x14ac:dyDescent="0.25">
      <c r="A27" s="237"/>
      <c r="B27" s="237"/>
      <c r="C27" s="237"/>
      <c r="D27" s="237"/>
      <c r="E27" s="237"/>
      <c r="F27" s="237"/>
      <c r="G27" s="237"/>
      <c r="H27" s="237"/>
      <c r="I27" s="237"/>
      <c r="J27" s="237"/>
      <c r="K27" s="237"/>
      <c r="L27" s="237"/>
      <c r="M27" s="237"/>
      <c r="N27" s="237"/>
      <c r="O27" s="237"/>
      <c r="P27" s="237"/>
      <c r="Q27" s="237"/>
      <c r="R27" s="237"/>
      <c r="S27" s="237"/>
      <c r="T27" s="237"/>
      <c r="U27" s="237"/>
      <c r="V27" s="237"/>
      <c r="W27" s="237"/>
    </row>
    <row r="28" spans="1:23" x14ac:dyDescent="0.25">
      <c r="A28" s="237"/>
      <c r="B28" s="237"/>
      <c r="C28" s="237"/>
      <c r="D28" s="237"/>
      <c r="E28" s="237"/>
      <c r="F28" s="237"/>
      <c r="G28" s="237"/>
      <c r="H28" s="237"/>
      <c r="I28" s="237"/>
      <c r="J28" s="237"/>
      <c r="K28" s="237"/>
      <c r="L28" s="237"/>
      <c r="M28" s="237"/>
      <c r="N28" s="237"/>
      <c r="O28" s="237"/>
      <c r="P28" s="237"/>
      <c r="Q28" s="237"/>
      <c r="R28" s="237"/>
      <c r="S28" s="237"/>
      <c r="T28" s="237"/>
      <c r="U28" s="237"/>
      <c r="V28" s="237"/>
      <c r="W28" s="237"/>
    </row>
    <row r="29" spans="1:23" x14ac:dyDescent="0.25">
      <c r="A29" s="237"/>
      <c r="B29" s="237"/>
      <c r="C29" s="237"/>
      <c r="D29" s="237"/>
      <c r="E29" s="237"/>
      <c r="F29" s="237"/>
      <c r="G29" s="237"/>
      <c r="H29" s="237"/>
      <c r="I29" s="237"/>
      <c r="J29" s="237"/>
      <c r="K29" s="237"/>
      <c r="L29" s="237"/>
      <c r="M29" s="237"/>
      <c r="N29" s="237"/>
      <c r="O29" s="237"/>
      <c r="P29" s="237"/>
      <c r="Q29" s="237"/>
      <c r="R29" s="237"/>
      <c r="S29" s="237"/>
      <c r="T29" s="237"/>
      <c r="U29" s="237"/>
      <c r="V29" s="237"/>
      <c r="W29" s="237"/>
    </row>
    <row r="30" spans="1:23" x14ac:dyDescent="0.25">
      <c r="A30" s="237"/>
      <c r="B30" s="237"/>
      <c r="C30" s="237"/>
      <c r="D30" s="237"/>
      <c r="E30" s="237"/>
      <c r="F30" s="237"/>
      <c r="G30" s="237"/>
      <c r="H30" s="237"/>
      <c r="I30" s="237"/>
      <c r="J30" s="237"/>
      <c r="K30" s="237"/>
      <c r="L30" s="237"/>
      <c r="M30" s="237"/>
      <c r="N30" s="237"/>
      <c r="O30" s="237"/>
      <c r="P30" s="237"/>
      <c r="Q30" s="237"/>
      <c r="R30" s="237"/>
      <c r="S30" s="237"/>
      <c r="T30" s="237"/>
      <c r="U30" s="237"/>
      <c r="V30" s="237"/>
      <c r="W30" s="237"/>
    </row>
    <row r="31" spans="1:23" x14ac:dyDescent="0.25">
      <c r="A31" s="237"/>
      <c r="B31" s="237"/>
      <c r="C31" s="237"/>
      <c r="D31" s="237"/>
      <c r="E31" s="237"/>
      <c r="F31" s="237"/>
      <c r="G31" s="237"/>
      <c r="H31" s="237"/>
      <c r="I31" s="237"/>
      <c r="J31" s="237"/>
      <c r="K31" s="237"/>
      <c r="L31" s="237"/>
      <c r="M31" s="237"/>
      <c r="N31" s="237"/>
      <c r="O31" s="237"/>
      <c r="P31" s="237"/>
      <c r="Q31" s="237"/>
      <c r="R31" s="237"/>
      <c r="S31" s="237"/>
      <c r="T31" s="237"/>
      <c r="U31" s="237"/>
      <c r="V31" s="237"/>
      <c r="W31" s="237"/>
    </row>
    <row r="32" spans="1:23" x14ac:dyDescent="0.25">
      <c r="A32" s="237"/>
      <c r="B32" s="237"/>
      <c r="C32" s="237"/>
      <c r="D32" s="237"/>
      <c r="E32" s="237"/>
      <c r="F32" s="237"/>
      <c r="G32" s="237"/>
      <c r="H32" s="237"/>
      <c r="I32" s="237"/>
      <c r="J32" s="237"/>
      <c r="K32" s="237"/>
      <c r="L32" s="237"/>
      <c r="M32" s="237"/>
      <c r="N32" s="237"/>
      <c r="O32" s="237"/>
      <c r="P32" s="237"/>
      <c r="Q32" s="237"/>
      <c r="R32" s="237"/>
      <c r="S32" s="237"/>
      <c r="T32" s="237"/>
      <c r="U32" s="237"/>
      <c r="V32" s="237"/>
      <c r="W32" s="237"/>
    </row>
  </sheetData>
  <autoFilter ref="A1:L18" xr:uid="{00000000-0009-0000-0000-000006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mergeCells count="6">
    <mergeCell ref="A1:L1"/>
    <mergeCell ref="A2:A3"/>
    <mergeCell ref="B2:B3"/>
    <mergeCell ref="C2:C3"/>
    <mergeCell ref="D2:D3"/>
    <mergeCell ref="E2:E3"/>
  </mergeCells>
  <printOptions horizontalCentered="1" verticalCentered="1"/>
  <pageMargins left="0" right="0" top="0" bottom="0" header="0.3" footer="0.3"/>
  <pageSetup scale="61"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pageSetUpPr fitToPage="1"/>
  </sheetPr>
  <dimension ref="A1:BA341"/>
  <sheetViews>
    <sheetView topLeftCell="A49" workbookViewId="0">
      <selection activeCell="E70" sqref="E70"/>
    </sheetView>
  </sheetViews>
  <sheetFormatPr defaultRowHeight="15" x14ac:dyDescent="0.25"/>
  <cols>
    <col min="1" max="1" width="2.5703125" customWidth="1"/>
    <col min="2" max="2" width="47.5703125" bestFit="1" customWidth="1"/>
    <col min="3" max="3" width="14.42578125" customWidth="1"/>
    <col min="4" max="9" width="15.42578125" customWidth="1"/>
    <col min="10" max="11" width="4.140625" style="35" customWidth="1"/>
    <col min="12" max="38" width="9.140625" style="35"/>
    <col min="39" max="41" width="9.140625" style="83"/>
    <col min="42" max="53" width="9.140625" style="35"/>
  </cols>
  <sheetData>
    <row r="1" spans="1:11" x14ac:dyDescent="0.25">
      <c r="A1" s="41"/>
      <c r="B1" s="41"/>
      <c r="C1" s="41"/>
      <c r="D1" s="41"/>
      <c r="E1" s="41"/>
      <c r="F1" s="41"/>
      <c r="G1" s="41"/>
      <c r="H1" s="41"/>
      <c r="I1" s="41"/>
      <c r="J1" s="41"/>
      <c r="K1" s="41"/>
    </row>
    <row r="2" spans="1:11" x14ac:dyDescent="0.25">
      <c r="A2" s="41"/>
      <c r="B2" s="40" t="s">
        <v>150</v>
      </c>
      <c r="C2" s="41"/>
      <c r="D2" s="41"/>
      <c r="E2" s="41"/>
      <c r="F2" s="41"/>
      <c r="G2" s="41"/>
      <c r="H2" s="41"/>
      <c r="I2" s="41"/>
      <c r="J2" s="41"/>
      <c r="K2" s="41"/>
    </row>
    <row r="3" spans="1:11" x14ac:dyDescent="0.25">
      <c r="A3" s="41"/>
      <c r="B3" s="49" t="s">
        <v>106</v>
      </c>
      <c r="C3" s="49" t="s">
        <v>148</v>
      </c>
      <c r="D3" s="53" t="s">
        <v>105</v>
      </c>
      <c r="E3" s="53" t="s">
        <v>104</v>
      </c>
      <c r="F3" s="41"/>
      <c r="G3" s="41"/>
      <c r="H3" s="41"/>
      <c r="I3" s="41"/>
      <c r="J3" s="41"/>
      <c r="K3" s="41"/>
    </row>
    <row r="4" spans="1:11" x14ac:dyDescent="0.25">
      <c r="A4" s="41"/>
      <c r="B4" s="46" t="s">
        <v>111</v>
      </c>
      <c r="C4" s="36">
        <v>3000</v>
      </c>
      <c r="D4" s="55">
        <f>D26</f>
        <v>620</v>
      </c>
      <c r="E4" s="36">
        <f>C4*D4</f>
        <v>1860000</v>
      </c>
      <c r="F4" s="41"/>
      <c r="G4" s="41"/>
      <c r="H4" s="41"/>
      <c r="I4" s="41"/>
      <c r="J4" s="41"/>
      <c r="K4" s="41"/>
    </row>
    <row r="5" spans="1:11" x14ac:dyDescent="0.25">
      <c r="A5" s="41"/>
      <c r="B5" s="46" t="s">
        <v>112</v>
      </c>
      <c r="C5" s="36">
        <v>2300</v>
      </c>
      <c r="D5" s="55">
        <f>F26</f>
        <v>574</v>
      </c>
      <c r="E5" s="36">
        <f>C5*D5</f>
        <v>1320200</v>
      </c>
      <c r="F5" s="41"/>
      <c r="G5" s="41"/>
      <c r="H5" s="41"/>
      <c r="I5" s="41"/>
      <c r="J5" s="41"/>
      <c r="K5" s="41"/>
    </row>
    <row r="6" spans="1:11" x14ac:dyDescent="0.25">
      <c r="A6" s="41"/>
      <c r="B6" s="41"/>
      <c r="C6" s="52" t="s">
        <v>149</v>
      </c>
      <c r="D6" s="37">
        <f>SUM(D4:D5)</f>
        <v>1194</v>
      </c>
      <c r="E6" s="42">
        <f>SUM(E4:E5)</f>
        <v>3180200</v>
      </c>
      <c r="F6" s="41"/>
      <c r="G6" s="41"/>
      <c r="H6" s="41"/>
      <c r="I6" s="41"/>
      <c r="J6" s="41"/>
      <c r="K6" s="41"/>
    </row>
    <row r="7" spans="1:11" x14ac:dyDescent="0.25">
      <c r="A7" s="41"/>
      <c r="B7" s="41"/>
      <c r="C7" s="40"/>
      <c r="D7" s="41"/>
      <c r="E7" s="41"/>
      <c r="F7" s="41"/>
      <c r="G7" s="41"/>
      <c r="H7" s="41"/>
      <c r="I7" s="41"/>
      <c r="J7" s="41"/>
      <c r="K7" s="41"/>
    </row>
    <row r="8" spans="1:11" x14ac:dyDescent="0.25">
      <c r="A8" s="41"/>
      <c r="B8" s="40" t="s">
        <v>151</v>
      </c>
      <c r="C8" s="40"/>
      <c r="D8" s="41"/>
      <c r="E8" s="41"/>
      <c r="F8" s="41"/>
      <c r="G8" s="41"/>
      <c r="H8" s="41"/>
      <c r="I8" s="41"/>
      <c r="J8" s="41"/>
      <c r="K8" s="41"/>
    </row>
    <row r="9" spans="1:11" x14ac:dyDescent="0.25">
      <c r="A9" s="41"/>
      <c r="B9" s="635" t="s">
        <v>120</v>
      </c>
      <c r="C9" s="636" t="s">
        <v>145</v>
      </c>
      <c r="D9" s="635" t="s">
        <v>121</v>
      </c>
      <c r="E9" s="635"/>
      <c r="F9" s="635" t="s">
        <v>122</v>
      </c>
      <c r="G9" s="635"/>
      <c r="H9" s="635" t="s">
        <v>123</v>
      </c>
      <c r="I9" s="635"/>
      <c r="J9" s="41"/>
      <c r="K9" s="41"/>
    </row>
    <row r="10" spans="1:11" ht="30" x14ac:dyDescent="0.25">
      <c r="A10" s="41"/>
      <c r="B10" s="635"/>
      <c r="C10" s="637"/>
      <c r="D10" s="50" t="s">
        <v>124</v>
      </c>
      <c r="E10" s="50" t="s">
        <v>125</v>
      </c>
      <c r="F10" s="39" t="s">
        <v>126</v>
      </c>
      <c r="G10" s="39" t="s">
        <v>127</v>
      </c>
      <c r="H10" s="51" t="s">
        <v>128</v>
      </c>
      <c r="I10" s="51" t="s">
        <v>129</v>
      </c>
      <c r="J10" s="41"/>
      <c r="K10" s="41"/>
    </row>
    <row r="11" spans="1:11" x14ac:dyDescent="0.25">
      <c r="A11" s="41"/>
      <c r="B11" s="43" t="s">
        <v>130</v>
      </c>
      <c r="C11" s="44" t="s">
        <v>146</v>
      </c>
      <c r="D11" s="38">
        <v>5</v>
      </c>
      <c r="E11" s="45">
        <v>15000</v>
      </c>
      <c r="F11" s="38">
        <f>G11/2300</f>
        <v>4</v>
      </c>
      <c r="G11" s="45">
        <v>9200</v>
      </c>
      <c r="H11" s="38">
        <f>D11+F11</f>
        <v>9</v>
      </c>
      <c r="I11" s="45">
        <f>E11+G11</f>
        <v>24200</v>
      </c>
      <c r="J11" s="41"/>
      <c r="K11" s="41"/>
    </row>
    <row r="12" spans="1:11" x14ac:dyDescent="0.25">
      <c r="A12" s="41"/>
      <c r="B12" s="43" t="s">
        <v>131</v>
      </c>
      <c r="C12" s="44" t="s">
        <v>146</v>
      </c>
      <c r="D12" s="38">
        <v>117</v>
      </c>
      <c r="E12" s="45">
        <v>351000</v>
      </c>
      <c r="F12" s="38">
        <f t="shared" ref="F12:F25" si="0">G12/2300</f>
        <v>98</v>
      </c>
      <c r="G12" s="45">
        <v>225400</v>
      </c>
      <c r="H12" s="38">
        <f t="shared" ref="H12:I25" si="1">D12+F12</f>
        <v>215</v>
      </c>
      <c r="I12" s="45">
        <f t="shared" si="1"/>
        <v>576400</v>
      </c>
      <c r="J12" s="41"/>
      <c r="K12" s="41"/>
    </row>
    <row r="13" spans="1:11" x14ac:dyDescent="0.25">
      <c r="A13" s="41"/>
      <c r="B13" s="56" t="s">
        <v>132</v>
      </c>
      <c r="C13" s="57"/>
      <c r="D13" s="58">
        <v>11</v>
      </c>
      <c r="E13" s="59">
        <v>33000</v>
      </c>
      <c r="F13" s="62">
        <f t="shared" si="0"/>
        <v>7</v>
      </c>
      <c r="G13" s="59">
        <v>16100</v>
      </c>
      <c r="H13" s="58">
        <f t="shared" si="1"/>
        <v>18</v>
      </c>
      <c r="I13" s="59">
        <f t="shared" si="1"/>
        <v>49100</v>
      </c>
      <c r="J13" s="41"/>
      <c r="K13" s="41"/>
    </row>
    <row r="14" spans="1:11" x14ac:dyDescent="0.25">
      <c r="A14" s="41"/>
      <c r="B14" s="43" t="s">
        <v>133</v>
      </c>
      <c r="C14" s="44" t="s">
        <v>146</v>
      </c>
      <c r="D14" s="38">
        <v>1</v>
      </c>
      <c r="E14" s="45">
        <v>3000</v>
      </c>
      <c r="F14" s="38">
        <f t="shared" si="0"/>
        <v>4</v>
      </c>
      <c r="G14" s="45">
        <v>9200</v>
      </c>
      <c r="H14" s="38">
        <f t="shared" si="1"/>
        <v>5</v>
      </c>
      <c r="I14" s="45">
        <f t="shared" si="1"/>
        <v>12200</v>
      </c>
      <c r="J14" s="41"/>
      <c r="K14" s="41"/>
    </row>
    <row r="15" spans="1:11" x14ac:dyDescent="0.25">
      <c r="A15" s="41"/>
      <c r="B15" s="43" t="s">
        <v>134</v>
      </c>
      <c r="C15" s="44" t="s">
        <v>146</v>
      </c>
      <c r="D15" s="38">
        <v>79</v>
      </c>
      <c r="E15" s="45">
        <v>237000</v>
      </c>
      <c r="F15" s="38">
        <f t="shared" si="0"/>
        <v>75</v>
      </c>
      <c r="G15" s="45">
        <v>172500</v>
      </c>
      <c r="H15" s="38">
        <f t="shared" si="1"/>
        <v>154</v>
      </c>
      <c r="I15" s="45">
        <f t="shared" si="1"/>
        <v>409500</v>
      </c>
      <c r="J15" s="41"/>
      <c r="K15" s="41"/>
    </row>
    <row r="16" spans="1:11" x14ac:dyDescent="0.25">
      <c r="A16" s="41"/>
      <c r="B16" s="43" t="s">
        <v>135</v>
      </c>
      <c r="C16" s="44" t="s">
        <v>146</v>
      </c>
      <c r="D16" s="38">
        <v>10</v>
      </c>
      <c r="E16" s="45">
        <v>30000</v>
      </c>
      <c r="F16" s="38">
        <f t="shared" si="0"/>
        <v>7</v>
      </c>
      <c r="G16" s="45">
        <v>16100</v>
      </c>
      <c r="H16" s="38">
        <f t="shared" si="1"/>
        <v>17</v>
      </c>
      <c r="I16" s="45">
        <f t="shared" si="1"/>
        <v>46100</v>
      </c>
      <c r="J16" s="41"/>
      <c r="K16" s="41"/>
    </row>
    <row r="17" spans="1:41" x14ac:dyDescent="0.25">
      <c r="A17" s="41"/>
      <c r="B17" s="43" t="s">
        <v>136</v>
      </c>
      <c r="C17" s="44" t="s">
        <v>146</v>
      </c>
      <c r="D17" s="38">
        <v>18</v>
      </c>
      <c r="E17" s="45">
        <v>54000</v>
      </c>
      <c r="F17" s="38">
        <f t="shared" si="0"/>
        <v>13</v>
      </c>
      <c r="G17" s="45">
        <v>29900</v>
      </c>
      <c r="H17" s="38">
        <f t="shared" si="1"/>
        <v>31</v>
      </c>
      <c r="I17" s="45">
        <f t="shared" si="1"/>
        <v>83900</v>
      </c>
      <c r="J17" s="41"/>
      <c r="K17" s="41"/>
    </row>
    <row r="18" spans="1:41" x14ac:dyDescent="0.25">
      <c r="A18" s="41"/>
      <c r="B18" s="43" t="s">
        <v>137</v>
      </c>
      <c r="C18" s="44" t="s">
        <v>146</v>
      </c>
      <c r="D18" s="38">
        <v>21</v>
      </c>
      <c r="E18" s="45">
        <v>63000</v>
      </c>
      <c r="F18" s="38">
        <f t="shared" si="0"/>
        <v>13</v>
      </c>
      <c r="G18" s="45">
        <v>29900</v>
      </c>
      <c r="H18" s="38">
        <f t="shared" si="1"/>
        <v>34</v>
      </c>
      <c r="I18" s="45">
        <f t="shared" si="1"/>
        <v>92900</v>
      </c>
      <c r="J18" s="41"/>
      <c r="K18" s="41"/>
    </row>
    <row r="19" spans="1:41" x14ac:dyDescent="0.25">
      <c r="A19" s="41"/>
      <c r="B19" s="43" t="s">
        <v>138</v>
      </c>
      <c r="C19" s="44" t="s">
        <v>146</v>
      </c>
      <c r="D19" s="38">
        <v>109</v>
      </c>
      <c r="E19" s="45">
        <v>327000</v>
      </c>
      <c r="F19" s="38">
        <f t="shared" si="0"/>
        <v>105</v>
      </c>
      <c r="G19" s="45">
        <v>241500</v>
      </c>
      <c r="H19" s="38">
        <f t="shared" si="1"/>
        <v>214</v>
      </c>
      <c r="I19" s="45">
        <f t="shared" si="1"/>
        <v>568500</v>
      </c>
      <c r="J19" s="41"/>
      <c r="K19" s="41"/>
    </row>
    <row r="20" spans="1:41" x14ac:dyDescent="0.25">
      <c r="A20" s="41"/>
      <c r="B20" s="43" t="s">
        <v>139</v>
      </c>
      <c r="C20" s="44" t="s">
        <v>146</v>
      </c>
      <c r="D20" s="38">
        <v>3</v>
      </c>
      <c r="E20" s="45">
        <v>9000</v>
      </c>
      <c r="F20" s="38">
        <f t="shared" si="0"/>
        <v>4</v>
      </c>
      <c r="G20" s="45">
        <v>9200</v>
      </c>
      <c r="H20" s="38">
        <f t="shared" si="1"/>
        <v>7</v>
      </c>
      <c r="I20" s="45">
        <f t="shared" si="1"/>
        <v>18200</v>
      </c>
      <c r="J20" s="41"/>
      <c r="K20" s="41"/>
    </row>
    <row r="21" spans="1:41" x14ac:dyDescent="0.25">
      <c r="A21" s="41"/>
      <c r="B21" s="56" t="s">
        <v>140</v>
      </c>
      <c r="C21" s="57"/>
      <c r="D21" s="58">
        <v>45</v>
      </c>
      <c r="E21" s="59">
        <v>135000</v>
      </c>
      <c r="F21" s="62">
        <f t="shared" si="0"/>
        <v>39</v>
      </c>
      <c r="G21" s="59">
        <v>89700</v>
      </c>
      <c r="H21" s="58">
        <f t="shared" si="1"/>
        <v>84</v>
      </c>
      <c r="I21" s="59">
        <f t="shared" si="1"/>
        <v>224700</v>
      </c>
      <c r="J21" s="41"/>
      <c r="K21" s="41"/>
    </row>
    <row r="22" spans="1:41" x14ac:dyDescent="0.25">
      <c r="A22" s="41"/>
      <c r="B22" s="43" t="s">
        <v>141</v>
      </c>
      <c r="C22" s="44" t="s">
        <v>146</v>
      </c>
      <c r="D22" s="38">
        <v>61</v>
      </c>
      <c r="E22" s="45">
        <v>183000</v>
      </c>
      <c r="F22" s="38">
        <f t="shared" si="0"/>
        <v>62</v>
      </c>
      <c r="G22" s="45">
        <v>142600</v>
      </c>
      <c r="H22" s="38">
        <f t="shared" si="1"/>
        <v>123</v>
      </c>
      <c r="I22" s="45">
        <f t="shared" si="1"/>
        <v>325600</v>
      </c>
      <c r="J22" s="41"/>
      <c r="K22" s="41"/>
    </row>
    <row r="23" spans="1:41" x14ac:dyDescent="0.25">
      <c r="A23" s="41"/>
      <c r="B23" s="43" t="s">
        <v>142</v>
      </c>
      <c r="C23" s="44" t="s">
        <v>146</v>
      </c>
      <c r="D23" s="38">
        <v>1</v>
      </c>
      <c r="E23" s="45">
        <v>3000</v>
      </c>
      <c r="F23" s="38">
        <f t="shared" si="0"/>
        <v>4</v>
      </c>
      <c r="G23" s="45">
        <v>9200</v>
      </c>
      <c r="H23" s="38">
        <f t="shared" si="1"/>
        <v>5</v>
      </c>
      <c r="I23" s="45">
        <f t="shared" si="1"/>
        <v>12200</v>
      </c>
      <c r="J23" s="41"/>
      <c r="K23" s="41"/>
    </row>
    <row r="24" spans="1:41" x14ac:dyDescent="0.25">
      <c r="A24" s="41"/>
      <c r="B24" s="43" t="s">
        <v>143</v>
      </c>
      <c r="C24" s="44" t="s">
        <v>146</v>
      </c>
      <c r="D24" s="38">
        <v>116</v>
      </c>
      <c r="E24" s="45">
        <v>348000</v>
      </c>
      <c r="F24" s="38">
        <f t="shared" si="0"/>
        <v>111</v>
      </c>
      <c r="G24" s="45">
        <v>255300</v>
      </c>
      <c r="H24" s="38">
        <f t="shared" si="1"/>
        <v>227</v>
      </c>
      <c r="I24" s="45">
        <f t="shared" si="1"/>
        <v>603300</v>
      </c>
      <c r="J24" s="41"/>
      <c r="K24" s="41"/>
    </row>
    <row r="25" spans="1:41" x14ac:dyDescent="0.25">
      <c r="A25" s="41"/>
      <c r="B25" s="43" t="s">
        <v>144</v>
      </c>
      <c r="C25" s="44" t="s">
        <v>146</v>
      </c>
      <c r="D25" s="38">
        <v>23</v>
      </c>
      <c r="E25" s="45">
        <v>69000</v>
      </c>
      <c r="F25" s="38">
        <f t="shared" si="0"/>
        <v>28</v>
      </c>
      <c r="G25" s="45">
        <v>64400</v>
      </c>
      <c r="H25" s="38">
        <f t="shared" si="1"/>
        <v>51</v>
      </c>
      <c r="I25" s="45">
        <f t="shared" si="1"/>
        <v>133400</v>
      </c>
      <c r="J25" s="41"/>
      <c r="K25" s="41"/>
    </row>
    <row r="26" spans="1:41" x14ac:dyDescent="0.25">
      <c r="A26" s="41"/>
      <c r="B26" s="52"/>
      <c r="C26" s="52">
        <v>15</v>
      </c>
      <c r="D26" s="37">
        <f t="shared" ref="D26:I26" si="2">SUM(D11:D25)</f>
        <v>620</v>
      </c>
      <c r="E26" s="37">
        <f t="shared" si="2"/>
        <v>1860000</v>
      </c>
      <c r="F26" s="37">
        <f t="shared" si="2"/>
        <v>574</v>
      </c>
      <c r="G26" s="37">
        <f t="shared" si="2"/>
        <v>1320200</v>
      </c>
      <c r="H26" s="37">
        <f t="shared" si="2"/>
        <v>1194</v>
      </c>
      <c r="I26" s="37">
        <f t="shared" si="2"/>
        <v>3180200</v>
      </c>
      <c r="J26" s="41"/>
      <c r="K26" s="41"/>
    </row>
    <row r="27" spans="1:41" x14ac:dyDescent="0.25">
      <c r="A27" s="41"/>
      <c r="B27" s="52" t="s">
        <v>147</v>
      </c>
      <c r="C27" s="40">
        <f>COUNTIF(C11:C25,"Yes")</f>
        <v>13</v>
      </c>
      <c r="D27" s="37">
        <f t="shared" ref="D27:I27" si="3">SUM(D11:D25)-D13-D21</f>
        <v>564</v>
      </c>
      <c r="E27" s="37">
        <f t="shared" si="3"/>
        <v>1692000</v>
      </c>
      <c r="F27" s="37">
        <f t="shared" si="3"/>
        <v>528</v>
      </c>
      <c r="G27" s="37">
        <f t="shared" si="3"/>
        <v>1214400</v>
      </c>
      <c r="H27" s="37">
        <f t="shared" si="3"/>
        <v>1092</v>
      </c>
      <c r="I27" s="37">
        <f t="shared" si="3"/>
        <v>2906400</v>
      </c>
      <c r="J27" s="41"/>
      <c r="K27" s="41"/>
    </row>
    <row r="28" spans="1:41" x14ac:dyDescent="0.25">
      <c r="A28" s="41"/>
      <c r="B28" s="52"/>
      <c r="C28" s="41"/>
      <c r="D28" s="63"/>
      <c r="E28" s="41"/>
      <c r="F28" s="37"/>
      <c r="G28" s="37"/>
      <c r="H28" s="42"/>
      <c r="I28" s="41"/>
      <c r="J28" s="41"/>
      <c r="K28" s="41"/>
    </row>
    <row r="29" spans="1:41" s="35" customFormat="1" x14ac:dyDescent="0.25">
      <c r="A29" s="41"/>
      <c r="B29" s="40" t="s">
        <v>154</v>
      </c>
      <c r="C29" s="41"/>
      <c r="D29" s="41"/>
      <c r="E29" s="63"/>
      <c r="F29" s="40"/>
      <c r="G29" s="37"/>
      <c r="H29" s="42"/>
      <c r="I29" s="41"/>
      <c r="J29" s="41"/>
      <c r="K29" s="41"/>
      <c r="AM29" s="83"/>
      <c r="AN29" s="83"/>
      <c r="AO29" s="83"/>
    </row>
    <row r="30" spans="1:41" s="35" customFormat="1" x14ac:dyDescent="0.25">
      <c r="A30" s="41"/>
      <c r="B30" s="60" t="s">
        <v>120</v>
      </c>
      <c r="C30" s="61" t="s">
        <v>104</v>
      </c>
      <c r="D30" s="41"/>
      <c r="E30" s="41"/>
      <c r="F30" s="40"/>
      <c r="G30" s="37"/>
      <c r="H30" s="42"/>
      <c r="I30" s="41"/>
      <c r="J30" s="41"/>
      <c r="K30" s="41"/>
      <c r="AM30" s="83"/>
      <c r="AN30" s="83"/>
      <c r="AO30" s="83"/>
    </row>
    <row r="31" spans="1:41" s="35" customFormat="1" x14ac:dyDescent="0.25">
      <c r="A31" s="41"/>
      <c r="B31" s="43" t="s">
        <v>142</v>
      </c>
      <c r="C31" s="45">
        <v>12200</v>
      </c>
      <c r="D31" s="41"/>
      <c r="E31" s="41"/>
      <c r="F31" s="40"/>
      <c r="G31" s="37"/>
      <c r="H31" s="42"/>
      <c r="I31" s="41"/>
      <c r="J31" s="41"/>
      <c r="K31" s="41"/>
      <c r="AM31" s="83"/>
      <c r="AN31" s="83"/>
      <c r="AO31" s="83"/>
    </row>
    <row r="32" spans="1:41" s="35" customFormat="1" x14ac:dyDescent="0.25">
      <c r="A32" s="41"/>
      <c r="B32" s="43" t="s">
        <v>133</v>
      </c>
      <c r="C32" s="45">
        <v>12200</v>
      </c>
      <c r="D32" s="41"/>
      <c r="E32" s="41"/>
      <c r="F32" s="40"/>
      <c r="G32" s="37"/>
      <c r="H32" s="42"/>
      <c r="I32" s="41"/>
      <c r="J32" s="41"/>
      <c r="K32" s="41"/>
      <c r="AM32" s="83"/>
      <c r="AN32" s="83"/>
      <c r="AO32" s="83"/>
    </row>
    <row r="33" spans="1:41" s="35" customFormat="1" x14ac:dyDescent="0.25">
      <c r="A33" s="41"/>
      <c r="B33" s="43" t="s">
        <v>139</v>
      </c>
      <c r="C33" s="45">
        <v>18200</v>
      </c>
      <c r="D33" s="41"/>
      <c r="E33" s="41"/>
      <c r="F33" s="40"/>
      <c r="G33" s="37"/>
      <c r="H33" s="42"/>
      <c r="I33" s="41"/>
      <c r="J33" s="41"/>
      <c r="K33" s="41"/>
      <c r="AM33" s="83"/>
      <c r="AN33" s="83"/>
      <c r="AO33" s="83"/>
    </row>
    <row r="34" spans="1:41" s="35" customFormat="1" x14ac:dyDescent="0.25">
      <c r="A34" s="41"/>
      <c r="B34" s="43" t="s">
        <v>130</v>
      </c>
      <c r="C34" s="45">
        <v>24200</v>
      </c>
      <c r="D34" s="41"/>
      <c r="E34" s="41"/>
      <c r="F34" s="40"/>
      <c r="G34" s="37"/>
      <c r="H34" s="42"/>
      <c r="I34" s="41"/>
      <c r="J34" s="41"/>
      <c r="K34" s="41"/>
      <c r="AM34" s="83"/>
      <c r="AN34" s="83"/>
      <c r="AO34" s="83"/>
    </row>
    <row r="35" spans="1:41" s="35" customFormat="1" x14ac:dyDescent="0.25">
      <c r="A35" s="41"/>
      <c r="B35" s="43" t="s">
        <v>135</v>
      </c>
      <c r="C35" s="45">
        <v>46100</v>
      </c>
      <c r="D35" s="41"/>
      <c r="E35" s="41"/>
      <c r="F35" s="40"/>
      <c r="G35" s="37"/>
      <c r="H35" s="42"/>
      <c r="I35" s="41"/>
      <c r="J35" s="41"/>
      <c r="K35" s="41"/>
      <c r="AM35" s="83"/>
      <c r="AN35" s="83"/>
      <c r="AO35" s="83"/>
    </row>
    <row r="36" spans="1:41" s="35" customFormat="1" x14ac:dyDescent="0.25">
      <c r="A36" s="41"/>
      <c r="B36" s="43" t="s">
        <v>132</v>
      </c>
      <c r="C36" s="45">
        <v>49100</v>
      </c>
      <c r="D36" s="41"/>
      <c r="E36" s="41"/>
      <c r="F36" s="40"/>
      <c r="G36" s="37"/>
      <c r="H36" s="42"/>
      <c r="I36" s="41"/>
      <c r="J36" s="41"/>
      <c r="K36" s="41"/>
      <c r="AM36" s="83"/>
      <c r="AN36" s="83"/>
      <c r="AO36" s="83"/>
    </row>
    <row r="37" spans="1:41" s="35" customFormat="1" x14ac:dyDescent="0.25">
      <c r="A37" s="41"/>
      <c r="B37" s="43" t="s">
        <v>136</v>
      </c>
      <c r="C37" s="45">
        <v>83900</v>
      </c>
      <c r="D37" s="41"/>
      <c r="E37" s="41"/>
      <c r="F37" s="40"/>
      <c r="G37" s="37"/>
      <c r="H37" s="42"/>
      <c r="I37" s="41"/>
      <c r="J37" s="41"/>
      <c r="K37" s="41"/>
      <c r="AM37" s="83"/>
      <c r="AN37" s="83"/>
      <c r="AO37" s="83"/>
    </row>
    <row r="38" spans="1:41" s="35" customFormat="1" x14ac:dyDescent="0.25">
      <c r="A38" s="41"/>
      <c r="B38" s="43" t="s">
        <v>137</v>
      </c>
      <c r="C38" s="45">
        <v>92900</v>
      </c>
      <c r="D38" s="41"/>
      <c r="E38" s="41"/>
      <c r="F38" s="40"/>
      <c r="G38" s="37"/>
      <c r="H38" s="42"/>
      <c r="I38" s="41"/>
      <c r="J38" s="41"/>
      <c r="K38" s="41"/>
      <c r="AM38" s="83"/>
      <c r="AN38" s="83"/>
      <c r="AO38" s="83"/>
    </row>
    <row r="39" spans="1:41" s="35" customFormat="1" x14ac:dyDescent="0.25">
      <c r="A39" s="41"/>
      <c r="B39" s="43" t="s">
        <v>144</v>
      </c>
      <c r="C39" s="45">
        <v>133400</v>
      </c>
      <c r="D39" s="41"/>
      <c r="E39" s="41"/>
      <c r="F39" s="40"/>
      <c r="G39" s="37"/>
      <c r="H39" s="42"/>
      <c r="I39" s="41"/>
      <c r="J39" s="41"/>
      <c r="K39" s="41"/>
      <c r="AM39" s="83"/>
      <c r="AN39" s="83"/>
      <c r="AO39" s="83"/>
    </row>
    <row r="40" spans="1:41" s="35" customFormat="1" x14ac:dyDescent="0.25">
      <c r="A40" s="41"/>
      <c r="B40" s="43" t="s">
        <v>140</v>
      </c>
      <c r="C40" s="45">
        <v>224700</v>
      </c>
      <c r="D40" s="41"/>
      <c r="E40" s="41"/>
      <c r="F40" s="40"/>
      <c r="G40" s="37"/>
      <c r="H40" s="42"/>
      <c r="I40" s="41"/>
      <c r="J40" s="41"/>
      <c r="K40" s="41"/>
      <c r="AM40" s="83"/>
      <c r="AN40" s="83"/>
      <c r="AO40" s="83"/>
    </row>
    <row r="41" spans="1:41" s="35" customFormat="1" x14ac:dyDescent="0.25">
      <c r="A41" s="41"/>
      <c r="B41" s="43" t="s">
        <v>141</v>
      </c>
      <c r="C41" s="45">
        <v>325600</v>
      </c>
      <c r="D41" s="41"/>
      <c r="E41" s="41"/>
      <c r="F41" s="40"/>
      <c r="G41" s="37"/>
      <c r="H41" s="42"/>
      <c r="I41" s="41"/>
      <c r="J41" s="41"/>
      <c r="K41" s="41"/>
      <c r="AM41" s="83"/>
      <c r="AN41" s="83"/>
      <c r="AO41" s="83"/>
    </row>
    <row r="42" spans="1:41" s="35" customFormat="1" x14ac:dyDescent="0.25">
      <c r="A42" s="41"/>
      <c r="B42" s="43" t="s">
        <v>134</v>
      </c>
      <c r="C42" s="45">
        <v>409500</v>
      </c>
      <c r="D42" s="41"/>
      <c r="E42" s="41"/>
      <c r="F42" s="40"/>
      <c r="G42" s="37"/>
      <c r="H42" s="42"/>
      <c r="I42" s="41"/>
      <c r="J42" s="41"/>
      <c r="K42" s="41"/>
      <c r="AM42" s="83"/>
      <c r="AN42" s="83"/>
      <c r="AO42" s="83"/>
    </row>
    <row r="43" spans="1:41" s="35" customFormat="1" x14ac:dyDescent="0.25">
      <c r="A43" s="41"/>
      <c r="B43" s="43" t="s">
        <v>138</v>
      </c>
      <c r="C43" s="45">
        <v>568500</v>
      </c>
      <c r="D43" s="41"/>
      <c r="E43" s="41"/>
      <c r="F43" s="40"/>
      <c r="G43" s="37"/>
      <c r="H43" s="42"/>
      <c r="I43" s="41"/>
      <c r="J43" s="41"/>
      <c r="K43" s="41"/>
      <c r="AM43" s="83"/>
      <c r="AN43" s="83"/>
      <c r="AO43" s="83"/>
    </row>
    <row r="44" spans="1:41" s="35" customFormat="1" x14ac:dyDescent="0.25">
      <c r="A44" s="41"/>
      <c r="B44" s="43" t="s">
        <v>131</v>
      </c>
      <c r="C44" s="45">
        <v>576400</v>
      </c>
      <c r="D44" s="41"/>
      <c r="E44" s="41"/>
      <c r="F44" s="40"/>
      <c r="G44" s="37"/>
      <c r="H44" s="42"/>
      <c r="I44" s="41"/>
      <c r="J44" s="41"/>
      <c r="K44" s="41"/>
      <c r="AM44" s="83"/>
      <c r="AN44" s="83"/>
      <c r="AO44" s="83"/>
    </row>
    <row r="45" spans="1:41" s="35" customFormat="1" x14ac:dyDescent="0.25">
      <c r="A45" s="41"/>
      <c r="B45" s="43" t="s">
        <v>143</v>
      </c>
      <c r="C45" s="45">
        <v>603300</v>
      </c>
      <c r="D45" s="41"/>
      <c r="E45" s="41"/>
      <c r="F45" s="40"/>
      <c r="G45" s="37"/>
      <c r="H45" s="42"/>
      <c r="I45" s="41"/>
      <c r="J45" s="41"/>
      <c r="K45" s="41"/>
      <c r="AM45" s="83"/>
      <c r="AN45" s="83"/>
      <c r="AO45" s="83"/>
    </row>
    <row r="46" spans="1:41" s="35" customFormat="1" x14ac:dyDescent="0.25">
      <c r="A46" s="41"/>
      <c r="B46" s="52"/>
      <c r="C46" s="41"/>
      <c r="D46" s="41"/>
      <c r="E46" s="41"/>
      <c r="F46" s="40"/>
      <c r="G46" s="37"/>
      <c r="H46" s="42"/>
      <c r="I46" s="41"/>
      <c r="J46" s="41"/>
      <c r="K46" s="41"/>
      <c r="AM46" s="83"/>
      <c r="AN46" s="83"/>
      <c r="AO46" s="83"/>
    </row>
    <row r="47" spans="1:41" s="35" customFormat="1" x14ac:dyDescent="0.25">
      <c r="A47" s="54" t="s">
        <v>159</v>
      </c>
      <c r="B47" s="52"/>
      <c r="C47" s="41"/>
      <c r="D47" s="41"/>
      <c r="E47" s="41"/>
      <c r="F47" s="40"/>
      <c r="G47" s="37"/>
      <c r="H47" s="42"/>
      <c r="I47" s="41"/>
      <c r="J47" s="41"/>
      <c r="K47" s="41"/>
      <c r="AM47" s="83"/>
      <c r="AN47" s="83"/>
      <c r="AO47" s="83"/>
    </row>
    <row r="48" spans="1:41" s="35" customFormat="1" x14ac:dyDescent="0.25">
      <c r="A48"/>
      <c r="B48" s="635" t="s">
        <v>120</v>
      </c>
      <c r="C48" s="635" t="s">
        <v>121</v>
      </c>
      <c r="D48" s="635"/>
      <c r="E48" s="635" t="s">
        <v>122</v>
      </c>
      <c r="F48" s="635"/>
      <c r="G48" s="635" t="s">
        <v>123</v>
      </c>
      <c r="H48" s="635"/>
      <c r="I48" s="41"/>
      <c r="J48" s="41"/>
      <c r="K48" s="41"/>
      <c r="AM48" s="83"/>
      <c r="AN48" s="83"/>
      <c r="AO48" s="83"/>
    </row>
    <row r="49" spans="1:41" s="35" customFormat="1" ht="45" x14ac:dyDescent="0.25">
      <c r="A49"/>
      <c r="B49" s="635"/>
      <c r="C49" s="50" t="s">
        <v>167</v>
      </c>
      <c r="D49" s="50" t="s">
        <v>162</v>
      </c>
      <c r="E49" s="39" t="s">
        <v>166</v>
      </c>
      <c r="F49" s="39" t="s">
        <v>163</v>
      </c>
      <c r="G49" s="51" t="s">
        <v>164</v>
      </c>
      <c r="H49" s="51" t="s">
        <v>165</v>
      </c>
      <c r="I49" s="41"/>
      <c r="J49" s="41"/>
      <c r="K49" s="41"/>
      <c r="AM49" s="83"/>
      <c r="AN49" s="83"/>
      <c r="AO49" s="83"/>
    </row>
    <row r="50" spans="1:41" s="35" customFormat="1" x14ac:dyDescent="0.25">
      <c r="A50"/>
      <c r="B50" s="43" t="s">
        <v>130</v>
      </c>
      <c r="C50" s="38">
        <v>7</v>
      </c>
      <c r="D50" s="45">
        <f>C50*3000</f>
        <v>21000</v>
      </c>
      <c r="E50" s="38">
        <v>5</v>
      </c>
      <c r="F50" s="45">
        <f>E50*2300</f>
        <v>11500</v>
      </c>
      <c r="G50" s="38">
        <f>C50+E50</f>
        <v>12</v>
      </c>
      <c r="H50" s="45">
        <f>D50+F50</f>
        <v>32500</v>
      </c>
      <c r="I50" s="41"/>
      <c r="J50" s="41"/>
      <c r="K50" s="41"/>
      <c r="AM50" s="83"/>
      <c r="AN50" s="83"/>
      <c r="AO50" s="83"/>
    </row>
    <row r="51" spans="1:41" s="35" customFormat="1" x14ac:dyDescent="0.25">
      <c r="A51"/>
      <c r="B51" s="43" t="s">
        <v>131</v>
      </c>
      <c r="C51" s="38">
        <v>121</v>
      </c>
      <c r="D51" s="45">
        <f t="shared" ref="D51:D65" si="4">C51*3000</f>
        <v>363000</v>
      </c>
      <c r="E51" s="38">
        <v>87</v>
      </c>
      <c r="F51" s="45">
        <f>E51*2300</f>
        <v>200100</v>
      </c>
      <c r="G51" s="38">
        <f t="shared" ref="G51:G65" si="5">C51+E51</f>
        <v>208</v>
      </c>
      <c r="H51" s="45">
        <f t="shared" ref="H51:H65" si="6">D51+F51</f>
        <v>563100</v>
      </c>
      <c r="I51" s="41"/>
      <c r="J51" s="41"/>
      <c r="K51" s="41"/>
      <c r="AM51" s="83"/>
      <c r="AN51" s="83"/>
      <c r="AO51" s="83"/>
    </row>
    <row r="52" spans="1:41" s="35" customFormat="1" x14ac:dyDescent="0.25">
      <c r="A52"/>
      <c r="B52" s="56" t="s">
        <v>132</v>
      </c>
      <c r="C52" s="58">
        <v>7</v>
      </c>
      <c r="D52" s="82">
        <f t="shared" si="4"/>
        <v>21000</v>
      </c>
      <c r="E52" s="62">
        <v>5</v>
      </c>
      <c r="F52" s="82">
        <f t="shared" ref="F52:F65" si="7">E52*2300</f>
        <v>11500</v>
      </c>
      <c r="G52" s="58">
        <f t="shared" si="5"/>
        <v>12</v>
      </c>
      <c r="H52" s="59">
        <f t="shared" si="6"/>
        <v>32500</v>
      </c>
      <c r="I52" s="41"/>
      <c r="J52" s="41"/>
      <c r="K52" s="41"/>
      <c r="AM52" s="83"/>
      <c r="AN52" s="83"/>
      <c r="AO52" s="83"/>
    </row>
    <row r="53" spans="1:41" s="35" customFormat="1" x14ac:dyDescent="0.25">
      <c r="A53"/>
      <c r="B53" s="43" t="s">
        <v>133</v>
      </c>
      <c r="C53" s="38" t="s">
        <v>160</v>
      </c>
      <c r="D53" s="45" t="s">
        <v>160</v>
      </c>
      <c r="E53" s="38">
        <f t="shared" ref="E53:E59" si="8">F53/2300</f>
        <v>0</v>
      </c>
      <c r="F53" s="45"/>
      <c r="G53" s="38" t="s">
        <v>160</v>
      </c>
      <c r="H53" s="45"/>
      <c r="I53" s="41"/>
      <c r="J53" s="41"/>
      <c r="K53" s="41"/>
      <c r="AM53" s="83"/>
      <c r="AN53" s="83"/>
      <c r="AO53" s="83"/>
    </row>
    <row r="54" spans="1:41" s="35" customFormat="1" x14ac:dyDescent="0.25">
      <c r="A54"/>
      <c r="B54" s="43" t="s">
        <v>134</v>
      </c>
      <c r="C54" s="38">
        <v>101</v>
      </c>
      <c r="D54" s="45">
        <f t="shared" si="4"/>
        <v>303000</v>
      </c>
      <c r="E54" s="38">
        <v>90</v>
      </c>
      <c r="F54" s="45">
        <f t="shared" si="7"/>
        <v>207000</v>
      </c>
      <c r="G54" s="38">
        <f t="shared" si="5"/>
        <v>191</v>
      </c>
      <c r="H54" s="45">
        <f t="shared" si="6"/>
        <v>510000</v>
      </c>
      <c r="I54" s="41"/>
      <c r="J54" s="41"/>
      <c r="K54" s="41"/>
      <c r="AM54" s="83"/>
      <c r="AN54" s="83"/>
      <c r="AO54" s="83"/>
    </row>
    <row r="55" spans="1:41" s="35" customFormat="1" x14ac:dyDescent="0.25">
      <c r="A55"/>
      <c r="B55" s="43" t="s">
        <v>135</v>
      </c>
      <c r="C55" s="38">
        <v>13</v>
      </c>
      <c r="D55" s="45">
        <f t="shared" si="4"/>
        <v>39000</v>
      </c>
      <c r="E55" s="38">
        <v>10</v>
      </c>
      <c r="F55" s="45">
        <f t="shared" si="7"/>
        <v>23000</v>
      </c>
      <c r="G55" s="38">
        <f t="shared" si="5"/>
        <v>23</v>
      </c>
      <c r="H55" s="45">
        <f t="shared" si="6"/>
        <v>62000</v>
      </c>
      <c r="I55" s="41"/>
      <c r="J55" s="41"/>
      <c r="K55" s="41"/>
      <c r="AM55" s="83"/>
      <c r="AN55" s="83"/>
      <c r="AO55" s="83"/>
    </row>
    <row r="56" spans="1:41" s="35" customFormat="1" x14ac:dyDescent="0.25">
      <c r="A56"/>
      <c r="B56" s="43" t="s">
        <v>136</v>
      </c>
      <c r="C56" s="38">
        <v>15</v>
      </c>
      <c r="D56" s="45">
        <f t="shared" si="4"/>
        <v>45000</v>
      </c>
      <c r="E56" s="38">
        <v>11</v>
      </c>
      <c r="F56" s="45">
        <f t="shared" si="7"/>
        <v>25300</v>
      </c>
      <c r="G56" s="38">
        <f t="shared" si="5"/>
        <v>26</v>
      </c>
      <c r="H56" s="45">
        <f t="shared" si="6"/>
        <v>70300</v>
      </c>
      <c r="I56" s="41"/>
      <c r="J56" s="41"/>
      <c r="K56" s="41"/>
      <c r="AM56" s="83"/>
      <c r="AN56" s="83"/>
      <c r="AO56" s="83"/>
    </row>
    <row r="57" spans="1:41" s="35" customFormat="1" x14ac:dyDescent="0.25">
      <c r="A57"/>
      <c r="B57" s="43" t="s">
        <v>137</v>
      </c>
      <c r="C57" s="38">
        <v>21</v>
      </c>
      <c r="D57" s="45">
        <f t="shared" si="4"/>
        <v>63000</v>
      </c>
      <c r="E57" s="38">
        <v>15</v>
      </c>
      <c r="F57" s="45">
        <f t="shared" si="7"/>
        <v>34500</v>
      </c>
      <c r="G57" s="38">
        <f t="shared" si="5"/>
        <v>36</v>
      </c>
      <c r="H57" s="45">
        <f t="shared" si="6"/>
        <v>97500</v>
      </c>
      <c r="I57" s="41"/>
      <c r="J57" s="41"/>
      <c r="K57" s="41"/>
      <c r="AM57" s="83"/>
      <c r="AN57" s="83"/>
      <c r="AO57" s="83"/>
    </row>
    <row r="58" spans="1:41" s="35" customFormat="1" x14ac:dyDescent="0.25">
      <c r="A58"/>
      <c r="B58" s="43" t="s">
        <v>138</v>
      </c>
      <c r="C58" s="38">
        <v>137</v>
      </c>
      <c r="D58" s="45">
        <f t="shared" si="4"/>
        <v>411000</v>
      </c>
      <c r="E58" s="38">
        <v>101</v>
      </c>
      <c r="F58" s="45">
        <f t="shared" si="7"/>
        <v>232300</v>
      </c>
      <c r="G58" s="38">
        <f t="shared" si="5"/>
        <v>238</v>
      </c>
      <c r="H58" s="45">
        <f t="shared" si="6"/>
        <v>643300</v>
      </c>
      <c r="I58" s="41"/>
      <c r="J58" s="41"/>
      <c r="K58" s="41"/>
      <c r="AM58" s="83"/>
      <c r="AN58" s="83"/>
      <c r="AO58" s="83"/>
    </row>
    <row r="59" spans="1:41" s="35" customFormat="1" x14ac:dyDescent="0.25">
      <c r="A59"/>
      <c r="B59" s="43" t="s">
        <v>139</v>
      </c>
      <c r="C59" s="38" t="s">
        <v>160</v>
      </c>
      <c r="D59" s="45" t="s">
        <v>160</v>
      </c>
      <c r="E59" s="38">
        <f t="shared" si="8"/>
        <v>0</v>
      </c>
      <c r="F59" s="45"/>
      <c r="G59" s="38" t="s">
        <v>160</v>
      </c>
      <c r="H59" s="45"/>
      <c r="I59" s="41"/>
      <c r="J59" s="41"/>
      <c r="K59" s="41"/>
      <c r="AM59" s="83"/>
      <c r="AN59" s="83"/>
      <c r="AO59" s="83"/>
    </row>
    <row r="60" spans="1:41" s="35" customFormat="1" x14ac:dyDescent="0.25">
      <c r="A60"/>
      <c r="B60" s="43" t="s">
        <v>161</v>
      </c>
      <c r="C60" s="38">
        <v>4</v>
      </c>
      <c r="D60" s="45">
        <f t="shared" si="4"/>
        <v>12000</v>
      </c>
      <c r="E60" s="38">
        <v>3</v>
      </c>
      <c r="F60" s="45">
        <f t="shared" si="7"/>
        <v>6900</v>
      </c>
      <c r="G60" s="38">
        <f>E60+C60</f>
        <v>7</v>
      </c>
      <c r="H60" s="45">
        <f t="shared" si="6"/>
        <v>18900</v>
      </c>
      <c r="I60" s="41"/>
      <c r="J60" s="41"/>
      <c r="K60" s="41"/>
      <c r="AM60" s="83"/>
      <c r="AN60" s="83"/>
      <c r="AO60" s="83"/>
    </row>
    <row r="61" spans="1:41" s="35" customFormat="1" x14ac:dyDescent="0.25">
      <c r="A61"/>
      <c r="B61" s="56" t="s">
        <v>140</v>
      </c>
      <c r="C61" s="58">
        <v>35</v>
      </c>
      <c r="D61" s="82">
        <f t="shared" si="4"/>
        <v>105000</v>
      </c>
      <c r="E61" s="62">
        <v>31</v>
      </c>
      <c r="F61" s="82">
        <f t="shared" si="7"/>
        <v>71300</v>
      </c>
      <c r="G61" s="58">
        <f t="shared" si="5"/>
        <v>66</v>
      </c>
      <c r="H61" s="59">
        <f t="shared" si="6"/>
        <v>176300</v>
      </c>
      <c r="I61" s="41"/>
      <c r="J61" s="41"/>
      <c r="K61" s="41"/>
      <c r="AM61" s="83"/>
      <c r="AN61" s="83"/>
      <c r="AO61" s="83"/>
    </row>
    <row r="62" spans="1:41" s="35" customFormat="1" x14ac:dyDescent="0.25">
      <c r="A62"/>
      <c r="B62" s="43" t="s">
        <v>141</v>
      </c>
      <c r="C62" s="38">
        <v>78</v>
      </c>
      <c r="D62" s="45">
        <f t="shared" si="4"/>
        <v>234000</v>
      </c>
      <c r="E62" s="38">
        <v>67</v>
      </c>
      <c r="F62" s="45">
        <f t="shared" si="7"/>
        <v>154100</v>
      </c>
      <c r="G62" s="38">
        <f t="shared" si="5"/>
        <v>145</v>
      </c>
      <c r="H62" s="45">
        <f t="shared" si="6"/>
        <v>388100</v>
      </c>
      <c r="I62" s="41"/>
      <c r="J62" s="41"/>
      <c r="K62" s="41"/>
      <c r="AM62" s="83"/>
      <c r="AN62" s="83"/>
      <c r="AO62" s="83"/>
    </row>
    <row r="63" spans="1:41" s="35" customFormat="1" x14ac:dyDescent="0.25">
      <c r="A63"/>
      <c r="B63" s="43" t="s">
        <v>142</v>
      </c>
      <c r="C63" s="38">
        <v>5</v>
      </c>
      <c r="D63" s="45">
        <f t="shared" si="4"/>
        <v>15000</v>
      </c>
      <c r="E63" s="38">
        <v>4</v>
      </c>
      <c r="F63" s="45">
        <f t="shared" si="7"/>
        <v>9200</v>
      </c>
      <c r="G63" s="38">
        <f t="shared" si="5"/>
        <v>9</v>
      </c>
      <c r="H63" s="45">
        <f t="shared" si="6"/>
        <v>24200</v>
      </c>
      <c r="I63" s="41"/>
      <c r="J63" s="41"/>
      <c r="K63" s="41"/>
      <c r="AM63" s="83"/>
      <c r="AN63" s="83"/>
      <c r="AO63" s="83"/>
    </row>
    <row r="64" spans="1:41" s="35" customFormat="1" x14ac:dyDescent="0.25">
      <c r="A64"/>
      <c r="B64" s="43" t="s">
        <v>143</v>
      </c>
      <c r="C64" s="38">
        <v>153</v>
      </c>
      <c r="D64" s="45">
        <f t="shared" si="4"/>
        <v>459000</v>
      </c>
      <c r="E64" s="38">
        <v>107</v>
      </c>
      <c r="F64" s="45">
        <f t="shared" si="7"/>
        <v>246100</v>
      </c>
      <c r="G64" s="38">
        <f t="shared" si="5"/>
        <v>260</v>
      </c>
      <c r="H64" s="45">
        <f t="shared" si="6"/>
        <v>705100</v>
      </c>
      <c r="I64" s="41"/>
      <c r="J64" s="41"/>
      <c r="K64" s="41"/>
      <c r="AM64" s="83"/>
      <c r="AN64" s="83"/>
      <c r="AO64" s="83"/>
    </row>
    <row r="65" spans="1:41" s="35" customFormat="1" x14ac:dyDescent="0.25">
      <c r="A65"/>
      <c r="B65" s="43" t="s">
        <v>144</v>
      </c>
      <c r="C65" s="38">
        <v>23</v>
      </c>
      <c r="D65" s="45">
        <f t="shared" si="4"/>
        <v>69000</v>
      </c>
      <c r="E65" s="38">
        <v>23</v>
      </c>
      <c r="F65" s="45">
        <f t="shared" si="7"/>
        <v>52900</v>
      </c>
      <c r="G65" s="38">
        <f t="shared" si="5"/>
        <v>46</v>
      </c>
      <c r="H65" s="45">
        <f t="shared" si="6"/>
        <v>121900</v>
      </c>
      <c r="I65" s="41"/>
      <c r="J65" s="41"/>
      <c r="K65" s="41"/>
      <c r="AM65" s="83"/>
      <c r="AN65" s="83"/>
      <c r="AO65" s="83"/>
    </row>
    <row r="66" spans="1:41" s="35" customFormat="1" x14ac:dyDescent="0.25">
      <c r="A66"/>
      <c r="B66" s="52"/>
      <c r="C66" s="37">
        <f>SUM(C50:C65)</f>
        <v>720</v>
      </c>
      <c r="D66" s="37">
        <f>SUM(D50:D65)</f>
        <v>2160000</v>
      </c>
      <c r="E66" s="37">
        <f>SUM(E50:E65)</f>
        <v>559</v>
      </c>
      <c r="F66" s="37">
        <f t="shared" ref="F66:H66" si="9">SUM(F50:F65)</f>
        <v>1285700</v>
      </c>
      <c r="G66" s="37">
        <f t="shared" si="9"/>
        <v>1279</v>
      </c>
      <c r="H66" s="37">
        <f t="shared" si="9"/>
        <v>3445700</v>
      </c>
      <c r="I66" s="41"/>
      <c r="J66" s="41"/>
      <c r="K66" s="41"/>
      <c r="AM66" s="83"/>
      <c r="AN66" s="83"/>
      <c r="AO66" s="83"/>
    </row>
    <row r="67" spans="1:41" s="41" customFormat="1" x14ac:dyDescent="0.2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83"/>
      <c r="AN67" s="83"/>
      <c r="AO67" s="83"/>
    </row>
    <row r="68" spans="1:41" s="41" customFormat="1" ht="15.75" thickBot="1" x14ac:dyDescent="0.3">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83"/>
      <c r="AN68" s="83"/>
      <c r="AO68" s="83"/>
    </row>
    <row r="69" spans="1:41" s="41" customFormat="1" ht="30.75" thickBot="1" x14ac:dyDescent="0.3">
      <c r="B69" s="84" t="s">
        <v>174</v>
      </c>
      <c r="C69" s="85" t="s">
        <v>115</v>
      </c>
      <c r="D69" s="85" t="s">
        <v>125</v>
      </c>
      <c r="E69" s="86" t="s">
        <v>116</v>
      </c>
      <c r="F69" s="86" t="s">
        <v>175</v>
      </c>
      <c r="G69" s="87" t="s">
        <v>176</v>
      </c>
      <c r="H69" s="87" t="s">
        <v>177</v>
      </c>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83"/>
      <c r="AN69" s="83"/>
      <c r="AO69" s="83"/>
    </row>
    <row r="70" spans="1:41" s="41" customFormat="1" ht="15.75" thickBot="1" x14ac:dyDescent="0.3">
      <c r="B70" s="88">
        <v>2014</v>
      </c>
      <c r="C70" s="89">
        <v>620</v>
      </c>
      <c r="D70" s="90">
        <v>1860000</v>
      </c>
      <c r="E70" s="89">
        <v>574</v>
      </c>
      <c r="F70" s="90">
        <v>1320200</v>
      </c>
      <c r="G70" s="90">
        <v>1194</v>
      </c>
      <c r="H70" s="90">
        <v>3180200</v>
      </c>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83"/>
      <c r="AN70" s="83"/>
      <c r="AO70" s="83"/>
    </row>
    <row r="71" spans="1:41" s="35" customFormat="1" ht="15.75" thickBot="1" x14ac:dyDescent="0.3">
      <c r="B71" s="88">
        <v>2015</v>
      </c>
      <c r="C71" s="89">
        <v>581</v>
      </c>
      <c r="D71" s="90">
        <v>1743000</v>
      </c>
      <c r="E71" s="89">
        <v>477</v>
      </c>
      <c r="F71" s="90">
        <v>1338600</v>
      </c>
      <c r="G71" s="90">
        <v>1058</v>
      </c>
      <c r="H71" s="90">
        <v>2840100</v>
      </c>
      <c r="AM71" s="83"/>
      <c r="AN71" s="83"/>
      <c r="AO71" s="83"/>
    </row>
    <row r="72" spans="1:41" s="35" customFormat="1" x14ac:dyDescent="0.25">
      <c r="AM72" s="83"/>
      <c r="AN72" s="83"/>
      <c r="AO72" s="83"/>
    </row>
    <row r="73" spans="1:41" s="35" customFormat="1" x14ac:dyDescent="0.25">
      <c r="AM73" s="83"/>
      <c r="AN73" s="83"/>
      <c r="AO73" s="83"/>
    </row>
    <row r="74" spans="1:41" s="35" customFormat="1" x14ac:dyDescent="0.25">
      <c r="AM74" s="83"/>
      <c r="AN74" s="83"/>
      <c r="AO74" s="83"/>
    </row>
    <row r="75" spans="1:41" s="35" customFormat="1" x14ac:dyDescent="0.25">
      <c r="AM75" s="83"/>
      <c r="AN75" s="83"/>
      <c r="AO75" s="83"/>
    </row>
    <row r="76" spans="1:41" s="35" customFormat="1" x14ac:dyDescent="0.25">
      <c r="AM76" s="83"/>
      <c r="AN76" s="83"/>
      <c r="AO76" s="83"/>
    </row>
    <row r="77" spans="1:41" s="35" customFormat="1" x14ac:dyDescent="0.25">
      <c r="AM77" s="83"/>
      <c r="AN77" s="83"/>
      <c r="AO77" s="83"/>
    </row>
    <row r="78" spans="1:41" s="35" customFormat="1" x14ac:dyDescent="0.25">
      <c r="AM78" s="83"/>
      <c r="AN78" s="83"/>
      <c r="AO78" s="83"/>
    </row>
    <row r="79" spans="1:41" s="35" customFormat="1" x14ac:dyDescent="0.25">
      <c r="AM79" s="83"/>
      <c r="AN79" s="83"/>
      <c r="AO79" s="83"/>
    </row>
    <row r="80" spans="1:41" s="35" customFormat="1" x14ac:dyDescent="0.25">
      <c r="AM80" s="83"/>
      <c r="AN80" s="83"/>
      <c r="AO80" s="83"/>
    </row>
    <row r="81" spans="39:41" s="35" customFormat="1" x14ac:dyDescent="0.25">
      <c r="AM81" s="83"/>
      <c r="AN81" s="83"/>
      <c r="AO81" s="83"/>
    </row>
    <row r="82" spans="39:41" s="35" customFormat="1" x14ac:dyDescent="0.25">
      <c r="AM82" s="83"/>
      <c r="AN82" s="83"/>
      <c r="AO82" s="83"/>
    </row>
    <row r="83" spans="39:41" s="35" customFormat="1" x14ac:dyDescent="0.25">
      <c r="AM83" s="83"/>
      <c r="AN83" s="83"/>
      <c r="AO83" s="83"/>
    </row>
    <row r="84" spans="39:41" s="35" customFormat="1" x14ac:dyDescent="0.25">
      <c r="AM84" s="83"/>
      <c r="AN84" s="83"/>
      <c r="AO84" s="83"/>
    </row>
    <row r="85" spans="39:41" s="35" customFormat="1" x14ac:dyDescent="0.25">
      <c r="AM85" s="83"/>
      <c r="AN85" s="83"/>
      <c r="AO85" s="83"/>
    </row>
    <row r="86" spans="39:41" s="35" customFormat="1" x14ac:dyDescent="0.25">
      <c r="AM86" s="83"/>
      <c r="AN86" s="83"/>
      <c r="AO86" s="83"/>
    </row>
    <row r="87" spans="39:41" s="35" customFormat="1" x14ac:dyDescent="0.25">
      <c r="AM87" s="83"/>
      <c r="AN87" s="83"/>
      <c r="AO87" s="83"/>
    </row>
    <row r="88" spans="39:41" s="35" customFormat="1" x14ac:dyDescent="0.25">
      <c r="AM88" s="83"/>
      <c r="AN88" s="83"/>
      <c r="AO88" s="83"/>
    </row>
    <row r="89" spans="39:41" s="35" customFormat="1" x14ac:dyDescent="0.25">
      <c r="AM89" s="83"/>
      <c r="AN89" s="83"/>
      <c r="AO89" s="83"/>
    </row>
    <row r="90" spans="39:41" s="35" customFormat="1" x14ac:dyDescent="0.25">
      <c r="AM90" s="83"/>
      <c r="AN90" s="83"/>
      <c r="AO90" s="83"/>
    </row>
    <row r="91" spans="39:41" s="35" customFormat="1" x14ac:dyDescent="0.25">
      <c r="AM91" s="83"/>
      <c r="AN91" s="83"/>
      <c r="AO91" s="83"/>
    </row>
    <row r="92" spans="39:41" s="35" customFormat="1" x14ac:dyDescent="0.25">
      <c r="AM92" s="83"/>
      <c r="AN92" s="83"/>
      <c r="AO92" s="83"/>
    </row>
    <row r="93" spans="39:41" s="35" customFormat="1" x14ac:dyDescent="0.25">
      <c r="AM93" s="83"/>
      <c r="AN93" s="83"/>
      <c r="AO93" s="83"/>
    </row>
    <row r="94" spans="39:41" s="35" customFormat="1" x14ac:dyDescent="0.25">
      <c r="AM94" s="83"/>
      <c r="AN94" s="83"/>
      <c r="AO94" s="83"/>
    </row>
    <row r="95" spans="39:41" s="35" customFormat="1" x14ac:dyDescent="0.25">
      <c r="AM95" s="83"/>
      <c r="AN95" s="83"/>
      <c r="AO95" s="83"/>
    </row>
    <row r="96" spans="39:41" s="35" customFormat="1" x14ac:dyDescent="0.25">
      <c r="AM96" s="83"/>
      <c r="AN96" s="83"/>
      <c r="AO96" s="83"/>
    </row>
    <row r="97" spans="39:41" s="35" customFormat="1" x14ac:dyDescent="0.25">
      <c r="AM97" s="83"/>
      <c r="AN97" s="83"/>
      <c r="AO97" s="83"/>
    </row>
    <row r="98" spans="39:41" s="35" customFormat="1" x14ac:dyDescent="0.25">
      <c r="AM98" s="83"/>
      <c r="AN98" s="83"/>
      <c r="AO98" s="83"/>
    </row>
    <row r="99" spans="39:41" s="35" customFormat="1" x14ac:dyDescent="0.25">
      <c r="AM99" s="83"/>
      <c r="AN99" s="83"/>
      <c r="AO99" s="83"/>
    </row>
    <row r="100" spans="39:41" s="35" customFormat="1" x14ac:dyDescent="0.25">
      <c r="AM100" s="83"/>
      <c r="AN100" s="83"/>
      <c r="AO100" s="83"/>
    </row>
    <row r="101" spans="39:41" s="35" customFormat="1" x14ac:dyDescent="0.25">
      <c r="AM101" s="83"/>
      <c r="AN101" s="83"/>
      <c r="AO101" s="83"/>
    </row>
    <row r="102" spans="39:41" s="35" customFormat="1" x14ac:dyDescent="0.25">
      <c r="AM102" s="83"/>
      <c r="AN102" s="83"/>
      <c r="AO102" s="83"/>
    </row>
    <row r="103" spans="39:41" s="35" customFormat="1" x14ac:dyDescent="0.25">
      <c r="AM103" s="83"/>
      <c r="AN103" s="83"/>
      <c r="AO103" s="83"/>
    </row>
    <row r="104" spans="39:41" s="35" customFormat="1" x14ac:dyDescent="0.25">
      <c r="AM104" s="83"/>
      <c r="AN104" s="83"/>
      <c r="AO104" s="83"/>
    </row>
    <row r="105" spans="39:41" s="35" customFormat="1" x14ac:dyDescent="0.25">
      <c r="AM105" s="83"/>
      <c r="AN105" s="83"/>
      <c r="AO105" s="83"/>
    </row>
    <row r="106" spans="39:41" s="35" customFormat="1" x14ac:dyDescent="0.25">
      <c r="AM106" s="83"/>
      <c r="AN106" s="83"/>
      <c r="AO106" s="83"/>
    </row>
    <row r="107" spans="39:41" s="35" customFormat="1" x14ac:dyDescent="0.25">
      <c r="AM107" s="83"/>
      <c r="AN107" s="83"/>
      <c r="AO107" s="83"/>
    </row>
    <row r="108" spans="39:41" s="35" customFormat="1" x14ac:dyDescent="0.25">
      <c r="AM108" s="83"/>
      <c r="AN108" s="83"/>
      <c r="AO108" s="83"/>
    </row>
    <row r="109" spans="39:41" s="35" customFormat="1" x14ac:dyDescent="0.25">
      <c r="AM109" s="83"/>
      <c r="AN109" s="83"/>
      <c r="AO109" s="83"/>
    </row>
    <row r="110" spans="39:41" s="35" customFormat="1" x14ac:dyDescent="0.25">
      <c r="AM110" s="83"/>
      <c r="AN110" s="83"/>
      <c r="AO110" s="83"/>
    </row>
    <row r="111" spans="39:41" s="35" customFormat="1" x14ac:dyDescent="0.25">
      <c r="AM111" s="83"/>
      <c r="AN111" s="83"/>
      <c r="AO111" s="83"/>
    </row>
    <row r="112" spans="39:41" s="35" customFormat="1" x14ac:dyDescent="0.25">
      <c r="AM112" s="83"/>
      <c r="AN112" s="83"/>
      <c r="AO112" s="83"/>
    </row>
    <row r="113" spans="39:41" s="35" customFormat="1" x14ac:dyDescent="0.25">
      <c r="AM113" s="83"/>
      <c r="AN113" s="83"/>
      <c r="AO113" s="83"/>
    </row>
    <row r="114" spans="39:41" s="35" customFormat="1" x14ac:dyDescent="0.25">
      <c r="AM114" s="83"/>
      <c r="AN114" s="83"/>
      <c r="AO114" s="83"/>
    </row>
    <row r="115" spans="39:41" s="35" customFormat="1" x14ac:dyDescent="0.25">
      <c r="AM115" s="83"/>
      <c r="AN115" s="83"/>
      <c r="AO115" s="83"/>
    </row>
    <row r="116" spans="39:41" s="35" customFormat="1" x14ac:dyDescent="0.25">
      <c r="AM116" s="83"/>
      <c r="AN116" s="83"/>
      <c r="AO116" s="83"/>
    </row>
    <row r="117" spans="39:41" s="35" customFormat="1" x14ac:dyDescent="0.25">
      <c r="AM117" s="83"/>
      <c r="AN117" s="83"/>
      <c r="AO117" s="83"/>
    </row>
    <row r="118" spans="39:41" s="35" customFormat="1" x14ac:dyDescent="0.25">
      <c r="AM118" s="83"/>
      <c r="AN118" s="83"/>
      <c r="AO118" s="83"/>
    </row>
    <row r="119" spans="39:41" s="35" customFormat="1" x14ac:dyDescent="0.25">
      <c r="AM119" s="83"/>
      <c r="AN119" s="83"/>
      <c r="AO119" s="83"/>
    </row>
    <row r="120" spans="39:41" s="35" customFormat="1" x14ac:dyDescent="0.25">
      <c r="AM120" s="83"/>
      <c r="AN120" s="83"/>
      <c r="AO120" s="83"/>
    </row>
    <row r="121" spans="39:41" s="35" customFormat="1" x14ac:dyDescent="0.25">
      <c r="AM121" s="83"/>
      <c r="AN121" s="83"/>
      <c r="AO121" s="83"/>
    </row>
    <row r="122" spans="39:41" s="35" customFormat="1" x14ac:dyDescent="0.25">
      <c r="AM122" s="83"/>
      <c r="AN122" s="83"/>
      <c r="AO122" s="83"/>
    </row>
    <row r="123" spans="39:41" s="35" customFormat="1" x14ac:dyDescent="0.25">
      <c r="AM123" s="83"/>
      <c r="AN123" s="83"/>
      <c r="AO123" s="83"/>
    </row>
    <row r="124" spans="39:41" s="35" customFormat="1" x14ac:dyDescent="0.25">
      <c r="AM124" s="83"/>
      <c r="AN124" s="83"/>
      <c r="AO124" s="83"/>
    </row>
    <row r="125" spans="39:41" s="35" customFormat="1" x14ac:dyDescent="0.25">
      <c r="AM125" s="83"/>
      <c r="AN125" s="83"/>
      <c r="AO125" s="83"/>
    </row>
    <row r="126" spans="39:41" s="35" customFormat="1" x14ac:dyDescent="0.25">
      <c r="AM126" s="83"/>
      <c r="AN126" s="83"/>
      <c r="AO126" s="83"/>
    </row>
    <row r="127" spans="39:41" s="35" customFormat="1" x14ac:dyDescent="0.25">
      <c r="AM127" s="83"/>
      <c r="AN127" s="83"/>
      <c r="AO127" s="83"/>
    </row>
    <row r="128" spans="39:41" s="35" customFormat="1" x14ac:dyDescent="0.25">
      <c r="AM128" s="83"/>
      <c r="AN128" s="83"/>
      <c r="AO128" s="83"/>
    </row>
    <row r="129" spans="39:41" s="35" customFormat="1" x14ac:dyDescent="0.25">
      <c r="AM129" s="83"/>
      <c r="AN129" s="83"/>
      <c r="AO129" s="83"/>
    </row>
    <row r="130" spans="39:41" s="35" customFormat="1" x14ac:dyDescent="0.25">
      <c r="AM130" s="83"/>
      <c r="AN130" s="83"/>
      <c r="AO130" s="83"/>
    </row>
    <row r="131" spans="39:41" s="35" customFormat="1" x14ac:dyDescent="0.25">
      <c r="AM131" s="83"/>
      <c r="AN131" s="83"/>
      <c r="AO131" s="83"/>
    </row>
    <row r="132" spans="39:41" s="35" customFormat="1" x14ac:dyDescent="0.25">
      <c r="AM132" s="83"/>
      <c r="AN132" s="83"/>
      <c r="AO132" s="83"/>
    </row>
    <row r="133" spans="39:41" s="35" customFormat="1" x14ac:dyDescent="0.25">
      <c r="AM133" s="83"/>
      <c r="AN133" s="83"/>
      <c r="AO133" s="83"/>
    </row>
    <row r="134" spans="39:41" s="35" customFormat="1" x14ac:dyDescent="0.25">
      <c r="AM134" s="83"/>
      <c r="AN134" s="83"/>
      <c r="AO134" s="83"/>
    </row>
    <row r="135" spans="39:41" s="35" customFormat="1" x14ac:dyDescent="0.25">
      <c r="AM135" s="83"/>
      <c r="AN135" s="83"/>
      <c r="AO135" s="83"/>
    </row>
    <row r="136" spans="39:41" s="35" customFormat="1" x14ac:dyDescent="0.25">
      <c r="AM136" s="83"/>
      <c r="AN136" s="83"/>
      <c r="AO136" s="83"/>
    </row>
    <row r="137" spans="39:41" s="35" customFormat="1" x14ac:dyDescent="0.25">
      <c r="AM137" s="83"/>
      <c r="AN137" s="83"/>
      <c r="AO137" s="83"/>
    </row>
    <row r="138" spans="39:41" s="35" customFormat="1" x14ac:dyDescent="0.25">
      <c r="AM138" s="83"/>
      <c r="AN138" s="83"/>
      <c r="AO138" s="83"/>
    </row>
    <row r="139" spans="39:41" s="35" customFormat="1" x14ac:dyDescent="0.25">
      <c r="AM139" s="83"/>
      <c r="AN139" s="83"/>
      <c r="AO139" s="83"/>
    </row>
    <row r="140" spans="39:41" s="35" customFormat="1" x14ac:dyDescent="0.25">
      <c r="AM140" s="83"/>
      <c r="AN140" s="83"/>
      <c r="AO140" s="83"/>
    </row>
    <row r="141" spans="39:41" s="35" customFormat="1" x14ac:dyDescent="0.25">
      <c r="AM141" s="83"/>
      <c r="AN141" s="83"/>
      <c r="AO141" s="83"/>
    </row>
    <row r="142" spans="39:41" s="35" customFormat="1" x14ac:dyDescent="0.25">
      <c r="AM142" s="83"/>
      <c r="AN142" s="83"/>
      <c r="AO142" s="83"/>
    </row>
    <row r="143" spans="39:41" s="35" customFormat="1" x14ac:dyDescent="0.25">
      <c r="AM143" s="83"/>
      <c r="AN143" s="83"/>
      <c r="AO143" s="83"/>
    </row>
    <row r="144" spans="39:41" s="35" customFormat="1" x14ac:dyDescent="0.25">
      <c r="AM144" s="83"/>
      <c r="AN144" s="83"/>
      <c r="AO144" s="83"/>
    </row>
    <row r="145" spans="39:41" s="35" customFormat="1" x14ac:dyDescent="0.25">
      <c r="AM145" s="83"/>
      <c r="AN145" s="83"/>
      <c r="AO145" s="83"/>
    </row>
    <row r="146" spans="39:41" s="35" customFormat="1" x14ac:dyDescent="0.25">
      <c r="AM146" s="83"/>
      <c r="AN146" s="83"/>
      <c r="AO146" s="83"/>
    </row>
    <row r="147" spans="39:41" s="35" customFormat="1" x14ac:dyDescent="0.25">
      <c r="AM147" s="83"/>
      <c r="AN147" s="83"/>
      <c r="AO147" s="83"/>
    </row>
    <row r="148" spans="39:41" s="35" customFormat="1" x14ac:dyDescent="0.25">
      <c r="AM148" s="83"/>
      <c r="AN148" s="83"/>
      <c r="AO148" s="83"/>
    </row>
    <row r="149" spans="39:41" s="35" customFormat="1" x14ac:dyDescent="0.25">
      <c r="AM149" s="83"/>
      <c r="AN149" s="83"/>
      <c r="AO149" s="83"/>
    </row>
    <row r="150" spans="39:41" s="35" customFormat="1" x14ac:dyDescent="0.25">
      <c r="AM150" s="83"/>
      <c r="AN150" s="83"/>
      <c r="AO150" s="83"/>
    </row>
    <row r="151" spans="39:41" s="35" customFormat="1" x14ac:dyDescent="0.25">
      <c r="AM151" s="83"/>
      <c r="AN151" s="83"/>
      <c r="AO151" s="83"/>
    </row>
    <row r="152" spans="39:41" s="35" customFormat="1" x14ac:dyDescent="0.25">
      <c r="AM152" s="83"/>
      <c r="AN152" s="83"/>
      <c r="AO152" s="83"/>
    </row>
    <row r="153" spans="39:41" s="35" customFormat="1" x14ac:dyDescent="0.25">
      <c r="AM153" s="83"/>
      <c r="AN153" s="83"/>
      <c r="AO153" s="83"/>
    </row>
    <row r="154" spans="39:41" s="35" customFormat="1" x14ac:dyDescent="0.25">
      <c r="AM154" s="83"/>
      <c r="AN154" s="83"/>
      <c r="AO154" s="83"/>
    </row>
    <row r="155" spans="39:41" s="35" customFormat="1" x14ac:dyDescent="0.25">
      <c r="AM155" s="83"/>
      <c r="AN155" s="83"/>
      <c r="AO155" s="83"/>
    </row>
    <row r="156" spans="39:41" s="35" customFormat="1" x14ac:dyDescent="0.25">
      <c r="AM156" s="83"/>
      <c r="AN156" s="83"/>
      <c r="AO156" s="83"/>
    </row>
    <row r="157" spans="39:41" s="35" customFormat="1" x14ac:dyDescent="0.25">
      <c r="AM157" s="83"/>
      <c r="AN157" s="83"/>
      <c r="AO157" s="83"/>
    </row>
    <row r="158" spans="39:41" s="35" customFormat="1" x14ac:dyDescent="0.25">
      <c r="AM158" s="83"/>
      <c r="AN158" s="83"/>
      <c r="AO158" s="83"/>
    </row>
    <row r="159" spans="39:41" s="35" customFormat="1" x14ac:dyDescent="0.25">
      <c r="AM159" s="83"/>
      <c r="AN159" s="83"/>
      <c r="AO159" s="83"/>
    </row>
    <row r="160" spans="39:41" s="35" customFormat="1" x14ac:dyDescent="0.25">
      <c r="AM160" s="83"/>
      <c r="AN160" s="83"/>
      <c r="AO160" s="83"/>
    </row>
    <row r="161" spans="39:41" s="35" customFormat="1" x14ac:dyDescent="0.25">
      <c r="AM161" s="83"/>
      <c r="AN161" s="83"/>
      <c r="AO161" s="83"/>
    </row>
    <row r="162" spans="39:41" s="35" customFormat="1" x14ac:dyDescent="0.25">
      <c r="AM162" s="83"/>
      <c r="AN162" s="83"/>
      <c r="AO162" s="83"/>
    </row>
    <row r="163" spans="39:41" s="35" customFormat="1" x14ac:dyDescent="0.25">
      <c r="AM163" s="83"/>
      <c r="AN163" s="83"/>
      <c r="AO163" s="83"/>
    </row>
    <row r="164" spans="39:41" s="35" customFormat="1" x14ac:dyDescent="0.25">
      <c r="AM164" s="83"/>
      <c r="AN164" s="83"/>
      <c r="AO164" s="83"/>
    </row>
    <row r="165" spans="39:41" s="35" customFormat="1" x14ac:dyDescent="0.25">
      <c r="AM165" s="83"/>
      <c r="AN165" s="83"/>
      <c r="AO165" s="83"/>
    </row>
    <row r="166" spans="39:41" s="35" customFormat="1" x14ac:dyDescent="0.25">
      <c r="AM166" s="83"/>
      <c r="AN166" s="83"/>
      <c r="AO166" s="83"/>
    </row>
    <row r="167" spans="39:41" s="35" customFormat="1" x14ac:dyDescent="0.25">
      <c r="AM167" s="83"/>
      <c r="AN167" s="83"/>
      <c r="AO167" s="83"/>
    </row>
    <row r="168" spans="39:41" s="35" customFormat="1" x14ac:dyDescent="0.25">
      <c r="AM168" s="83"/>
      <c r="AN168" s="83"/>
      <c r="AO168" s="83"/>
    </row>
    <row r="169" spans="39:41" s="35" customFormat="1" x14ac:dyDescent="0.25">
      <c r="AM169" s="83"/>
      <c r="AN169" s="83"/>
      <c r="AO169" s="83"/>
    </row>
    <row r="170" spans="39:41" s="35" customFormat="1" x14ac:dyDescent="0.25">
      <c r="AM170" s="83"/>
      <c r="AN170" s="83"/>
      <c r="AO170" s="83"/>
    </row>
    <row r="171" spans="39:41" s="35" customFormat="1" x14ac:dyDescent="0.25">
      <c r="AM171" s="83"/>
      <c r="AN171" s="83"/>
      <c r="AO171" s="83"/>
    </row>
    <row r="172" spans="39:41" s="35" customFormat="1" x14ac:dyDescent="0.25">
      <c r="AM172" s="83"/>
      <c r="AN172" s="83"/>
      <c r="AO172" s="83"/>
    </row>
    <row r="173" spans="39:41" s="35" customFormat="1" x14ac:dyDescent="0.25">
      <c r="AM173" s="83"/>
      <c r="AN173" s="83"/>
      <c r="AO173" s="83"/>
    </row>
    <row r="174" spans="39:41" s="35" customFormat="1" x14ac:dyDescent="0.25">
      <c r="AM174" s="83"/>
      <c r="AN174" s="83"/>
      <c r="AO174" s="83"/>
    </row>
    <row r="175" spans="39:41" s="35" customFormat="1" x14ac:dyDescent="0.25">
      <c r="AM175" s="83"/>
      <c r="AN175" s="83"/>
      <c r="AO175" s="83"/>
    </row>
    <row r="176" spans="39:41" s="35" customFormat="1" x14ac:dyDescent="0.25">
      <c r="AM176" s="83"/>
      <c r="AN176" s="83"/>
      <c r="AO176" s="83"/>
    </row>
    <row r="177" spans="39:41" s="35" customFormat="1" x14ac:dyDescent="0.25">
      <c r="AM177" s="83"/>
      <c r="AN177" s="83"/>
      <c r="AO177" s="83"/>
    </row>
    <row r="178" spans="39:41" s="35" customFormat="1" x14ac:dyDescent="0.25">
      <c r="AM178" s="83"/>
      <c r="AN178" s="83"/>
      <c r="AO178" s="83"/>
    </row>
    <row r="179" spans="39:41" s="35" customFormat="1" x14ac:dyDescent="0.25">
      <c r="AM179" s="83"/>
      <c r="AN179" s="83"/>
      <c r="AO179" s="83"/>
    </row>
    <row r="180" spans="39:41" s="35" customFormat="1" x14ac:dyDescent="0.25">
      <c r="AM180" s="83"/>
      <c r="AN180" s="83"/>
      <c r="AO180" s="83"/>
    </row>
    <row r="181" spans="39:41" s="35" customFormat="1" x14ac:dyDescent="0.25">
      <c r="AM181" s="83"/>
      <c r="AN181" s="83"/>
      <c r="AO181" s="83"/>
    </row>
    <row r="182" spans="39:41" s="35" customFormat="1" x14ac:dyDescent="0.25">
      <c r="AM182" s="83"/>
      <c r="AN182" s="83"/>
      <c r="AO182" s="83"/>
    </row>
    <row r="183" spans="39:41" s="35" customFormat="1" x14ac:dyDescent="0.25">
      <c r="AM183" s="83"/>
      <c r="AN183" s="83"/>
      <c r="AO183" s="83"/>
    </row>
    <row r="184" spans="39:41" s="35" customFormat="1" x14ac:dyDescent="0.25">
      <c r="AM184" s="83"/>
      <c r="AN184" s="83"/>
      <c r="AO184" s="83"/>
    </row>
    <row r="185" spans="39:41" s="35" customFormat="1" x14ac:dyDescent="0.25">
      <c r="AM185" s="83"/>
      <c r="AN185" s="83"/>
      <c r="AO185" s="83"/>
    </row>
    <row r="186" spans="39:41" s="35" customFormat="1" x14ac:dyDescent="0.25">
      <c r="AM186" s="83"/>
      <c r="AN186" s="83"/>
      <c r="AO186" s="83"/>
    </row>
    <row r="187" spans="39:41" s="35" customFormat="1" x14ac:dyDescent="0.25">
      <c r="AM187" s="83"/>
      <c r="AN187" s="83"/>
      <c r="AO187" s="83"/>
    </row>
    <row r="188" spans="39:41" s="35" customFormat="1" x14ac:dyDescent="0.25">
      <c r="AM188" s="83"/>
      <c r="AN188" s="83"/>
      <c r="AO188" s="83"/>
    </row>
    <row r="189" spans="39:41" s="35" customFormat="1" x14ac:dyDescent="0.25">
      <c r="AM189" s="83"/>
      <c r="AN189" s="83"/>
      <c r="AO189" s="83"/>
    </row>
    <row r="190" spans="39:41" s="35" customFormat="1" x14ac:dyDescent="0.25">
      <c r="AM190" s="83"/>
      <c r="AN190" s="83"/>
      <c r="AO190" s="83"/>
    </row>
    <row r="191" spans="39:41" s="35" customFormat="1" x14ac:dyDescent="0.25">
      <c r="AM191" s="83"/>
      <c r="AN191" s="83"/>
      <c r="AO191" s="83"/>
    </row>
    <row r="192" spans="39:41" s="35" customFormat="1" x14ac:dyDescent="0.25">
      <c r="AM192" s="83"/>
      <c r="AN192" s="83"/>
      <c r="AO192" s="83"/>
    </row>
    <row r="193" spans="39:41" s="35" customFormat="1" x14ac:dyDescent="0.25">
      <c r="AM193" s="83"/>
      <c r="AN193" s="83"/>
      <c r="AO193" s="83"/>
    </row>
    <row r="194" spans="39:41" s="35" customFormat="1" x14ac:dyDescent="0.25">
      <c r="AM194" s="83"/>
      <c r="AN194" s="83"/>
      <c r="AO194" s="83"/>
    </row>
    <row r="195" spans="39:41" s="35" customFormat="1" x14ac:dyDescent="0.25">
      <c r="AM195" s="83"/>
      <c r="AN195" s="83"/>
      <c r="AO195" s="83"/>
    </row>
    <row r="196" spans="39:41" s="35" customFormat="1" x14ac:dyDescent="0.25">
      <c r="AM196" s="83"/>
      <c r="AN196" s="83"/>
      <c r="AO196" s="83"/>
    </row>
    <row r="197" spans="39:41" s="35" customFormat="1" x14ac:dyDescent="0.25">
      <c r="AM197" s="83"/>
      <c r="AN197" s="83"/>
      <c r="AO197" s="83"/>
    </row>
    <row r="198" spans="39:41" s="35" customFormat="1" x14ac:dyDescent="0.25">
      <c r="AM198" s="83"/>
      <c r="AN198" s="83"/>
      <c r="AO198" s="83"/>
    </row>
    <row r="199" spans="39:41" s="35" customFormat="1" x14ac:dyDescent="0.25">
      <c r="AM199" s="83"/>
      <c r="AN199" s="83"/>
      <c r="AO199" s="83"/>
    </row>
    <row r="200" spans="39:41" s="35" customFormat="1" x14ac:dyDescent="0.25">
      <c r="AM200" s="83"/>
      <c r="AN200" s="83"/>
      <c r="AO200" s="83"/>
    </row>
    <row r="201" spans="39:41" s="35" customFormat="1" x14ac:dyDescent="0.25">
      <c r="AM201" s="83"/>
      <c r="AN201" s="83"/>
      <c r="AO201" s="83"/>
    </row>
    <row r="202" spans="39:41" s="35" customFormat="1" x14ac:dyDescent="0.25">
      <c r="AM202" s="83"/>
      <c r="AN202" s="83"/>
      <c r="AO202" s="83"/>
    </row>
    <row r="203" spans="39:41" s="35" customFormat="1" x14ac:dyDescent="0.25">
      <c r="AM203" s="83"/>
      <c r="AN203" s="83"/>
      <c r="AO203" s="83"/>
    </row>
    <row r="204" spans="39:41" s="35" customFormat="1" x14ac:dyDescent="0.25">
      <c r="AM204" s="83"/>
      <c r="AN204" s="83"/>
      <c r="AO204" s="83"/>
    </row>
    <row r="205" spans="39:41" s="35" customFormat="1" x14ac:dyDescent="0.25">
      <c r="AM205" s="83"/>
      <c r="AN205" s="83"/>
      <c r="AO205" s="83"/>
    </row>
    <row r="206" spans="39:41" s="35" customFormat="1" x14ac:dyDescent="0.25">
      <c r="AM206" s="83"/>
      <c r="AN206" s="83"/>
      <c r="AO206" s="83"/>
    </row>
    <row r="207" spans="39:41" s="35" customFormat="1" x14ac:dyDescent="0.25">
      <c r="AM207" s="83"/>
      <c r="AN207" s="83"/>
      <c r="AO207" s="83"/>
    </row>
    <row r="208" spans="39:41" s="35" customFormat="1" x14ac:dyDescent="0.25">
      <c r="AM208" s="83"/>
      <c r="AN208" s="83"/>
      <c r="AO208" s="83"/>
    </row>
    <row r="209" spans="39:41" s="35" customFormat="1" x14ac:dyDescent="0.25">
      <c r="AM209" s="83"/>
      <c r="AN209" s="83"/>
      <c r="AO209" s="83"/>
    </row>
    <row r="210" spans="39:41" s="35" customFormat="1" x14ac:dyDescent="0.25">
      <c r="AM210" s="83"/>
      <c r="AN210" s="83"/>
      <c r="AO210" s="83"/>
    </row>
    <row r="211" spans="39:41" s="35" customFormat="1" x14ac:dyDescent="0.25">
      <c r="AM211" s="83"/>
      <c r="AN211" s="83"/>
      <c r="AO211" s="83"/>
    </row>
    <row r="212" spans="39:41" s="35" customFormat="1" x14ac:dyDescent="0.25">
      <c r="AM212" s="83"/>
      <c r="AN212" s="83"/>
      <c r="AO212" s="83"/>
    </row>
    <row r="213" spans="39:41" s="35" customFormat="1" x14ac:dyDescent="0.25">
      <c r="AM213" s="83"/>
      <c r="AN213" s="83"/>
      <c r="AO213" s="83"/>
    </row>
    <row r="214" spans="39:41" s="35" customFormat="1" x14ac:dyDescent="0.25">
      <c r="AM214" s="83"/>
      <c r="AN214" s="83"/>
      <c r="AO214" s="83"/>
    </row>
    <row r="215" spans="39:41" s="35" customFormat="1" x14ac:dyDescent="0.25">
      <c r="AM215" s="83"/>
      <c r="AN215" s="83"/>
      <c r="AO215" s="83"/>
    </row>
    <row r="216" spans="39:41" s="35" customFormat="1" x14ac:dyDescent="0.25">
      <c r="AM216" s="83"/>
      <c r="AN216" s="83"/>
      <c r="AO216" s="83"/>
    </row>
    <row r="217" spans="39:41" s="35" customFormat="1" x14ac:dyDescent="0.25">
      <c r="AM217" s="83"/>
      <c r="AN217" s="83"/>
      <c r="AO217" s="83"/>
    </row>
    <row r="218" spans="39:41" s="35" customFormat="1" x14ac:dyDescent="0.25">
      <c r="AM218" s="83"/>
      <c r="AN218" s="83"/>
      <c r="AO218" s="83"/>
    </row>
    <row r="219" spans="39:41" s="35" customFormat="1" x14ac:dyDescent="0.25">
      <c r="AM219" s="83"/>
      <c r="AN219" s="83"/>
      <c r="AO219" s="83"/>
    </row>
    <row r="220" spans="39:41" s="35" customFormat="1" x14ac:dyDescent="0.25">
      <c r="AM220" s="83"/>
      <c r="AN220" s="83"/>
      <c r="AO220" s="83"/>
    </row>
    <row r="221" spans="39:41" s="35" customFormat="1" x14ac:dyDescent="0.25">
      <c r="AM221" s="83"/>
      <c r="AN221" s="83"/>
      <c r="AO221" s="83"/>
    </row>
    <row r="222" spans="39:41" s="35" customFormat="1" x14ac:dyDescent="0.25">
      <c r="AM222" s="83"/>
      <c r="AN222" s="83"/>
      <c r="AO222" s="83"/>
    </row>
    <row r="223" spans="39:41" s="35" customFormat="1" x14ac:dyDescent="0.25">
      <c r="AM223" s="83"/>
      <c r="AN223" s="83"/>
      <c r="AO223" s="83"/>
    </row>
    <row r="224" spans="39:41" s="35" customFormat="1" x14ac:dyDescent="0.25">
      <c r="AM224" s="83"/>
      <c r="AN224" s="83"/>
      <c r="AO224" s="83"/>
    </row>
    <row r="225" spans="39:41" s="35" customFormat="1" x14ac:dyDescent="0.25">
      <c r="AM225" s="83"/>
      <c r="AN225" s="83"/>
      <c r="AO225" s="83"/>
    </row>
    <row r="226" spans="39:41" s="35" customFormat="1" x14ac:dyDescent="0.25">
      <c r="AM226" s="83"/>
      <c r="AN226" s="83"/>
      <c r="AO226" s="83"/>
    </row>
    <row r="227" spans="39:41" s="35" customFormat="1" x14ac:dyDescent="0.25">
      <c r="AM227" s="83"/>
      <c r="AN227" s="83"/>
      <c r="AO227" s="83"/>
    </row>
    <row r="228" spans="39:41" s="35" customFormat="1" x14ac:dyDescent="0.25">
      <c r="AM228" s="83"/>
      <c r="AN228" s="83"/>
      <c r="AO228" s="83"/>
    </row>
    <row r="229" spans="39:41" s="35" customFormat="1" x14ac:dyDescent="0.25">
      <c r="AM229" s="83"/>
      <c r="AN229" s="83"/>
      <c r="AO229" s="83"/>
    </row>
    <row r="230" spans="39:41" s="35" customFormat="1" x14ac:dyDescent="0.25">
      <c r="AM230" s="83"/>
      <c r="AN230" s="83"/>
      <c r="AO230" s="83"/>
    </row>
    <row r="231" spans="39:41" s="35" customFormat="1" x14ac:dyDescent="0.25">
      <c r="AM231" s="83"/>
      <c r="AN231" s="83"/>
      <c r="AO231" s="83"/>
    </row>
    <row r="232" spans="39:41" s="35" customFormat="1" x14ac:dyDescent="0.25">
      <c r="AM232" s="83"/>
      <c r="AN232" s="83"/>
      <c r="AO232" s="83"/>
    </row>
    <row r="233" spans="39:41" s="35" customFormat="1" x14ac:dyDescent="0.25">
      <c r="AM233" s="83"/>
      <c r="AN233" s="83"/>
      <c r="AO233" s="83"/>
    </row>
    <row r="234" spans="39:41" s="35" customFormat="1" x14ac:dyDescent="0.25">
      <c r="AM234" s="83"/>
      <c r="AN234" s="83"/>
      <c r="AO234" s="83"/>
    </row>
    <row r="235" spans="39:41" s="35" customFormat="1" x14ac:dyDescent="0.25">
      <c r="AM235" s="83"/>
      <c r="AN235" s="83"/>
      <c r="AO235" s="83"/>
    </row>
    <row r="236" spans="39:41" s="35" customFormat="1" x14ac:dyDescent="0.25">
      <c r="AM236" s="83"/>
      <c r="AN236" s="83"/>
      <c r="AO236" s="83"/>
    </row>
    <row r="237" spans="39:41" s="35" customFormat="1" x14ac:dyDescent="0.25">
      <c r="AM237" s="83"/>
      <c r="AN237" s="83"/>
      <c r="AO237" s="83"/>
    </row>
    <row r="238" spans="39:41" s="35" customFormat="1" x14ac:dyDescent="0.25">
      <c r="AM238" s="83"/>
      <c r="AN238" s="83"/>
      <c r="AO238" s="83"/>
    </row>
    <row r="239" spans="39:41" s="35" customFormat="1" x14ac:dyDescent="0.25">
      <c r="AM239" s="83"/>
      <c r="AN239" s="83"/>
      <c r="AO239" s="83"/>
    </row>
    <row r="240" spans="39:41" s="35" customFormat="1" x14ac:dyDescent="0.25">
      <c r="AM240" s="83"/>
      <c r="AN240" s="83"/>
      <c r="AO240" s="83"/>
    </row>
    <row r="241" spans="39:41" s="35" customFormat="1" x14ac:dyDescent="0.25">
      <c r="AM241" s="83"/>
      <c r="AN241" s="83"/>
      <c r="AO241" s="83"/>
    </row>
    <row r="242" spans="39:41" s="35" customFormat="1" x14ac:dyDescent="0.25">
      <c r="AM242" s="83"/>
      <c r="AN242" s="83"/>
      <c r="AO242" s="83"/>
    </row>
    <row r="243" spans="39:41" s="35" customFormat="1" x14ac:dyDescent="0.25">
      <c r="AM243" s="83"/>
      <c r="AN243" s="83"/>
      <c r="AO243" s="83"/>
    </row>
    <row r="244" spans="39:41" s="35" customFormat="1" x14ac:dyDescent="0.25">
      <c r="AM244" s="83"/>
      <c r="AN244" s="83"/>
      <c r="AO244" s="83"/>
    </row>
    <row r="245" spans="39:41" s="35" customFormat="1" x14ac:dyDescent="0.25">
      <c r="AM245" s="83"/>
      <c r="AN245" s="83"/>
      <c r="AO245" s="83"/>
    </row>
    <row r="246" spans="39:41" s="35" customFormat="1" x14ac:dyDescent="0.25">
      <c r="AM246" s="83"/>
      <c r="AN246" s="83"/>
      <c r="AO246" s="83"/>
    </row>
    <row r="247" spans="39:41" s="35" customFormat="1" x14ac:dyDescent="0.25">
      <c r="AM247" s="83"/>
      <c r="AN247" s="83"/>
      <c r="AO247" s="83"/>
    </row>
    <row r="248" spans="39:41" s="35" customFormat="1" x14ac:dyDescent="0.25">
      <c r="AM248" s="83"/>
      <c r="AN248" s="83"/>
      <c r="AO248" s="83"/>
    </row>
    <row r="249" spans="39:41" s="35" customFormat="1" x14ac:dyDescent="0.25">
      <c r="AM249" s="83"/>
      <c r="AN249" s="83"/>
      <c r="AO249" s="83"/>
    </row>
    <row r="250" spans="39:41" s="35" customFormat="1" x14ac:dyDescent="0.25">
      <c r="AM250" s="83"/>
      <c r="AN250" s="83"/>
      <c r="AO250" s="83"/>
    </row>
    <row r="251" spans="39:41" s="35" customFormat="1" x14ac:dyDescent="0.25">
      <c r="AM251" s="83"/>
      <c r="AN251" s="83"/>
      <c r="AO251" s="83"/>
    </row>
    <row r="252" spans="39:41" s="35" customFormat="1" x14ac:dyDescent="0.25">
      <c r="AM252" s="83"/>
      <c r="AN252" s="83"/>
      <c r="AO252" s="83"/>
    </row>
    <row r="253" spans="39:41" s="35" customFormat="1" x14ac:dyDescent="0.25">
      <c r="AM253" s="83"/>
      <c r="AN253" s="83"/>
      <c r="AO253" s="83"/>
    </row>
    <row r="254" spans="39:41" s="35" customFormat="1" x14ac:dyDescent="0.25">
      <c r="AM254" s="83"/>
      <c r="AN254" s="83"/>
      <c r="AO254" s="83"/>
    </row>
    <row r="255" spans="39:41" s="35" customFormat="1" x14ac:dyDescent="0.25">
      <c r="AM255" s="83"/>
      <c r="AN255" s="83"/>
      <c r="AO255" s="83"/>
    </row>
    <row r="256" spans="39:41" s="35" customFormat="1" x14ac:dyDescent="0.25">
      <c r="AM256" s="83"/>
      <c r="AN256" s="83"/>
      <c r="AO256" s="83"/>
    </row>
    <row r="257" spans="39:41" s="35" customFormat="1" x14ac:dyDescent="0.25">
      <c r="AM257" s="83"/>
      <c r="AN257" s="83"/>
      <c r="AO257" s="83"/>
    </row>
    <row r="258" spans="39:41" s="35" customFormat="1" x14ac:dyDescent="0.25">
      <c r="AM258" s="83"/>
      <c r="AN258" s="83"/>
      <c r="AO258" s="83"/>
    </row>
    <row r="259" spans="39:41" s="35" customFormat="1" x14ac:dyDescent="0.25">
      <c r="AM259" s="83"/>
      <c r="AN259" s="83"/>
      <c r="AO259" s="83"/>
    </row>
    <row r="260" spans="39:41" s="35" customFormat="1" x14ac:dyDescent="0.25">
      <c r="AM260" s="83"/>
      <c r="AN260" s="83"/>
      <c r="AO260" s="83"/>
    </row>
    <row r="261" spans="39:41" s="35" customFormat="1" x14ac:dyDescent="0.25">
      <c r="AM261" s="83"/>
      <c r="AN261" s="83"/>
      <c r="AO261" s="83"/>
    </row>
    <row r="262" spans="39:41" s="35" customFormat="1" x14ac:dyDescent="0.25">
      <c r="AM262" s="83"/>
      <c r="AN262" s="83"/>
      <c r="AO262" s="83"/>
    </row>
    <row r="263" spans="39:41" s="35" customFormat="1" x14ac:dyDescent="0.25">
      <c r="AM263" s="83"/>
      <c r="AN263" s="83"/>
      <c r="AO263" s="83"/>
    </row>
    <row r="264" spans="39:41" s="35" customFormat="1" x14ac:dyDescent="0.25">
      <c r="AM264" s="83"/>
      <c r="AN264" s="83"/>
      <c r="AO264" s="83"/>
    </row>
    <row r="265" spans="39:41" s="35" customFormat="1" x14ac:dyDescent="0.25">
      <c r="AM265" s="83"/>
      <c r="AN265" s="83"/>
      <c r="AO265" s="83"/>
    </row>
    <row r="266" spans="39:41" s="35" customFormat="1" x14ac:dyDescent="0.25">
      <c r="AM266" s="83"/>
      <c r="AN266" s="83"/>
      <c r="AO266" s="83"/>
    </row>
    <row r="267" spans="39:41" s="35" customFormat="1" x14ac:dyDescent="0.25">
      <c r="AM267" s="83"/>
      <c r="AN267" s="83"/>
      <c r="AO267" s="83"/>
    </row>
    <row r="268" spans="39:41" s="35" customFormat="1" x14ac:dyDescent="0.25">
      <c r="AM268" s="83"/>
      <c r="AN268" s="83"/>
      <c r="AO268" s="83"/>
    </row>
    <row r="269" spans="39:41" s="35" customFormat="1" x14ac:dyDescent="0.25">
      <c r="AM269" s="83"/>
      <c r="AN269" s="83"/>
      <c r="AO269" s="83"/>
    </row>
    <row r="270" spans="39:41" s="35" customFormat="1" x14ac:dyDescent="0.25">
      <c r="AM270" s="83"/>
      <c r="AN270" s="83"/>
      <c r="AO270" s="83"/>
    </row>
    <row r="271" spans="39:41" s="35" customFormat="1" x14ac:dyDescent="0.25">
      <c r="AM271" s="83"/>
      <c r="AN271" s="83"/>
      <c r="AO271" s="83"/>
    </row>
    <row r="272" spans="39:41" s="35" customFormat="1" x14ac:dyDescent="0.25">
      <c r="AM272" s="83"/>
      <c r="AN272" s="83"/>
      <c r="AO272" s="83"/>
    </row>
    <row r="273" spans="39:41" s="35" customFormat="1" x14ac:dyDescent="0.25">
      <c r="AM273" s="83"/>
      <c r="AN273" s="83"/>
      <c r="AO273" s="83"/>
    </row>
    <row r="274" spans="39:41" s="35" customFormat="1" x14ac:dyDescent="0.25">
      <c r="AM274" s="83"/>
      <c r="AN274" s="83"/>
      <c r="AO274" s="83"/>
    </row>
    <row r="275" spans="39:41" s="35" customFormat="1" x14ac:dyDescent="0.25">
      <c r="AM275" s="83"/>
      <c r="AN275" s="83"/>
      <c r="AO275" s="83"/>
    </row>
    <row r="276" spans="39:41" s="35" customFormat="1" x14ac:dyDescent="0.25">
      <c r="AM276" s="83"/>
      <c r="AN276" s="83"/>
      <c r="AO276" s="83"/>
    </row>
    <row r="277" spans="39:41" s="35" customFormat="1" x14ac:dyDescent="0.25">
      <c r="AM277" s="83"/>
      <c r="AN277" s="83"/>
      <c r="AO277" s="83"/>
    </row>
    <row r="278" spans="39:41" s="35" customFormat="1" x14ac:dyDescent="0.25">
      <c r="AM278" s="83"/>
      <c r="AN278" s="83"/>
      <c r="AO278" s="83"/>
    </row>
    <row r="279" spans="39:41" s="35" customFormat="1" x14ac:dyDescent="0.25">
      <c r="AM279" s="83"/>
      <c r="AN279" s="83"/>
      <c r="AO279" s="83"/>
    </row>
    <row r="280" spans="39:41" s="35" customFormat="1" x14ac:dyDescent="0.25">
      <c r="AM280" s="83"/>
      <c r="AN280" s="83"/>
      <c r="AO280" s="83"/>
    </row>
    <row r="281" spans="39:41" s="35" customFormat="1" x14ac:dyDescent="0.25">
      <c r="AM281" s="83"/>
      <c r="AN281" s="83"/>
      <c r="AO281" s="83"/>
    </row>
    <row r="282" spans="39:41" s="35" customFormat="1" x14ac:dyDescent="0.25">
      <c r="AM282" s="83"/>
      <c r="AN282" s="83"/>
      <c r="AO282" s="83"/>
    </row>
    <row r="283" spans="39:41" s="35" customFormat="1" x14ac:dyDescent="0.25">
      <c r="AM283" s="83"/>
      <c r="AN283" s="83"/>
      <c r="AO283" s="83"/>
    </row>
    <row r="284" spans="39:41" s="35" customFormat="1" x14ac:dyDescent="0.25">
      <c r="AM284" s="83"/>
      <c r="AN284" s="83"/>
      <c r="AO284" s="83"/>
    </row>
    <row r="285" spans="39:41" s="35" customFormat="1" x14ac:dyDescent="0.25">
      <c r="AM285" s="83"/>
      <c r="AN285" s="83"/>
      <c r="AO285" s="83"/>
    </row>
    <row r="286" spans="39:41" s="35" customFormat="1" x14ac:dyDescent="0.25">
      <c r="AM286" s="83"/>
      <c r="AN286" s="83"/>
      <c r="AO286" s="83"/>
    </row>
    <row r="287" spans="39:41" s="35" customFormat="1" x14ac:dyDescent="0.25">
      <c r="AM287" s="83"/>
      <c r="AN287" s="83"/>
      <c r="AO287" s="83"/>
    </row>
    <row r="288" spans="39:41" s="35" customFormat="1" x14ac:dyDescent="0.25">
      <c r="AM288" s="83"/>
      <c r="AN288" s="83"/>
      <c r="AO288" s="83"/>
    </row>
    <row r="289" spans="39:41" s="35" customFormat="1" x14ac:dyDescent="0.25">
      <c r="AM289" s="83"/>
      <c r="AN289" s="83"/>
      <c r="AO289" s="83"/>
    </row>
    <row r="290" spans="39:41" s="35" customFormat="1" x14ac:dyDescent="0.25">
      <c r="AM290" s="83"/>
      <c r="AN290" s="83"/>
      <c r="AO290" s="83"/>
    </row>
    <row r="291" spans="39:41" s="35" customFormat="1" x14ac:dyDescent="0.25">
      <c r="AM291" s="83"/>
      <c r="AN291" s="83"/>
      <c r="AO291" s="83"/>
    </row>
    <row r="292" spans="39:41" s="35" customFormat="1" x14ac:dyDescent="0.25">
      <c r="AM292" s="83"/>
      <c r="AN292" s="83"/>
      <c r="AO292" s="83"/>
    </row>
    <row r="293" spans="39:41" s="35" customFormat="1" x14ac:dyDescent="0.25">
      <c r="AM293" s="83"/>
      <c r="AN293" s="83"/>
      <c r="AO293" s="83"/>
    </row>
    <row r="294" spans="39:41" s="35" customFormat="1" x14ac:dyDescent="0.25">
      <c r="AM294" s="83"/>
      <c r="AN294" s="83"/>
      <c r="AO294" s="83"/>
    </row>
    <row r="295" spans="39:41" s="35" customFormat="1" x14ac:dyDescent="0.25">
      <c r="AM295" s="83"/>
      <c r="AN295" s="83"/>
      <c r="AO295" s="83"/>
    </row>
    <row r="296" spans="39:41" s="35" customFormat="1" x14ac:dyDescent="0.25">
      <c r="AM296" s="83"/>
      <c r="AN296" s="83"/>
      <c r="AO296" s="83"/>
    </row>
    <row r="297" spans="39:41" s="35" customFormat="1" x14ac:dyDescent="0.25">
      <c r="AM297" s="83"/>
      <c r="AN297" s="83"/>
      <c r="AO297" s="83"/>
    </row>
    <row r="298" spans="39:41" s="35" customFormat="1" x14ac:dyDescent="0.25">
      <c r="AM298" s="83"/>
      <c r="AN298" s="83"/>
      <c r="AO298" s="83"/>
    </row>
    <row r="299" spans="39:41" s="35" customFormat="1" x14ac:dyDescent="0.25">
      <c r="AM299" s="83"/>
      <c r="AN299" s="83"/>
      <c r="AO299" s="83"/>
    </row>
    <row r="300" spans="39:41" s="35" customFormat="1" x14ac:dyDescent="0.25">
      <c r="AM300" s="83"/>
      <c r="AN300" s="83"/>
      <c r="AO300" s="83"/>
    </row>
    <row r="301" spans="39:41" s="35" customFormat="1" x14ac:dyDescent="0.25">
      <c r="AM301" s="83"/>
      <c r="AN301" s="83"/>
      <c r="AO301" s="83"/>
    </row>
    <row r="302" spans="39:41" s="35" customFormat="1" x14ac:dyDescent="0.25">
      <c r="AM302" s="83"/>
      <c r="AN302" s="83"/>
      <c r="AO302" s="83"/>
    </row>
    <row r="303" spans="39:41" s="35" customFormat="1" x14ac:dyDescent="0.25">
      <c r="AM303" s="83"/>
      <c r="AN303" s="83"/>
      <c r="AO303" s="83"/>
    </row>
    <row r="304" spans="39:41" s="35" customFormat="1" x14ac:dyDescent="0.25">
      <c r="AM304" s="83"/>
      <c r="AN304" s="83"/>
      <c r="AO304" s="83"/>
    </row>
    <row r="305" spans="39:41" s="35" customFormat="1" x14ac:dyDescent="0.25">
      <c r="AM305" s="83"/>
      <c r="AN305" s="83"/>
      <c r="AO305" s="83"/>
    </row>
    <row r="306" spans="39:41" s="35" customFormat="1" x14ac:dyDescent="0.25">
      <c r="AM306" s="83"/>
      <c r="AN306" s="83"/>
      <c r="AO306" s="83"/>
    </row>
    <row r="307" spans="39:41" s="35" customFormat="1" x14ac:dyDescent="0.25">
      <c r="AM307" s="83"/>
      <c r="AN307" s="83"/>
      <c r="AO307" s="83"/>
    </row>
    <row r="308" spans="39:41" s="35" customFormat="1" x14ac:dyDescent="0.25">
      <c r="AM308" s="83"/>
      <c r="AN308" s="83"/>
      <c r="AO308" s="83"/>
    </row>
    <row r="309" spans="39:41" s="35" customFormat="1" x14ac:dyDescent="0.25">
      <c r="AM309" s="83"/>
      <c r="AN309" s="83"/>
      <c r="AO309" s="83"/>
    </row>
    <row r="310" spans="39:41" s="35" customFormat="1" x14ac:dyDescent="0.25">
      <c r="AM310" s="83"/>
      <c r="AN310" s="83"/>
      <c r="AO310" s="83"/>
    </row>
    <row r="311" spans="39:41" s="35" customFormat="1" x14ac:dyDescent="0.25">
      <c r="AM311" s="83"/>
      <c r="AN311" s="83"/>
      <c r="AO311" s="83"/>
    </row>
    <row r="312" spans="39:41" s="35" customFormat="1" x14ac:dyDescent="0.25">
      <c r="AM312" s="83"/>
      <c r="AN312" s="83"/>
      <c r="AO312" s="83"/>
    </row>
    <row r="313" spans="39:41" s="35" customFormat="1" x14ac:dyDescent="0.25">
      <c r="AM313" s="83"/>
      <c r="AN313" s="83"/>
      <c r="AO313" s="83"/>
    </row>
    <row r="314" spans="39:41" s="35" customFormat="1" x14ac:dyDescent="0.25">
      <c r="AM314" s="83"/>
      <c r="AN314" s="83"/>
      <c r="AO314" s="83"/>
    </row>
    <row r="315" spans="39:41" s="35" customFormat="1" x14ac:dyDescent="0.25">
      <c r="AM315" s="83"/>
      <c r="AN315" s="83"/>
      <c r="AO315" s="83"/>
    </row>
    <row r="316" spans="39:41" s="35" customFormat="1" x14ac:dyDescent="0.25">
      <c r="AM316" s="83"/>
      <c r="AN316" s="83"/>
      <c r="AO316" s="83"/>
    </row>
    <row r="317" spans="39:41" s="35" customFormat="1" x14ac:dyDescent="0.25">
      <c r="AM317" s="83"/>
      <c r="AN317" s="83"/>
      <c r="AO317" s="83"/>
    </row>
    <row r="318" spans="39:41" s="35" customFormat="1" x14ac:dyDescent="0.25">
      <c r="AM318" s="83"/>
      <c r="AN318" s="83"/>
      <c r="AO318" s="83"/>
    </row>
    <row r="319" spans="39:41" s="35" customFormat="1" x14ac:dyDescent="0.25">
      <c r="AM319" s="83"/>
      <c r="AN319" s="83"/>
      <c r="AO319" s="83"/>
    </row>
    <row r="320" spans="39:41" s="35" customFormat="1" x14ac:dyDescent="0.25">
      <c r="AM320" s="83"/>
      <c r="AN320" s="83"/>
      <c r="AO320" s="83"/>
    </row>
    <row r="321" spans="39:41" s="35" customFormat="1" x14ac:dyDescent="0.25">
      <c r="AM321" s="83"/>
      <c r="AN321" s="83"/>
      <c r="AO321" s="83"/>
    </row>
    <row r="322" spans="39:41" s="35" customFormat="1" x14ac:dyDescent="0.25">
      <c r="AM322" s="83"/>
      <c r="AN322" s="83"/>
      <c r="AO322" s="83"/>
    </row>
    <row r="323" spans="39:41" s="35" customFormat="1" x14ac:dyDescent="0.25">
      <c r="AM323" s="83"/>
      <c r="AN323" s="83"/>
      <c r="AO323" s="83"/>
    </row>
    <row r="324" spans="39:41" s="35" customFormat="1" x14ac:dyDescent="0.25">
      <c r="AM324" s="83"/>
      <c r="AN324" s="83"/>
      <c r="AO324" s="83"/>
    </row>
    <row r="325" spans="39:41" s="35" customFormat="1" x14ac:dyDescent="0.25">
      <c r="AM325" s="83"/>
      <c r="AN325" s="83"/>
      <c r="AO325" s="83"/>
    </row>
    <row r="326" spans="39:41" s="35" customFormat="1" x14ac:dyDescent="0.25">
      <c r="AM326" s="83"/>
      <c r="AN326" s="83"/>
      <c r="AO326" s="83"/>
    </row>
    <row r="327" spans="39:41" s="35" customFormat="1" x14ac:dyDescent="0.25">
      <c r="AM327" s="83"/>
      <c r="AN327" s="83"/>
      <c r="AO327" s="83"/>
    </row>
    <row r="328" spans="39:41" s="35" customFormat="1" x14ac:dyDescent="0.25">
      <c r="AM328" s="83"/>
      <c r="AN328" s="83"/>
      <c r="AO328" s="83"/>
    </row>
    <row r="329" spans="39:41" s="35" customFormat="1" x14ac:dyDescent="0.25">
      <c r="AM329" s="83"/>
      <c r="AN329" s="83"/>
      <c r="AO329" s="83"/>
    </row>
    <row r="330" spans="39:41" s="35" customFormat="1" x14ac:dyDescent="0.25">
      <c r="AM330" s="83"/>
      <c r="AN330" s="83"/>
      <c r="AO330" s="83"/>
    </row>
    <row r="331" spans="39:41" s="35" customFormat="1" x14ac:dyDescent="0.25">
      <c r="AM331" s="83"/>
      <c r="AN331" s="83"/>
      <c r="AO331" s="83"/>
    </row>
    <row r="332" spans="39:41" s="35" customFormat="1" x14ac:dyDescent="0.25">
      <c r="AM332" s="83"/>
      <c r="AN332" s="83"/>
      <c r="AO332" s="83"/>
    </row>
    <row r="333" spans="39:41" s="35" customFormat="1" x14ac:dyDescent="0.25">
      <c r="AM333" s="83"/>
      <c r="AN333" s="83"/>
      <c r="AO333" s="83"/>
    </row>
    <row r="334" spans="39:41" s="35" customFormat="1" x14ac:dyDescent="0.25">
      <c r="AM334" s="83"/>
      <c r="AN334" s="83"/>
      <c r="AO334" s="83"/>
    </row>
    <row r="335" spans="39:41" s="35" customFormat="1" x14ac:dyDescent="0.25">
      <c r="AM335" s="83"/>
      <c r="AN335" s="83"/>
      <c r="AO335" s="83"/>
    </row>
    <row r="336" spans="39:41" s="35" customFormat="1" x14ac:dyDescent="0.25">
      <c r="AM336" s="83"/>
      <c r="AN336" s="83"/>
      <c r="AO336" s="83"/>
    </row>
    <row r="337" spans="39:41" s="35" customFormat="1" x14ac:dyDescent="0.25">
      <c r="AM337" s="83"/>
      <c r="AN337" s="83"/>
      <c r="AO337" s="83"/>
    </row>
    <row r="338" spans="39:41" s="35" customFormat="1" x14ac:dyDescent="0.25">
      <c r="AM338" s="83"/>
      <c r="AN338" s="83"/>
      <c r="AO338" s="83"/>
    </row>
    <row r="339" spans="39:41" s="35" customFormat="1" x14ac:dyDescent="0.25">
      <c r="AM339" s="83"/>
      <c r="AN339" s="83"/>
      <c r="AO339" s="83"/>
    </row>
    <row r="340" spans="39:41" s="35" customFormat="1" x14ac:dyDescent="0.25">
      <c r="AM340" s="83"/>
      <c r="AN340" s="83"/>
      <c r="AO340" s="83"/>
    </row>
    <row r="341" spans="39:41" s="35" customFormat="1" x14ac:dyDescent="0.25">
      <c r="AM341" s="83"/>
      <c r="AN341" s="83"/>
      <c r="AO341" s="83"/>
    </row>
  </sheetData>
  <protectedRanges>
    <protectedRange password="CCFA" sqref="B26:I26 B66:H66" name="Range1_9_1"/>
  </protectedRanges>
  <mergeCells count="9">
    <mergeCell ref="B48:B49"/>
    <mergeCell ref="C48:D48"/>
    <mergeCell ref="E48:F48"/>
    <mergeCell ref="G48:H48"/>
    <mergeCell ref="B9:B10"/>
    <mergeCell ref="D9:E9"/>
    <mergeCell ref="F9:G9"/>
    <mergeCell ref="H9:I9"/>
    <mergeCell ref="C9:C10"/>
  </mergeCells>
  <pageMargins left="0.7" right="0.7" top="0.75" bottom="0.75" header="0.3" footer="0.3"/>
  <pageSetup scale="9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53"/>
  <sheetViews>
    <sheetView topLeftCell="A15" zoomScale="60" zoomScaleNormal="60" workbookViewId="0">
      <selection activeCell="C24" sqref="C24"/>
    </sheetView>
  </sheetViews>
  <sheetFormatPr defaultRowHeight="15" x14ac:dyDescent="0.25"/>
  <cols>
    <col min="1" max="1" width="5.5703125" style="408" customWidth="1"/>
    <col min="2" max="2" width="58" style="408" customWidth="1"/>
    <col min="3" max="3" width="24.140625" style="408" customWidth="1"/>
    <col min="4" max="5" width="14.85546875" style="408" hidden="1" customWidth="1"/>
    <col min="6" max="6" width="59.5703125" style="408" customWidth="1"/>
    <col min="7" max="7" width="58.5703125" style="409" customWidth="1"/>
    <col min="8" max="8" width="14.85546875" style="408" hidden="1" customWidth="1"/>
    <col min="9" max="9" width="0" style="408" hidden="1" customWidth="1"/>
    <col min="10" max="10" width="11" style="408" hidden="1" customWidth="1"/>
    <col min="11" max="11" width="0" style="408" hidden="1" customWidth="1"/>
    <col min="12" max="12" width="44" style="409" customWidth="1"/>
    <col min="13" max="256" width="8.85546875" style="408"/>
    <col min="257" max="257" width="5.5703125" style="408" customWidth="1"/>
    <col min="258" max="258" width="58" style="408" customWidth="1"/>
    <col min="259" max="259" width="24.140625" style="408" customWidth="1"/>
    <col min="260" max="261" width="0" style="408" hidden="1" customWidth="1"/>
    <col min="262" max="262" width="61.42578125" style="408" customWidth="1"/>
    <col min="263" max="263" width="62.140625" style="408" customWidth="1"/>
    <col min="264" max="267" width="0" style="408" hidden="1" customWidth="1"/>
    <col min="268" max="512" width="8.85546875" style="408"/>
    <col min="513" max="513" width="5.5703125" style="408" customWidth="1"/>
    <col min="514" max="514" width="58" style="408" customWidth="1"/>
    <col min="515" max="515" width="24.140625" style="408" customWidth="1"/>
    <col min="516" max="517" width="0" style="408" hidden="1" customWidth="1"/>
    <col min="518" max="518" width="61.42578125" style="408" customWidth="1"/>
    <col min="519" max="519" width="62.140625" style="408" customWidth="1"/>
    <col min="520" max="523" width="0" style="408" hidden="1" customWidth="1"/>
    <col min="524" max="768" width="8.85546875" style="408"/>
    <col min="769" max="769" width="5.5703125" style="408" customWidth="1"/>
    <col min="770" max="770" width="58" style="408" customWidth="1"/>
    <col min="771" max="771" width="24.140625" style="408" customWidth="1"/>
    <col min="772" max="773" width="0" style="408" hidden="1" customWidth="1"/>
    <col min="774" max="774" width="61.42578125" style="408" customWidth="1"/>
    <col min="775" max="775" width="62.140625" style="408" customWidth="1"/>
    <col min="776" max="779" width="0" style="408" hidden="1" customWidth="1"/>
    <col min="780" max="1024" width="8.85546875" style="408"/>
    <col min="1025" max="1025" width="5.5703125" style="408" customWidth="1"/>
    <col min="1026" max="1026" width="58" style="408" customWidth="1"/>
    <col min="1027" max="1027" width="24.140625" style="408" customWidth="1"/>
    <col min="1028" max="1029" width="0" style="408" hidden="1" customWidth="1"/>
    <col min="1030" max="1030" width="61.42578125" style="408" customWidth="1"/>
    <col min="1031" max="1031" width="62.140625" style="408" customWidth="1"/>
    <col min="1032" max="1035" width="0" style="408" hidden="1" customWidth="1"/>
    <col min="1036" max="1280" width="8.85546875" style="408"/>
    <col min="1281" max="1281" width="5.5703125" style="408" customWidth="1"/>
    <col min="1282" max="1282" width="58" style="408" customWidth="1"/>
    <col min="1283" max="1283" width="24.140625" style="408" customWidth="1"/>
    <col min="1284" max="1285" width="0" style="408" hidden="1" customWidth="1"/>
    <col min="1286" max="1286" width="61.42578125" style="408" customWidth="1"/>
    <col min="1287" max="1287" width="62.140625" style="408" customWidth="1"/>
    <col min="1288" max="1291" width="0" style="408" hidden="1" customWidth="1"/>
    <col min="1292" max="1536" width="8.85546875" style="408"/>
    <col min="1537" max="1537" width="5.5703125" style="408" customWidth="1"/>
    <col min="1538" max="1538" width="58" style="408" customWidth="1"/>
    <col min="1539" max="1539" width="24.140625" style="408" customWidth="1"/>
    <col min="1540" max="1541" width="0" style="408" hidden="1" customWidth="1"/>
    <col min="1542" max="1542" width="61.42578125" style="408" customWidth="1"/>
    <col min="1543" max="1543" width="62.140625" style="408" customWidth="1"/>
    <col min="1544" max="1547" width="0" style="408" hidden="1" customWidth="1"/>
    <col min="1548" max="1792" width="8.85546875" style="408"/>
    <col min="1793" max="1793" width="5.5703125" style="408" customWidth="1"/>
    <col min="1794" max="1794" width="58" style="408" customWidth="1"/>
    <col min="1795" max="1795" width="24.140625" style="408" customWidth="1"/>
    <col min="1796" max="1797" width="0" style="408" hidden="1" customWidth="1"/>
    <col min="1798" max="1798" width="61.42578125" style="408" customWidth="1"/>
    <col min="1799" max="1799" width="62.140625" style="408" customWidth="1"/>
    <col min="1800" max="1803" width="0" style="408" hidden="1" customWidth="1"/>
    <col min="1804" max="2048" width="8.85546875" style="408"/>
    <col min="2049" max="2049" width="5.5703125" style="408" customWidth="1"/>
    <col min="2050" max="2050" width="58" style="408" customWidth="1"/>
    <col min="2051" max="2051" width="24.140625" style="408" customWidth="1"/>
    <col min="2052" max="2053" width="0" style="408" hidden="1" customWidth="1"/>
    <col min="2054" max="2054" width="61.42578125" style="408" customWidth="1"/>
    <col min="2055" max="2055" width="62.140625" style="408" customWidth="1"/>
    <col min="2056" max="2059" width="0" style="408" hidden="1" customWidth="1"/>
    <col min="2060" max="2304" width="8.85546875" style="408"/>
    <col min="2305" max="2305" width="5.5703125" style="408" customWidth="1"/>
    <col min="2306" max="2306" width="58" style="408" customWidth="1"/>
    <col min="2307" max="2307" width="24.140625" style="408" customWidth="1"/>
    <col min="2308" max="2309" width="0" style="408" hidden="1" customWidth="1"/>
    <col min="2310" max="2310" width="61.42578125" style="408" customWidth="1"/>
    <col min="2311" max="2311" width="62.140625" style="408" customWidth="1"/>
    <col min="2312" max="2315" width="0" style="408" hidden="1" customWidth="1"/>
    <col min="2316" max="2560" width="8.85546875" style="408"/>
    <col min="2561" max="2561" width="5.5703125" style="408" customWidth="1"/>
    <col min="2562" max="2562" width="58" style="408" customWidth="1"/>
    <col min="2563" max="2563" width="24.140625" style="408" customWidth="1"/>
    <col min="2564" max="2565" width="0" style="408" hidden="1" customWidth="1"/>
    <col min="2566" max="2566" width="61.42578125" style="408" customWidth="1"/>
    <col min="2567" max="2567" width="62.140625" style="408" customWidth="1"/>
    <col min="2568" max="2571" width="0" style="408" hidden="1" customWidth="1"/>
    <col min="2572" max="2816" width="8.85546875" style="408"/>
    <col min="2817" max="2817" width="5.5703125" style="408" customWidth="1"/>
    <col min="2818" max="2818" width="58" style="408" customWidth="1"/>
    <col min="2819" max="2819" width="24.140625" style="408" customWidth="1"/>
    <col min="2820" max="2821" width="0" style="408" hidden="1" customWidth="1"/>
    <col min="2822" max="2822" width="61.42578125" style="408" customWidth="1"/>
    <col min="2823" max="2823" width="62.140625" style="408" customWidth="1"/>
    <col min="2824" max="2827" width="0" style="408" hidden="1" customWidth="1"/>
    <col min="2828" max="3072" width="8.85546875" style="408"/>
    <col min="3073" max="3073" width="5.5703125" style="408" customWidth="1"/>
    <col min="3074" max="3074" width="58" style="408" customWidth="1"/>
    <col min="3075" max="3075" width="24.140625" style="408" customWidth="1"/>
    <col min="3076" max="3077" width="0" style="408" hidden="1" customWidth="1"/>
    <col min="3078" max="3078" width="61.42578125" style="408" customWidth="1"/>
    <col min="3079" max="3079" width="62.140625" style="408" customWidth="1"/>
    <col min="3080" max="3083" width="0" style="408" hidden="1" customWidth="1"/>
    <col min="3084" max="3328" width="8.85546875" style="408"/>
    <col min="3329" max="3329" width="5.5703125" style="408" customWidth="1"/>
    <col min="3330" max="3330" width="58" style="408" customWidth="1"/>
    <col min="3331" max="3331" width="24.140625" style="408" customWidth="1"/>
    <col min="3332" max="3333" width="0" style="408" hidden="1" customWidth="1"/>
    <col min="3334" max="3334" width="61.42578125" style="408" customWidth="1"/>
    <col min="3335" max="3335" width="62.140625" style="408" customWidth="1"/>
    <col min="3336" max="3339" width="0" style="408" hidden="1" customWidth="1"/>
    <col min="3340" max="3584" width="8.85546875" style="408"/>
    <col min="3585" max="3585" width="5.5703125" style="408" customWidth="1"/>
    <col min="3586" max="3586" width="58" style="408" customWidth="1"/>
    <col min="3587" max="3587" width="24.140625" style="408" customWidth="1"/>
    <col min="3588" max="3589" width="0" style="408" hidden="1" customWidth="1"/>
    <col min="3590" max="3590" width="61.42578125" style="408" customWidth="1"/>
    <col min="3591" max="3591" width="62.140625" style="408" customWidth="1"/>
    <col min="3592" max="3595" width="0" style="408" hidden="1" customWidth="1"/>
    <col min="3596" max="3840" width="8.85546875" style="408"/>
    <col min="3841" max="3841" width="5.5703125" style="408" customWidth="1"/>
    <col min="3842" max="3842" width="58" style="408" customWidth="1"/>
    <col min="3843" max="3843" width="24.140625" style="408" customWidth="1"/>
    <col min="3844" max="3845" width="0" style="408" hidden="1" customWidth="1"/>
    <col min="3846" max="3846" width="61.42578125" style="408" customWidth="1"/>
    <col min="3847" max="3847" width="62.140625" style="408" customWidth="1"/>
    <col min="3848" max="3851" width="0" style="408" hidden="1" customWidth="1"/>
    <col min="3852" max="4096" width="8.85546875" style="408"/>
    <col min="4097" max="4097" width="5.5703125" style="408" customWidth="1"/>
    <col min="4098" max="4098" width="58" style="408" customWidth="1"/>
    <col min="4099" max="4099" width="24.140625" style="408" customWidth="1"/>
    <col min="4100" max="4101" width="0" style="408" hidden="1" customWidth="1"/>
    <col min="4102" max="4102" width="61.42578125" style="408" customWidth="1"/>
    <col min="4103" max="4103" width="62.140625" style="408" customWidth="1"/>
    <col min="4104" max="4107" width="0" style="408" hidden="1" customWidth="1"/>
    <col min="4108" max="4352" width="8.85546875" style="408"/>
    <col min="4353" max="4353" width="5.5703125" style="408" customWidth="1"/>
    <col min="4354" max="4354" width="58" style="408" customWidth="1"/>
    <col min="4355" max="4355" width="24.140625" style="408" customWidth="1"/>
    <col min="4356" max="4357" width="0" style="408" hidden="1" customWidth="1"/>
    <col min="4358" max="4358" width="61.42578125" style="408" customWidth="1"/>
    <col min="4359" max="4359" width="62.140625" style="408" customWidth="1"/>
    <col min="4360" max="4363" width="0" style="408" hidden="1" customWidth="1"/>
    <col min="4364" max="4608" width="8.85546875" style="408"/>
    <col min="4609" max="4609" width="5.5703125" style="408" customWidth="1"/>
    <col min="4610" max="4610" width="58" style="408" customWidth="1"/>
    <col min="4611" max="4611" width="24.140625" style="408" customWidth="1"/>
    <col min="4612" max="4613" width="0" style="408" hidden="1" customWidth="1"/>
    <col min="4614" max="4614" width="61.42578125" style="408" customWidth="1"/>
    <col min="4615" max="4615" width="62.140625" style="408" customWidth="1"/>
    <col min="4616" max="4619" width="0" style="408" hidden="1" customWidth="1"/>
    <col min="4620" max="4864" width="8.85546875" style="408"/>
    <col min="4865" max="4865" width="5.5703125" style="408" customWidth="1"/>
    <col min="4866" max="4866" width="58" style="408" customWidth="1"/>
    <col min="4867" max="4867" width="24.140625" style="408" customWidth="1"/>
    <col min="4868" max="4869" width="0" style="408" hidden="1" customWidth="1"/>
    <col min="4870" max="4870" width="61.42578125" style="408" customWidth="1"/>
    <col min="4871" max="4871" width="62.140625" style="408" customWidth="1"/>
    <col min="4872" max="4875" width="0" style="408" hidden="1" customWidth="1"/>
    <col min="4876" max="5120" width="8.85546875" style="408"/>
    <col min="5121" max="5121" width="5.5703125" style="408" customWidth="1"/>
    <col min="5122" max="5122" width="58" style="408" customWidth="1"/>
    <col min="5123" max="5123" width="24.140625" style="408" customWidth="1"/>
    <col min="5124" max="5125" width="0" style="408" hidden="1" customWidth="1"/>
    <col min="5126" max="5126" width="61.42578125" style="408" customWidth="1"/>
    <col min="5127" max="5127" width="62.140625" style="408" customWidth="1"/>
    <col min="5128" max="5131" width="0" style="408" hidden="1" customWidth="1"/>
    <col min="5132" max="5376" width="8.85546875" style="408"/>
    <col min="5377" max="5377" width="5.5703125" style="408" customWidth="1"/>
    <col min="5378" max="5378" width="58" style="408" customWidth="1"/>
    <col min="5379" max="5379" width="24.140625" style="408" customWidth="1"/>
    <col min="5380" max="5381" width="0" style="408" hidden="1" customWidth="1"/>
    <col min="5382" max="5382" width="61.42578125" style="408" customWidth="1"/>
    <col min="5383" max="5383" width="62.140625" style="408" customWidth="1"/>
    <col min="5384" max="5387" width="0" style="408" hidden="1" customWidth="1"/>
    <col min="5388" max="5632" width="8.85546875" style="408"/>
    <col min="5633" max="5633" width="5.5703125" style="408" customWidth="1"/>
    <col min="5634" max="5634" width="58" style="408" customWidth="1"/>
    <col min="5635" max="5635" width="24.140625" style="408" customWidth="1"/>
    <col min="5636" max="5637" width="0" style="408" hidden="1" customWidth="1"/>
    <col min="5638" max="5638" width="61.42578125" style="408" customWidth="1"/>
    <col min="5639" max="5639" width="62.140625" style="408" customWidth="1"/>
    <col min="5640" max="5643" width="0" style="408" hidden="1" customWidth="1"/>
    <col min="5644" max="5888" width="8.85546875" style="408"/>
    <col min="5889" max="5889" width="5.5703125" style="408" customWidth="1"/>
    <col min="5890" max="5890" width="58" style="408" customWidth="1"/>
    <col min="5891" max="5891" width="24.140625" style="408" customWidth="1"/>
    <col min="5892" max="5893" width="0" style="408" hidden="1" customWidth="1"/>
    <col min="5894" max="5894" width="61.42578125" style="408" customWidth="1"/>
    <col min="5895" max="5895" width="62.140625" style="408" customWidth="1"/>
    <col min="5896" max="5899" width="0" style="408" hidden="1" customWidth="1"/>
    <col min="5900" max="6144" width="8.85546875" style="408"/>
    <col min="6145" max="6145" width="5.5703125" style="408" customWidth="1"/>
    <col min="6146" max="6146" width="58" style="408" customWidth="1"/>
    <col min="6147" max="6147" width="24.140625" style="408" customWidth="1"/>
    <col min="6148" max="6149" width="0" style="408" hidden="1" customWidth="1"/>
    <col min="6150" max="6150" width="61.42578125" style="408" customWidth="1"/>
    <col min="6151" max="6151" width="62.140625" style="408" customWidth="1"/>
    <col min="6152" max="6155" width="0" style="408" hidden="1" customWidth="1"/>
    <col min="6156" max="6400" width="8.85546875" style="408"/>
    <col min="6401" max="6401" width="5.5703125" style="408" customWidth="1"/>
    <col min="6402" max="6402" width="58" style="408" customWidth="1"/>
    <col min="6403" max="6403" width="24.140625" style="408" customWidth="1"/>
    <col min="6404" max="6405" width="0" style="408" hidden="1" customWidth="1"/>
    <col min="6406" max="6406" width="61.42578125" style="408" customWidth="1"/>
    <col min="6407" max="6407" width="62.140625" style="408" customWidth="1"/>
    <col min="6408" max="6411" width="0" style="408" hidden="1" customWidth="1"/>
    <col min="6412" max="6656" width="8.85546875" style="408"/>
    <col min="6657" max="6657" width="5.5703125" style="408" customWidth="1"/>
    <col min="6658" max="6658" width="58" style="408" customWidth="1"/>
    <col min="6659" max="6659" width="24.140625" style="408" customWidth="1"/>
    <col min="6660" max="6661" width="0" style="408" hidden="1" customWidth="1"/>
    <col min="6662" max="6662" width="61.42578125" style="408" customWidth="1"/>
    <col min="6663" max="6663" width="62.140625" style="408" customWidth="1"/>
    <col min="6664" max="6667" width="0" style="408" hidden="1" customWidth="1"/>
    <col min="6668" max="6912" width="8.85546875" style="408"/>
    <col min="6913" max="6913" width="5.5703125" style="408" customWidth="1"/>
    <col min="6914" max="6914" width="58" style="408" customWidth="1"/>
    <col min="6915" max="6915" width="24.140625" style="408" customWidth="1"/>
    <col min="6916" max="6917" width="0" style="408" hidden="1" customWidth="1"/>
    <col min="6918" max="6918" width="61.42578125" style="408" customWidth="1"/>
    <col min="6919" max="6919" width="62.140625" style="408" customWidth="1"/>
    <col min="6920" max="6923" width="0" style="408" hidden="1" customWidth="1"/>
    <col min="6924" max="7168" width="8.85546875" style="408"/>
    <col min="7169" max="7169" width="5.5703125" style="408" customWidth="1"/>
    <col min="7170" max="7170" width="58" style="408" customWidth="1"/>
    <col min="7171" max="7171" width="24.140625" style="408" customWidth="1"/>
    <col min="7172" max="7173" width="0" style="408" hidden="1" customWidth="1"/>
    <col min="7174" max="7174" width="61.42578125" style="408" customWidth="1"/>
    <col min="7175" max="7175" width="62.140625" style="408" customWidth="1"/>
    <col min="7176" max="7179" width="0" style="408" hidden="1" customWidth="1"/>
    <col min="7180" max="7424" width="8.85546875" style="408"/>
    <col min="7425" max="7425" width="5.5703125" style="408" customWidth="1"/>
    <col min="7426" max="7426" width="58" style="408" customWidth="1"/>
    <col min="7427" max="7427" width="24.140625" style="408" customWidth="1"/>
    <col min="7428" max="7429" width="0" style="408" hidden="1" customWidth="1"/>
    <col min="7430" max="7430" width="61.42578125" style="408" customWidth="1"/>
    <col min="7431" max="7431" width="62.140625" style="408" customWidth="1"/>
    <col min="7432" max="7435" width="0" style="408" hidden="1" customWidth="1"/>
    <col min="7436" max="7680" width="8.85546875" style="408"/>
    <col min="7681" max="7681" width="5.5703125" style="408" customWidth="1"/>
    <col min="7682" max="7682" width="58" style="408" customWidth="1"/>
    <col min="7683" max="7683" width="24.140625" style="408" customWidth="1"/>
    <col min="7684" max="7685" width="0" style="408" hidden="1" customWidth="1"/>
    <col min="7686" max="7686" width="61.42578125" style="408" customWidth="1"/>
    <col min="7687" max="7687" width="62.140625" style="408" customWidth="1"/>
    <col min="7688" max="7691" width="0" style="408" hidden="1" customWidth="1"/>
    <col min="7692" max="7936" width="8.85546875" style="408"/>
    <col min="7937" max="7937" width="5.5703125" style="408" customWidth="1"/>
    <col min="7938" max="7938" width="58" style="408" customWidth="1"/>
    <col min="7939" max="7939" width="24.140625" style="408" customWidth="1"/>
    <col min="7940" max="7941" width="0" style="408" hidden="1" customWidth="1"/>
    <col min="7942" max="7942" width="61.42578125" style="408" customWidth="1"/>
    <col min="7943" max="7943" width="62.140625" style="408" customWidth="1"/>
    <col min="7944" max="7947" width="0" style="408" hidden="1" customWidth="1"/>
    <col min="7948" max="8192" width="8.85546875" style="408"/>
    <col min="8193" max="8193" width="5.5703125" style="408" customWidth="1"/>
    <col min="8194" max="8194" width="58" style="408" customWidth="1"/>
    <col min="8195" max="8195" width="24.140625" style="408" customWidth="1"/>
    <col min="8196" max="8197" width="0" style="408" hidden="1" customWidth="1"/>
    <col min="8198" max="8198" width="61.42578125" style="408" customWidth="1"/>
    <col min="8199" max="8199" width="62.140625" style="408" customWidth="1"/>
    <col min="8200" max="8203" width="0" style="408" hidden="1" customWidth="1"/>
    <col min="8204" max="8448" width="8.85546875" style="408"/>
    <col min="8449" max="8449" width="5.5703125" style="408" customWidth="1"/>
    <col min="8450" max="8450" width="58" style="408" customWidth="1"/>
    <col min="8451" max="8451" width="24.140625" style="408" customWidth="1"/>
    <col min="8452" max="8453" width="0" style="408" hidden="1" customWidth="1"/>
    <col min="8454" max="8454" width="61.42578125" style="408" customWidth="1"/>
    <col min="8455" max="8455" width="62.140625" style="408" customWidth="1"/>
    <col min="8456" max="8459" width="0" style="408" hidden="1" customWidth="1"/>
    <col min="8460" max="8704" width="8.85546875" style="408"/>
    <col min="8705" max="8705" width="5.5703125" style="408" customWidth="1"/>
    <col min="8706" max="8706" width="58" style="408" customWidth="1"/>
    <col min="8707" max="8707" width="24.140625" style="408" customWidth="1"/>
    <col min="8708" max="8709" width="0" style="408" hidden="1" customWidth="1"/>
    <col min="8710" max="8710" width="61.42578125" style="408" customWidth="1"/>
    <col min="8711" max="8711" width="62.140625" style="408" customWidth="1"/>
    <col min="8712" max="8715" width="0" style="408" hidden="1" customWidth="1"/>
    <col min="8716" max="8960" width="8.85546875" style="408"/>
    <col min="8961" max="8961" width="5.5703125" style="408" customWidth="1"/>
    <col min="8962" max="8962" width="58" style="408" customWidth="1"/>
    <col min="8963" max="8963" width="24.140625" style="408" customWidth="1"/>
    <col min="8964" max="8965" width="0" style="408" hidden="1" customWidth="1"/>
    <col min="8966" max="8966" width="61.42578125" style="408" customWidth="1"/>
    <col min="8967" max="8967" width="62.140625" style="408" customWidth="1"/>
    <col min="8968" max="8971" width="0" style="408" hidden="1" customWidth="1"/>
    <col min="8972" max="9216" width="8.85546875" style="408"/>
    <col min="9217" max="9217" width="5.5703125" style="408" customWidth="1"/>
    <col min="9218" max="9218" width="58" style="408" customWidth="1"/>
    <col min="9219" max="9219" width="24.140625" style="408" customWidth="1"/>
    <col min="9220" max="9221" width="0" style="408" hidden="1" customWidth="1"/>
    <col min="9222" max="9222" width="61.42578125" style="408" customWidth="1"/>
    <col min="9223" max="9223" width="62.140625" style="408" customWidth="1"/>
    <col min="9224" max="9227" width="0" style="408" hidden="1" customWidth="1"/>
    <col min="9228" max="9472" width="8.85546875" style="408"/>
    <col min="9473" max="9473" width="5.5703125" style="408" customWidth="1"/>
    <col min="9474" max="9474" width="58" style="408" customWidth="1"/>
    <col min="9475" max="9475" width="24.140625" style="408" customWidth="1"/>
    <col min="9476" max="9477" width="0" style="408" hidden="1" customWidth="1"/>
    <col min="9478" max="9478" width="61.42578125" style="408" customWidth="1"/>
    <col min="9479" max="9479" width="62.140625" style="408" customWidth="1"/>
    <col min="9480" max="9483" width="0" style="408" hidden="1" customWidth="1"/>
    <col min="9484" max="9728" width="8.85546875" style="408"/>
    <col min="9729" max="9729" width="5.5703125" style="408" customWidth="1"/>
    <col min="9730" max="9730" width="58" style="408" customWidth="1"/>
    <col min="9731" max="9731" width="24.140625" style="408" customWidth="1"/>
    <col min="9732" max="9733" width="0" style="408" hidden="1" customWidth="1"/>
    <col min="9734" max="9734" width="61.42578125" style="408" customWidth="1"/>
    <col min="9735" max="9735" width="62.140625" style="408" customWidth="1"/>
    <col min="9736" max="9739" width="0" style="408" hidden="1" customWidth="1"/>
    <col min="9740" max="9984" width="8.85546875" style="408"/>
    <col min="9985" max="9985" width="5.5703125" style="408" customWidth="1"/>
    <col min="9986" max="9986" width="58" style="408" customWidth="1"/>
    <col min="9987" max="9987" width="24.140625" style="408" customWidth="1"/>
    <col min="9988" max="9989" width="0" style="408" hidden="1" customWidth="1"/>
    <col min="9990" max="9990" width="61.42578125" style="408" customWidth="1"/>
    <col min="9991" max="9991" width="62.140625" style="408" customWidth="1"/>
    <col min="9992" max="9995" width="0" style="408" hidden="1" customWidth="1"/>
    <col min="9996" max="10240" width="8.85546875" style="408"/>
    <col min="10241" max="10241" width="5.5703125" style="408" customWidth="1"/>
    <col min="10242" max="10242" width="58" style="408" customWidth="1"/>
    <col min="10243" max="10243" width="24.140625" style="408" customWidth="1"/>
    <col min="10244" max="10245" width="0" style="408" hidden="1" customWidth="1"/>
    <col min="10246" max="10246" width="61.42578125" style="408" customWidth="1"/>
    <col min="10247" max="10247" width="62.140625" style="408" customWidth="1"/>
    <col min="10248" max="10251" width="0" style="408" hidden="1" customWidth="1"/>
    <col min="10252" max="10496" width="8.85546875" style="408"/>
    <col min="10497" max="10497" width="5.5703125" style="408" customWidth="1"/>
    <col min="10498" max="10498" width="58" style="408" customWidth="1"/>
    <col min="10499" max="10499" width="24.140625" style="408" customWidth="1"/>
    <col min="10500" max="10501" width="0" style="408" hidden="1" customWidth="1"/>
    <col min="10502" max="10502" width="61.42578125" style="408" customWidth="1"/>
    <col min="10503" max="10503" width="62.140625" style="408" customWidth="1"/>
    <col min="10504" max="10507" width="0" style="408" hidden="1" customWidth="1"/>
    <col min="10508" max="10752" width="8.85546875" style="408"/>
    <col min="10753" max="10753" width="5.5703125" style="408" customWidth="1"/>
    <col min="10754" max="10754" width="58" style="408" customWidth="1"/>
    <col min="10755" max="10755" width="24.140625" style="408" customWidth="1"/>
    <col min="10756" max="10757" width="0" style="408" hidden="1" customWidth="1"/>
    <col min="10758" max="10758" width="61.42578125" style="408" customWidth="1"/>
    <col min="10759" max="10759" width="62.140625" style="408" customWidth="1"/>
    <col min="10760" max="10763" width="0" style="408" hidden="1" customWidth="1"/>
    <col min="10764" max="11008" width="8.85546875" style="408"/>
    <col min="11009" max="11009" width="5.5703125" style="408" customWidth="1"/>
    <col min="11010" max="11010" width="58" style="408" customWidth="1"/>
    <col min="11011" max="11011" width="24.140625" style="408" customWidth="1"/>
    <col min="11012" max="11013" width="0" style="408" hidden="1" customWidth="1"/>
    <col min="11014" max="11014" width="61.42578125" style="408" customWidth="1"/>
    <col min="11015" max="11015" width="62.140625" style="408" customWidth="1"/>
    <col min="11016" max="11019" width="0" style="408" hidden="1" customWidth="1"/>
    <col min="11020" max="11264" width="8.85546875" style="408"/>
    <col min="11265" max="11265" width="5.5703125" style="408" customWidth="1"/>
    <col min="11266" max="11266" width="58" style="408" customWidth="1"/>
    <col min="11267" max="11267" width="24.140625" style="408" customWidth="1"/>
    <col min="11268" max="11269" width="0" style="408" hidden="1" customWidth="1"/>
    <col min="11270" max="11270" width="61.42578125" style="408" customWidth="1"/>
    <col min="11271" max="11271" width="62.140625" style="408" customWidth="1"/>
    <col min="11272" max="11275" width="0" style="408" hidden="1" customWidth="1"/>
    <col min="11276" max="11520" width="8.85546875" style="408"/>
    <col min="11521" max="11521" width="5.5703125" style="408" customWidth="1"/>
    <col min="11522" max="11522" width="58" style="408" customWidth="1"/>
    <col min="11523" max="11523" width="24.140625" style="408" customWidth="1"/>
    <col min="11524" max="11525" width="0" style="408" hidden="1" customWidth="1"/>
    <col min="11526" max="11526" width="61.42578125" style="408" customWidth="1"/>
    <col min="11527" max="11527" width="62.140625" style="408" customWidth="1"/>
    <col min="11528" max="11531" width="0" style="408" hidden="1" customWidth="1"/>
    <col min="11532" max="11776" width="8.85546875" style="408"/>
    <col min="11777" max="11777" width="5.5703125" style="408" customWidth="1"/>
    <col min="11778" max="11778" width="58" style="408" customWidth="1"/>
    <col min="11779" max="11779" width="24.140625" style="408" customWidth="1"/>
    <col min="11780" max="11781" width="0" style="408" hidden="1" customWidth="1"/>
    <col min="11782" max="11782" width="61.42578125" style="408" customWidth="1"/>
    <col min="11783" max="11783" width="62.140625" style="408" customWidth="1"/>
    <col min="11784" max="11787" width="0" style="408" hidden="1" customWidth="1"/>
    <col min="11788" max="12032" width="8.85546875" style="408"/>
    <col min="12033" max="12033" width="5.5703125" style="408" customWidth="1"/>
    <col min="12034" max="12034" width="58" style="408" customWidth="1"/>
    <col min="12035" max="12035" width="24.140625" style="408" customWidth="1"/>
    <col min="12036" max="12037" width="0" style="408" hidden="1" customWidth="1"/>
    <col min="12038" max="12038" width="61.42578125" style="408" customWidth="1"/>
    <col min="12039" max="12039" width="62.140625" style="408" customWidth="1"/>
    <col min="12040" max="12043" width="0" style="408" hidden="1" customWidth="1"/>
    <col min="12044" max="12288" width="8.85546875" style="408"/>
    <col min="12289" max="12289" width="5.5703125" style="408" customWidth="1"/>
    <col min="12290" max="12290" width="58" style="408" customWidth="1"/>
    <col min="12291" max="12291" width="24.140625" style="408" customWidth="1"/>
    <col min="12292" max="12293" width="0" style="408" hidden="1" customWidth="1"/>
    <col min="12294" max="12294" width="61.42578125" style="408" customWidth="1"/>
    <col min="12295" max="12295" width="62.140625" style="408" customWidth="1"/>
    <col min="12296" max="12299" width="0" style="408" hidden="1" customWidth="1"/>
    <col min="12300" max="12544" width="8.85546875" style="408"/>
    <col min="12545" max="12545" width="5.5703125" style="408" customWidth="1"/>
    <col min="12546" max="12546" width="58" style="408" customWidth="1"/>
    <col min="12547" max="12547" width="24.140625" style="408" customWidth="1"/>
    <col min="12548" max="12549" width="0" style="408" hidden="1" customWidth="1"/>
    <col min="12550" max="12550" width="61.42578125" style="408" customWidth="1"/>
    <col min="12551" max="12551" width="62.140625" style="408" customWidth="1"/>
    <col min="12552" max="12555" width="0" style="408" hidden="1" customWidth="1"/>
    <col min="12556" max="12800" width="8.85546875" style="408"/>
    <col min="12801" max="12801" width="5.5703125" style="408" customWidth="1"/>
    <col min="12802" max="12802" width="58" style="408" customWidth="1"/>
    <col min="12803" max="12803" width="24.140625" style="408" customWidth="1"/>
    <col min="12804" max="12805" width="0" style="408" hidden="1" customWidth="1"/>
    <col min="12806" max="12806" width="61.42578125" style="408" customWidth="1"/>
    <col min="12807" max="12807" width="62.140625" style="408" customWidth="1"/>
    <col min="12808" max="12811" width="0" style="408" hidden="1" customWidth="1"/>
    <col min="12812" max="13056" width="8.85546875" style="408"/>
    <col min="13057" max="13057" width="5.5703125" style="408" customWidth="1"/>
    <col min="13058" max="13058" width="58" style="408" customWidth="1"/>
    <col min="13059" max="13059" width="24.140625" style="408" customWidth="1"/>
    <col min="13060" max="13061" width="0" style="408" hidden="1" customWidth="1"/>
    <col min="13062" max="13062" width="61.42578125" style="408" customWidth="1"/>
    <col min="13063" max="13063" width="62.140625" style="408" customWidth="1"/>
    <col min="13064" max="13067" width="0" style="408" hidden="1" customWidth="1"/>
    <col min="13068" max="13312" width="8.85546875" style="408"/>
    <col min="13313" max="13313" width="5.5703125" style="408" customWidth="1"/>
    <col min="13314" max="13314" width="58" style="408" customWidth="1"/>
    <col min="13315" max="13315" width="24.140625" style="408" customWidth="1"/>
    <col min="13316" max="13317" width="0" style="408" hidden="1" customWidth="1"/>
    <col min="13318" max="13318" width="61.42578125" style="408" customWidth="1"/>
    <col min="13319" max="13319" width="62.140625" style="408" customWidth="1"/>
    <col min="13320" max="13323" width="0" style="408" hidden="1" customWidth="1"/>
    <col min="13324" max="13568" width="8.85546875" style="408"/>
    <col min="13569" max="13569" width="5.5703125" style="408" customWidth="1"/>
    <col min="13570" max="13570" width="58" style="408" customWidth="1"/>
    <col min="13571" max="13571" width="24.140625" style="408" customWidth="1"/>
    <col min="13572" max="13573" width="0" style="408" hidden="1" customWidth="1"/>
    <col min="13574" max="13574" width="61.42578125" style="408" customWidth="1"/>
    <col min="13575" max="13575" width="62.140625" style="408" customWidth="1"/>
    <col min="13576" max="13579" width="0" style="408" hidden="1" customWidth="1"/>
    <col min="13580" max="13824" width="8.85546875" style="408"/>
    <col min="13825" max="13825" width="5.5703125" style="408" customWidth="1"/>
    <col min="13826" max="13826" width="58" style="408" customWidth="1"/>
    <col min="13827" max="13827" width="24.140625" style="408" customWidth="1"/>
    <col min="13828" max="13829" width="0" style="408" hidden="1" customWidth="1"/>
    <col min="13830" max="13830" width="61.42578125" style="408" customWidth="1"/>
    <col min="13831" max="13831" width="62.140625" style="408" customWidth="1"/>
    <col min="13832" max="13835" width="0" style="408" hidden="1" customWidth="1"/>
    <col min="13836" max="14080" width="8.85546875" style="408"/>
    <col min="14081" max="14081" width="5.5703125" style="408" customWidth="1"/>
    <col min="14082" max="14082" width="58" style="408" customWidth="1"/>
    <col min="14083" max="14083" width="24.140625" style="408" customWidth="1"/>
    <col min="14084" max="14085" width="0" style="408" hidden="1" customWidth="1"/>
    <col min="14086" max="14086" width="61.42578125" style="408" customWidth="1"/>
    <col min="14087" max="14087" width="62.140625" style="408" customWidth="1"/>
    <col min="14088" max="14091" width="0" style="408" hidden="1" customWidth="1"/>
    <col min="14092" max="14336" width="8.85546875" style="408"/>
    <col min="14337" max="14337" width="5.5703125" style="408" customWidth="1"/>
    <col min="14338" max="14338" width="58" style="408" customWidth="1"/>
    <col min="14339" max="14339" width="24.140625" style="408" customWidth="1"/>
    <col min="14340" max="14341" width="0" style="408" hidden="1" customWidth="1"/>
    <col min="14342" max="14342" width="61.42578125" style="408" customWidth="1"/>
    <col min="14343" max="14343" width="62.140625" style="408" customWidth="1"/>
    <col min="14344" max="14347" width="0" style="408" hidden="1" customWidth="1"/>
    <col min="14348" max="14592" width="8.85546875" style="408"/>
    <col min="14593" max="14593" width="5.5703125" style="408" customWidth="1"/>
    <col min="14594" max="14594" width="58" style="408" customWidth="1"/>
    <col min="14595" max="14595" width="24.140625" style="408" customWidth="1"/>
    <col min="14596" max="14597" width="0" style="408" hidden="1" customWidth="1"/>
    <col min="14598" max="14598" width="61.42578125" style="408" customWidth="1"/>
    <col min="14599" max="14599" width="62.140625" style="408" customWidth="1"/>
    <col min="14600" max="14603" width="0" style="408" hidden="1" customWidth="1"/>
    <col min="14604" max="14848" width="8.85546875" style="408"/>
    <col min="14849" max="14849" width="5.5703125" style="408" customWidth="1"/>
    <col min="14850" max="14850" width="58" style="408" customWidth="1"/>
    <col min="14851" max="14851" width="24.140625" style="408" customWidth="1"/>
    <col min="14852" max="14853" width="0" style="408" hidden="1" customWidth="1"/>
    <col min="14854" max="14854" width="61.42578125" style="408" customWidth="1"/>
    <col min="14855" max="14855" width="62.140625" style="408" customWidth="1"/>
    <col min="14856" max="14859" width="0" style="408" hidden="1" customWidth="1"/>
    <col min="14860" max="15104" width="8.85546875" style="408"/>
    <col min="15105" max="15105" width="5.5703125" style="408" customWidth="1"/>
    <col min="15106" max="15106" width="58" style="408" customWidth="1"/>
    <col min="15107" max="15107" width="24.140625" style="408" customWidth="1"/>
    <col min="15108" max="15109" width="0" style="408" hidden="1" customWidth="1"/>
    <col min="15110" max="15110" width="61.42578125" style="408" customWidth="1"/>
    <col min="15111" max="15111" width="62.140625" style="408" customWidth="1"/>
    <col min="15112" max="15115" width="0" style="408" hidden="1" customWidth="1"/>
    <col min="15116" max="15360" width="8.85546875" style="408"/>
    <col min="15361" max="15361" width="5.5703125" style="408" customWidth="1"/>
    <col min="15362" max="15362" width="58" style="408" customWidth="1"/>
    <col min="15363" max="15363" width="24.140625" style="408" customWidth="1"/>
    <col min="15364" max="15365" width="0" style="408" hidden="1" customWidth="1"/>
    <col min="15366" max="15366" width="61.42578125" style="408" customWidth="1"/>
    <col min="15367" max="15367" width="62.140625" style="408" customWidth="1"/>
    <col min="15368" max="15371" width="0" style="408" hidden="1" customWidth="1"/>
    <col min="15372" max="15616" width="8.85546875" style="408"/>
    <col min="15617" max="15617" width="5.5703125" style="408" customWidth="1"/>
    <col min="15618" max="15618" width="58" style="408" customWidth="1"/>
    <col min="15619" max="15619" width="24.140625" style="408" customWidth="1"/>
    <col min="15620" max="15621" width="0" style="408" hidden="1" customWidth="1"/>
    <col min="15622" max="15622" width="61.42578125" style="408" customWidth="1"/>
    <col min="15623" max="15623" width="62.140625" style="408" customWidth="1"/>
    <col min="15624" max="15627" width="0" style="408" hidden="1" customWidth="1"/>
    <col min="15628" max="15872" width="8.85546875" style="408"/>
    <col min="15873" max="15873" width="5.5703125" style="408" customWidth="1"/>
    <col min="15874" max="15874" width="58" style="408" customWidth="1"/>
    <col min="15875" max="15875" width="24.140625" style="408" customWidth="1"/>
    <col min="15876" max="15877" width="0" style="408" hidden="1" customWidth="1"/>
    <col min="15878" max="15878" width="61.42578125" style="408" customWidth="1"/>
    <col min="15879" max="15879" width="62.140625" style="408" customWidth="1"/>
    <col min="15880" max="15883" width="0" style="408" hidden="1" customWidth="1"/>
    <col min="15884" max="16128" width="8.85546875" style="408"/>
    <col min="16129" max="16129" width="5.5703125" style="408" customWidth="1"/>
    <col min="16130" max="16130" width="58" style="408" customWidth="1"/>
    <col min="16131" max="16131" width="24.140625" style="408" customWidth="1"/>
    <col min="16132" max="16133" width="0" style="408" hidden="1" customWidth="1"/>
    <col min="16134" max="16134" width="61.42578125" style="408" customWidth="1"/>
    <col min="16135" max="16135" width="62.140625" style="408" customWidth="1"/>
    <col min="16136" max="16139" width="0" style="408" hidden="1" customWidth="1"/>
    <col min="16140" max="16384" width="8.85546875" style="408"/>
  </cols>
  <sheetData>
    <row r="1" spans="2:12" ht="21" x14ac:dyDescent="0.35">
      <c r="B1" s="483" t="s">
        <v>424</v>
      </c>
      <c r="C1" s="406" t="s">
        <v>343</v>
      </c>
      <c r="D1" s="406" t="s">
        <v>343</v>
      </c>
      <c r="E1" s="407"/>
    </row>
    <row r="2" spans="2:12" ht="21" x14ac:dyDescent="0.35">
      <c r="C2" s="484">
        <v>43952</v>
      </c>
      <c r="D2" s="410" t="s">
        <v>344</v>
      </c>
      <c r="E2" s="411"/>
    </row>
    <row r="3" spans="2:12" ht="21" x14ac:dyDescent="0.35">
      <c r="B3" s="412"/>
      <c r="C3" s="410" t="s">
        <v>345</v>
      </c>
      <c r="D3" s="410" t="s">
        <v>345</v>
      </c>
      <c r="E3" s="410"/>
      <c r="F3" s="413"/>
      <c r="G3" s="414"/>
      <c r="L3" s="414"/>
    </row>
    <row r="4" spans="2:12" ht="19.350000000000001" customHeight="1" thickBot="1" x14ac:dyDescent="0.4">
      <c r="B4" s="415" t="s">
        <v>199</v>
      </c>
      <c r="C4" s="416" t="s">
        <v>346</v>
      </c>
      <c r="D4" s="417" t="s">
        <v>275</v>
      </c>
      <c r="E4" s="417" t="s">
        <v>347</v>
      </c>
      <c r="F4" s="415" t="s">
        <v>348</v>
      </c>
      <c r="G4" s="418" t="s">
        <v>349</v>
      </c>
      <c r="H4" s="411" t="s">
        <v>280</v>
      </c>
      <c r="J4" s="408" t="s">
        <v>281</v>
      </c>
      <c r="L4" s="418" t="s">
        <v>425</v>
      </c>
    </row>
    <row r="5" spans="2:12" ht="31.35" customHeight="1" x14ac:dyDescent="0.35">
      <c r="B5" s="419" t="s">
        <v>350</v>
      </c>
      <c r="C5" s="420">
        <f>'[16]DC  CNA  DC III'!G7</f>
        <v>16.791999999999998</v>
      </c>
      <c r="D5" s="420">
        <v>15.48</v>
      </c>
      <c r="E5" s="485"/>
      <c r="F5" s="643" t="s">
        <v>351</v>
      </c>
      <c r="G5" s="642" t="s">
        <v>284</v>
      </c>
      <c r="H5" s="421">
        <f>H6/2080</f>
        <v>15.480288461538462</v>
      </c>
      <c r="J5" s="422">
        <f>C5-H5</f>
        <v>1.3117115384615357</v>
      </c>
      <c r="L5" s="642" t="s">
        <v>426</v>
      </c>
    </row>
    <row r="6" spans="2:12" ht="31.35" customHeight="1" thickBot="1" x14ac:dyDescent="0.4">
      <c r="B6" s="423" t="s">
        <v>352</v>
      </c>
      <c r="C6" s="424">
        <f>C5*2080</f>
        <v>34927.359999999993</v>
      </c>
      <c r="D6" s="424">
        <f>D5*2080</f>
        <v>32198.400000000001</v>
      </c>
      <c r="E6" s="486">
        <f>(C6-D6)/D6</f>
        <v>8.4754521963824034E-2</v>
      </c>
      <c r="F6" s="644"/>
      <c r="G6" s="641"/>
      <c r="H6" s="425">
        <v>32199</v>
      </c>
      <c r="J6" s="422"/>
      <c r="L6" s="641"/>
    </row>
    <row r="7" spans="2:12" ht="21" x14ac:dyDescent="0.35">
      <c r="B7" s="419" t="s">
        <v>286</v>
      </c>
      <c r="C7" s="420">
        <f>'[16]DC  CNA  DC III'!G20</f>
        <v>21.736000000000001</v>
      </c>
      <c r="D7" s="420">
        <v>19.96</v>
      </c>
      <c r="E7" s="485"/>
      <c r="F7" s="426" t="s">
        <v>287</v>
      </c>
      <c r="G7" s="642" t="s">
        <v>288</v>
      </c>
      <c r="H7" s="421">
        <f>H8/2080</f>
        <v>18.400480769230768</v>
      </c>
      <c r="J7" s="422">
        <f>C7-H7</f>
        <v>3.3355192307692327</v>
      </c>
      <c r="L7" s="642" t="s">
        <v>427</v>
      </c>
    </row>
    <row r="8" spans="2:12" ht="21.75" thickBot="1" x14ac:dyDescent="0.4">
      <c r="B8" s="427" t="s">
        <v>289</v>
      </c>
      <c r="C8" s="428">
        <f>C7*2080</f>
        <v>45210.880000000005</v>
      </c>
      <c r="D8" s="428">
        <f>D7*2080</f>
        <v>41516.800000000003</v>
      </c>
      <c r="E8" s="487">
        <f>(C8-D8)/D8</f>
        <v>8.8977955911823683E-2</v>
      </c>
      <c r="F8" s="413" t="s">
        <v>428</v>
      </c>
      <c r="G8" s="640"/>
      <c r="H8" s="425">
        <v>38273</v>
      </c>
      <c r="J8" s="422"/>
      <c r="L8" s="640"/>
    </row>
    <row r="9" spans="2:12" ht="21" x14ac:dyDescent="0.35">
      <c r="B9" s="419" t="s">
        <v>290</v>
      </c>
      <c r="C9" s="420">
        <f>'[16]DC  CNA  DC III'!G11</f>
        <v>17.260000000000002</v>
      </c>
      <c r="D9" s="420">
        <v>15.53</v>
      </c>
      <c r="E9" s="485"/>
      <c r="F9" s="426"/>
      <c r="G9" s="642" t="s">
        <v>291</v>
      </c>
      <c r="H9" s="421">
        <f>H10/2080</f>
        <v>20.43028846153846</v>
      </c>
      <c r="J9" s="429">
        <f>C9-H9</f>
        <v>-3.1702884615384583</v>
      </c>
      <c r="L9" s="642" t="s">
        <v>429</v>
      </c>
    </row>
    <row r="10" spans="2:12" ht="21.75" thickBot="1" x14ac:dyDescent="0.4">
      <c r="B10" s="423" t="s">
        <v>292</v>
      </c>
      <c r="C10" s="424">
        <f>C9*2080</f>
        <v>35900.800000000003</v>
      </c>
      <c r="D10" s="424">
        <f>D9*2080</f>
        <v>32302.399999999998</v>
      </c>
      <c r="E10" s="486">
        <f>(C10-D10)/D10</f>
        <v>0.11139729555698664</v>
      </c>
      <c r="F10" s="430"/>
      <c r="G10" s="641"/>
      <c r="H10" s="425">
        <v>42495</v>
      </c>
      <c r="J10" s="422"/>
      <c r="L10" s="641"/>
    </row>
    <row r="11" spans="2:12" ht="21" x14ac:dyDescent="0.35">
      <c r="B11" s="419" t="s">
        <v>293</v>
      </c>
      <c r="C11" s="420">
        <f>'[16]Case Social Worker.Manager'!G4</f>
        <v>21.814999999999998</v>
      </c>
      <c r="D11" s="420">
        <v>21.14</v>
      </c>
      <c r="E11" s="485"/>
      <c r="F11" s="426" t="s">
        <v>294</v>
      </c>
      <c r="G11" s="642" t="s">
        <v>295</v>
      </c>
      <c r="H11" s="645" t="s">
        <v>296</v>
      </c>
      <c r="J11" s="422"/>
      <c r="L11" s="642" t="s">
        <v>430</v>
      </c>
    </row>
    <row r="12" spans="2:12" ht="21.75" thickBot="1" x14ac:dyDescent="0.4">
      <c r="B12" s="427" t="s">
        <v>297</v>
      </c>
      <c r="C12" s="428">
        <f>C11*2080</f>
        <v>45375.199999999997</v>
      </c>
      <c r="D12" s="428">
        <f>D11*2080</f>
        <v>43971.200000000004</v>
      </c>
      <c r="E12" s="487">
        <f>(C12-D12)/D12</f>
        <v>3.192999053926189E-2</v>
      </c>
      <c r="F12" s="413" t="s">
        <v>353</v>
      </c>
      <c r="G12" s="640"/>
      <c r="H12" s="646"/>
      <c r="J12" s="422"/>
      <c r="L12" s="640"/>
    </row>
    <row r="13" spans="2:12" ht="42" x14ac:dyDescent="0.35">
      <c r="B13" s="431" t="s">
        <v>298</v>
      </c>
      <c r="C13" s="420">
        <f>'[16]Case Social Worker.Manager'!G10</f>
        <v>26.16</v>
      </c>
      <c r="D13" s="420">
        <v>25.32</v>
      </c>
      <c r="E13" s="485"/>
      <c r="F13" s="426" t="s">
        <v>354</v>
      </c>
      <c r="G13" s="642" t="s">
        <v>300</v>
      </c>
      <c r="H13" s="421">
        <f>H14/2080</f>
        <v>19.703365384615385</v>
      </c>
      <c r="J13" s="422">
        <f>C13-H13</f>
        <v>6.4566346153846155</v>
      </c>
      <c r="L13" s="642" t="s">
        <v>431</v>
      </c>
    </row>
    <row r="14" spans="2:12" ht="42.75" thickBot="1" x14ac:dyDescent="0.4">
      <c r="B14" s="432" t="s">
        <v>301</v>
      </c>
      <c r="C14" s="424">
        <f>C13*2080</f>
        <v>54412.800000000003</v>
      </c>
      <c r="D14" s="424">
        <f>D13*2080</f>
        <v>52665.599999999999</v>
      </c>
      <c r="E14" s="486">
        <f>(C14-D14)/D14</f>
        <v>3.3175355450237053E-2</v>
      </c>
      <c r="F14" s="430" t="s">
        <v>302</v>
      </c>
      <c r="G14" s="641"/>
      <c r="H14" s="425">
        <v>40983</v>
      </c>
      <c r="J14" s="422"/>
      <c r="L14" s="641"/>
    </row>
    <row r="15" spans="2:12" ht="21" x14ac:dyDescent="0.35">
      <c r="B15" s="419" t="s">
        <v>311</v>
      </c>
      <c r="C15" s="420">
        <f>[16]Nursing!G2</f>
        <v>28.8</v>
      </c>
      <c r="D15" s="420">
        <v>27.62</v>
      </c>
      <c r="E15" s="485"/>
      <c r="F15" s="426"/>
      <c r="G15" s="642" t="s">
        <v>312</v>
      </c>
      <c r="H15" s="433"/>
      <c r="J15" s="422"/>
      <c r="L15" s="642" t="s">
        <v>432</v>
      </c>
    </row>
    <row r="16" spans="2:12" ht="21.75" thickBot="1" x14ac:dyDescent="0.4">
      <c r="B16" s="423" t="s">
        <v>313</v>
      </c>
      <c r="C16" s="424">
        <f>C15*2080</f>
        <v>59904</v>
      </c>
      <c r="D16" s="424">
        <f>D15*2080</f>
        <v>57449.599999999999</v>
      </c>
      <c r="E16" s="486">
        <f>(C16-D16)/D16</f>
        <v>4.2722664735698794E-2</v>
      </c>
      <c r="F16" s="430"/>
      <c r="G16" s="641"/>
      <c r="H16" s="433"/>
      <c r="J16" s="422"/>
      <c r="L16" s="641"/>
    </row>
    <row r="17" spans="2:12" ht="21" x14ac:dyDescent="0.35">
      <c r="B17" s="419" t="s">
        <v>303</v>
      </c>
      <c r="C17" s="420">
        <f>[16]Clinical!G5</f>
        <v>30.59</v>
      </c>
      <c r="D17" s="420">
        <v>29.29</v>
      </c>
      <c r="E17" s="485"/>
      <c r="F17" s="426" t="s">
        <v>304</v>
      </c>
      <c r="G17" s="642" t="s">
        <v>305</v>
      </c>
      <c r="H17" s="421">
        <f>H18/2080</f>
        <v>27.190865384615385</v>
      </c>
      <c r="J17" s="422">
        <f>C17-H17</f>
        <v>3.3991346153846145</v>
      </c>
      <c r="L17" s="642" t="s">
        <v>433</v>
      </c>
    </row>
    <row r="18" spans="2:12" ht="21.75" thickBot="1" x14ac:dyDescent="0.4">
      <c r="B18" s="423" t="s">
        <v>306</v>
      </c>
      <c r="C18" s="424">
        <f>C17*2080</f>
        <v>63627.199999999997</v>
      </c>
      <c r="D18" s="424">
        <f>D17*2080</f>
        <v>60923.199999999997</v>
      </c>
      <c r="E18" s="486">
        <f>(C18-D18)/D18</f>
        <v>4.4383748719699558E-2</v>
      </c>
      <c r="F18" s="430"/>
      <c r="G18" s="641"/>
      <c r="H18" s="425">
        <v>56557</v>
      </c>
      <c r="J18" s="422"/>
      <c r="L18" s="641"/>
    </row>
    <row r="19" spans="2:12" ht="21" x14ac:dyDescent="0.35">
      <c r="B19" s="419" t="s">
        <v>434</v>
      </c>
      <c r="C19" s="488">
        <f>[16]Therapies!E2</f>
        <v>31.99</v>
      </c>
      <c r="D19" s="489"/>
      <c r="E19" s="490"/>
      <c r="F19" s="426"/>
      <c r="G19" s="642" t="s">
        <v>435</v>
      </c>
      <c r="H19" s="433"/>
      <c r="J19" s="422"/>
      <c r="L19" s="642" t="s">
        <v>436</v>
      </c>
    </row>
    <row r="20" spans="2:12" ht="21.75" thickBot="1" x14ac:dyDescent="0.4">
      <c r="B20" s="427" t="s">
        <v>437</v>
      </c>
      <c r="C20" s="428">
        <f>C19*2080</f>
        <v>66539.199999999997</v>
      </c>
      <c r="D20" s="428"/>
      <c r="E20" s="495"/>
      <c r="F20" s="413"/>
      <c r="G20" s="640"/>
      <c r="H20" s="433"/>
      <c r="J20" s="422"/>
      <c r="L20" s="640"/>
    </row>
    <row r="21" spans="2:12" ht="21" x14ac:dyDescent="0.35">
      <c r="B21" s="419" t="s">
        <v>355</v>
      </c>
      <c r="C21" s="488">
        <f>[16]Management!G2</f>
        <v>33.46153846153846</v>
      </c>
      <c r="D21" s="489" t="s">
        <v>296</v>
      </c>
      <c r="E21" s="512"/>
      <c r="F21" s="426" t="s">
        <v>438</v>
      </c>
      <c r="G21" s="642" t="s">
        <v>356</v>
      </c>
      <c r="H21" s="513"/>
      <c r="I21" s="514"/>
      <c r="J21" s="515"/>
      <c r="K21" s="514"/>
      <c r="L21" s="647" t="s">
        <v>439</v>
      </c>
    </row>
    <row r="22" spans="2:12" ht="21.75" thickBot="1" x14ac:dyDescent="0.4">
      <c r="B22" s="423" t="s">
        <v>357</v>
      </c>
      <c r="C22" s="424">
        <f>[16]Management!H2</f>
        <v>69600</v>
      </c>
      <c r="D22" s="424" t="s">
        <v>296</v>
      </c>
      <c r="E22" s="494"/>
      <c r="F22" s="430" t="s">
        <v>440</v>
      </c>
      <c r="G22" s="641"/>
      <c r="H22" s="425"/>
      <c r="I22" s="516"/>
      <c r="J22" s="517"/>
      <c r="K22" s="516"/>
      <c r="L22" s="639"/>
    </row>
    <row r="23" spans="2:12" ht="21" x14ac:dyDescent="0.35">
      <c r="B23" s="427" t="s">
        <v>468</v>
      </c>
      <c r="C23" s="492">
        <v>26.37</v>
      </c>
      <c r="D23" s="428"/>
      <c r="E23" s="493"/>
      <c r="F23" s="413" t="s">
        <v>157</v>
      </c>
      <c r="G23" s="640" t="s">
        <v>300</v>
      </c>
      <c r="H23" s="433"/>
      <c r="J23" s="422"/>
      <c r="L23" s="638" t="s">
        <v>473</v>
      </c>
    </row>
    <row r="24" spans="2:12" ht="21.75" thickBot="1" x14ac:dyDescent="0.4">
      <c r="B24" s="423" t="s">
        <v>469</v>
      </c>
      <c r="C24" s="424">
        <f>C23*2080</f>
        <v>54849.599999999999</v>
      </c>
      <c r="D24" s="424"/>
      <c r="E24" s="494"/>
      <c r="F24" s="430"/>
      <c r="G24" s="641"/>
      <c r="H24" s="425"/>
      <c r="I24" s="516"/>
      <c r="J24" s="517"/>
      <c r="K24" s="516"/>
      <c r="L24" s="639"/>
    </row>
    <row r="25" spans="2:12" ht="21" x14ac:dyDescent="0.35">
      <c r="B25" s="427" t="s">
        <v>441</v>
      </c>
      <c r="C25" s="492">
        <f>[16]Therapies!E8</f>
        <v>34.022499999999994</v>
      </c>
      <c r="D25" s="428"/>
      <c r="E25" s="495"/>
      <c r="F25" s="413" t="s">
        <v>442</v>
      </c>
      <c r="G25" s="640" t="s">
        <v>300</v>
      </c>
      <c r="H25" s="433"/>
      <c r="J25" s="422"/>
      <c r="L25" s="640" t="s">
        <v>443</v>
      </c>
    </row>
    <row r="26" spans="2:12" ht="21.75" thickBot="1" x14ac:dyDescent="0.4">
      <c r="B26" s="423" t="s">
        <v>444</v>
      </c>
      <c r="C26" s="424">
        <f>C25*2080</f>
        <v>70766.799999999988</v>
      </c>
      <c r="D26" s="424"/>
      <c r="E26" s="491"/>
      <c r="F26" s="430"/>
      <c r="G26" s="641"/>
      <c r="H26" s="433"/>
      <c r="J26" s="422"/>
      <c r="L26" s="641"/>
    </row>
    <row r="27" spans="2:12" ht="21" x14ac:dyDescent="0.35">
      <c r="B27" s="427" t="s">
        <v>445</v>
      </c>
      <c r="C27" s="492">
        <f>[16]Therapies!E14</f>
        <v>36.380000000000003</v>
      </c>
      <c r="D27" s="428"/>
      <c r="E27" s="495"/>
      <c r="F27" s="413" t="s">
        <v>446</v>
      </c>
      <c r="G27" s="642" t="s">
        <v>300</v>
      </c>
      <c r="H27" s="433"/>
      <c r="J27" s="422"/>
      <c r="L27" s="642" t="s">
        <v>447</v>
      </c>
    </row>
    <row r="28" spans="2:12" ht="21.75" thickBot="1" x14ac:dyDescent="0.4">
      <c r="B28" s="423" t="s">
        <v>448</v>
      </c>
      <c r="C28" s="428">
        <f>C27*2080</f>
        <v>75670.400000000009</v>
      </c>
      <c r="D28" s="428"/>
      <c r="E28" s="495"/>
      <c r="F28" s="413"/>
      <c r="G28" s="641"/>
      <c r="H28" s="433"/>
      <c r="J28" s="422"/>
      <c r="L28" s="641"/>
    </row>
    <row r="29" spans="2:12" ht="21" x14ac:dyDescent="0.35">
      <c r="B29" s="419" t="s">
        <v>449</v>
      </c>
      <c r="C29" s="420">
        <f>[16]Clinical!G9</f>
        <v>40.57</v>
      </c>
      <c r="D29" s="420">
        <v>40.06</v>
      </c>
      <c r="E29" s="485"/>
      <c r="F29" s="648" t="s">
        <v>450</v>
      </c>
      <c r="G29" s="642" t="s">
        <v>309</v>
      </c>
      <c r="H29" s="421">
        <f>H30/2080</f>
        <v>33.217788461538461</v>
      </c>
      <c r="J29" s="422">
        <f>C29-H29</f>
        <v>7.352211538461539</v>
      </c>
      <c r="L29" s="642" t="s">
        <v>451</v>
      </c>
    </row>
    <row r="30" spans="2:12" ht="34.5" customHeight="1" thickBot="1" x14ac:dyDescent="0.4">
      <c r="B30" s="423" t="s">
        <v>452</v>
      </c>
      <c r="C30" s="424">
        <f>C29*2080</f>
        <v>84385.600000000006</v>
      </c>
      <c r="D30" s="424">
        <f>D29*2080</f>
        <v>83324.800000000003</v>
      </c>
      <c r="E30" s="486">
        <f>(C30-D30)/D30</f>
        <v>1.2730903644533234E-2</v>
      </c>
      <c r="F30" s="649"/>
      <c r="G30" s="641"/>
      <c r="H30" s="425">
        <v>69093</v>
      </c>
      <c r="J30" s="422"/>
      <c r="L30" s="641"/>
    </row>
    <row r="31" spans="2:12" ht="21" x14ac:dyDescent="0.35">
      <c r="B31" s="419" t="s">
        <v>453</v>
      </c>
      <c r="C31" s="420">
        <f>[16]Therapies!E18</f>
        <v>37.751999999999995</v>
      </c>
      <c r="D31" s="420"/>
      <c r="E31" s="485"/>
      <c r="F31" s="426"/>
      <c r="G31" s="642" t="s">
        <v>300</v>
      </c>
      <c r="H31" s="421">
        <f>H32/2080</f>
        <v>25.143750000000001</v>
      </c>
      <c r="J31" s="422">
        <f>C31-H31</f>
        <v>12.608249999999995</v>
      </c>
      <c r="L31" s="642" t="s">
        <v>454</v>
      </c>
    </row>
    <row r="32" spans="2:12" ht="21.75" thickBot="1" x14ac:dyDescent="0.4">
      <c r="B32" s="423" t="s">
        <v>455</v>
      </c>
      <c r="C32" s="424">
        <f>C31*2080</f>
        <v>78524.159999999989</v>
      </c>
      <c r="D32" s="424"/>
      <c r="E32" s="486"/>
      <c r="F32" s="430"/>
      <c r="G32" s="641"/>
      <c r="H32" s="425">
        <v>52299</v>
      </c>
      <c r="J32" s="422"/>
      <c r="L32" s="641"/>
    </row>
    <row r="33" spans="2:12" ht="21" x14ac:dyDescent="0.35">
      <c r="B33" s="419" t="s">
        <v>314</v>
      </c>
      <c r="C33" s="420">
        <f>[16]Nursing!G6</f>
        <v>43.41</v>
      </c>
      <c r="D33" s="420">
        <v>41.76</v>
      </c>
      <c r="E33" s="485"/>
      <c r="F33" s="426"/>
      <c r="G33" s="642" t="s">
        <v>315</v>
      </c>
      <c r="H33" s="434">
        <f>H34/2080</f>
        <v>33.460576923076921</v>
      </c>
      <c r="J33" s="422">
        <f>C33-H33</f>
        <v>9.9494230769230754</v>
      </c>
      <c r="L33" s="642" t="s">
        <v>456</v>
      </c>
    </row>
    <row r="34" spans="2:12" ht="38.450000000000003" customHeight="1" thickBot="1" x14ac:dyDescent="0.4">
      <c r="B34" s="423" t="s">
        <v>316</v>
      </c>
      <c r="C34" s="424">
        <f>C33*2080</f>
        <v>90292.799999999988</v>
      </c>
      <c r="D34" s="424">
        <f>D33*2080</f>
        <v>86860.800000000003</v>
      </c>
      <c r="E34" s="486">
        <f>(C34-D34)/D34</f>
        <v>3.9511494252873397E-2</v>
      </c>
      <c r="F34" s="430"/>
      <c r="G34" s="641"/>
      <c r="H34" s="425">
        <v>69598</v>
      </c>
      <c r="J34" s="422"/>
      <c r="L34" s="641"/>
    </row>
    <row r="35" spans="2:12" ht="21" x14ac:dyDescent="0.35">
      <c r="B35" s="419" t="s">
        <v>317</v>
      </c>
      <c r="C35" s="420">
        <f>[16]Nursing!G11</f>
        <v>59.6</v>
      </c>
      <c r="D35" s="420">
        <v>57.41</v>
      </c>
      <c r="E35" s="485"/>
      <c r="F35" s="426"/>
      <c r="G35" s="642" t="s">
        <v>318</v>
      </c>
      <c r="H35" s="421">
        <f>H36/2080</f>
        <v>48.354326923076925</v>
      </c>
      <c r="J35" s="422">
        <f>C35-H35</f>
        <v>11.245673076923076</v>
      </c>
      <c r="L35" s="642" t="s">
        <v>457</v>
      </c>
    </row>
    <row r="36" spans="2:12" ht="21.75" thickBot="1" x14ac:dyDescent="0.4">
      <c r="B36" s="423" t="s">
        <v>319</v>
      </c>
      <c r="C36" s="424">
        <f>C35*2080</f>
        <v>123968</v>
      </c>
      <c r="D36" s="424">
        <f>D35*2080</f>
        <v>119412.79999999999</v>
      </c>
      <c r="E36" s="486">
        <f>(C36-D36)/D36</f>
        <v>3.8146664344191006E-2</v>
      </c>
      <c r="F36" s="430"/>
      <c r="G36" s="641"/>
      <c r="H36" s="425">
        <v>100577</v>
      </c>
      <c r="J36" s="422"/>
      <c r="L36" s="641"/>
    </row>
    <row r="37" spans="2:12" ht="21" x14ac:dyDescent="0.35">
      <c r="B37" s="413"/>
      <c r="C37" s="413"/>
      <c r="D37" s="413"/>
      <c r="E37" s="413"/>
      <c r="F37" s="413"/>
      <c r="G37" s="414"/>
      <c r="L37" s="414"/>
    </row>
    <row r="38" spans="2:12" ht="37.5" x14ac:dyDescent="0.3">
      <c r="B38" s="435" t="s">
        <v>458</v>
      </c>
      <c r="C38" s="436">
        <f>C6</f>
        <v>34927.359999999993</v>
      </c>
      <c r="D38" s="437"/>
      <c r="E38" s="437"/>
      <c r="F38" s="437"/>
      <c r="G38" s="438"/>
      <c r="L38" s="438"/>
    </row>
    <row r="39" spans="2:12" ht="18.75" x14ac:dyDescent="0.3">
      <c r="B39" s="437"/>
      <c r="C39" s="437"/>
      <c r="D39" s="437"/>
      <c r="E39" s="437"/>
      <c r="F39" s="437"/>
      <c r="G39" s="438"/>
      <c r="L39" s="438"/>
    </row>
    <row r="40" spans="2:12" ht="37.5" x14ac:dyDescent="0.3">
      <c r="B40" s="435" t="s">
        <v>470</v>
      </c>
      <c r="C40" s="518">
        <f>AVERAGE(14.25,15)</f>
        <v>14.625</v>
      </c>
      <c r="D40" s="437"/>
      <c r="E40" s="437"/>
      <c r="F40" s="437" t="s">
        <v>358</v>
      </c>
      <c r="G40" s="438"/>
      <c r="L40" s="438"/>
    </row>
    <row r="41" spans="2:12" ht="18.75" x14ac:dyDescent="0.3">
      <c r="B41" s="437"/>
      <c r="C41" s="437"/>
      <c r="D41" s="437"/>
      <c r="E41" s="437"/>
      <c r="F41" s="437"/>
      <c r="G41" s="438"/>
      <c r="L41" s="438"/>
    </row>
    <row r="42" spans="2:12" ht="18.75" x14ac:dyDescent="0.3">
      <c r="B42" s="439" t="s">
        <v>322</v>
      </c>
      <c r="C42" s="496">
        <v>0.2422</v>
      </c>
      <c r="D42" s="437"/>
      <c r="E42" s="437"/>
      <c r="F42" s="437" t="s">
        <v>471</v>
      </c>
      <c r="G42" s="438"/>
      <c r="L42" s="438"/>
    </row>
    <row r="43" spans="2:12" ht="18.75" x14ac:dyDescent="0.3">
      <c r="B43" s="439"/>
      <c r="C43" s="437"/>
      <c r="D43" s="437"/>
      <c r="E43" s="437"/>
      <c r="F43" s="650" t="s">
        <v>472</v>
      </c>
      <c r="G43" s="650"/>
      <c r="L43" s="408"/>
    </row>
    <row r="44" spans="2:12" ht="18.75" x14ac:dyDescent="0.3">
      <c r="B44" s="437"/>
      <c r="C44" s="437"/>
      <c r="D44" s="437"/>
      <c r="E44" s="437"/>
      <c r="F44" s="437"/>
      <c r="G44" s="438"/>
      <c r="L44" s="438"/>
    </row>
    <row r="45" spans="2:12" ht="18.75" x14ac:dyDescent="0.3">
      <c r="B45" s="439" t="s">
        <v>359</v>
      </c>
      <c r="C45" s="497">
        <v>0.12</v>
      </c>
      <c r="D45" s="437"/>
      <c r="E45" s="437"/>
      <c r="F45" s="437" t="s">
        <v>360</v>
      </c>
      <c r="G45" s="438"/>
      <c r="L45" s="438"/>
    </row>
    <row r="47" spans="2:12" x14ac:dyDescent="0.25">
      <c r="B47" s="498" t="s">
        <v>459</v>
      </c>
      <c r="C47" s="499">
        <v>214261</v>
      </c>
      <c r="D47" s="500"/>
      <c r="E47" s="500"/>
      <c r="F47" s="500" t="s">
        <v>460</v>
      </c>
    </row>
    <row r="48" spans="2:12" x14ac:dyDescent="0.25">
      <c r="B48" s="498" t="s">
        <v>461</v>
      </c>
      <c r="C48" s="499">
        <v>188350</v>
      </c>
      <c r="D48" s="500"/>
      <c r="E48" s="500"/>
      <c r="F48" s="500" t="s">
        <v>462</v>
      </c>
      <c r="G48" s="409" t="s">
        <v>463</v>
      </c>
    </row>
    <row r="49" spans="2:6" x14ac:dyDescent="0.25">
      <c r="B49" s="498" t="s">
        <v>464</v>
      </c>
      <c r="C49" s="499">
        <v>195380</v>
      </c>
      <c r="D49" s="500"/>
      <c r="E49" s="500"/>
      <c r="F49" s="500" t="s">
        <v>465</v>
      </c>
    </row>
    <row r="52" spans="2:6" x14ac:dyDescent="0.25">
      <c r="C52" s="422"/>
    </row>
    <row r="53" spans="2:6" x14ac:dyDescent="0.25">
      <c r="C53" s="501"/>
    </row>
  </sheetData>
  <mergeCells count="36">
    <mergeCell ref="F43:G43"/>
    <mergeCell ref="G31:G32"/>
    <mergeCell ref="L31:L32"/>
    <mergeCell ref="G33:G34"/>
    <mergeCell ref="L33:L34"/>
    <mergeCell ref="G35:G36"/>
    <mergeCell ref="L35:L36"/>
    <mergeCell ref="G25:G26"/>
    <mergeCell ref="L25:L26"/>
    <mergeCell ref="G27:G28"/>
    <mergeCell ref="L27:L28"/>
    <mergeCell ref="F29:F30"/>
    <mergeCell ref="G29:G30"/>
    <mergeCell ref="L29:L30"/>
    <mergeCell ref="G17:G18"/>
    <mergeCell ref="L17:L18"/>
    <mergeCell ref="G19:G20"/>
    <mergeCell ref="L19:L20"/>
    <mergeCell ref="G21:G22"/>
    <mergeCell ref="L21:L22"/>
    <mergeCell ref="L23:L24"/>
    <mergeCell ref="G23:G24"/>
    <mergeCell ref="G15:G16"/>
    <mergeCell ref="L15:L16"/>
    <mergeCell ref="F5:F6"/>
    <mergeCell ref="G5:G6"/>
    <mergeCell ref="L5:L6"/>
    <mergeCell ref="G7:G8"/>
    <mergeCell ref="L7:L8"/>
    <mergeCell ref="G9:G10"/>
    <mergeCell ref="L9:L10"/>
    <mergeCell ref="G11:G12"/>
    <mergeCell ref="H11:H12"/>
    <mergeCell ref="L11:L12"/>
    <mergeCell ref="G13:G14"/>
    <mergeCell ref="L13:L14"/>
  </mergeCells>
  <pageMargins left="0.7" right="0.7" top="0.75" bottom="0.75" header="0.3" footer="0.3"/>
  <pageSetup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14</vt:i4>
      </vt:variant>
    </vt:vector>
  </HeadingPairs>
  <TitlesOfParts>
    <vt:vector size="35" baseType="lpstr">
      <vt:lpstr>3. CAF Spring 2015</vt:lpstr>
      <vt:lpstr>7. Fiscal Impact</vt:lpstr>
      <vt:lpstr>Enrollment Model Current</vt:lpstr>
      <vt:lpstr>Outcome Model Current</vt:lpstr>
      <vt:lpstr>Fall 2015 CAF</vt:lpstr>
      <vt:lpstr>Outcome Model Rebased</vt:lpstr>
      <vt:lpstr>Fiscal Impact 2018</vt:lpstr>
      <vt:lpstr>2. Units</vt:lpstr>
      <vt:lpstr>M2020 BLS  SALARY CHART</vt:lpstr>
      <vt:lpstr>M2022 BLS SALARY CHART (53_PCT)</vt:lpstr>
      <vt:lpstr>Fall CAF 2023</vt:lpstr>
      <vt:lpstr>1. Models budgets FY25</vt:lpstr>
      <vt:lpstr>FY22 UFR</vt:lpstr>
      <vt:lpstr>1. Models budgets FY21</vt:lpstr>
      <vt:lpstr>BTL 2020</vt:lpstr>
      <vt:lpstr>Fiscal Impact</vt:lpstr>
      <vt:lpstr>Models neg impact</vt:lpstr>
      <vt:lpstr>Fall CAF 2021</vt:lpstr>
      <vt:lpstr>Chart</vt:lpstr>
      <vt:lpstr>CAF Fall 2019</vt:lpstr>
      <vt:lpstr>CAF</vt:lpstr>
      <vt:lpstr>'1. Models budgets FY21'!Print_Area</vt:lpstr>
      <vt:lpstr>'1. Models budgets FY25'!Print_Area</vt:lpstr>
      <vt:lpstr>'2. Units'!Print_Area</vt:lpstr>
      <vt:lpstr>'7. Fiscal Impact'!Print_Area</vt:lpstr>
      <vt:lpstr>Chart!Print_Area</vt:lpstr>
      <vt:lpstr>'Fiscal Impact'!Print_Area</vt:lpstr>
      <vt:lpstr>'Fiscal Impact 2018'!Print_Area</vt:lpstr>
      <vt:lpstr>'M2020 BLS  SALARY CHART'!Print_Area</vt:lpstr>
      <vt:lpstr>'M2022 BLS SALARY CHART (53_PCT)'!Print_Area</vt:lpstr>
      <vt:lpstr>'Models neg impact'!Print_Area</vt:lpstr>
      <vt:lpstr>CAF!Print_Titles</vt:lpstr>
      <vt:lpstr>'Fall 2015 CAF'!Print_Titles</vt:lpstr>
      <vt:lpstr>'Fall CAF 2021'!Print_Titles</vt:lpstr>
      <vt:lpstr>'Fall CAF 2023'!Print_Titles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2024-04-25T15:29:02Z</dcterms:modified>
</cp:coreProperties>
</file>